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showInkAnnotation="0"/>
  <mc:AlternateContent xmlns:mc="http://schemas.openxmlformats.org/markup-compatibility/2006">
    <mc:Choice Requires="x15">
      <x15ac:absPath xmlns:x15ac="http://schemas.microsoft.com/office/spreadsheetml/2010/11/ac" url="C:\Users\angel\Desktop\BOULOT\"/>
    </mc:Choice>
  </mc:AlternateContent>
  <xr:revisionPtr revIDLastSave="0" documentId="13_ncr:1_{60C7D630-61A1-4647-BB10-D053DE71A38D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Version 18.03.2020" sheetId="1" r:id="rId1"/>
    <sheet name="STATS" sheetId="3" r:id="rId2"/>
  </sheets>
  <definedNames>
    <definedName name="_xlnm._FilterDatabase" localSheetId="0" hidden="1">'Version 18.03.2020'!$A$4:$AC$820</definedName>
  </definedNames>
  <calcPr calcId="191029"/>
  <pivotCaches>
    <pivotCache cacheId="2" r:id="rId3"/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820" i="1" l="1"/>
  <c r="AN819" i="1"/>
  <c r="AN818" i="1"/>
  <c r="AN817" i="1"/>
  <c r="AN816" i="1"/>
  <c r="AN815" i="1"/>
  <c r="AN814" i="1"/>
  <c r="AN813" i="1"/>
  <c r="AN812" i="1"/>
  <c r="AN811" i="1"/>
  <c r="AN810" i="1"/>
  <c r="AN809" i="1"/>
  <c r="AN808" i="1"/>
  <c r="AN807" i="1"/>
  <c r="AN806" i="1"/>
  <c r="AN805" i="1"/>
  <c r="AN804" i="1"/>
  <c r="AN803" i="1"/>
  <c r="AN802" i="1"/>
  <c r="AN801" i="1"/>
  <c r="AN800" i="1"/>
  <c r="AN799" i="1"/>
  <c r="AN798" i="1"/>
  <c r="AN797" i="1"/>
  <c r="AN796" i="1"/>
  <c r="AN795" i="1"/>
  <c r="AN794" i="1"/>
  <c r="AN793" i="1"/>
  <c r="AN792" i="1"/>
  <c r="AN791" i="1"/>
  <c r="AN790" i="1"/>
  <c r="AN789" i="1"/>
  <c r="AN788" i="1"/>
  <c r="AN787" i="1"/>
  <c r="AN786" i="1"/>
  <c r="AN785" i="1"/>
  <c r="AN784" i="1"/>
  <c r="AN783" i="1"/>
  <c r="AN782" i="1"/>
  <c r="AN781" i="1"/>
  <c r="AN780" i="1"/>
  <c r="AN779" i="1"/>
  <c r="AN778" i="1"/>
  <c r="AN777" i="1"/>
  <c r="AN776" i="1"/>
  <c r="AN775" i="1"/>
  <c r="AN774" i="1"/>
  <c r="AN773" i="1"/>
  <c r="AN772" i="1"/>
  <c r="AN771" i="1"/>
  <c r="AN770" i="1"/>
  <c r="AN769" i="1"/>
  <c r="AN768" i="1"/>
  <c r="AN767" i="1"/>
  <c r="AN766" i="1"/>
  <c r="AN765" i="1"/>
  <c r="AN764" i="1"/>
  <c r="AN763" i="1"/>
  <c r="AN762" i="1"/>
  <c r="AN761" i="1"/>
  <c r="AN760" i="1"/>
  <c r="AN759" i="1"/>
  <c r="AN758" i="1"/>
  <c r="AN757" i="1"/>
  <c r="AN756" i="1"/>
  <c r="AN755" i="1"/>
  <c r="AN754" i="1"/>
  <c r="AN753" i="1"/>
  <c r="AN752" i="1"/>
  <c r="AN751" i="1"/>
  <c r="AN750" i="1"/>
  <c r="AN749" i="1"/>
  <c r="AN748" i="1"/>
  <c r="AN747" i="1"/>
  <c r="AN746" i="1"/>
  <c r="AN745" i="1"/>
  <c r="AN744" i="1"/>
  <c r="AN743" i="1"/>
  <c r="AN742" i="1"/>
  <c r="AN741" i="1"/>
  <c r="AN740" i="1"/>
  <c r="AN739" i="1"/>
  <c r="AN738" i="1"/>
  <c r="AN737" i="1"/>
  <c r="AN736" i="1"/>
  <c r="AN735" i="1"/>
  <c r="AN734" i="1"/>
  <c r="AN733" i="1"/>
  <c r="AN732" i="1"/>
  <c r="AN731" i="1"/>
  <c r="AN730" i="1"/>
  <c r="AN729" i="1"/>
  <c r="AN728" i="1"/>
  <c r="AN727" i="1"/>
  <c r="AN726" i="1"/>
  <c r="AN725" i="1"/>
  <c r="AN724" i="1"/>
  <c r="AN723" i="1"/>
  <c r="AN722" i="1"/>
  <c r="AN721" i="1"/>
  <c r="AN720" i="1"/>
  <c r="AN719" i="1"/>
  <c r="AN718" i="1"/>
  <c r="AN717" i="1"/>
  <c r="AN716" i="1"/>
  <c r="AN715" i="1"/>
  <c r="AN714" i="1"/>
  <c r="AN713" i="1"/>
  <c r="AN712" i="1"/>
  <c r="AN711" i="1"/>
  <c r="AN710" i="1"/>
  <c r="AN709" i="1"/>
  <c r="AN708" i="1"/>
  <c r="AN707" i="1"/>
  <c r="AN706" i="1"/>
  <c r="AN705" i="1"/>
  <c r="AN704" i="1"/>
  <c r="AN703" i="1"/>
  <c r="AN702" i="1"/>
  <c r="AN701" i="1"/>
  <c r="AN700" i="1"/>
  <c r="AN699" i="1"/>
  <c r="AN698" i="1"/>
  <c r="AN697" i="1"/>
  <c r="AN696" i="1"/>
  <c r="AN695" i="1"/>
  <c r="AN694" i="1"/>
  <c r="AN693" i="1"/>
  <c r="AN692" i="1"/>
  <c r="AN691" i="1"/>
  <c r="AN690" i="1"/>
  <c r="AN689" i="1"/>
  <c r="AN688" i="1"/>
  <c r="AN687" i="1"/>
  <c r="AN686" i="1"/>
  <c r="AN685" i="1"/>
  <c r="AN684" i="1"/>
  <c r="AN683" i="1"/>
  <c r="AN682" i="1"/>
  <c r="AN681" i="1"/>
  <c r="AN680" i="1"/>
  <c r="AN679" i="1"/>
  <c r="AN678" i="1"/>
  <c r="AN677" i="1"/>
  <c r="AN676" i="1"/>
  <c r="AN675" i="1"/>
  <c r="AN674" i="1"/>
  <c r="AN673" i="1"/>
  <c r="AN672" i="1"/>
  <c r="AN671" i="1"/>
  <c r="AN670" i="1"/>
  <c r="AN669" i="1"/>
  <c r="AN668" i="1"/>
  <c r="AN667" i="1"/>
  <c r="AN666" i="1"/>
  <c r="AN665" i="1"/>
  <c r="AN664" i="1"/>
  <c r="AN663" i="1"/>
  <c r="AN662" i="1"/>
  <c r="AN661" i="1"/>
  <c r="AN660" i="1"/>
  <c r="AN659" i="1"/>
  <c r="AN658" i="1"/>
  <c r="AN657" i="1"/>
  <c r="AN656" i="1"/>
  <c r="AN655" i="1"/>
  <c r="AN654" i="1"/>
  <c r="AN653" i="1"/>
  <c r="AN652" i="1"/>
  <c r="AN651" i="1"/>
  <c r="AN650" i="1"/>
  <c r="AN649" i="1"/>
  <c r="AN648" i="1"/>
  <c r="AN647" i="1"/>
  <c r="AN646" i="1"/>
  <c r="AN645" i="1"/>
  <c r="AN644" i="1"/>
  <c r="AN643" i="1"/>
  <c r="AN642" i="1"/>
  <c r="AN641" i="1"/>
  <c r="AN640" i="1"/>
  <c r="AN639" i="1"/>
  <c r="AN638" i="1"/>
  <c r="AN637" i="1"/>
  <c r="AN636" i="1"/>
  <c r="AN635" i="1"/>
  <c r="AN634" i="1"/>
  <c r="AN633" i="1"/>
  <c r="AN632" i="1"/>
  <c r="AN631" i="1"/>
  <c r="AN630" i="1"/>
  <c r="AN629" i="1"/>
  <c r="AN628" i="1"/>
  <c r="AN627" i="1"/>
  <c r="AN626" i="1"/>
  <c r="AN625" i="1"/>
  <c r="AN624" i="1"/>
  <c r="AN623" i="1"/>
  <c r="AN622" i="1"/>
  <c r="AN621" i="1"/>
  <c r="AN620" i="1"/>
  <c r="AN619" i="1"/>
  <c r="AN618" i="1"/>
  <c r="AN617" i="1"/>
  <c r="AN616" i="1"/>
  <c r="AN615" i="1"/>
  <c r="AN614" i="1"/>
  <c r="AN613" i="1"/>
  <c r="AN612" i="1"/>
  <c r="AN611" i="1"/>
  <c r="AN610" i="1"/>
  <c r="AN609" i="1"/>
  <c r="AN608" i="1"/>
  <c r="AN607" i="1"/>
  <c r="AN606" i="1"/>
  <c r="AN605" i="1"/>
  <c r="AN604" i="1"/>
  <c r="AN603" i="1"/>
  <c r="AN602" i="1"/>
  <c r="AN601" i="1"/>
  <c r="AN600" i="1"/>
  <c r="AN599" i="1"/>
  <c r="AN598" i="1"/>
  <c r="AN597" i="1"/>
  <c r="AN596" i="1"/>
  <c r="AN595" i="1"/>
  <c r="AN594" i="1"/>
  <c r="AN593" i="1"/>
  <c r="AN592" i="1"/>
  <c r="AN591" i="1"/>
  <c r="AN590" i="1"/>
  <c r="AN589" i="1"/>
  <c r="AN588" i="1"/>
  <c r="AN587" i="1"/>
  <c r="AN586" i="1"/>
  <c r="AN585" i="1"/>
  <c r="AN584" i="1"/>
  <c r="AN583" i="1"/>
  <c r="AN582" i="1"/>
  <c r="AN581" i="1"/>
  <c r="AN580" i="1"/>
  <c r="AN579" i="1"/>
  <c r="AN578" i="1"/>
  <c r="AN577" i="1"/>
  <c r="AN576" i="1"/>
  <c r="AN575" i="1"/>
  <c r="AN574" i="1"/>
  <c r="AN573" i="1"/>
  <c r="AN572" i="1"/>
  <c r="AN571" i="1"/>
  <c r="AN570" i="1"/>
  <c r="AN569" i="1"/>
  <c r="AN568" i="1"/>
  <c r="AN567" i="1"/>
  <c r="AN566" i="1"/>
  <c r="AN565" i="1"/>
  <c r="AN564" i="1"/>
  <c r="AN563" i="1"/>
  <c r="AN562" i="1"/>
  <c r="AN561" i="1"/>
  <c r="AN560" i="1"/>
  <c r="AN559" i="1"/>
  <c r="AN558" i="1"/>
  <c r="AN557" i="1"/>
  <c r="AN556" i="1"/>
  <c r="AN555" i="1"/>
  <c r="AN554" i="1"/>
  <c r="AN553" i="1"/>
  <c r="AN552" i="1"/>
  <c r="AN551" i="1"/>
  <c r="AN550" i="1"/>
  <c r="AN549" i="1"/>
  <c r="AN548" i="1"/>
  <c r="AN547" i="1"/>
  <c r="AN546" i="1"/>
  <c r="AN545" i="1"/>
  <c r="AN544" i="1"/>
  <c r="AN543" i="1"/>
  <c r="AN542" i="1"/>
  <c r="AN541" i="1"/>
  <c r="AN540" i="1"/>
  <c r="AN539" i="1"/>
  <c r="AN538" i="1"/>
  <c r="AN537" i="1"/>
  <c r="AN536" i="1"/>
  <c r="AN535" i="1"/>
  <c r="AN534" i="1"/>
  <c r="AN533" i="1"/>
  <c r="AN532" i="1"/>
  <c r="AN531" i="1"/>
  <c r="AN530" i="1"/>
  <c r="AN529" i="1"/>
  <c r="AN528" i="1"/>
  <c r="AN527" i="1"/>
  <c r="AN526" i="1"/>
  <c r="AN525" i="1"/>
  <c r="AN524" i="1"/>
  <c r="AN523" i="1"/>
  <c r="AN522" i="1"/>
  <c r="AN521" i="1"/>
  <c r="AN520" i="1"/>
  <c r="AN519" i="1"/>
  <c r="AN518" i="1"/>
  <c r="AN517" i="1"/>
  <c r="AN516" i="1"/>
  <c r="AN515" i="1"/>
  <c r="AN514" i="1"/>
  <c r="AN513" i="1"/>
  <c r="AN512" i="1"/>
  <c r="AN511" i="1"/>
  <c r="AN510" i="1"/>
  <c r="AN509" i="1"/>
  <c r="AN508" i="1"/>
  <c r="AN507" i="1"/>
  <c r="AN506" i="1"/>
  <c r="AN505" i="1"/>
  <c r="AN504" i="1"/>
  <c r="AN503" i="1"/>
  <c r="AN502" i="1"/>
  <c r="AN501" i="1"/>
  <c r="AN500" i="1"/>
  <c r="AN499" i="1"/>
  <c r="AN498" i="1"/>
  <c r="AN497" i="1"/>
  <c r="AN496" i="1"/>
  <c r="AN495" i="1"/>
  <c r="AN494" i="1"/>
  <c r="AN493" i="1"/>
  <c r="AN492" i="1"/>
  <c r="AN491" i="1"/>
  <c r="AN490" i="1"/>
  <c r="AN489" i="1"/>
  <c r="AN488" i="1"/>
  <c r="AN487" i="1"/>
  <c r="AN486" i="1"/>
  <c r="AN485" i="1"/>
  <c r="AN484" i="1"/>
  <c r="AN483" i="1"/>
  <c r="AN482" i="1"/>
  <c r="AN481" i="1"/>
  <c r="AN480" i="1"/>
  <c r="AN479" i="1"/>
  <c r="AN478" i="1"/>
  <c r="AN477" i="1"/>
  <c r="AN476" i="1"/>
  <c r="AN475" i="1"/>
  <c r="AN474" i="1"/>
  <c r="AN473" i="1"/>
  <c r="AN472" i="1"/>
  <c r="AN471" i="1"/>
  <c r="AN470" i="1"/>
  <c r="AN469" i="1"/>
  <c r="AN468" i="1"/>
  <c r="AN467" i="1"/>
  <c r="AN466" i="1"/>
  <c r="AN465" i="1"/>
  <c r="AN464" i="1"/>
  <c r="AN463" i="1"/>
  <c r="AN462" i="1"/>
  <c r="AN461" i="1"/>
  <c r="AN460" i="1"/>
  <c r="AN459" i="1"/>
  <c r="AN458" i="1"/>
  <c r="AN457" i="1"/>
  <c r="AN456" i="1"/>
  <c r="AN455" i="1"/>
  <c r="AN454" i="1"/>
  <c r="AN453" i="1"/>
  <c r="AN452" i="1"/>
  <c r="AN451" i="1"/>
  <c r="AN450" i="1"/>
  <c r="AN449" i="1"/>
  <c r="AN448" i="1"/>
  <c r="AN447" i="1"/>
  <c r="AN446" i="1"/>
  <c r="AN445" i="1"/>
  <c r="AN444" i="1"/>
  <c r="AN443" i="1"/>
  <c r="AN442" i="1"/>
  <c r="AN441" i="1"/>
  <c r="AN440" i="1"/>
  <c r="AN439" i="1"/>
  <c r="AN438" i="1"/>
  <c r="AN437" i="1"/>
  <c r="AN436" i="1"/>
  <c r="AN435" i="1"/>
  <c r="AN434" i="1"/>
  <c r="AN433" i="1"/>
  <c r="AN432" i="1"/>
  <c r="AN431" i="1"/>
  <c r="AN430" i="1"/>
  <c r="AN429" i="1"/>
  <c r="AN428" i="1"/>
  <c r="AN427" i="1"/>
  <c r="AN426" i="1"/>
  <c r="AN425" i="1"/>
  <c r="AN424" i="1"/>
  <c r="AN423" i="1"/>
  <c r="AN422" i="1"/>
  <c r="AN421" i="1"/>
  <c r="AN420" i="1"/>
  <c r="AN419" i="1"/>
  <c r="AN418" i="1"/>
  <c r="AN417" i="1"/>
  <c r="AN416" i="1"/>
  <c r="AN415" i="1"/>
  <c r="AN414" i="1"/>
  <c r="AN413" i="1"/>
  <c r="AN412" i="1"/>
  <c r="AN411" i="1"/>
  <c r="AN410" i="1"/>
  <c r="AN409" i="1"/>
  <c r="AN408" i="1"/>
  <c r="AN407" i="1"/>
  <c r="AN406" i="1"/>
  <c r="AN405" i="1"/>
  <c r="AN404" i="1"/>
  <c r="AN403" i="1"/>
  <c r="AN402" i="1"/>
  <c r="AN401" i="1"/>
  <c r="AN400" i="1"/>
  <c r="AN399" i="1"/>
  <c r="AN398" i="1"/>
  <c r="AN397" i="1"/>
  <c r="AN396" i="1"/>
  <c r="AN395" i="1"/>
  <c r="AN394" i="1"/>
  <c r="AN393" i="1"/>
  <c r="AN392" i="1"/>
  <c r="AN391" i="1"/>
  <c r="AN390" i="1"/>
  <c r="AN389" i="1"/>
  <c r="AN388" i="1"/>
  <c r="AN387" i="1"/>
  <c r="AN386" i="1"/>
  <c r="AN385" i="1"/>
  <c r="AN384" i="1"/>
  <c r="AN383" i="1"/>
  <c r="AN382" i="1"/>
  <c r="AN381" i="1"/>
  <c r="AN380" i="1"/>
  <c r="AN379" i="1"/>
  <c r="AN378" i="1"/>
  <c r="AN377" i="1"/>
  <c r="AN376" i="1"/>
  <c r="AN375" i="1"/>
  <c r="AN374" i="1"/>
  <c r="AN373" i="1"/>
  <c r="AN372" i="1"/>
  <c r="AN371" i="1"/>
  <c r="AN370" i="1"/>
  <c r="AN369" i="1"/>
  <c r="AN368" i="1"/>
  <c r="AN367" i="1"/>
  <c r="AN366" i="1"/>
  <c r="AN365" i="1"/>
  <c r="AN364" i="1"/>
  <c r="AN363" i="1"/>
  <c r="AN362" i="1"/>
  <c r="AN361" i="1"/>
  <c r="AN360" i="1"/>
  <c r="AN359" i="1"/>
  <c r="AN358" i="1"/>
  <c r="AN357" i="1"/>
  <c r="AN356" i="1"/>
  <c r="AN355" i="1"/>
  <c r="AN354" i="1"/>
  <c r="AN353" i="1"/>
  <c r="AN352" i="1"/>
  <c r="AN351" i="1"/>
  <c r="AN350" i="1"/>
  <c r="AN349" i="1"/>
  <c r="AN348" i="1"/>
  <c r="AN347" i="1"/>
  <c r="AN346" i="1"/>
  <c r="AN345" i="1"/>
  <c r="AN344" i="1"/>
  <c r="AN343" i="1"/>
  <c r="AN342" i="1"/>
  <c r="AN341" i="1"/>
  <c r="AN340" i="1"/>
  <c r="AN339" i="1"/>
  <c r="AN338" i="1"/>
  <c r="AN337" i="1"/>
  <c r="AN336" i="1"/>
  <c r="AN335" i="1"/>
  <c r="AN334" i="1"/>
  <c r="AN333" i="1"/>
  <c r="AN332" i="1"/>
  <c r="AN331" i="1"/>
  <c r="AN330" i="1"/>
  <c r="AN329" i="1"/>
  <c r="AN328" i="1"/>
  <c r="AN327" i="1"/>
  <c r="AN326" i="1"/>
  <c r="AN325" i="1"/>
  <c r="AN324" i="1"/>
  <c r="AN323" i="1"/>
  <c r="AN322" i="1"/>
  <c r="AN321" i="1"/>
  <c r="AN320" i="1"/>
  <c r="AN319" i="1"/>
  <c r="AN318" i="1"/>
  <c r="AN317" i="1"/>
  <c r="AN316" i="1"/>
  <c r="AN315" i="1"/>
  <c r="AN314" i="1"/>
  <c r="AN313" i="1"/>
  <c r="AN312" i="1"/>
  <c r="AN311" i="1"/>
  <c r="AN310" i="1"/>
  <c r="AN309" i="1"/>
  <c r="AN308" i="1"/>
  <c r="AN307" i="1"/>
  <c r="AN306" i="1"/>
  <c r="AN305" i="1"/>
  <c r="AN304" i="1"/>
  <c r="AN303" i="1"/>
  <c r="AN302" i="1"/>
  <c r="AN301" i="1"/>
  <c r="AN300" i="1"/>
  <c r="AN299" i="1"/>
  <c r="AN298" i="1"/>
  <c r="AN297" i="1"/>
  <c r="AN296" i="1"/>
  <c r="AN295" i="1"/>
  <c r="AN294" i="1"/>
  <c r="AN293" i="1"/>
  <c r="AN292" i="1"/>
  <c r="AN291" i="1"/>
  <c r="AN290" i="1"/>
  <c r="AN289" i="1"/>
  <c r="AN288" i="1"/>
  <c r="AN287" i="1"/>
  <c r="AN286" i="1"/>
  <c r="AN285" i="1"/>
  <c r="AN284" i="1"/>
  <c r="AN283" i="1"/>
  <c r="AN282" i="1"/>
  <c r="AN281" i="1"/>
  <c r="AN280" i="1"/>
  <c r="AN279" i="1"/>
  <c r="AN278" i="1"/>
  <c r="AN277" i="1"/>
  <c r="AN276" i="1"/>
  <c r="AN275" i="1"/>
  <c r="AN274" i="1"/>
  <c r="AN273" i="1"/>
  <c r="AN272" i="1"/>
  <c r="AN271" i="1"/>
  <c r="AN270" i="1"/>
  <c r="AN269" i="1"/>
  <c r="AN268" i="1"/>
  <c r="AN267" i="1"/>
  <c r="AN266" i="1"/>
  <c r="AN265" i="1"/>
  <c r="AN264" i="1"/>
  <c r="AN263" i="1"/>
  <c r="AN262" i="1"/>
  <c r="AN261" i="1"/>
  <c r="AN260" i="1"/>
  <c r="AN259" i="1"/>
  <c r="AN258" i="1"/>
  <c r="AN257" i="1"/>
  <c r="AN256" i="1"/>
  <c r="AN255" i="1"/>
  <c r="AN254" i="1"/>
  <c r="AN253" i="1"/>
  <c r="AN252" i="1"/>
  <c r="AN251" i="1"/>
  <c r="AN250" i="1"/>
  <c r="AN249" i="1"/>
  <c r="AN248" i="1"/>
  <c r="AN247" i="1"/>
  <c r="AN246" i="1"/>
  <c r="AN245" i="1"/>
  <c r="AN244" i="1"/>
  <c r="AN243" i="1"/>
  <c r="AN242" i="1"/>
  <c r="AN241" i="1"/>
  <c r="AN240" i="1"/>
  <c r="AN239" i="1"/>
  <c r="AN238" i="1"/>
  <c r="AN237" i="1"/>
  <c r="AN236" i="1"/>
  <c r="AN235" i="1"/>
  <c r="AN234" i="1"/>
  <c r="AN233" i="1"/>
  <c r="AN232" i="1"/>
  <c r="AN231" i="1"/>
  <c r="AN230" i="1"/>
  <c r="AN229" i="1"/>
  <c r="AN228" i="1"/>
  <c r="AN227" i="1"/>
  <c r="AN226" i="1"/>
  <c r="AN225" i="1"/>
  <c r="AN224" i="1"/>
  <c r="AN223" i="1"/>
  <c r="AN222" i="1"/>
  <c r="AN221" i="1"/>
  <c r="AN220" i="1"/>
  <c r="AN219" i="1"/>
  <c r="AN218" i="1"/>
  <c r="AN217" i="1"/>
  <c r="AN216" i="1"/>
  <c r="AN215" i="1"/>
  <c r="AN214" i="1"/>
  <c r="AN213" i="1"/>
  <c r="AN212" i="1"/>
  <c r="AN211" i="1"/>
  <c r="AN210" i="1"/>
  <c r="AN209" i="1"/>
  <c r="AN208" i="1"/>
  <c r="AN207" i="1"/>
  <c r="AN206" i="1"/>
  <c r="AN205" i="1"/>
  <c r="AN204" i="1"/>
  <c r="AN203" i="1"/>
  <c r="AN202" i="1"/>
  <c r="AN201" i="1"/>
  <c r="AN200" i="1"/>
  <c r="AN199" i="1"/>
  <c r="AN198" i="1"/>
  <c r="AN197" i="1"/>
  <c r="AN196" i="1"/>
  <c r="AN195" i="1"/>
  <c r="AN194" i="1"/>
  <c r="AN193" i="1"/>
  <c r="AN192" i="1"/>
  <c r="AN191" i="1"/>
  <c r="AN190" i="1"/>
  <c r="AN189" i="1"/>
  <c r="AN188" i="1"/>
  <c r="AN187" i="1"/>
  <c r="AN186" i="1"/>
  <c r="AN185" i="1"/>
  <c r="AN184" i="1"/>
  <c r="AN183" i="1"/>
  <c r="AN182" i="1"/>
  <c r="AN181" i="1"/>
  <c r="AN180" i="1"/>
  <c r="AN179" i="1"/>
  <c r="AN178" i="1"/>
  <c r="AN177" i="1"/>
  <c r="AN176" i="1"/>
  <c r="AN175" i="1"/>
  <c r="AN174" i="1"/>
  <c r="AN173" i="1"/>
  <c r="AN172" i="1"/>
  <c r="AN171" i="1"/>
  <c r="AN170" i="1"/>
  <c r="AN169" i="1"/>
  <c r="AN168" i="1"/>
  <c r="AN167" i="1"/>
  <c r="AN166" i="1"/>
  <c r="AN165" i="1"/>
  <c r="AN164" i="1"/>
  <c r="AN163" i="1"/>
  <c r="AN162" i="1"/>
  <c r="AN161" i="1"/>
  <c r="AN160" i="1"/>
  <c r="AN159" i="1"/>
  <c r="AN158" i="1"/>
  <c r="AN157" i="1"/>
  <c r="AN156" i="1"/>
  <c r="AN155" i="1"/>
  <c r="AN154" i="1"/>
  <c r="AN153" i="1"/>
  <c r="AN152" i="1"/>
  <c r="AN151" i="1"/>
  <c r="AN150" i="1"/>
  <c r="AN149" i="1"/>
  <c r="AN148" i="1"/>
  <c r="AN147" i="1"/>
  <c r="AN146" i="1"/>
  <c r="AN145" i="1"/>
  <c r="AN144" i="1"/>
  <c r="AN143" i="1"/>
  <c r="AN142" i="1"/>
  <c r="AN141" i="1"/>
  <c r="AN140" i="1"/>
  <c r="AN139" i="1"/>
  <c r="AN138" i="1"/>
  <c r="AN137" i="1"/>
  <c r="AN136" i="1"/>
  <c r="AN135" i="1"/>
  <c r="AN134" i="1"/>
  <c r="AN133" i="1"/>
  <c r="AN132" i="1"/>
  <c r="AN131" i="1"/>
  <c r="AN130" i="1"/>
  <c r="AN129" i="1"/>
  <c r="AN128" i="1"/>
  <c r="AN127" i="1"/>
  <c r="AN126" i="1"/>
  <c r="AN125" i="1"/>
  <c r="AN124" i="1"/>
  <c r="AN123" i="1"/>
  <c r="AN122" i="1"/>
  <c r="AN121" i="1"/>
  <c r="AN120" i="1"/>
  <c r="AN119" i="1"/>
  <c r="AN118" i="1"/>
  <c r="AN117" i="1"/>
  <c r="AN116" i="1"/>
  <c r="AN115" i="1"/>
  <c r="AN114" i="1"/>
  <c r="AN113" i="1"/>
  <c r="AN112" i="1"/>
  <c r="AN111" i="1"/>
  <c r="AN110" i="1"/>
  <c r="AN109" i="1"/>
  <c r="AN108" i="1"/>
  <c r="AN107" i="1"/>
  <c r="AN106" i="1"/>
  <c r="AN105" i="1"/>
  <c r="AN104" i="1"/>
  <c r="AN103" i="1"/>
  <c r="AN102" i="1"/>
  <c r="AN101" i="1"/>
  <c r="AN100" i="1"/>
  <c r="AN99" i="1"/>
  <c r="AN98" i="1"/>
  <c r="AN97" i="1"/>
  <c r="AN96" i="1"/>
  <c r="AN95" i="1"/>
  <c r="AN94" i="1"/>
  <c r="AN93" i="1"/>
  <c r="AN92" i="1"/>
  <c r="AN91" i="1"/>
  <c r="AN90" i="1"/>
  <c r="AN89" i="1"/>
  <c r="AN88" i="1"/>
  <c r="AN87" i="1"/>
  <c r="AN86" i="1"/>
  <c r="AN85" i="1"/>
  <c r="AN84" i="1"/>
  <c r="AN83" i="1"/>
  <c r="AN82" i="1"/>
  <c r="AN81" i="1"/>
  <c r="AN80" i="1"/>
  <c r="AN79" i="1"/>
  <c r="AN78" i="1"/>
  <c r="AN77" i="1"/>
  <c r="AN76" i="1"/>
  <c r="AN75" i="1"/>
  <c r="AN74" i="1"/>
  <c r="AN73" i="1"/>
  <c r="AN72" i="1"/>
  <c r="AN71" i="1"/>
  <c r="AN70" i="1"/>
  <c r="AN69" i="1"/>
  <c r="AN68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N33" i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N8" i="1"/>
  <c r="AN7" i="1"/>
  <c r="AN6" i="1"/>
  <c r="AN5" i="1"/>
  <c r="AM820" i="1"/>
  <c r="AM819" i="1"/>
  <c r="AM818" i="1"/>
  <c r="AM817" i="1"/>
  <c r="AM816" i="1"/>
  <c r="AM815" i="1"/>
  <c r="AM814" i="1"/>
  <c r="AM813" i="1"/>
  <c r="AM812" i="1"/>
  <c r="AM811" i="1"/>
  <c r="AM810" i="1"/>
  <c r="AM809" i="1"/>
  <c r="AM808" i="1"/>
  <c r="AM807" i="1"/>
  <c r="AM806" i="1"/>
  <c r="AM805" i="1"/>
  <c r="AM804" i="1"/>
  <c r="AM803" i="1"/>
  <c r="AM802" i="1"/>
  <c r="AM801" i="1"/>
  <c r="AM800" i="1"/>
  <c r="AM799" i="1"/>
  <c r="AM798" i="1"/>
  <c r="AM797" i="1"/>
  <c r="AM796" i="1"/>
  <c r="AM795" i="1"/>
  <c r="AM794" i="1"/>
  <c r="AM793" i="1"/>
  <c r="AM792" i="1"/>
  <c r="AM791" i="1"/>
  <c r="AM790" i="1"/>
  <c r="AM789" i="1"/>
  <c r="AM788" i="1"/>
  <c r="AM787" i="1"/>
  <c r="AM786" i="1"/>
  <c r="AM785" i="1"/>
  <c r="AM784" i="1"/>
  <c r="AM783" i="1"/>
  <c r="AM782" i="1"/>
  <c r="AM781" i="1"/>
  <c r="AM780" i="1"/>
  <c r="AM779" i="1"/>
  <c r="AM778" i="1"/>
  <c r="AM777" i="1"/>
  <c r="AM776" i="1"/>
  <c r="AM775" i="1"/>
  <c r="AM774" i="1"/>
  <c r="AM773" i="1"/>
  <c r="AM772" i="1"/>
  <c r="AM771" i="1"/>
  <c r="AM770" i="1"/>
  <c r="AM769" i="1"/>
  <c r="AM768" i="1"/>
  <c r="AM767" i="1"/>
  <c r="AM766" i="1"/>
  <c r="AM765" i="1"/>
  <c r="AM764" i="1"/>
  <c r="AM763" i="1"/>
  <c r="AM762" i="1"/>
  <c r="AM761" i="1"/>
  <c r="AM760" i="1"/>
  <c r="AM759" i="1"/>
  <c r="AM758" i="1"/>
  <c r="AM757" i="1"/>
  <c r="AM756" i="1"/>
  <c r="AM755" i="1"/>
  <c r="AM754" i="1"/>
  <c r="AM753" i="1"/>
  <c r="AM752" i="1"/>
  <c r="AM751" i="1"/>
  <c r="AM750" i="1"/>
  <c r="AM749" i="1"/>
  <c r="AM748" i="1"/>
  <c r="AM747" i="1"/>
  <c r="AM746" i="1"/>
  <c r="AM745" i="1"/>
  <c r="AM744" i="1"/>
  <c r="AM743" i="1"/>
  <c r="AM742" i="1"/>
  <c r="AM741" i="1"/>
  <c r="AM740" i="1"/>
  <c r="AM739" i="1"/>
  <c r="AM738" i="1"/>
  <c r="AM737" i="1"/>
  <c r="AM736" i="1"/>
  <c r="AM735" i="1"/>
  <c r="AM734" i="1"/>
  <c r="AM733" i="1"/>
  <c r="AM732" i="1"/>
  <c r="AM731" i="1"/>
  <c r="AM730" i="1"/>
  <c r="AM729" i="1"/>
  <c r="AM728" i="1"/>
  <c r="AM727" i="1"/>
  <c r="AM726" i="1"/>
  <c r="AM725" i="1"/>
  <c r="AM724" i="1"/>
  <c r="AM723" i="1"/>
  <c r="AM722" i="1"/>
  <c r="AM721" i="1"/>
  <c r="AM720" i="1"/>
  <c r="AM719" i="1"/>
  <c r="AM718" i="1"/>
  <c r="AM717" i="1"/>
  <c r="AM716" i="1"/>
  <c r="AM715" i="1"/>
  <c r="AM714" i="1"/>
  <c r="AM713" i="1"/>
  <c r="AM712" i="1"/>
  <c r="AM711" i="1"/>
  <c r="AM710" i="1"/>
  <c r="AM709" i="1"/>
  <c r="AM708" i="1"/>
  <c r="AM707" i="1"/>
  <c r="AM706" i="1"/>
  <c r="AM705" i="1"/>
  <c r="AM704" i="1"/>
  <c r="AM703" i="1"/>
  <c r="AM702" i="1"/>
  <c r="AM701" i="1"/>
  <c r="AM700" i="1"/>
  <c r="AM699" i="1"/>
  <c r="AM698" i="1"/>
  <c r="AM697" i="1"/>
  <c r="AM696" i="1"/>
  <c r="AM695" i="1"/>
  <c r="AM694" i="1"/>
  <c r="AM693" i="1"/>
  <c r="AM692" i="1"/>
  <c r="AM691" i="1"/>
  <c r="AM690" i="1"/>
  <c r="AM689" i="1"/>
  <c r="AM688" i="1"/>
  <c r="AM687" i="1"/>
  <c r="AM686" i="1"/>
  <c r="AM685" i="1"/>
  <c r="AM684" i="1"/>
  <c r="AM683" i="1"/>
  <c r="AM682" i="1"/>
  <c r="AM681" i="1"/>
  <c r="AM680" i="1"/>
  <c r="AM679" i="1"/>
  <c r="AM678" i="1"/>
  <c r="AM677" i="1"/>
  <c r="AM676" i="1"/>
  <c r="AM675" i="1"/>
  <c r="AM674" i="1"/>
  <c r="AM673" i="1"/>
  <c r="AM672" i="1"/>
  <c r="AM671" i="1"/>
  <c r="AM670" i="1"/>
  <c r="AM669" i="1"/>
  <c r="AM668" i="1"/>
  <c r="AM667" i="1"/>
  <c r="AM666" i="1"/>
  <c r="AM665" i="1"/>
  <c r="AM664" i="1"/>
  <c r="AM663" i="1"/>
  <c r="AM662" i="1"/>
  <c r="AM661" i="1"/>
  <c r="AM660" i="1"/>
  <c r="AM659" i="1"/>
  <c r="AM658" i="1"/>
  <c r="AM657" i="1"/>
  <c r="AM656" i="1"/>
  <c r="AM655" i="1"/>
  <c r="AM654" i="1"/>
  <c r="AM653" i="1"/>
  <c r="AM652" i="1"/>
  <c r="AM651" i="1"/>
  <c r="AM650" i="1"/>
  <c r="AM649" i="1"/>
  <c r="AM648" i="1"/>
  <c r="AM647" i="1"/>
  <c r="AM646" i="1"/>
  <c r="AM645" i="1"/>
  <c r="AM644" i="1"/>
  <c r="AM643" i="1"/>
  <c r="AM642" i="1"/>
  <c r="AM641" i="1"/>
  <c r="AM640" i="1"/>
  <c r="AM639" i="1"/>
  <c r="AM638" i="1"/>
  <c r="AM637" i="1"/>
  <c r="AM636" i="1"/>
  <c r="AM635" i="1"/>
  <c r="AM634" i="1"/>
  <c r="AM633" i="1"/>
  <c r="AM632" i="1"/>
  <c r="AM631" i="1"/>
  <c r="AM630" i="1"/>
  <c r="AM629" i="1"/>
  <c r="AM628" i="1"/>
  <c r="AM627" i="1"/>
  <c r="AM626" i="1"/>
  <c r="AM625" i="1"/>
  <c r="AM624" i="1"/>
  <c r="AM623" i="1"/>
  <c r="AM622" i="1"/>
  <c r="AM621" i="1"/>
  <c r="AM620" i="1"/>
  <c r="AM619" i="1"/>
  <c r="AM618" i="1"/>
  <c r="AM617" i="1"/>
  <c r="AM616" i="1"/>
  <c r="AM615" i="1"/>
  <c r="AM614" i="1"/>
  <c r="AM613" i="1"/>
  <c r="AM612" i="1"/>
  <c r="AM611" i="1"/>
  <c r="AM610" i="1"/>
  <c r="AM609" i="1"/>
  <c r="AM608" i="1"/>
  <c r="AM607" i="1"/>
  <c r="AM606" i="1"/>
  <c r="AM605" i="1"/>
  <c r="AM604" i="1"/>
  <c r="AM603" i="1"/>
  <c r="AM602" i="1"/>
  <c r="AM601" i="1"/>
  <c r="AM600" i="1"/>
  <c r="AM599" i="1"/>
  <c r="AM598" i="1"/>
  <c r="AM597" i="1"/>
  <c r="AM596" i="1"/>
  <c r="AM595" i="1"/>
  <c r="AM594" i="1"/>
  <c r="AM593" i="1"/>
  <c r="AM592" i="1"/>
  <c r="AM591" i="1"/>
  <c r="AM590" i="1"/>
  <c r="AM589" i="1"/>
  <c r="AM588" i="1"/>
  <c r="AM587" i="1"/>
  <c r="AM586" i="1"/>
  <c r="AM585" i="1"/>
  <c r="AM584" i="1"/>
  <c r="AM583" i="1"/>
  <c r="AM582" i="1"/>
  <c r="AM581" i="1"/>
  <c r="AM580" i="1"/>
  <c r="AM579" i="1"/>
  <c r="AM578" i="1"/>
  <c r="AM577" i="1"/>
  <c r="AM576" i="1"/>
  <c r="AM575" i="1"/>
  <c r="AM574" i="1"/>
  <c r="AM573" i="1"/>
  <c r="AM572" i="1"/>
  <c r="AM571" i="1"/>
  <c r="AM570" i="1"/>
  <c r="AM569" i="1"/>
  <c r="AM568" i="1"/>
  <c r="AM567" i="1"/>
  <c r="AM566" i="1"/>
  <c r="AM565" i="1"/>
  <c r="AM564" i="1"/>
  <c r="AM563" i="1"/>
  <c r="AM562" i="1"/>
  <c r="AM561" i="1"/>
  <c r="AM560" i="1"/>
  <c r="AM559" i="1"/>
  <c r="AM558" i="1"/>
  <c r="AM557" i="1"/>
  <c r="AM556" i="1"/>
  <c r="AM555" i="1"/>
  <c r="AM554" i="1"/>
  <c r="AM553" i="1"/>
  <c r="AM552" i="1"/>
  <c r="AM551" i="1"/>
  <c r="AM550" i="1"/>
  <c r="AM549" i="1"/>
  <c r="AM548" i="1"/>
  <c r="AM547" i="1"/>
  <c r="AM546" i="1"/>
  <c r="AM545" i="1"/>
  <c r="AM544" i="1"/>
  <c r="AM543" i="1"/>
  <c r="AM542" i="1"/>
  <c r="AM541" i="1"/>
  <c r="AM540" i="1"/>
  <c r="AM539" i="1"/>
  <c r="AM538" i="1"/>
  <c r="AM537" i="1"/>
  <c r="AM536" i="1"/>
  <c r="AM535" i="1"/>
  <c r="AM534" i="1"/>
  <c r="AM533" i="1"/>
  <c r="AM532" i="1"/>
  <c r="AM531" i="1"/>
  <c r="AM530" i="1"/>
  <c r="AM529" i="1"/>
  <c r="AM528" i="1"/>
  <c r="AM527" i="1"/>
  <c r="AM526" i="1"/>
  <c r="AM525" i="1"/>
  <c r="AM524" i="1"/>
  <c r="AM523" i="1"/>
  <c r="AM522" i="1"/>
  <c r="AM521" i="1"/>
  <c r="AM520" i="1"/>
  <c r="AM519" i="1"/>
  <c r="AM518" i="1"/>
  <c r="AM517" i="1"/>
  <c r="AM516" i="1"/>
  <c r="AM515" i="1"/>
  <c r="AM514" i="1"/>
  <c r="AM513" i="1"/>
  <c r="AM512" i="1"/>
  <c r="AM511" i="1"/>
  <c r="AM510" i="1"/>
  <c r="AM509" i="1"/>
  <c r="AM508" i="1"/>
  <c r="AM507" i="1"/>
  <c r="AM506" i="1"/>
  <c r="AM505" i="1"/>
  <c r="AM504" i="1"/>
  <c r="AM503" i="1"/>
  <c r="AM502" i="1"/>
  <c r="AM501" i="1"/>
  <c r="AM500" i="1"/>
  <c r="AM499" i="1"/>
  <c r="AM498" i="1"/>
  <c r="AM497" i="1"/>
  <c r="AM496" i="1"/>
  <c r="AM495" i="1"/>
  <c r="AM494" i="1"/>
  <c r="AM493" i="1"/>
  <c r="AM492" i="1"/>
  <c r="AM491" i="1"/>
  <c r="AM490" i="1"/>
  <c r="AM489" i="1"/>
  <c r="AM488" i="1"/>
  <c r="AM487" i="1"/>
  <c r="AM486" i="1"/>
  <c r="AM485" i="1"/>
  <c r="AM484" i="1"/>
  <c r="AM483" i="1"/>
  <c r="AM482" i="1"/>
  <c r="AM481" i="1"/>
  <c r="AM480" i="1"/>
  <c r="AM479" i="1"/>
  <c r="AM478" i="1"/>
  <c r="AM477" i="1"/>
  <c r="AM476" i="1"/>
  <c r="AM475" i="1"/>
  <c r="AM474" i="1"/>
  <c r="AM473" i="1"/>
  <c r="AM472" i="1"/>
  <c r="AM471" i="1"/>
  <c r="AM470" i="1"/>
  <c r="AM469" i="1"/>
  <c r="AM468" i="1"/>
  <c r="AM467" i="1"/>
  <c r="AM466" i="1"/>
  <c r="AM465" i="1"/>
  <c r="AM464" i="1"/>
  <c r="AM463" i="1"/>
  <c r="AM462" i="1"/>
  <c r="AM461" i="1"/>
  <c r="AM460" i="1"/>
  <c r="AM459" i="1"/>
  <c r="AM458" i="1"/>
  <c r="AM457" i="1"/>
  <c r="AM456" i="1"/>
  <c r="AM455" i="1"/>
  <c r="AM454" i="1"/>
  <c r="AM453" i="1"/>
  <c r="AM452" i="1"/>
  <c r="AM451" i="1"/>
  <c r="AM450" i="1"/>
  <c r="AM449" i="1"/>
  <c r="AM448" i="1"/>
  <c r="AM447" i="1"/>
  <c r="AM446" i="1"/>
  <c r="AM445" i="1"/>
  <c r="AM444" i="1"/>
  <c r="AM443" i="1"/>
  <c r="AM442" i="1"/>
  <c r="AM441" i="1"/>
  <c r="AM440" i="1"/>
  <c r="AM439" i="1"/>
  <c r="AM438" i="1"/>
  <c r="AM437" i="1"/>
  <c r="AM436" i="1"/>
  <c r="AM435" i="1"/>
  <c r="AM434" i="1"/>
  <c r="AM433" i="1"/>
  <c r="AM432" i="1"/>
  <c r="AM431" i="1"/>
  <c r="AM430" i="1"/>
  <c r="AM429" i="1"/>
  <c r="AM428" i="1"/>
  <c r="AM427" i="1"/>
  <c r="AM426" i="1"/>
  <c r="AM425" i="1"/>
  <c r="AM424" i="1"/>
  <c r="AM423" i="1"/>
  <c r="AM422" i="1"/>
  <c r="AM421" i="1"/>
  <c r="AM420" i="1"/>
  <c r="AM419" i="1"/>
  <c r="AM418" i="1"/>
  <c r="AM417" i="1"/>
  <c r="AM416" i="1"/>
  <c r="AM415" i="1"/>
  <c r="AM414" i="1"/>
  <c r="AM413" i="1"/>
  <c r="AM412" i="1"/>
  <c r="AM411" i="1"/>
  <c r="AM410" i="1"/>
  <c r="AM409" i="1"/>
  <c r="AM408" i="1"/>
  <c r="AM407" i="1"/>
  <c r="AM406" i="1"/>
  <c r="AM405" i="1"/>
  <c r="AM404" i="1"/>
  <c r="AM403" i="1"/>
  <c r="AM402" i="1"/>
  <c r="AM401" i="1"/>
  <c r="AM400" i="1"/>
  <c r="AM399" i="1"/>
  <c r="AM398" i="1"/>
  <c r="AM397" i="1"/>
  <c r="AM396" i="1"/>
  <c r="AM395" i="1"/>
  <c r="AM394" i="1"/>
  <c r="AM393" i="1"/>
  <c r="AM392" i="1"/>
  <c r="AM391" i="1"/>
  <c r="AM390" i="1"/>
  <c r="AM389" i="1"/>
  <c r="AM388" i="1"/>
  <c r="AM387" i="1"/>
  <c r="AM386" i="1"/>
  <c r="AM385" i="1"/>
  <c r="AM384" i="1"/>
  <c r="AM383" i="1"/>
  <c r="AM382" i="1"/>
  <c r="AM381" i="1"/>
  <c r="AM380" i="1"/>
  <c r="AM379" i="1"/>
  <c r="AM378" i="1"/>
  <c r="AM377" i="1"/>
  <c r="AM376" i="1"/>
  <c r="AM375" i="1"/>
  <c r="AM374" i="1"/>
  <c r="AM373" i="1"/>
  <c r="AM372" i="1"/>
  <c r="AM371" i="1"/>
  <c r="AM370" i="1"/>
  <c r="AM369" i="1"/>
  <c r="AM368" i="1"/>
  <c r="AM367" i="1"/>
  <c r="AM366" i="1"/>
  <c r="AM365" i="1"/>
  <c r="AM364" i="1"/>
  <c r="AM363" i="1"/>
  <c r="AM362" i="1"/>
  <c r="AM361" i="1"/>
  <c r="AM360" i="1"/>
  <c r="AM359" i="1"/>
  <c r="AM358" i="1"/>
  <c r="AM357" i="1"/>
  <c r="AM356" i="1"/>
  <c r="AM355" i="1"/>
  <c r="AM354" i="1"/>
  <c r="AM353" i="1"/>
  <c r="AM352" i="1"/>
  <c r="AM351" i="1"/>
  <c r="AM350" i="1"/>
  <c r="AM349" i="1"/>
  <c r="AM348" i="1"/>
  <c r="AM347" i="1"/>
  <c r="AM346" i="1"/>
  <c r="AM345" i="1"/>
  <c r="AM344" i="1"/>
  <c r="AM343" i="1"/>
  <c r="AM342" i="1"/>
  <c r="AM341" i="1"/>
  <c r="AM340" i="1"/>
  <c r="AM339" i="1"/>
  <c r="AM338" i="1"/>
  <c r="AM337" i="1"/>
  <c r="AM336" i="1"/>
  <c r="AM335" i="1"/>
  <c r="AM334" i="1"/>
  <c r="AM333" i="1"/>
  <c r="AM332" i="1"/>
  <c r="AM331" i="1"/>
  <c r="AM330" i="1"/>
  <c r="AM329" i="1"/>
  <c r="AM328" i="1"/>
  <c r="AM327" i="1"/>
  <c r="AM326" i="1"/>
  <c r="AM325" i="1"/>
  <c r="AM324" i="1"/>
  <c r="AM323" i="1"/>
  <c r="AM322" i="1"/>
  <c r="AM321" i="1"/>
  <c r="AM320" i="1"/>
  <c r="AM319" i="1"/>
  <c r="AM318" i="1"/>
  <c r="AM317" i="1"/>
  <c r="AM316" i="1"/>
  <c r="AM315" i="1"/>
  <c r="AM314" i="1"/>
  <c r="AM313" i="1"/>
  <c r="AM312" i="1"/>
  <c r="AM311" i="1"/>
  <c r="AM310" i="1"/>
  <c r="AM309" i="1"/>
  <c r="AM308" i="1"/>
  <c r="AM307" i="1"/>
  <c r="AM306" i="1"/>
  <c r="AM305" i="1"/>
  <c r="AM304" i="1"/>
  <c r="AM303" i="1"/>
  <c r="AM302" i="1"/>
  <c r="AM301" i="1"/>
  <c r="AM300" i="1"/>
  <c r="AM299" i="1"/>
  <c r="AM298" i="1"/>
  <c r="AM297" i="1"/>
  <c r="AM296" i="1"/>
  <c r="AM295" i="1"/>
  <c r="AM294" i="1"/>
  <c r="AM293" i="1"/>
  <c r="AM292" i="1"/>
  <c r="AM291" i="1"/>
  <c r="AM290" i="1"/>
  <c r="AM289" i="1"/>
  <c r="AM288" i="1"/>
  <c r="AM287" i="1"/>
  <c r="AM286" i="1"/>
  <c r="AM285" i="1"/>
  <c r="AM284" i="1"/>
  <c r="AM283" i="1"/>
  <c r="AM282" i="1"/>
  <c r="AM281" i="1"/>
  <c r="AM280" i="1"/>
  <c r="AM279" i="1"/>
  <c r="AM278" i="1"/>
  <c r="AM277" i="1"/>
  <c r="AM276" i="1"/>
  <c r="AM275" i="1"/>
  <c r="AM274" i="1"/>
  <c r="AM273" i="1"/>
  <c r="AM272" i="1"/>
  <c r="AM271" i="1"/>
  <c r="AM270" i="1"/>
  <c r="AM269" i="1"/>
  <c r="AM268" i="1"/>
  <c r="AM267" i="1"/>
  <c r="AM266" i="1"/>
  <c r="AM265" i="1"/>
  <c r="AM264" i="1"/>
  <c r="AM263" i="1"/>
  <c r="AM262" i="1"/>
  <c r="AM261" i="1"/>
  <c r="AM260" i="1"/>
  <c r="AM259" i="1"/>
  <c r="AM258" i="1"/>
  <c r="AM257" i="1"/>
  <c r="AM256" i="1"/>
  <c r="AM255" i="1"/>
  <c r="AM254" i="1"/>
  <c r="AM253" i="1"/>
  <c r="AM252" i="1"/>
  <c r="AM251" i="1"/>
  <c r="AM250" i="1"/>
  <c r="AM249" i="1"/>
  <c r="AM248" i="1"/>
  <c r="AM247" i="1"/>
  <c r="AM246" i="1"/>
  <c r="AM245" i="1"/>
  <c r="AM244" i="1"/>
  <c r="AM243" i="1"/>
  <c r="AM242" i="1"/>
  <c r="AM241" i="1"/>
  <c r="AM240" i="1"/>
  <c r="AM239" i="1"/>
  <c r="AM238" i="1"/>
  <c r="AM237" i="1"/>
  <c r="AM236" i="1"/>
  <c r="AM235" i="1"/>
  <c r="AM234" i="1"/>
  <c r="AM233" i="1"/>
  <c r="AM232" i="1"/>
  <c r="AM231" i="1"/>
  <c r="AM230" i="1"/>
  <c r="AM229" i="1"/>
  <c r="AM228" i="1"/>
  <c r="AM227" i="1"/>
  <c r="AM226" i="1"/>
  <c r="AM225" i="1"/>
  <c r="AM224" i="1"/>
  <c r="AM223" i="1"/>
  <c r="AM222" i="1"/>
  <c r="AM221" i="1"/>
  <c r="AM220" i="1"/>
  <c r="AM219" i="1"/>
  <c r="AM218" i="1"/>
  <c r="AM217" i="1"/>
  <c r="AM216" i="1"/>
  <c r="AM215" i="1"/>
  <c r="AM214" i="1"/>
  <c r="AM213" i="1"/>
  <c r="AM212" i="1"/>
  <c r="AM211" i="1"/>
  <c r="AM210" i="1"/>
  <c r="AM209" i="1"/>
  <c r="AM208" i="1"/>
  <c r="AM207" i="1"/>
  <c r="AM206" i="1"/>
  <c r="AM205" i="1"/>
  <c r="AM204" i="1"/>
  <c r="AM203" i="1"/>
  <c r="AM202" i="1"/>
  <c r="AM201" i="1"/>
  <c r="AM200" i="1"/>
  <c r="AM199" i="1"/>
  <c r="AM198" i="1"/>
  <c r="AM197" i="1"/>
  <c r="AM196" i="1"/>
  <c r="AM195" i="1"/>
  <c r="AM194" i="1"/>
  <c r="AM193" i="1"/>
  <c r="AM192" i="1"/>
  <c r="AM191" i="1"/>
  <c r="AM190" i="1"/>
  <c r="AM189" i="1"/>
  <c r="AM188" i="1"/>
  <c r="AM187" i="1"/>
  <c r="AM186" i="1"/>
  <c r="AM185" i="1"/>
  <c r="AM184" i="1"/>
  <c r="AM183" i="1"/>
  <c r="AM182" i="1"/>
  <c r="AM181" i="1"/>
  <c r="AM180" i="1"/>
  <c r="AM179" i="1"/>
  <c r="AM178" i="1"/>
  <c r="AM177" i="1"/>
  <c r="AM176" i="1"/>
  <c r="AM175" i="1"/>
  <c r="AM174" i="1"/>
  <c r="AM173" i="1"/>
  <c r="AM172" i="1"/>
  <c r="AM171" i="1"/>
  <c r="AM170" i="1"/>
  <c r="AM169" i="1"/>
  <c r="AM168" i="1"/>
  <c r="AM167" i="1"/>
  <c r="AM166" i="1"/>
  <c r="AM165" i="1"/>
  <c r="AM164" i="1"/>
  <c r="AM163" i="1"/>
  <c r="AM162" i="1"/>
  <c r="AM161" i="1"/>
  <c r="AM160" i="1"/>
  <c r="AM159" i="1"/>
  <c r="AM158" i="1"/>
  <c r="AM157" i="1"/>
  <c r="AM156" i="1"/>
  <c r="AM155" i="1"/>
  <c r="AM154" i="1"/>
  <c r="AM153" i="1"/>
  <c r="AM152" i="1"/>
  <c r="AM151" i="1"/>
  <c r="AM150" i="1"/>
  <c r="AM149" i="1"/>
  <c r="AM148" i="1"/>
  <c r="AM147" i="1"/>
  <c r="AM146" i="1"/>
  <c r="AM145" i="1"/>
  <c r="AM144" i="1"/>
  <c r="AM143" i="1"/>
  <c r="AM142" i="1"/>
  <c r="AM141" i="1"/>
  <c r="AM140" i="1"/>
  <c r="AM139" i="1"/>
  <c r="AM138" i="1"/>
  <c r="AM137" i="1"/>
  <c r="AM136" i="1"/>
  <c r="AM135" i="1"/>
  <c r="AM134" i="1"/>
  <c r="AM133" i="1"/>
  <c r="AM132" i="1"/>
  <c r="AM131" i="1"/>
  <c r="AM130" i="1"/>
  <c r="AM129" i="1"/>
  <c r="AM128" i="1"/>
  <c r="AM127" i="1"/>
  <c r="AM126" i="1"/>
  <c r="AM125" i="1"/>
  <c r="AM124" i="1"/>
  <c r="AM123" i="1"/>
  <c r="AM122" i="1"/>
  <c r="AM121" i="1"/>
  <c r="AM120" i="1"/>
  <c r="AM119" i="1"/>
  <c r="AM118" i="1"/>
  <c r="AM117" i="1"/>
  <c r="AM116" i="1"/>
  <c r="AM115" i="1"/>
  <c r="AM114" i="1"/>
  <c r="AM113" i="1"/>
  <c r="AM112" i="1"/>
  <c r="AM111" i="1"/>
  <c r="AM110" i="1"/>
  <c r="AM109" i="1"/>
  <c r="AM108" i="1"/>
  <c r="AM107" i="1"/>
  <c r="AM106" i="1"/>
  <c r="AM105" i="1"/>
  <c r="AM104" i="1"/>
  <c r="AM103" i="1"/>
  <c r="AM102" i="1"/>
  <c r="AM101" i="1"/>
  <c r="AM100" i="1"/>
  <c r="AM99" i="1"/>
  <c r="AM98" i="1"/>
  <c r="AM97" i="1"/>
  <c r="AM96" i="1"/>
  <c r="AM95" i="1"/>
  <c r="AM94" i="1"/>
  <c r="AM93" i="1"/>
  <c r="AM92" i="1"/>
  <c r="AM91" i="1"/>
  <c r="AM90" i="1"/>
  <c r="AM89" i="1"/>
  <c r="AM88" i="1"/>
  <c r="AM87" i="1"/>
  <c r="AM86" i="1"/>
  <c r="AM85" i="1"/>
  <c r="AM84" i="1"/>
  <c r="AM83" i="1"/>
  <c r="AM82" i="1"/>
  <c r="AM81" i="1"/>
  <c r="AM80" i="1"/>
  <c r="AM79" i="1"/>
  <c r="AM78" i="1"/>
  <c r="AM77" i="1"/>
  <c r="AM76" i="1"/>
  <c r="AM75" i="1"/>
  <c r="AM74" i="1"/>
  <c r="AM73" i="1"/>
  <c r="AM72" i="1"/>
  <c r="AM71" i="1"/>
  <c r="AM70" i="1"/>
  <c r="AM69" i="1"/>
  <c r="AM68" i="1"/>
  <c r="AM67" i="1"/>
  <c r="AM66" i="1"/>
  <c r="AM65" i="1"/>
  <c r="AM64" i="1"/>
  <c r="AM63" i="1"/>
  <c r="AM62" i="1"/>
  <c r="AM61" i="1"/>
  <c r="AM60" i="1"/>
  <c r="AM59" i="1"/>
  <c r="AM58" i="1"/>
  <c r="AM57" i="1"/>
  <c r="AM56" i="1"/>
  <c r="AM55" i="1"/>
  <c r="AM54" i="1"/>
  <c r="AM53" i="1"/>
  <c r="AM52" i="1"/>
  <c r="AM51" i="1"/>
  <c r="AM50" i="1"/>
  <c r="AM49" i="1"/>
  <c r="AM48" i="1"/>
  <c r="AM47" i="1"/>
  <c r="AM46" i="1"/>
  <c r="AM45" i="1"/>
  <c r="AM44" i="1"/>
  <c r="AM43" i="1"/>
  <c r="AM42" i="1"/>
  <c r="AM41" i="1"/>
  <c r="AM40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K820" i="1"/>
  <c r="AK819" i="1"/>
  <c r="AK818" i="1"/>
  <c r="AK817" i="1"/>
  <c r="AK816" i="1"/>
  <c r="AK815" i="1"/>
  <c r="AK814" i="1"/>
  <c r="AK813" i="1"/>
  <c r="AK812" i="1"/>
  <c r="AK811" i="1"/>
  <c r="AK810" i="1"/>
  <c r="AK809" i="1"/>
  <c r="AK808" i="1"/>
  <c r="AK807" i="1"/>
  <c r="AK806" i="1"/>
  <c r="AK805" i="1"/>
  <c r="AK804" i="1"/>
  <c r="AK803" i="1"/>
  <c r="AK802" i="1"/>
  <c r="AK801" i="1"/>
  <c r="AK800" i="1"/>
  <c r="AK799" i="1"/>
  <c r="AK798" i="1"/>
  <c r="AK797" i="1"/>
  <c r="AK796" i="1"/>
  <c r="AK795" i="1"/>
  <c r="AK794" i="1"/>
  <c r="AK793" i="1"/>
  <c r="AK792" i="1"/>
  <c r="AK791" i="1"/>
  <c r="AK790" i="1"/>
  <c r="AK789" i="1"/>
  <c r="AK788" i="1"/>
  <c r="AK787" i="1"/>
  <c r="AK786" i="1"/>
  <c r="AK785" i="1"/>
  <c r="AK784" i="1"/>
  <c r="AK783" i="1"/>
  <c r="AK782" i="1"/>
  <c r="AK781" i="1"/>
  <c r="AK780" i="1"/>
  <c r="AK779" i="1"/>
  <c r="AK778" i="1"/>
  <c r="AK777" i="1"/>
  <c r="AK776" i="1"/>
  <c r="AK775" i="1"/>
  <c r="AK774" i="1"/>
  <c r="AK773" i="1"/>
  <c r="AK772" i="1"/>
  <c r="AK771" i="1"/>
  <c r="AK770" i="1"/>
  <c r="AK769" i="1"/>
  <c r="AK768" i="1"/>
  <c r="AK767" i="1"/>
  <c r="AK766" i="1"/>
  <c r="AK765" i="1"/>
  <c r="AK764" i="1"/>
  <c r="AK763" i="1"/>
  <c r="AK762" i="1"/>
  <c r="AK761" i="1"/>
  <c r="AK760" i="1"/>
  <c r="AK759" i="1"/>
  <c r="AK758" i="1"/>
  <c r="AK757" i="1"/>
  <c r="AK756" i="1"/>
  <c r="AK755" i="1"/>
  <c r="AK754" i="1"/>
  <c r="AK753" i="1"/>
  <c r="AK752" i="1"/>
  <c r="AK751" i="1"/>
  <c r="AK750" i="1"/>
  <c r="AK749" i="1"/>
  <c r="AK748" i="1"/>
  <c r="AK747" i="1"/>
  <c r="AK746" i="1"/>
  <c r="AK745" i="1"/>
  <c r="AK744" i="1"/>
  <c r="AK743" i="1"/>
  <c r="AK742" i="1"/>
  <c r="AK741" i="1"/>
  <c r="AK740" i="1"/>
  <c r="AK739" i="1"/>
  <c r="AK738" i="1"/>
  <c r="AK737" i="1"/>
  <c r="AK736" i="1"/>
  <c r="AK735" i="1"/>
  <c r="AK734" i="1"/>
  <c r="AK733" i="1"/>
  <c r="AK732" i="1"/>
  <c r="AK731" i="1"/>
  <c r="AK730" i="1"/>
  <c r="AK729" i="1"/>
  <c r="AK728" i="1"/>
  <c r="AK727" i="1"/>
  <c r="AK726" i="1"/>
  <c r="AK725" i="1"/>
  <c r="AK724" i="1"/>
  <c r="AK723" i="1"/>
  <c r="AK722" i="1"/>
  <c r="AK721" i="1"/>
  <c r="AK720" i="1"/>
  <c r="AK719" i="1"/>
  <c r="AK718" i="1"/>
  <c r="AK717" i="1"/>
  <c r="AK716" i="1"/>
  <c r="AK715" i="1"/>
  <c r="AK714" i="1"/>
  <c r="AK713" i="1"/>
  <c r="AK712" i="1"/>
  <c r="AK711" i="1"/>
  <c r="AK710" i="1"/>
  <c r="AK709" i="1"/>
  <c r="AK708" i="1"/>
  <c r="AK707" i="1"/>
  <c r="AK706" i="1"/>
  <c r="AK705" i="1"/>
  <c r="AK704" i="1"/>
  <c r="AK703" i="1"/>
  <c r="AK702" i="1"/>
  <c r="AK701" i="1"/>
  <c r="AK700" i="1"/>
  <c r="AK699" i="1"/>
  <c r="AK698" i="1"/>
  <c r="AK697" i="1"/>
  <c r="AK696" i="1"/>
  <c r="AK695" i="1"/>
  <c r="AK694" i="1"/>
  <c r="AK693" i="1"/>
  <c r="AK692" i="1"/>
  <c r="AK691" i="1"/>
  <c r="AK690" i="1"/>
  <c r="AK689" i="1"/>
  <c r="AK688" i="1"/>
  <c r="AK687" i="1"/>
  <c r="AK686" i="1"/>
  <c r="AK685" i="1"/>
  <c r="AK684" i="1"/>
  <c r="AK683" i="1"/>
  <c r="AK682" i="1"/>
  <c r="AK681" i="1"/>
  <c r="AK680" i="1"/>
  <c r="AK679" i="1"/>
  <c r="AK678" i="1"/>
  <c r="AK677" i="1"/>
  <c r="AK676" i="1"/>
  <c r="AK675" i="1"/>
  <c r="AK674" i="1"/>
  <c r="AK673" i="1"/>
  <c r="AK672" i="1"/>
  <c r="AK671" i="1"/>
  <c r="AK670" i="1"/>
  <c r="AK669" i="1"/>
  <c r="AK668" i="1"/>
  <c r="AK667" i="1"/>
  <c r="AK666" i="1"/>
  <c r="AK665" i="1"/>
  <c r="AK664" i="1"/>
  <c r="AK663" i="1"/>
  <c r="AK662" i="1"/>
  <c r="AK661" i="1"/>
  <c r="AK660" i="1"/>
  <c r="AK659" i="1"/>
  <c r="AK658" i="1"/>
  <c r="AK657" i="1"/>
  <c r="AK656" i="1"/>
  <c r="AK655" i="1"/>
  <c r="AK654" i="1"/>
  <c r="AK653" i="1"/>
  <c r="AK652" i="1"/>
  <c r="AK651" i="1"/>
  <c r="AK650" i="1"/>
  <c r="AK649" i="1"/>
  <c r="AK648" i="1"/>
  <c r="AK647" i="1"/>
  <c r="AK646" i="1"/>
  <c r="AK645" i="1"/>
  <c r="AK644" i="1"/>
  <c r="AK643" i="1"/>
  <c r="AK642" i="1"/>
  <c r="AK641" i="1"/>
  <c r="AK640" i="1"/>
  <c r="AK639" i="1"/>
  <c r="AK638" i="1"/>
  <c r="AK637" i="1"/>
  <c r="AK636" i="1"/>
  <c r="AK635" i="1"/>
  <c r="AK634" i="1"/>
  <c r="AK633" i="1"/>
  <c r="AK632" i="1"/>
  <c r="AK631" i="1"/>
  <c r="AK630" i="1"/>
  <c r="AK629" i="1"/>
  <c r="AK628" i="1"/>
  <c r="AK627" i="1"/>
  <c r="AK626" i="1"/>
  <c r="AK625" i="1"/>
  <c r="AK624" i="1"/>
  <c r="AK623" i="1"/>
  <c r="AK622" i="1"/>
  <c r="AK621" i="1"/>
  <c r="AK620" i="1"/>
  <c r="AK619" i="1"/>
  <c r="AK618" i="1"/>
  <c r="AK617" i="1"/>
  <c r="AK616" i="1"/>
  <c r="AK615" i="1"/>
  <c r="AK614" i="1"/>
  <c r="AK613" i="1"/>
  <c r="AK612" i="1"/>
  <c r="AK611" i="1"/>
  <c r="AK610" i="1"/>
  <c r="AK609" i="1"/>
  <c r="AK608" i="1"/>
  <c r="AK607" i="1"/>
  <c r="AK606" i="1"/>
  <c r="AK605" i="1"/>
  <c r="AK604" i="1"/>
  <c r="AK603" i="1"/>
  <c r="AK602" i="1"/>
  <c r="AK601" i="1"/>
  <c r="AK600" i="1"/>
  <c r="AK599" i="1"/>
  <c r="AK598" i="1"/>
  <c r="AK597" i="1"/>
  <c r="AK596" i="1"/>
  <c r="AK595" i="1"/>
  <c r="AK594" i="1"/>
  <c r="AK593" i="1"/>
  <c r="AK592" i="1"/>
  <c r="AK591" i="1"/>
  <c r="AK590" i="1"/>
  <c r="AK589" i="1"/>
  <c r="AK588" i="1"/>
  <c r="AK587" i="1"/>
  <c r="AK586" i="1"/>
  <c r="AK585" i="1"/>
  <c r="AK584" i="1"/>
  <c r="AK583" i="1"/>
  <c r="AK582" i="1"/>
  <c r="AK581" i="1"/>
  <c r="AK580" i="1"/>
  <c r="AK579" i="1"/>
  <c r="AK578" i="1"/>
  <c r="AK577" i="1"/>
  <c r="AK576" i="1"/>
  <c r="AK575" i="1"/>
  <c r="AK574" i="1"/>
  <c r="AK573" i="1"/>
  <c r="AK572" i="1"/>
  <c r="AK571" i="1"/>
  <c r="AK570" i="1"/>
  <c r="AK569" i="1"/>
  <c r="AK568" i="1"/>
  <c r="AK567" i="1"/>
  <c r="AK566" i="1"/>
  <c r="AK565" i="1"/>
  <c r="AK564" i="1"/>
  <c r="AK563" i="1"/>
  <c r="AK562" i="1"/>
  <c r="AK561" i="1"/>
  <c r="AK560" i="1"/>
  <c r="AK559" i="1"/>
  <c r="AK558" i="1"/>
  <c r="AK557" i="1"/>
  <c r="AK556" i="1"/>
  <c r="AK555" i="1"/>
  <c r="AK554" i="1"/>
  <c r="AK553" i="1"/>
  <c r="AK552" i="1"/>
  <c r="AK551" i="1"/>
  <c r="AK550" i="1"/>
  <c r="AK549" i="1"/>
  <c r="AK548" i="1"/>
  <c r="AK547" i="1"/>
  <c r="AK546" i="1"/>
  <c r="AK545" i="1"/>
  <c r="AK544" i="1"/>
  <c r="AK543" i="1"/>
  <c r="AK542" i="1"/>
  <c r="AK541" i="1"/>
  <c r="AK540" i="1"/>
  <c r="AK539" i="1"/>
  <c r="AK538" i="1"/>
  <c r="AK537" i="1"/>
  <c r="AK536" i="1"/>
  <c r="AK535" i="1"/>
  <c r="AK534" i="1"/>
  <c r="AK533" i="1"/>
  <c r="AK532" i="1"/>
  <c r="AK531" i="1"/>
  <c r="AK530" i="1"/>
  <c r="AK529" i="1"/>
  <c r="AK528" i="1"/>
  <c r="AK527" i="1"/>
  <c r="AK526" i="1"/>
  <c r="AK525" i="1"/>
  <c r="AK524" i="1"/>
  <c r="AK523" i="1"/>
  <c r="AK522" i="1"/>
  <c r="AK521" i="1"/>
  <c r="AK520" i="1"/>
  <c r="AK519" i="1"/>
  <c r="AK518" i="1"/>
  <c r="AK517" i="1"/>
  <c r="AK516" i="1"/>
  <c r="AK515" i="1"/>
  <c r="AK514" i="1"/>
  <c r="AK513" i="1"/>
  <c r="AK512" i="1"/>
  <c r="AK511" i="1"/>
  <c r="AK510" i="1"/>
  <c r="AK509" i="1"/>
  <c r="AK508" i="1"/>
  <c r="AK507" i="1"/>
  <c r="AK506" i="1"/>
  <c r="AK505" i="1"/>
  <c r="AK504" i="1"/>
  <c r="AK503" i="1"/>
  <c r="AK502" i="1"/>
  <c r="AK501" i="1"/>
  <c r="AK500" i="1"/>
  <c r="AK499" i="1"/>
  <c r="AK498" i="1"/>
  <c r="AK497" i="1"/>
  <c r="AK496" i="1"/>
  <c r="AK495" i="1"/>
  <c r="AK494" i="1"/>
  <c r="AK493" i="1"/>
  <c r="AK492" i="1"/>
  <c r="AK491" i="1"/>
  <c r="AK490" i="1"/>
  <c r="AK489" i="1"/>
  <c r="AK488" i="1"/>
  <c r="AK487" i="1"/>
  <c r="AK486" i="1"/>
  <c r="AK485" i="1"/>
  <c r="AK484" i="1"/>
  <c r="AK483" i="1"/>
  <c r="AK482" i="1"/>
  <c r="AK481" i="1"/>
  <c r="AK480" i="1"/>
  <c r="AK479" i="1"/>
  <c r="AK478" i="1"/>
  <c r="AK477" i="1"/>
  <c r="AK476" i="1"/>
  <c r="AK475" i="1"/>
  <c r="AK474" i="1"/>
  <c r="AK473" i="1"/>
  <c r="AK472" i="1"/>
  <c r="AK471" i="1"/>
  <c r="AK470" i="1"/>
  <c r="AK469" i="1"/>
  <c r="AK468" i="1"/>
  <c r="AK467" i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J820" i="1"/>
  <c r="AJ819" i="1"/>
  <c r="AJ818" i="1"/>
  <c r="AJ817" i="1"/>
  <c r="AJ816" i="1"/>
  <c r="AJ815" i="1"/>
  <c r="AJ814" i="1"/>
  <c r="AJ813" i="1"/>
  <c r="AJ812" i="1"/>
  <c r="AJ811" i="1"/>
  <c r="AJ810" i="1"/>
  <c r="AJ809" i="1"/>
  <c r="AJ808" i="1"/>
  <c r="AJ807" i="1"/>
  <c r="AJ806" i="1"/>
  <c r="AJ805" i="1"/>
  <c r="AJ804" i="1"/>
  <c r="AJ803" i="1"/>
  <c r="AJ802" i="1"/>
  <c r="AJ801" i="1"/>
  <c r="AJ800" i="1"/>
  <c r="AJ799" i="1"/>
  <c r="AJ798" i="1"/>
  <c r="AJ797" i="1"/>
  <c r="AJ796" i="1"/>
  <c r="AJ795" i="1"/>
  <c r="AJ794" i="1"/>
  <c r="AJ793" i="1"/>
  <c r="AJ792" i="1"/>
  <c r="AJ791" i="1"/>
  <c r="AJ790" i="1"/>
  <c r="AJ789" i="1"/>
  <c r="AJ788" i="1"/>
  <c r="AJ787" i="1"/>
  <c r="AJ786" i="1"/>
  <c r="AJ785" i="1"/>
  <c r="AJ784" i="1"/>
  <c r="AJ783" i="1"/>
  <c r="AJ782" i="1"/>
  <c r="AJ781" i="1"/>
  <c r="AJ780" i="1"/>
  <c r="AJ779" i="1"/>
  <c r="AJ778" i="1"/>
  <c r="AJ777" i="1"/>
  <c r="AJ776" i="1"/>
  <c r="AJ775" i="1"/>
  <c r="AJ774" i="1"/>
  <c r="AJ773" i="1"/>
  <c r="AJ772" i="1"/>
  <c r="AJ771" i="1"/>
  <c r="AJ770" i="1"/>
  <c r="AJ769" i="1"/>
  <c r="AJ768" i="1"/>
  <c r="AJ767" i="1"/>
  <c r="AJ766" i="1"/>
  <c r="AJ765" i="1"/>
  <c r="AJ764" i="1"/>
  <c r="AJ763" i="1"/>
  <c r="AJ762" i="1"/>
  <c r="AJ761" i="1"/>
  <c r="AJ760" i="1"/>
  <c r="AJ759" i="1"/>
  <c r="AJ758" i="1"/>
  <c r="AJ757" i="1"/>
  <c r="AJ756" i="1"/>
  <c r="AJ755" i="1"/>
  <c r="AJ754" i="1"/>
  <c r="AJ753" i="1"/>
  <c r="AJ752" i="1"/>
  <c r="AJ751" i="1"/>
  <c r="AJ750" i="1"/>
  <c r="AJ749" i="1"/>
  <c r="AJ748" i="1"/>
  <c r="AJ747" i="1"/>
  <c r="AJ746" i="1"/>
  <c r="AJ745" i="1"/>
  <c r="AJ744" i="1"/>
  <c r="AJ743" i="1"/>
  <c r="AJ742" i="1"/>
  <c r="AJ741" i="1"/>
  <c r="AJ740" i="1"/>
  <c r="AJ739" i="1"/>
  <c r="AJ738" i="1"/>
  <c r="AJ737" i="1"/>
  <c r="AJ736" i="1"/>
  <c r="AJ735" i="1"/>
  <c r="AJ734" i="1"/>
  <c r="AJ733" i="1"/>
  <c r="AJ732" i="1"/>
  <c r="AJ731" i="1"/>
  <c r="AJ730" i="1"/>
  <c r="AJ729" i="1"/>
  <c r="AJ728" i="1"/>
  <c r="AJ727" i="1"/>
  <c r="AJ726" i="1"/>
  <c r="AJ725" i="1"/>
  <c r="AJ724" i="1"/>
  <c r="AJ723" i="1"/>
  <c r="AJ722" i="1"/>
  <c r="AJ721" i="1"/>
  <c r="AJ720" i="1"/>
  <c r="AJ719" i="1"/>
  <c r="AJ718" i="1"/>
  <c r="AJ717" i="1"/>
  <c r="AJ716" i="1"/>
  <c r="AJ715" i="1"/>
  <c r="AJ714" i="1"/>
  <c r="AJ713" i="1"/>
  <c r="AJ712" i="1"/>
  <c r="AJ711" i="1"/>
  <c r="AJ710" i="1"/>
  <c r="AJ709" i="1"/>
  <c r="AJ708" i="1"/>
  <c r="AJ707" i="1"/>
  <c r="AJ706" i="1"/>
  <c r="AJ705" i="1"/>
  <c r="AJ704" i="1"/>
  <c r="AJ703" i="1"/>
  <c r="AJ702" i="1"/>
  <c r="AJ701" i="1"/>
  <c r="AJ700" i="1"/>
  <c r="AJ699" i="1"/>
  <c r="AJ698" i="1"/>
  <c r="AJ697" i="1"/>
  <c r="AJ696" i="1"/>
  <c r="AJ695" i="1"/>
  <c r="AJ694" i="1"/>
  <c r="AJ693" i="1"/>
  <c r="AJ692" i="1"/>
  <c r="AJ691" i="1"/>
  <c r="AJ690" i="1"/>
  <c r="AJ689" i="1"/>
  <c r="AJ688" i="1"/>
  <c r="AJ687" i="1"/>
  <c r="AJ686" i="1"/>
  <c r="AJ685" i="1"/>
  <c r="AJ684" i="1"/>
  <c r="AJ683" i="1"/>
  <c r="AJ682" i="1"/>
  <c r="AJ681" i="1"/>
  <c r="AJ680" i="1"/>
  <c r="AJ679" i="1"/>
  <c r="AJ678" i="1"/>
  <c r="AJ677" i="1"/>
  <c r="AJ676" i="1"/>
  <c r="AJ675" i="1"/>
  <c r="AJ674" i="1"/>
  <c r="AJ673" i="1"/>
  <c r="AJ672" i="1"/>
  <c r="AJ671" i="1"/>
  <c r="AJ670" i="1"/>
  <c r="AJ669" i="1"/>
  <c r="AJ668" i="1"/>
  <c r="AJ667" i="1"/>
  <c r="AJ666" i="1"/>
  <c r="AJ665" i="1"/>
  <c r="AJ664" i="1"/>
  <c r="AJ663" i="1"/>
  <c r="AJ662" i="1"/>
  <c r="AJ661" i="1"/>
  <c r="AJ660" i="1"/>
  <c r="AJ659" i="1"/>
  <c r="AJ658" i="1"/>
  <c r="AJ657" i="1"/>
  <c r="AJ656" i="1"/>
  <c r="AJ655" i="1"/>
  <c r="AJ654" i="1"/>
  <c r="AJ653" i="1"/>
  <c r="AJ652" i="1"/>
  <c r="AJ651" i="1"/>
  <c r="AJ650" i="1"/>
  <c r="AJ649" i="1"/>
  <c r="AJ648" i="1"/>
  <c r="AJ647" i="1"/>
  <c r="AJ646" i="1"/>
  <c r="AJ645" i="1"/>
  <c r="AJ644" i="1"/>
  <c r="AJ643" i="1"/>
  <c r="AJ642" i="1"/>
  <c r="AJ641" i="1"/>
  <c r="AJ640" i="1"/>
  <c r="AJ639" i="1"/>
  <c r="AJ638" i="1"/>
  <c r="AJ637" i="1"/>
  <c r="AJ636" i="1"/>
  <c r="AJ635" i="1"/>
  <c r="AJ634" i="1"/>
  <c r="AJ633" i="1"/>
  <c r="AJ632" i="1"/>
  <c r="AJ631" i="1"/>
  <c r="AJ630" i="1"/>
  <c r="AJ629" i="1"/>
  <c r="AJ628" i="1"/>
  <c r="AJ627" i="1"/>
  <c r="AJ626" i="1"/>
  <c r="AJ625" i="1"/>
  <c r="AJ624" i="1"/>
  <c r="AJ623" i="1"/>
  <c r="AJ622" i="1"/>
  <c r="AJ621" i="1"/>
  <c r="AJ620" i="1"/>
  <c r="AJ619" i="1"/>
  <c r="AJ618" i="1"/>
  <c r="AJ617" i="1"/>
  <c r="AJ616" i="1"/>
  <c r="AJ615" i="1"/>
  <c r="AJ614" i="1"/>
  <c r="AJ613" i="1"/>
  <c r="AJ612" i="1"/>
  <c r="AJ611" i="1"/>
  <c r="AJ610" i="1"/>
  <c r="AJ609" i="1"/>
  <c r="AJ608" i="1"/>
  <c r="AJ607" i="1"/>
  <c r="AJ606" i="1"/>
  <c r="AJ605" i="1"/>
  <c r="AJ604" i="1"/>
  <c r="AJ603" i="1"/>
  <c r="AJ602" i="1"/>
  <c r="AJ601" i="1"/>
  <c r="AJ600" i="1"/>
  <c r="AJ599" i="1"/>
  <c r="AJ598" i="1"/>
  <c r="AJ597" i="1"/>
  <c r="AJ596" i="1"/>
  <c r="AJ595" i="1"/>
  <c r="AJ594" i="1"/>
  <c r="AJ593" i="1"/>
  <c r="AJ592" i="1"/>
  <c r="AJ591" i="1"/>
  <c r="AJ590" i="1"/>
  <c r="AJ589" i="1"/>
  <c r="AJ588" i="1"/>
  <c r="AJ587" i="1"/>
  <c r="AJ586" i="1"/>
  <c r="AJ585" i="1"/>
  <c r="AJ584" i="1"/>
  <c r="AJ583" i="1"/>
  <c r="AJ582" i="1"/>
  <c r="AJ581" i="1"/>
  <c r="AJ580" i="1"/>
  <c r="AJ579" i="1"/>
  <c r="AJ578" i="1"/>
  <c r="AJ577" i="1"/>
  <c r="AJ576" i="1"/>
  <c r="AJ575" i="1"/>
  <c r="AJ574" i="1"/>
  <c r="AJ573" i="1"/>
  <c r="AJ572" i="1"/>
  <c r="AJ571" i="1"/>
  <c r="AJ570" i="1"/>
  <c r="AJ569" i="1"/>
  <c r="AJ568" i="1"/>
  <c r="AJ567" i="1"/>
  <c r="AJ566" i="1"/>
  <c r="AJ565" i="1"/>
  <c r="AJ564" i="1"/>
  <c r="AJ563" i="1"/>
  <c r="AJ562" i="1"/>
  <c r="AJ561" i="1"/>
  <c r="AJ560" i="1"/>
  <c r="AJ559" i="1"/>
  <c r="AJ558" i="1"/>
  <c r="AJ557" i="1"/>
  <c r="AJ556" i="1"/>
  <c r="AJ555" i="1"/>
  <c r="AJ554" i="1"/>
  <c r="AJ553" i="1"/>
  <c r="AJ552" i="1"/>
  <c r="AJ551" i="1"/>
  <c r="AJ550" i="1"/>
  <c r="AJ549" i="1"/>
  <c r="AJ548" i="1"/>
  <c r="AJ547" i="1"/>
  <c r="AJ546" i="1"/>
  <c r="AJ545" i="1"/>
  <c r="AJ544" i="1"/>
  <c r="AJ543" i="1"/>
  <c r="AJ542" i="1"/>
  <c r="AJ541" i="1"/>
  <c r="AJ540" i="1"/>
  <c r="AJ539" i="1"/>
  <c r="AJ538" i="1"/>
  <c r="AJ537" i="1"/>
  <c r="AJ536" i="1"/>
  <c r="AJ535" i="1"/>
  <c r="AJ534" i="1"/>
  <c r="AJ533" i="1"/>
  <c r="AJ532" i="1"/>
  <c r="AJ531" i="1"/>
  <c r="AJ530" i="1"/>
  <c r="AJ529" i="1"/>
  <c r="AJ528" i="1"/>
  <c r="AJ527" i="1"/>
  <c r="AJ526" i="1"/>
  <c r="AJ525" i="1"/>
  <c r="AJ524" i="1"/>
  <c r="AJ523" i="1"/>
  <c r="AJ522" i="1"/>
  <c r="AJ521" i="1"/>
  <c r="AJ520" i="1"/>
  <c r="AJ519" i="1"/>
  <c r="AJ518" i="1"/>
  <c r="AJ517" i="1"/>
  <c r="AJ516" i="1"/>
  <c r="AJ515" i="1"/>
  <c r="AJ514" i="1"/>
  <c r="AJ513" i="1"/>
  <c r="AJ512" i="1"/>
  <c r="AJ511" i="1"/>
  <c r="AJ510" i="1"/>
  <c r="AJ509" i="1"/>
  <c r="AJ508" i="1"/>
  <c r="AJ507" i="1"/>
  <c r="AJ506" i="1"/>
  <c r="AJ505" i="1"/>
  <c r="AJ504" i="1"/>
  <c r="AJ503" i="1"/>
  <c r="AJ502" i="1"/>
  <c r="AJ501" i="1"/>
  <c r="AJ500" i="1"/>
  <c r="AJ499" i="1"/>
  <c r="AJ498" i="1"/>
  <c r="AJ497" i="1"/>
  <c r="AJ496" i="1"/>
  <c r="AJ495" i="1"/>
  <c r="AJ494" i="1"/>
  <c r="AJ493" i="1"/>
  <c r="AJ492" i="1"/>
  <c r="AJ491" i="1"/>
  <c r="AJ490" i="1"/>
  <c r="AJ489" i="1"/>
  <c r="AJ488" i="1"/>
  <c r="AJ487" i="1"/>
  <c r="AJ486" i="1"/>
  <c r="AJ485" i="1"/>
  <c r="AJ484" i="1"/>
  <c r="AJ483" i="1"/>
  <c r="AJ482" i="1"/>
  <c r="AJ481" i="1"/>
  <c r="AJ480" i="1"/>
  <c r="AJ479" i="1"/>
  <c r="AJ478" i="1"/>
  <c r="AJ477" i="1"/>
  <c r="AJ476" i="1"/>
  <c r="AJ475" i="1"/>
  <c r="AJ474" i="1"/>
  <c r="AJ473" i="1"/>
  <c r="AJ472" i="1"/>
  <c r="AJ471" i="1"/>
  <c r="AJ470" i="1"/>
  <c r="AJ469" i="1"/>
  <c r="AJ468" i="1"/>
  <c r="AJ467" i="1"/>
  <c r="AJ466" i="1"/>
  <c r="AJ465" i="1"/>
  <c r="AJ464" i="1"/>
  <c r="AJ463" i="1"/>
  <c r="AJ462" i="1"/>
  <c r="AJ461" i="1"/>
  <c r="AJ460" i="1"/>
  <c r="AJ459" i="1"/>
  <c r="AJ458" i="1"/>
  <c r="AJ457" i="1"/>
  <c r="AJ456" i="1"/>
  <c r="AJ455" i="1"/>
  <c r="AJ454" i="1"/>
  <c r="AJ453" i="1"/>
  <c r="AJ452" i="1"/>
  <c r="AJ451" i="1"/>
  <c r="AJ450" i="1"/>
  <c r="AJ449" i="1"/>
  <c r="AJ448" i="1"/>
  <c r="AJ447" i="1"/>
  <c r="AJ446" i="1"/>
  <c r="AJ445" i="1"/>
  <c r="AJ444" i="1"/>
  <c r="AJ443" i="1"/>
  <c r="AJ442" i="1"/>
  <c r="AJ441" i="1"/>
  <c r="AJ440" i="1"/>
  <c r="AJ439" i="1"/>
  <c r="AJ438" i="1"/>
  <c r="AJ437" i="1"/>
  <c r="AJ436" i="1"/>
  <c r="AJ435" i="1"/>
  <c r="AJ434" i="1"/>
  <c r="AJ433" i="1"/>
  <c r="AJ432" i="1"/>
  <c r="AJ431" i="1"/>
  <c r="AJ430" i="1"/>
  <c r="AJ429" i="1"/>
  <c r="AJ428" i="1"/>
  <c r="AJ427" i="1"/>
  <c r="AJ426" i="1"/>
  <c r="AJ425" i="1"/>
  <c r="AJ424" i="1"/>
  <c r="AJ423" i="1"/>
  <c r="AJ422" i="1"/>
  <c r="AJ421" i="1"/>
  <c r="AJ420" i="1"/>
  <c r="AJ419" i="1"/>
  <c r="AJ418" i="1"/>
  <c r="AJ417" i="1"/>
  <c r="AJ416" i="1"/>
  <c r="AJ415" i="1"/>
  <c r="AJ414" i="1"/>
  <c r="AJ413" i="1"/>
  <c r="AJ412" i="1"/>
  <c r="AJ411" i="1"/>
  <c r="AJ410" i="1"/>
  <c r="AJ409" i="1"/>
  <c r="AJ408" i="1"/>
  <c r="AJ407" i="1"/>
  <c r="AJ406" i="1"/>
  <c r="AJ405" i="1"/>
  <c r="AJ404" i="1"/>
  <c r="AJ403" i="1"/>
  <c r="AJ402" i="1"/>
  <c r="AJ401" i="1"/>
  <c r="AJ400" i="1"/>
  <c r="AJ399" i="1"/>
  <c r="AJ398" i="1"/>
  <c r="AJ397" i="1"/>
  <c r="AJ396" i="1"/>
  <c r="AJ395" i="1"/>
  <c r="AJ394" i="1"/>
  <c r="AJ393" i="1"/>
  <c r="AJ392" i="1"/>
  <c r="AJ391" i="1"/>
  <c r="AJ390" i="1"/>
  <c r="AJ389" i="1"/>
  <c r="AJ388" i="1"/>
  <c r="AJ387" i="1"/>
  <c r="AJ386" i="1"/>
  <c r="AJ385" i="1"/>
  <c r="AJ384" i="1"/>
  <c r="AJ383" i="1"/>
  <c r="AJ382" i="1"/>
  <c r="AJ381" i="1"/>
  <c r="AJ380" i="1"/>
  <c r="AJ379" i="1"/>
  <c r="AJ378" i="1"/>
  <c r="AJ377" i="1"/>
  <c r="AJ376" i="1"/>
  <c r="AJ375" i="1"/>
  <c r="AJ374" i="1"/>
  <c r="AJ373" i="1"/>
  <c r="AJ372" i="1"/>
  <c r="AJ371" i="1"/>
  <c r="AJ370" i="1"/>
  <c r="AJ369" i="1"/>
  <c r="AJ368" i="1"/>
  <c r="AJ367" i="1"/>
  <c r="AJ366" i="1"/>
  <c r="AJ365" i="1"/>
  <c r="AJ364" i="1"/>
  <c r="AJ363" i="1"/>
  <c r="AJ362" i="1"/>
  <c r="AJ361" i="1"/>
  <c r="AJ360" i="1"/>
  <c r="AJ359" i="1"/>
  <c r="AJ358" i="1"/>
  <c r="AJ357" i="1"/>
  <c r="AJ356" i="1"/>
  <c r="AJ355" i="1"/>
  <c r="AJ354" i="1"/>
  <c r="AJ353" i="1"/>
  <c r="AJ352" i="1"/>
  <c r="AJ351" i="1"/>
  <c r="AJ350" i="1"/>
  <c r="AJ349" i="1"/>
  <c r="AJ348" i="1"/>
  <c r="AJ347" i="1"/>
  <c r="AJ346" i="1"/>
  <c r="AJ345" i="1"/>
  <c r="AJ344" i="1"/>
  <c r="AJ343" i="1"/>
  <c r="AJ342" i="1"/>
  <c r="AJ341" i="1"/>
  <c r="AJ340" i="1"/>
  <c r="AJ339" i="1"/>
  <c r="AJ338" i="1"/>
  <c r="AJ337" i="1"/>
  <c r="AJ336" i="1"/>
  <c r="AJ335" i="1"/>
  <c r="AJ334" i="1"/>
  <c r="AJ333" i="1"/>
  <c r="AJ332" i="1"/>
  <c r="AJ331" i="1"/>
  <c r="AJ330" i="1"/>
  <c r="AJ329" i="1"/>
  <c r="AJ328" i="1"/>
  <c r="AJ327" i="1"/>
  <c r="AJ326" i="1"/>
  <c r="AJ325" i="1"/>
  <c r="AJ324" i="1"/>
  <c r="AJ323" i="1"/>
  <c r="AJ322" i="1"/>
  <c r="AJ321" i="1"/>
  <c r="AJ320" i="1"/>
  <c r="AJ319" i="1"/>
  <c r="AJ318" i="1"/>
  <c r="AJ317" i="1"/>
  <c r="AJ316" i="1"/>
  <c r="AJ315" i="1"/>
  <c r="AJ314" i="1"/>
  <c r="AJ313" i="1"/>
  <c r="AJ312" i="1"/>
  <c r="AJ311" i="1"/>
  <c r="AJ310" i="1"/>
  <c r="AJ309" i="1"/>
  <c r="AJ308" i="1"/>
  <c r="AJ307" i="1"/>
  <c r="AJ306" i="1"/>
  <c r="AJ305" i="1"/>
  <c r="AJ304" i="1"/>
  <c r="AJ303" i="1"/>
  <c r="AJ302" i="1"/>
  <c r="AJ301" i="1"/>
  <c r="AJ300" i="1"/>
  <c r="AJ299" i="1"/>
  <c r="AJ298" i="1"/>
  <c r="AJ297" i="1"/>
  <c r="AJ296" i="1"/>
  <c r="AJ295" i="1"/>
  <c r="AJ294" i="1"/>
  <c r="AJ293" i="1"/>
  <c r="AJ292" i="1"/>
  <c r="AJ291" i="1"/>
  <c r="AJ290" i="1"/>
  <c r="AJ289" i="1"/>
  <c r="AJ288" i="1"/>
  <c r="AJ287" i="1"/>
  <c r="AJ286" i="1"/>
  <c r="AJ285" i="1"/>
  <c r="AJ284" i="1"/>
  <c r="AJ283" i="1"/>
  <c r="AJ282" i="1"/>
  <c r="AJ281" i="1"/>
  <c r="AJ280" i="1"/>
  <c r="AJ279" i="1"/>
  <c r="AJ278" i="1"/>
  <c r="AJ277" i="1"/>
  <c r="AJ276" i="1"/>
  <c r="AJ275" i="1"/>
  <c r="AJ274" i="1"/>
  <c r="AJ273" i="1"/>
  <c r="AJ272" i="1"/>
  <c r="AJ271" i="1"/>
  <c r="AJ270" i="1"/>
  <c r="AJ269" i="1"/>
  <c r="AJ268" i="1"/>
  <c r="AJ267" i="1"/>
  <c r="AJ266" i="1"/>
  <c r="AJ265" i="1"/>
  <c r="AJ264" i="1"/>
  <c r="AJ263" i="1"/>
  <c r="AJ262" i="1"/>
  <c r="AJ261" i="1"/>
  <c r="AJ260" i="1"/>
  <c r="AJ259" i="1"/>
  <c r="AJ258" i="1"/>
  <c r="AJ257" i="1"/>
  <c r="AJ256" i="1"/>
  <c r="AJ255" i="1"/>
  <c r="AJ254" i="1"/>
  <c r="AJ253" i="1"/>
  <c r="AJ252" i="1"/>
  <c r="AJ251" i="1"/>
  <c r="AJ250" i="1"/>
  <c r="AJ249" i="1"/>
  <c r="AJ248" i="1"/>
  <c r="AJ247" i="1"/>
  <c r="AJ246" i="1"/>
  <c r="AJ245" i="1"/>
  <c r="AJ244" i="1"/>
  <c r="AJ243" i="1"/>
  <c r="AJ242" i="1"/>
  <c r="AJ241" i="1"/>
  <c r="AJ240" i="1"/>
  <c r="AJ239" i="1"/>
  <c r="AJ238" i="1"/>
  <c r="AJ237" i="1"/>
  <c r="AJ236" i="1"/>
  <c r="AJ235" i="1"/>
  <c r="AJ234" i="1"/>
  <c r="AJ233" i="1"/>
  <c r="AJ232" i="1"/>
  <c r="AJ231" i="1"/>
  <c r="AJ230" i="1"/>
  <c r="AJ229" i="1"/>
  <c r="AJ228" i="1"/>
  <c r="AJ227" i="1"/>
  <c r="AJ226" i="1"/>
  <c r="AJ225" i="1"/>
  <c r="AJ224" i="1"/>
  <c r="AJ223" i="1"/>
  <c r="AJ222" i="1"/>
  <c r="AJ221" i="1"/>
  <c r="AJ220" i="1"/>
  <c r="AJ219" i="1"/>
  <c r="AJ218" i="1"/>
  <c r="AJ217" i="1"/>
  <c r="AJ216" i="1"/>
  <c r="AJ215" i="1"/>
  <c r="AJ214" i="1"/>
  <c r="AJ213" i="1"/>
  <c r="AJ212" i="1"/>
  <c r="AJ211" i="1"/>
  <c r="AJ210" i="1"/>
  <c r="AJ209" i="1"/>
  <c r="AJ208" i="1"/>
  <c r="AJ207" i="1"/>
  <c r="AJ206" i="1"/>
  <c r="AJ205" i="1"/>
  <c r="AJ204" i="1"/>
  <c r="AJ203" i="1"/>
  <c r="AJ202" i="1"/>
  <c r="AJ201" i="1"/>
  <c r="AJ200" i="1"/>
  <c r="AJ199" i="1"/>
  <c r="AJ198" i="1"/>
  <c r="AJ197" i="1"/>
  <c r="AJ196" i="1"/>
  <c r="AJ195" i="1"/>
  <c r="AJ194" i="1"/>
  <c r="AJ193" i="1"/>
  <c r="AJ192" i="1"/>
  <c r="AJ191" i="1"/>
  <c r="AJ190" i="1"/>
  <c r="AJ189" i="1"/>
  <c r="AJ188" i="1"/>
  <c r="AJ187" i="1"/>
  <c r="AJ186" i="1"/>
  <c r="AJ185" i="1"/>
  <c r="AJ184" i="1"/>
  <c r="AJ183" i="1"/>
  <c r="AJ182" i="1"/>
  <c r="AJ181" i="1"/>
  <c r="AJ180" i="1"/>
  <c r="AJ179" i="1"/>
  <c r="AJ178" i="1"/>
  <c r="AJ177" i="1"/>
  <c r="AJ176" i="1"/>
  <c r="AJ175" i="1"/>
  <c r="AJ174" i="1"/>
  <c r="AJ173" i="1"/>
  <c r="AJ172" i="1"/>
  <c r="AJ171" i="1"/>
  <c r="AJ170" i="1"/>
  <c r="AJ169" i="1"/>
  <c r="AJ168" i="1"/>
  <c r="AJ167" i="1"/>
  <c r="AJ166" i="1"/>
  <c r="AJ165" i="1"/>
  <c r="AJ164" i="1"/>
  <c r="AJ163" i="1"/>
  <c r="AJ162" i="1"/>
  <c r="AJ161" i="1"/>
  <c r="AJ160" i="1"/>
  <c r="AJ159" i="1"/>
  <c r="AJ158" i="1"/>
  <c r="AJ157" i="1"/>
  <c r="AJ156" i="1"/>
  <c r="AJ155" i="1"/>
  <c r="AJ154" i="1"/>
  <c r="AJ153" i="1"/>
  <c r="AJ152" i="1"/>
  <c r="AJ151" i="1"/>
  <c r="AJ150" i="1"/>
  <c r="AJ149" i="1"/>
  <c r="AJ148" i="1"/>
  <c r="AJ147" i="1"/>
  <c r="AJ146" i="1"/>
  <c r="AJ145" i="1"/>
  <c r="AJ144" i="1"/>
  <c r="AJ143" i="1"/>
  <c r="AJ142" i="1"/>
  <c r="AJ141" i="1"/>
  <c r="AJ140" i="1"/>
  <c r="AJ139" i="1"/>
  <c r="AJ138" i="1"/>
  <c r="AJ137" i="1"/>
  <c r="AJ136" i="1"/>
  <c r="AJ135" i="1"/>
  <c r="AJ134" i="1"/>
  <c r="AJ133" i="1"/>
  <c r="AJ132" i="1"/>
  <c r="AJ131" i="1"/>
  <c r="AJ130" i="1"/>
  <c r="AJ129" i="1"/>
  <c r="AJ128" i="1"/>
  <c r="AJ127" i="1"/>
  <c r="AJ126" i="1"/>
  <c r="AJ125" i="1"/>
  <c r="AJ124" i="1"/>
  <c r="AJ123" i="1"/>
  <c r="AJ122" i="1"/>
  <c r="AJ121" i="1"/>
  <c r="AJ120" i="1"/>
  <c r="AJ119" i="1"/>
  <c r="AJ118" i="1"/>
  <c r="AJ117" i="1"/>
  <c r="AJ116" i="1"/>
  <c r="AJ115" i="1"/>
  <c r="AJ114" i="1"/>
  <c r="AJ113" i="1"/>
  <c r="AJ112" i="1"/>
  <c r="AJ111" i="1"/>
  <c r="AJ110" i="1"/>
  <c r="AJ109" i="1"/>
  <c r="AJ108" i="1"/>
  <c r="AJ107" i="1"/>
  <c r="AJ106" i="1"/>
  <c r="AJ105" i="1"/>
  <c r="AJ104" i="1"/>
  <c r="AJ103" i="1"/>
  <c r="AJ102" i="1"/>
  <c r="AJ101" i="1"/>
  <c r="AJ100" i="1"/>
  <c r="AJ99" i="1"/>
  <c r="AJ98" i="1"/>
  <c r="AJ97" i="1"/>
  <c r="AJ96" i="1"/>
  <c r="AJ95" i="1"/>
  <c r="AJ94" i="1"/>
  <c r="AJ93" i="1"/>
  <c r="AJ92" i="1"/>
  <c r="AJ91" i="1"/>
  <c r="AJ90" i="1"/>
  <c r="AJ89" i="1"/>
  <c r="AJ88" i="1"/>
  <c r="AJ87" i="1"/>
  <c r="AJ86" i="1"/>
  <c r="AJ85" i="1"/>
  <c r="AJ84" i="1"/>
  <c r="AJ83" i="1"/>
  <c r="AJ82" i="1"/>
  <c r="AJ81" i="1"/>
  <c r="AJ80" i="1"/>
  <c r="AJ79" i="1"/>
  <c r="AJ78" i="1"/>
  <c r="AJ77" i="1"/>
  <c r="AJ76" i="1"/>
  <c r="AJ75" i="1"/>
  <c r="AJ74" i="1"/>
  <c r="AJ73" i="1"/>
  <c r="AJ72" i="1"/>
  <c r="AJ71" i="1"/>
  <c r="AJ70" i="1"/>
  <c r="AJ69" i="1"/>
  <c r="AJ68" i="1"/>
  <c r="AJ67" i="1"/>
  <c r="AJ66" i="1"/>
  <c r="AJ65" i="1"/>
  <c r="AJ64" i="1"/>
  <c r="AJ63" i="1"/>
  <c r="AJ62" i="1"/>
  <c r="AJ61" i="1"/>
  <c r="AJ60" i="1"/>
  <c r="AJ59" i="1"/>
  <c r="AJ58" i="1"/>
  <c r="AJ57" i="1"/>
  <c r="AJ56" i="1"/>
  <c r="AJ55" i="1"/>
  <c r="AJ54" i="1"/>
  <c r="AJ53" i="1"/>
  <c r="AJ52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H820" i="1"/>
  <c r="AH819" i="1"/>
  <c r="AH818" i="1"/>
  <c r="AH817" i="1"/>
  <c r="AH816" i="1"/>
  <c r="AH815" i="1"/>
  <c r="AH814" i="1"/>
  <c r="AH813" i="1"/>
  <c r="AH812" i="1"/>
  <c r="AH811" i="1"/>
  <c r="AH810" i="1"/>
  <c r="AH809" i="1"/>
  <c r="AH808" i="1"/>
  <c r="AH807" i="1"/>
  <c r="AH806" i="1"/>
  <c r="AH805" i="1"/>
  <c r="AH804" i="1"/>
  <c r="AH803" i="1"/>
  <c r="AH802" i="1"/>
  <c r="AH801" i="1"/>
  <c r="AH800" i="1"/>
  <c r="AH799" i="1"/>
  <c r="AH798" i="1"/>
  <c r="AH797" i="1"/>
  <c r="AH796" i="1"/>
  <c r="AH795" i="1"/>
  <c r="AH794" i="1"/>
  <c r="AH793" i="1"/>
  <c r="AH792" i="1"/>
  <c r="AH791" i="1"/>
  <c r="AH790" i="1"/>
  <c r="AH789" i="1"/>
  <c r="AH788" i="1"/>
  <c r="AH787" i="1"/>
  <c r="AH786" i="1"/>
  <c r="AH785" i="1"/>
  <c r="AH784" i="1"/>
  <c r="AH783" i="1"/>
  <c r="AH782" i="1"/>
  <c r="AH781" i="1"/>
  <c r="AH780" i="1"/>
  <c r="AH779" i="1"/>
  <c r="AH778" i="1"/>
  <c r="AH777" i="1"/>
  <c r="AH776" i="1"/>
  <c r="AH775" i="1"/>
  <c r="AH774" i="1"/>
  <c r="AH773" i="1"/>
  <c r="AH772" i="1"/>
  <c r="AH771" i="1"/>
  <c r="AH770" i="1"/>
  <c r="AH769" i="1"/>
  <c r="AH768" i="1"/>
  <c r="AH767" i="1"/>
  <c r="AH766" i="1"/>
  <c r="AH765" i="1"/>
  <c r="AH764" i="1"/>
  <c r="AH763" i="1"/>
  <c r="AH762" i="1"/>
  <c r="AH761" i="1"/>
  <c r="AH760" i="1"/>
  <c r="AH759" i="1"/>
  <c r="AH758" i="1"/>
  <c r="AH757" i="1"/>
  <c r="AH756" i="1"/>
  <c r="AH755" i="1"/>
  <c r="AH754" i="1"/>
  <c r="AH753" i="1"/>
  <c r="AH752" i="1"/>
  <c r="AH751" i="1"/>
  <c r="AH750" i="1"/>
  <c r="AH749" i="1"/>
  <c r="AH748" i="1"/>
  <c r="AH747" i="1"/>
  <c r="AH746" i="1"/>
  <c r="AH745" i="1"/>
  <c r="AH744" i="1"/>
  <c r="AH743" i="1"/>
  <c r="AH742" i="1"/>
  <c r="AH741" i="1"/>
  <c r="AH740" i="1"/>
  <c r="AH739" i="1"/>
  <c r="AH738" i="1"/>
  <c r="AH737" i="1"/>
  <c r="AH736" i="1"/>
  <c r="AH735" i="1"/>
  <c r="AH734" i="1"/>
  <c r="AH733" i="1"/>
  <c r="AH732" i="1"/>
  <c r="AH731" i="1"/>
  <c r="AH730" i="1"/>
  <c r="AH729" i="1"/>
  <c r="AH728" i="1"/>
  <c r="AH727" i="1"/>
  <c r="AH726" i="1"/>
  <c r="AH725" i="1"/>
  <c r="AH724" i="1"/>
  <c r="AH723" i="1"/>
  <c r="AH722" i="1"/>
  <c r="AH721" i="1"/>
  <c r="AH720" i="1"/>
  <c r="AH719" i="1"/>
  <c r="AH718" i="1"/>
  <c r="AH717" i="1"/>
  <c r="AH716" i="1"/>
  <c r="AH715" i="1"/>
  <c r="AH714" i="1"/>
  <c r="AH713" i="1"/>
  <c r="AH712" i="1"/>
  <c r="AH711" i="1"/>
  <c r="AH710" i="1"/>
  <c r="AH709" i="1"/>
  <c r="AH708" i="1"/>
  <c r="AH707" i="1"/>
  <c r="AH706" i="1"/>
  <c r="AH705" i="1"/>
  <c r="AH704" i="1"/>
  <c r="AH703" i="1"/>
  <c r="AH702" i="1"/>
  <c r="AH701" i="1"/>
  <c r="AH700" i="1"/>
  <c r="AH699" i="1"/>
  <c r="AH698" i="1"/>
  <c r="AH697" i="1"/>
  <c r="AH696" i="1"/>
  <c r="AH695" i="1"/>
  <c r="AH694" i="1"/>
  <c r="AH693" i="1"/>
  <c r="AH692" i="1"/>
  <c r="AH691" i="1"/>
  <c r="AH690" i="1"/>
  <c r="AH689" i="1"/>
  <c r="AH688" i="1"/>
  <c r="AH687" i="1"/>
  <c r="AH686" i="1"/>
  <c r="AH685" i="1"/>
  <c r="AH684" i="1"/>
  <c r="AH683" i="1"/>
  <c r="AH682" i="1"/>
  <c r="AH681" i="1"/>
  <c r="AH680" i="1"/>
  <c r="AH679" i="1"/>
  <c r="AH678" i="1"/>
  <c r="AH677" i="1"/>
  <c r="AH676" i="1"/>
  <c r="AH675" i="1"/>
  <c r="AH674" i="1"/>
  <c r="AH673" i="1"/>
  <c r="AH672" i="1"/>
  <c r="AH671" i="1"/>
  <c r="AH670" i="1"/>
  <c r="AH669" i="1"/>
  <c r="AH668" i="1"/>
  <c r="AH667" i="1"/>
  <c r="AH666" i="1"/>
  <c r="AH665" i="1"/>
  <c r="AH664" i="1"/>
  <c r="AH663" i="1"/>
  <c r="AH662" i="1"/>
  <c r="AH661" i="1"/>
  <c r="AH660" i="1"/>
  <c r="AH659" i="1"/>
  <c r="AH658" i="1"/>
  <c r="AH657" i="1"/>
  <c r="AH656" i="1"/>
  <c r="AH655" i="1"/>
  <c r="AH654" i="1"/>
  <c r="AH653" i="1"/>
  <c r="AH652" i="1"/>
  <c r="AH651" i="1"/>
  <c r="AH650" i="1"/>
  <c r="AH649" i="1"/>
  <c r="AH648" i="1"/>
  <c r="AH647" i="1"/>
  <c r="AH646" i="1"/>
  <c r="AH645" i="1"/>
  <c r="AH644" i="1"/>
  <c r="AH643" i="1"/>
  <c r="AH642" i="1"/>
  <c r="AH641" i="1"/>
  <c r="AH640" i="1"/>
  <c r="AH639" i="1"/>
  <c r="AH638" i="1"/>
  <c r="AH637" i="1"/>
  <c r="AH636" i="1"/>
  <c r="AH635" i="1"/>
  <c r="AH634" i="1"/>
  <c r="AH633" i="1"/>
  <c r="AH632" i="1"/>
  <c r="AH631" i="1"/>
  <c r="AH630" i="1"/>
  <c r="AH629" i="1"/>
  <c r="AH628" i="1"/>
  <c r="AH627" i="1"/>
  <c r="AH626" i="1"/>
  <c r="AH625" i="1"/>
  <c r="AH624" i="1"/>
  <c r="AH623" i="1"/>
  <c r="AH622" i="1"/>
  <c r="AH621" i="1"/>
  <c r="AH620" i="1"/>
  <c r="AH619" i="1"/>
  <c r="AH618" i="1"/>
  <c r="AH617" i="1"/>
  <c r="AH616" i="1"/>
  <c r="AH615" i="1"/>
  <c r="AH614" i="1"/>
  <c r="AH613" i="1"/>
  <c r="AH612" i="1"/>
  <c r="AH611" i="1"/>
  <c r="AH610" i="1"/>
  <c r="AH609" i="1"/>
  <c r="AH608" i="1"/>
  <c r="AH607" i="1"/>
  <c r="AH606" i="1"/>
  <c r="AH605" i="1"/>
  <c r="AH604" i="1"/>
  <c r="AH603" i="1"/>
  <c r="AH602" i="1"/>
  <c r="AH601" i="1"/>
  <c r="AH600" i="1"/>
  <c r="AH599" i="1"/>
  <c r="AH598" i="1"/>
  <c r="AH597" i="1"/>
  <c r="AH596" i="1"/>
  <c r="AH595" i="1"/>
  <c r="AH594" i="1"/>
  <c r="AH593" i="1"/>
  <c r="AH592" i="1"/>
  <c r="AH591" i="1"/>
  <c r="AH590" i="1"/>
  <c r="AH589" i="1"/>
  <c r="AH588" i="1"/>
  <c r="AH587" i="1"/>
  <c r="AH586" i="1"/>
  <c r="AH585" i="1"/>
  <c r="AH584" i="1"/>
  <c r="AH583" i="1"/>
  <c r="AH582" i="1"/>
  <c r="AH581" i="1"/>
  <c r="AH580" i="1"/>
  <c r="AH579" i="1"/>
  <c r="AH578" i="1"/>
  <c r="AH577" i="1"/>
  <c r="AH576" i="1"/>
  <c r="AH575" i="1"/>
  <c r="AH574" i="1"/>
  <c r="AH573" i="1"/>
  <c r="AH572" i="1"/>
  <c r="AH571" i="1"/>
  <c r="AH570" i="1"/>
  <c r="AH569" i="1"/>
  <c r="AH568" i="1"/>
  <c r="AH567" i="1"/>
  <c r="AH566" i="1"/>
  <c r="AH565" i="1"/>
  <c r="AH564" i="1"/>
  <c r="AH563" i="1"/>
  <c r="AH562" i="1"/>
  <c r="AH561" i="1"/>
  <c r="AH560" i="1"/>
  <c r="AH559" i="1"/>
  <c r="AH558" i="1"/>
  <c r="AH557" i="1"/>
  <c r="AH556" i="1"/>
  <c r="AH555" i="1"/>
  <c r="AH554" i="1"/>
  <c r="AH553" i="1"/>
  <c r="AH552" i="1"/>
  <c r="AH551" i="1"/>
  <c r="AH550" i="1"/>
  <c r="AH549" i="1"/>
  <c r="AH548" i="1"/>
  <c r="AH547" i="1"/>
  <c r="AH546" i="1"/>
  <c r="AH545" i="1"/>
  <c r="AH544" i="1"/>
  <c r="AH543" i="1"/>
  <c r="AH542" i="1"/>
  <c r="AH541" i="1"/>
  <c r="AH540" i="1"/>
  <c r="AH539" i="1"/>
  <c r="AH538" i="1"/>
  <c r="AH537" i="1"/>
  <c r="AH536" i="1"/>
  <c r="AH535" i="1"/>
  <c r="AH534" i="1"/>
  <c r="AH533" i="1"/>
  <c r="AH532" i="1"/>
  <c r="AH531" i="1"/>
  <c r="AH530" i="1"/>
  <c r="AH529" i="1"/>
  <c r="AH528" i="1"/>
  <c r="AH527" i="1"/>
  <c r="AH526" i="1"/>
  <c r="AH525" i="1"/>
  <c r="AH524" i="1"/>
  <c r="AH523" i="1"/>
  <c r="AH522" i="1"/>
  <c r="AH521" i="1"/>
  <c r="AH520" i="1"/>
  <c r="AH519" i="1"/>
  <c r="AH518" i="1"/>
  <c r="AH517" i="1"/>
  <c r="AH516" i="1"/>
  <c r="AH515" i="1"/>
  <c r="AH514" i="1"/>
  <c r="AH513" i="1"/>
  <c r="AH512" i="1"/>
  <c r="AH511" i="1"/>
  <c r="AH510" i="1"/>
  <c r="AH509" i="1"/>
  <c r="AH508" i="1"/>
  <c r="AH507" i="1"/>
  <c r="AH506" i="1"/>
  <c r="AH505" i="1"/>
  <c r="AH504" i="1"/>
  <c r="AH503" i="1"/>
  <c r="AH502" i="1"/>
  <c r="AH501" i="1"/>
  <c r="AH500" i="1"/>
  <c r="AH499" i="1"/>
  <c r="AH498" i="1"/>
  <c r="AH497" i="1"/>
  <c r="AH496" i="1"/>
  <c r="AH495" i="1"/>
  <c r="AH494" i="1"/>
  <c r="AH493" i="1"/>
  <c r="AH492" i="1"/>
  <c r="AH491" i="1"/>
  <c r="AH490" i="1"/>
  <c r="AH489" i="1"/>
  <c r="AH488" i="1"/>
  <c r="AH487" i="1"/>
  <c r="AH486" i="1"/>
  <c r="AH485" i="1"/>
  <c r="AH484" i="1"/>
  <c r="AH483" i="1"/>
  <c r="AH482" i="1"/>
  <c r="AH481" i="1"/>
  <c r="AH480" i="1"/>
  <c r="AH479" i="1"/>
  <c r="AH478" i="1"/>
  <c r="AH477" i="1"/>
  <c r="AH476" i="1"/>
  <c r="AH475" i="1"/>
  <c r="AH474" i="1"/>
  <c r="AH473" i="1"/>
  <c r="AH472" i="1"/>
  <c r="AH471" i="1"/>
  <c r="AH470" i="1"/>
  <c r="AH469" i="1"/>
  <c r="AH468" i="1"/>
  <c r="AH467" i="1"/>
  <c r="AH466" i="1"/>
  <c r="AH465" i="1"/>
  <c r="AH464" i="1"/>
  <c r="AH463" i="1"/>
  <c r="AH462" i="1"/>
  <c r="AH461" i="1"/>
  <c r="AH460" i="1"/>
  <c r="AH459" i="1"/>
  <c r="AH458" i="1"/>
  <c r="AH457" i="1"/>
  <c r="AH456" i="1"/>
  <c r="AH455" i="1"/>
  <c r="AH454" i="1"/>
  <c r="AH453" i="1"/>
  <c r="AH452" i="1"/>
  <c r="AH451" i="1"/>
  <c r="AH450" i="1"/>
  <c r="AH449" i="1"/>
  <c r="AH448" i="1"/>
  <c r="AH447" i="1"/>
  <c r="AH446" i="1"/>
  <c r="AH445" i="1"/>
  <c r="AH444" i="1"/>
  <c r="AH443" i="1"/>
  <c r="AH442" i="1"/>
  <c r="AH441" i="1"/>
  <c r="AH440" i="1"/>
  <c r="AH439" i="1"/>
  <c r="AH438" i="1"/>
  <c r="AH437" i="1"/>
  <c r="AH436" i="1"/>
  <c r="AH435" i="1"/>
  <c r="AH434" i="1"/>
  <c r="AH433" i="1"/>
  <c r="AH432" i="1"/>
  <c r="AH431" i="1"/>
  <c r="AH430" i="1"/>
  <c r="AH429" i="1"/>
  <c r="AH428" i="1"/>
  <c r="AH427" i="1"/>
  <c r="AH426" i="1"/>
  <c r="AH425" i="1"/>
  <c r="AH424" i="1"/>
  <c r="AH423" i="1"/>
  <c r="AH422" i="1"/>
  <c r="AH421" i="1"/>
  <c r="AH420" i="1"/>
  <c r="AH419" i="1"/>
  <c r="AH418" i="1"/>
  <c r="AH417" i="1"/>
  <c r="AH416" i="1"/>
  <c r="AH415" i="1"/>
  <c r="AH414" i="1"/>
  <c r="AH413" i="1"/>
  <c r="AH412" i="1"/>
  <c r="AH411" i="1"/>
  <c r="AH410" i="1"/>
  <c r="AH409" i="1"/>
  <c r="AH408" i="1"/>
  <c r="AH407" i="1"/>
  <c r="AH406" i="1"/>
  <c r="AH405" i="1"/>
  <c r="AH404" i="1"/>
  <c r="AH403" i="1"/>
  <c r="AH402" i="1"/>
  <c r="AH401" i="1"/>
  <c r="AH400" i="1"/>
  <c r="AH399" i="1"/>
  <c r="AH398" i="1"/>
  <c r="AH397" i="1"/>
  <c r="AH396" i="1"/>
  <c r="AH395" i="1"/>
  <c r="AH394" i="1"/>
  <c r="AH393" i="1"/>
  <c r="AH392" i="1"/>
  <c r="AH391" i="1"/>
  <c r="AH390" i="1"/>
  <c r="AH389" i="1"/>
  <c r="AH388" i="1"/>
  <c r="AH387" i="1"/>
  <c r="AH386" i="1"/>
  <c r="AH385" i="1"/>
  <c r="AH384" i="1"/>
  <c r="AH383" i="1"/>
  <c r="AH382" i="1"/>
  <c r="AH381" i="1"/>
  <c r="AH380" i="1"/>
  <c r="AH379" i="1"/>
  <c r="AH378" i="1"/>
  <c r="AH377" i="1"/>
  <c r="AH376" i="1"/>
  <c r="AH375" i="1"/>
  <c r="AH374" i="1"/>
  <c r="AH373" i="1"/>
  <c r="AH372" i="1"/>
  <c r="AH371" i="1"/>
  <c r="AH370" i="1"/>
  <c r="AH369" i="1"/>
  <c r="AH368" i="1"/>
  <c r="AH367" i="1"/>
  <c r="AH366" i="1"/>
  <c r="AH365" i="1"/>
  <c r="AH364" i="1"/>
  <c r="AH363" i="1"/>
  <c r="AH362" i="1"/>
  <c r="AH361" i="1"/>
  <c r="AH360" i="1"/>
  <c r="AH359" i="1"/>
  <c r="AH358" i="1"/>
  <c r="AH357" i="1"/>
  <c r="AH356" i="1"/>
  <c r="AH355" i="1"/>
  <c r="AH354" i="1"/>
  <c r="AH353" i="1"/>
  <c r="AH352" i="1"/>
  <c r="AH351" i="1"/>
  <c r="AH350" i="1"/>
  <c r="AH349" i="1"/>
  <c r="AH348" i="1"/>
  <c r="AH347" i="1"/>
  <c r="AH346" i="1"/>
  <c r="AH345" i="1"/>
  <c r="AH344" i="1"/>
  <c r="AH343" i="1"/>
  <c r="AH342" i="1"/>
  <c r="AH341" i="1"/>
  <c r="AH340" i="1"/>
  <c r="AH339" i="1"/>
  <c r="AH338" i="1"/>
  <c r="AH337" i="1"/>
  <c r="AH336" i="1"/>
  <c r="AH335" i="1"/>
  <c r="AH334" i="1"/>
  <c r="AH333" i="1"/>
  <c r="AH332" i="1"/>
  <c r="AH331" i="1"/>
  <c r="AH330" i="1"/>
  <c r="AH329" i="1"/>
  <c r="AH328" i="1"/>
  <c r="AH327" i="1"/>
  <c r="AH326" i="1"/>
  <c r="AH325" i="1"/>
  <c r="AH324" i="1"/>
  <c r="AH323" i="1"/>
  <c r="AH322" i="1"/>
  <c r="AH321" i="1"/>
  <c r="AH320" i="1"/>
  <c r="AH319" i="1"/>
  <c r="AH318" i="1"/>
  <c r="AH317" i="1"/>
  <c r="AH316" i="1"/>
  <c r="AH315" i="1"/>
  <c r="AH314" i="1"/>
  <c r="AH313" i="1"/>
  <c r="AH312" i="1"/>
  <c r="AH311" i="1"/>
  <c r="AH310" i="1"/>
  <c r="AH309" i="1"/>
  <c r="AH308" i="1"/>
  <c r="AH307" i="1"/>
  <c r="AH306" i="1"/>
  <c r="AH305" i="1"/>
  <c r="AH304" i="1"/>
  <c r="AH303" i="1"/>
  <c r="AH302" i="1"/>
  <c r="AH301" i="1"/>
  <c r="AH300" i="1"/>
  <c r="AH299" i="1"/>
  <c r="AH298" i="1"/>
  <c r="AH297" i="1"/>
  <c r="AH296" i="1"/>
  <c r="AH295" i="1"/>
  <c r="AH294" i="1"/>
  <c r="AH293" i="1"/>
  <c r="AH292" i="1"/>
  <c r="AH291" i="1"/>
  <c r="AH290" i="1"/>
  <c r="AH289" i="1"/>
  <c r="AH288" i="1"/>
  <c r="AH287" i="1"/>
  <c r="AH286" i="1"/>
  <c r="AH285" i="1"/>
  <c r="AH284" i="1"/>
  <c r="AH283" i="1"/>
  <c r="AH282" i="1"/>
  <c r="AH281" i="1"/>
  <c r="AH280" i="1"/>
  <c r="AH279" i="1"/>
  <c r="AH278" i="1"/>
  <c r="AH277" i="1"/>
  <c r="AH276" i="1"/>
  <c r="AH275" i="1"/>
  <c r="AH274" i="1"/>
  <c r="AH273" i="1"/>
  <c r="AH272" i="1"/>
  <c r="AH271" i="1"/>
  <c r="AH270" i="1"/>
  <c r="AH269" i="1"/>
  <c r="AH268" i="1"/>
  <c r="AH267" i="1"/>
  <c r="AH266" i="1"/>
  <c r="AH265" i="1"/>
  <c r="AH264" i="1"/>
  <c r="AH263" i="1"/>
  <c r="AH262" i="1"/>
  <c r="AH261" i="1"/>
  <c r="AH260" i="1"/>
  <c r="AH259" i="1"/>
  <c r="AH258" i="1"/>
  <c r="AH257" i="1"/>
  <c r="AH256" i="1"/>
  <c r="AH255" i="1"/>
  <c r="AH254" i="1"/>
  <c r="AH253" i="1"/>
  <c r="AH252" i="1"/>
  <c r="AH251" i="1"/>
  <c r="AH250" i="1"/>
  <c r="AH249" i="1"/>
  <c r="AH248" i="1"/>
  <c r="AH247" i="1"/>
  <c r="AH246" i="1"/>
  <c r="AH245" i="1"/>
  <c r="AH244" i="1"/>
  <c r="AH243" i="1"/>
  <c r="AH242" i="1"/>
  <c r="AH241" i="1"/>
  <c r="AH240" i="1"/>
  <c r="AH239" i="1"/>
  <c r="AH238" i="1"/>
  <c r="AH237" i="1"/>
  <c r="AH236" i="1"/>
  <c r="AH235" i="1"/>
  <c r="AH234" i="1"/>
  <c r="AH233" i="1"/>
  <c r="AH232" i="1"/>
  <c r="AH231" i="1"/>
  <c r="AH230" i="1"/>
  <c r="AH229" i="1"/>
  <c r="AH228" i="1"/>
  <c r="AH227" i="1"/>
  <c r="AH226" i="1"/>
  <c r="AH225" i="1"/>
  <c r="AH224" i="1"/>
  <c r="AH223" i="1"/>
  <c r="AH222" i="1"/>
  <c r="AH221" i="1"/>
  <c r="AH220" i="1"/>
  <c r="AH219" i="1"/>
  <c r="AH218" i="1"/>
  <c r="AH217" i="1"/>
  <c r="AH216" i="1"/>
  <c r="AH215" i="1"/>
  <c r="AH214" i="1"/>
  <c r="AH213" i="1"/>
  <c r="AH212" i="1"/>
  <c r="AH211" i="1"/>
  <c r="AH210" i="1"/>
  <c r="AH209" i="1"/>
  <c r="AH208" i="1"/>
  <c r="AH207" i="1"/>
  <c r="AH206" i="1"/>
  <c r="AH205" i="1"/>
  <c r="AH204" i="1"/>
  <c r="AH203" i="1"/>
  <c r="AH202" i="1"/>
  <c r="AH201" i="1"/>
  <c r="AH200" i="1"/>
  <c r="AH199" i="1"/>
  <c r="AH198" i="1"/>
  <c r="AH197" i="1"/>
  <c r="AH196" i="1"/>
  <c r="AH195" i="1"/>
  <c r="AH194" i="1"/>
  <c r="AH193" i="1"/>
  <c r="AH192" i="1"/>
  <c r="AH191" i="1"/>
  <c r="AH190" i="1"/>
  <c r="AH189" i="1"/>
  <c r="AH188" i="1"/>
  <c r="AH187" i="1"/>
  <c r="AH186" i="1"/>
  <c r="AH185" i="1"/>
  <c r="AH184" i="1"/>
  <c r="AH183" i="1"/>
  <c r="AH182" i="1"/>
  <c r="AH181" i="1"/>
  <c r="AH180" i="1"/>
  <c r="AH179" i="1"/>
  <c r="AH178" i="1"/>
  <c r="AH177" i="1"/>
  <c r="AH176" i="1"/>
  <c r="AH175" i="1"/>
  <c r="AH174" i="1"/>
  <c r="AH173" i="1"/>
  <c r="AH172" i="1"/>
  <c r="AH171" i="1"/>
  <c r="AH170" i="1"/>
  <c r="AH169" i="1"/>
  <c r="AH168" i="1"/>
  <c r="AH167" i="1"/>
  <c r="AH166" i="1"/>
  <c r="AH165" i="1"/>
  <c r="AH164" i="1"/>
  <c r="AH163" i="1"/>
  <c r="AH162" i="1"/>
  <c r="AH161" i="1"/>
  <c r="AH160" i="1"/>
  <c r="AH159" i="1"/>
  <c r="AH158" i="1"/>
  <c r="AH157" i="1"/>
  <c r="AH156" i="1"/>
  <c r="AH155" i="1"/>
  <c r="AH154" i="1"/>
  <c r="AH153" i="1"/>
  <c r="AH152" i="1"/>
  <c r="AH151" i="1"/>
  <c r="AH150" i="1"/>
  <c r="AH149" i="1"/>
  <c r="AH148" i="1"/>
  <c r="AH147" i="1"/>
  <c r="AH146" i="1"/>
  <c r="AH145" i="1"/>
  <c r="AH144" i="1"/>
  <c r="AH143" i="1"/>
  <c r="AH142" i="1"/>
  <c r="AH141" i="1"/>
  <c r="AH140" i="1"/>
  <c r="AH139" i="1"/>
  <c r="AH138" i="1"/>
  <c r="AH137" i="1"/>
  <c r="AH136" i="1"/>
  <c r="AH135" i="1"/>
  <c r="AH134" i="1"/>
  <c r="AH133" i="1"/>
  <c r="AH132" i="1"/>
  <c r="AH131" i="1"/>
  <c r="AH130" i="1"/>
  <c r="AH129" i="1"/>
  <c r="AH128" i="1"/>
  <c r="AH127" i="1"/>
  <c r="AH126" i="1"/>
  <c r="AH125" i="1"/>
  <c r="AH124" i="1"/>
  <c r="AH123" i="1"/>
  <c r="AH122" i="1"/>
  <c r="AH121" i="1"/>
  <c r="AH120" i="1"/>
  <c r="AH119" i="1"/>
  <c r="AH118" i="1"/>
  <c r="AH117" i="1"/>
  <c r="AH116" i="1"/>
  <c r="AH115" i="1"/>
  <c r="AH114" i="1"/>
  <c r="AH113" i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AG820" i="1"/>
  <c r="AG819" i="1"/>
  <c r="AG818" i="1"/>
  <c r="AG817" i="1"/>
  <c r="AG816" i="1"/>
  <c r="AG815" i="1"/>
  <c r="AG814" i="1"/>
  <c r="AG813" i="1"/>
  <c r="AG812" i="1"/>
  <c r="AG811" i="1"/>
  <c r="AG810" i="1"/>
  <c r="AG809" i="1"/>
  <c r="AG808" i="1"/>
  <c r="AG807" i="1"/>
  <c r="AG806" i="1"/>
  <c r="AG805" i="1"/>
  <c r="AG804" i="1"/>
  <c r="AG803" i="1"/>
  <c r="AG802" i="1"/>
  <c r="AG801" i="1"/>
  <c r="AG800" i="1"/>
  <c r="AG799" i="1"/>
  <c r="AG798" i="1"/>
  <c r="AG797" i="1"/>
  <c r="AG796" i="1"/>
  <c r="AG795" i="1"/>
  <c r="AG794" i="1"/>
  <c r="AG793" i="1"/>
  <c r="AG792" i="1"/>
  <c r="AG791" i="1"/>
  <c r="AG790" i="1"/>
  <c r="AG789" i="1"/>
  <c r="AG788" i="1"/>
  <c r="AG787" i="1"/>
  <c r="AG786" i="1"/>
  <c r="AG785" i="1"/>
  <c r="AG784" i="1"/>
  <c r="AG783" i="1"/>
  <c r="AG782" i="1"/>
  <c r="AG781" i="1"/>
  <c r="AG780" i="1"/>
  <c r="AG779" i="1"/>
  <c r="AG778" i="1"/>
  <c r="AG777" i="1"/>
  <c r="AG776" i="1"/>
  <c r="AG775" i="1"/>
  <c r="AG774" i="1"/>
  <c r="AG773" i="1"/>
  <c r="AG772" i="1"/>
  <c r="AG771" i="1"/>
  <c r="AG770" i="1"/>
  <c r="AG769" i="1"/>
  <c r="AG768" i="1"/>
  <c r="AG767" i="1"/>
  <c r="AG766" i="1"/>
  <c r="AG765" i="1"/>
  <c r="AG764" i="1"/>
  <c r="AG763" i="1"/>
  <c r="AG762" i="1"/>
  <c r="AG761" i="1"/>
  <c r="AG760" i="1"/>
  <c r="AG759" i="1"/>
  <c r="AG758" i="1"/>
  <c r="AG757" i="1"/>
  <c r="AG756" i="1"/>
  <c r="AG755" i="1"/>
  <c r="AG754" i="1"/>
  <c r="AG753" i="1"/>
  <c r="AG752" i="1"/>
  <c r="AG751" i="1"/>
  <c r="AG750" i="1"/>
  <c r="AG749" i="1"/>
  <c r="AG748" i="1"/>
  <c r="AG747" i="1"/>
  <c r="AG746" i="1"/>
  <c r="AG745" i="1"/>
  <c r="AG744" i="1"/>
  <c r="AG743" i="1"/>
  <c r="AG742" i="1"/>
  <c r="AG741" i="1"/>
  <c r="AG740" i="1"/>
  <c r="AG739" i="1"/>
  <c r="AG738" i="1"/>
  <c r="AG737" i="1"/>
  <c r="AG736" i="1"/>
  <c r="AG735" i="1"/>
  <c r="AG734" i="1"/>
  <c r="AG733" i="1"/>
  <c r="AG732" i="1"/>
  <c r="AG731" i="1"/>
  <c r="AG730" i="1"/>
  <c r="AG729" i="1"/>
  <c r="AG728" i="1"/>
  <c r="AG727" i="1"/>
  <c r="AG726" i="1"/>
  <c r="AG725" i="1"/>
  <c r="AG724" i="1"/>
  <c r="AG723" i="1"/>
  <c r="AG722" i="1"/>
  <c r="AG721" i="1"/>
  <c r="AG720" i="1"/>
  <c r="AG719" i="1"/>
  <c r="AG718" i="1"/>
  <c r="AG717" i="1"/>
  <c r="AG716" i="1"/>
  <c r="AG715" i="1"/>
  <c r="AG714" i="1"/>
  <c r="AG713" i="1"/>
  <c r="AG712" i="1"/>
  <c r="AG711" i="1"/>
  <c r="AG710" i="1"/>
  <c r="AG709" i="1"/>
  <c r="AG708" i="1"/>
  <c r="AG707" i="1"/>
  <c r="AG706" i="1"/>
  <c r="AG705" i="1"/>
  <c r="AG704" i="1"/>
  <c r="AG703" i="1"/>
  <c r="AG702" i="1"/>
  <c r="AG701" i="1"/>
  <c r="AG700" i="1"/>
  <c r="AG699" i="1"/>
  <c r="AG698" i="1"/>
  <c r="AG697" i="1"/>
  <c r="AG696" i="1"/>
  <c r="AG695" i="1"/>
  <c r="AG694" i="1"/>
  <c r="AG693" i="1"/>
  <c r="AG692" i="1"/>
  <c r="AG691" i="1"/>
  <c r="AG690" i="1"/>
  <c r="AG689" i="1"/>
  <c r="AG688" i="1"/>
  <c r="AG687" i="1"/>
  <c r="AG686" i="1"/>
  <c r="AG685" i="1"/>
  <c r="AG684" i="1"/>
  <c r="AG683" i="1"/>
  <c r="AG682" i="1"/>
  <c r="AG681" i="1"/>
  <c r="AG680" i="1"/>
  <c r="AG679" i="1"/>
  <c r="AG678" i="1"/>
  <c r="AG677" i="1"/>
  <c r="AG676" i="1"/>
  <c r="AG675" i="1"/>
  <c r="AG674" i="1"/>
  <c r="AG673" i="1"/>
  <c r="AG672" i="1"/>
  <c r="AG671" i="1"/>
  <c r="AG670" i="1"/>
  <c r="AG669" i="1"/>
  <c r="AG668" i="1"/>
  <c r="AG667" i="1"/>
  <c r="AG666" i="1"/>
  <c r="AG665" i="1"/>
  <c r="AG664" i="1"/>
  <c r="AG663" i="1"/>
  <c r="AG662" i="1"/>
  <c r="AG661" i="1"/>
  <c r="AG660" i="1"/>
  <c r="AG659" i="1"/>
  <c r="AG658" i="1"/>
  <c r="AG657" i="1"/>
  <c r="AG656" i="1"/>
  <c r="AG655" i="1"/>
  <c r="AG654" i="1"/>
  <c r="AG653" i="1"/>
  <c r="AG652" i="1"/>
  <c r="AG651" i="1"/>
  <c r="AG650" i="1"/>
  <c r="AG649" i="1"/>
  <c r="AG648" i="1"/>
  <c r="AG647" i="1"/>
  <c r="AG646" i="1"/>
  <c r="AG645" i="1"/>
  <c r="AG644" i="1"/>
  <c r="AG643" i="1"/>
  <c r="AG642" i="1"/>
  <c r="AG641" i="1"/>
  <c r="AG640" i="1"/>
  <c r="AG639" i="1"/>
  <c r="AG638" i="1"/>
  <c r="AG637" i="1"/>
  <c r="AG636" i="1"/>
  <c r="AG635" i="1"/>
  <c r="AG634" i="1"/>
  <c r="AG633" i="1"/>
  <c r="AG632" i="1"/>
  <c r="AG631" i="1"/>
  <c r="AG630" i="1"/>
  <c r="AG629" i="1"/>
  <c r="AG628" i="1"/>
  <c r="AG627" i="1"/>
  <c r="AG626" i="1"/>
  <c r="AG625" i="1"/>
  <c r="AG624" i="1"/>
  <c r="AG623" i="1"/>
  <c r="AG622" i="1"/>
  <c r="AG621" i="1"/>
  <c r="AG620" i="1"/>
  <c r="AG619" i="1"/>
  <c r="AG618" i="1"/>
  <c r="AG617" i="1"/>
  <c r="AG616" i="1"/>
  <c r="AG615" i="1"/>
  <c r="AG614" i="1"/>
  <c r="AG613" i="1"/>
  <c r="AG612" i="1"/>
  <c r="AG611" i="1"/>
  <c r="AG610" i="1"/>
  <c r="AG609" i="1"/>
  <c r="AG608" i="1"/>
  <c r="AG607" i="1"/>
  <c r="AG606" i="1"/>
  <c r="AG605" i="1"/>
  <c r="AG604" i="1"/>
  <c r="AG603" i="1"/>
  <c r="AG602" i="1"/>
  <c r="AG601" i="1"/>
  <c r="AG600" i="1"/>
  <c r="AG599" i="1"/>
  <c r="AG598" i="1"/>
  <c r="AG597" i="1"/>
  <c r="AG596" i="1"/>
  <c r="AG595" i="1"/>
  <c r="AG594" i="1"/>
  <c r="AG593" i="1"/>
  <c r="AG592" i="1"/>
  <c r="AG591" i="1"/>
  <c r="AG590" i="1"/>
  <c r="AG589" i="1"/>
  <c r="AG588" i="1"/>
  <c r="AG587" i="1"/>
  <c r="AG586" i="1"/>
  <c r="AG585" i="1"/>
  <c r="AG584" i="1"/>
  <c r="AG583" i="1"/>
  <c r="AG582" i="1"/>
  <c r="AG581" i="1"/>
  <c r="AG580" i="1"/>
  <c r="AG579" i="1"/>
  <c r="AG578" i="1"/>
  <c r="AG577" i="1"/>
  <c r="AG576" i="1"/>
  <c r="AG575" i="1"/>
  <c r="AG574" i="1"/>
  <c r="AG573" i="1"/>
  <c r="AG572" i="1"/>
  <c r="AG571" i="1"/>
  <c r="AG570" i="1"/>
  <c r="AG569" i="1"/>
  <c r="AG568" i="1"/>
  <c r="AG567" i="1"/>
  <c r="AG566" i="1"/>
  <c r="AG565" i="1"/>
  <c r="AG564" i="1"/>
  <c r="AG563" i="1"/>
  <c r="AG562" i="1"/>
  <c r="AG561" i="1"/>
  <c r="AG560" i="1"/>
  <c r="AG559" i="1"/>
  <c r="AG558" i="1"/>
  <c r="AG557" i="1"/>
  <c r="AG556" i="1"/>
  <c r="AG555" i="1"/>
  <c r="AG554" i="1"/>
  <c r="AG553" i="1"/>
  <c r="AG552" i="1"/>
  <c r="AG551" i="1"/>
  <c r="AG550" i="1"/>
  <c r="AG549" i="1"/>
  <c r="AG548" i="1"/>
  <c r="AG547" i="1"/>
  <c r="AG546" i="1"/>
  <c r="AG545" i="1"/>
  <c r="AG544" i="1"/>
  <c r="AG543" i="1"/>
  <c r="AG542" i="1"/>
  <c r="AG541" i="1"/>
  <c r="AG540" i="1"/>
  <c r="AG539" i="1"/>
  <c r="AG538" i="1"/>
  <c r="AG537" i="1"/>
  <c r="AG536" i="1"/>
  <c r="AG535" i="1"/>
  <c r="AG534" i="1"/>
  <c r="AG533" i="1"/>
  <c r="AG532" i="1"/>
  <c r="AG531" i="1"/>
  <c r="AG530" i="1"/>
  <c r="AG529" i="1"/>
  <c r="AG528" i="1"/>
  <c r="AG527" i="1"/>
  <c r="AG526" i="1"/>
  <c r="AG525" i="1"/>
  <c r="AG524" i="1"/>
  <c r="AG523" i="1"/>
  <c r="AG522" i="1"/>
  <c r="AG521" i="1"/>
  <c r="AG520" i="1"/>
  <c r="AG519" i="1"/>
  <c r="AG518" i="1"/>
  <c r="AG517" i="1"/>
  <c r="AG516" i="1"/>
  <c r="AG515" i="1"/>
  <c r="AG514" i="1"/>
  <c r="AG513" i="1"/>
  <c r="AG512" i="1"/>
  <c r="AG511" i="1"/>
  <c r="AG510" i="1"/>
  <c r="AG509" i="1"/>
  <c r="AG508" i="1"/>
  <c r="AG507" i="1"/>
  <c r="AG506" i="1"/>
  <c r="AG505" i="1"/>
  <c r="AG504" i="1"/>
  <c r="AG503" i="1"/>
  <c r="AG502" i="1"/>
  <c r="AG501" i="1"/>
  <c r="AG500" i="1"/>
  <c r="AG499" i="1"/>
  <c r="AG498" i="1"/>
  <c r="AG497" i="1"/>
  <c r="AG496" i="1"/>
  <c r="AG495" i="1"/>
  <c r="AG494" i="1"/>
  <c r="AG493" i="1"/>
  <c r="AG492" i="1"/>
  <c r="AG491" i="1"/>
  <c r="AG490" i="1"/>
  <c r="AG489" i="1"/>
  <c r="AG488" i="1"/>
  <c r="AG487" i="1"/>
  <c r="AG486" i="1"/>
  <c r="AG485" i="1"/>
  <c r="AG484" i="1"/>
  <c r="AG483" i="1"/>
  <c r="AG482" i="1"/>
  <c r="AG481" i="1"/>
  <c r="AG480" i="1"/>
  <c r="AG479" i="1"/>
  <c r="AG478" i="1"/>
  <c r="AG477" i="1"/>
  <c r="AG476" i="1"/>
  <c r="AG475" i="1"/>
  <c r="AG474" i="1"/>
  <c r="AG473" i="1"/>
  <c r="AG472" i="1"/>
  <c r="AG471" i="1"/>
  <c r="AG470" i="1"/>
  <c r="AG469" i="1"/>
  <c r="AG468" i="1"/>
  <c r="AG467" i="1"/>
  <c r="AG466" i="1"/>
  <c r="AG465" i="1"/>
  <c r="AG464" i="1"/>
  <c r="AG463" i="1"/>
  <c r="AG462" i="1"/>
  <c r="AG461" i="1"/>
  <c r="AG460" i="1"/>
  <c r="AG459" i="1"/>
  <c r="AG458" i="1"/>
  <c r="AG457" i="1"/>
  <c r="AG456" i="1"/>
  <c r="AG455" i="1"/>
  <c r="AG454" i="1"/>
  <c r="AG453" i="1"/>
  <c r="AG452" i="1"/>
  <c r="AG451" i="1"/>
  <c r="AG450" i="1"/>
  <c r="AG449" i="1"/>
  <c r="AG448" i="1"/>
  <c r="AG447" i="1"/>
  <c r="AG446" i="1"/>
  <c r="AG445" i="1"/>
  <c r="AG444" i="1"/>
  <c r="AG443" i="1"/>
  <c r="AG442" i="1"/>
  <c r="AG441" i="1"/>
  <c r="AG440" i="1"/>
  <c r="AG439" i="1"/>
  <c r="AG438" i="1"/>
  <c r="AG437" i="1"/>
  <c r="AG436" i="1"/>
  <c r="AG435" i="1"/>
  <c r="AG434" i="1"/>
  <c r="AG433" i="1"/>
  <c r="AG432" i="1"/>
  <c r="AG431" i="1"/>
  <c r="AG430" i="1"/>
  <c r="AG429" i="1"/>
  <c r="AG428" i="1"/>
  <c r="AG427" i="1"/>
  <c r="AG426" i="1"/>
  <c r="AG425" i="1"/>
  <c r="AG424" i="1"/>
  <c r="AG423" i="1"/>
  <c r="AG422" i="1"/>
  <c r="AG421" i="1"/>
  <c r="AG420" i="1"/>
  <c r="AG419" i="1"/>
  <c r="AG418" i="1"/>
  <c r="AG417" i="1"/>
  <c r="AG416" i="1"/>
  <c r="AG415" i="1"/>
  <c r="AG414" i="1"/>
  <c r="AG413" i="1"/>
  <c r="AG412" i="1"/>
  <c r="AG411" i="1"/>
  <c r="AG410" i="1"/>
  <c r="AG409" i="1"/>
  <c r="AG408" i="1"/>
  <c r="AG407" i="1"/>
  <c r="AG406" i="1"/>
  <c r="AG405" i="1"/>
  <c r="AG404" i="1"/>
  <c r="AG403" i="1"/>
  <c r="AG402" i="1"/>
  <c r="AG401" i="1"/>
  <c r="AG400" i="1"/>
  <c r="AG399" i="1"/>
  <c r="AG398" i="1"/>
  <c r="AG397" i="1"/>
  <c r="AG396" i="1"/>
  <c r="AG395" i="1"/>
  <c r="AG394" i="1"/>
  <c r="AG393" i="1"/>
  <c r="AG392" i="1"/>
  <c r="AG391" i="1"/>
  <c r="AG390" i="1"/>
  <c r="AG389" i="1"/>
  <c r="AG388" i="1"/>
  <c r="AG387" i="1"/>
  <c r="AG386" i="1"/>
  <c r="AG385" i="1"/>
  <c r="AG384" i="1"/>
  <c r="AG383" i="1"/>
  <c r="AG382" i="1"/>
  <c r="AG381" i="1"/>
  <c r="AG380" i="1"/>
  <c r="AG379" i="1"/>
  <c r="AG378" i="1"/>
  <c r="AG377" i="1"/>
  <c r="AG376" i="1"/>
  <c r="AG375" i="1"/>
  <c r="AG374" i="1"/>
  <c r="AG373" i="1"/>
  <c r="AG372" i="1"/>
  <c r="AG371" i="1"/>
  <c r="AG370" i="1"/>
  <c r="AG369" i="1"/>
  <c r="AG368" i="1"/>
  <c r="AG367" i="1"/>
  <c r="AG366" i="1"/>
  <c r="AG365" i="1"/>
  <c r="AG364" i="1"/>
  <c r="AG363" i="1"/>
  <c r="AG362" i="1"/>
  <c r="AG361" i="1"/>
  <c r="AG360" i="1"/>
  <c r="AG359" i="1"/>
  <c r="AG358" i="1"/>
  <c r="AG357" i="1"/>
  <c r="AG356" i="1"/>
  <c r="AG355" i="1"/>
  <c r="AG354" i="1"/>
  <c r="AG353" i="1"/>
  <c r="AG352" i="1"/>
  <c r="AG351" i="1"/>
  <c r="AG350" i="1"/>
  <c r="AG349" i="1"/>
  <c r="AG348" i="1"/>
  <c r="AG347" i="1"/>
  <c r="AG346" i="1"/>
  <c r="AG345" i="1"/>
  <c r="AG344" i="1"/>
  <c r="AG343" i="1"/>
  <c r="AG342" i="1"/>
  <c r="AG341" i="1"/>
  <c r="AG340" i="1"/>
  <c r="AG339" i="1"/>
  <c r="AG338" i="1"/>
  <c r="AG337" i="1"/>
  <c r="AG336" i="1"/>
  <c r="AG335" i="1"/>
  <c r="AG334" i="1"/>
  <c r="AG333" i="1"/>
  <c r="AG332" i="1"/>
  <c r="AG331" i="1"/>
  <c r="AG330" i="1"/>
  <c r="AG329" i="1"/>
  <c r="AG328" i="1"/>
  <c r="AG327" i="1"/>
  <c r="AG326" i="1"/>
  <c r="AG325" i="1"/>
  <c r="AG324" i="1"/>
  <c r="AG323" i="1"/>
  <c r="AG322" i="1"/>
  <c r="AG321" i="1"/>
  <c r="AG320" i="1"/>
  <c r="AG319" i="1"/>
  <c r="AG318" i="1"/>
  <c r="AG317" i="1"/>
  <c r="AG316" i="1"/>
  <c r="AG315" i="1"/>
  <c r="AG314" i="1"/>
  <c r="AG313" i="1"/>
  <c r="AG312" i="1"/>
  <c r="AG311" i="1"/>
  <c r="AG310" i="1"/>
  <c r="AG309" i="1"/>
  <c r="AG308" i="1"/>
  <c r="AG307" i="1"/>
  <c r="AG306" i="1"/>
  <c r="AG305" i="1"/>
  <c r="AG304" i="1"/>
  <c r="AG303" i="1"/>
  <c r="AG302" i="1"/>
  <c r="AG301" i="1"/>
  <c r="AG300" i="1"/>
  <c r="AG299" i="1"/>
  <c r="AG298" i="1"/>
  <c r="AG297" i="1"/>
  <c r="AG296" i="1"/>
  <c r="AG295" i="1"/>
  <c r="AG294" i="1"/>
  <c r="AG293" i="1"/>
  <c r="AG292" i="1"/>
  <c r="AG291" i="1"/>
  <c r="AG290" i="1"/>
  <c r="AG289" i="1"/>
  <c r="AG288" i="1"/>
  <c r="AG287" i="1"/>
  <c r="AG286" i="1"/>
  <c r="AG285" i="1"/>
  <c r="AG284" i="1"/>
  <c r="AG283" i="1"/>
  <c r="AG282" i="1"/>
  <c r="AG281" i="1"/>
  <c r="AG280" i="1"/>
  <c r="AG279" i="1"/>
  <c r="AG278" i="1"/>
  <c r="AG277" i="1"/>
  <c r="AG276" i="1"/>
  <c r="AG275" i="1"/>
  <c r="AG274" i="1"/>
  <c r="AG273" i="1"/>
  <c r="AG272" i="1"/>
  <c r="AG271" i="1"/>
  <c r="AG270" i="1"/>
  <c r="AG269" i="1"/>
  <c r="AG268" i="1"/>
  <c r="AG267" i="1"/>
  <c r="AG266" i="1"/>
  <c r="AG265" i="1"/>
  <c r="AG264" i="1"/>
  <c r="AG263" i="1"/>
  <c r="AG262" i="1"/>
  <c r="AG261" i="1"/>
  <c r="AG260" i="1"/>
  <c r="AG259" i="1"/>
  <c r="AG258" i="1"/>
  <c r="AG257" i="1"/>
  <c r="AG256" i="1"/>
  <c r="AG255" i="1"/>
  <c r="AG254" i="1"/>
  <c r="AG253" i="1"/>
  <c r="AG252" i="1"/>
  <c r="AG251" i="1"/>
  <c r="AG250" i="1"/>
  <c r="AG249" i="1"/>
  <c r="AG248" i="1"/>
  <c r="AG247" i="1"/>
  <c r="AG246" i="1"/>
  <c r="AG245" i="1"/>
  <c r="AG244" i="1"/>
  <c r="AG243" i="1"/>
  <c r="AG242" i="1"/>
  <c r="AG241" i="1"/>
  <c r="AG240" i="1"/>
  <c r="AG239" i="1"/>
  <c r="AG238" i="1"/>
  <c r="AG237" i="1"/>
  <c r="AG236" i="1"/>
  <c r="AG235" i="1"/>
  <c r="AG234" i="1"/>
  <c r="AG233" i="1"/>
  <c r="AG232" i="1"/>
  <c r="AG231" i="1"/>
  <c r="AG230" i="1"/>
  <c r="AG229" i="1"/>
  <c r="AG228" i="1"/>
  <c r="AG227" i="1"/>
  <c r="AG226" i="1"/>
  <c r="AG225" i="1"/>
  <c r="AG224" i="1"/>
  <c r="AG223" i="1"/>
  <c r="AG222" i="1"/>
  <c r="AG221" i="1"/>
  <c r="AG220" i="1"/>
  <c r="AG219" i="1"/>
  <c r="AG218" i="1"/>
  <c r="AG217" i="1"/>
  <c r="AG216" i="1"/>
  <c r="AG215" i="1"/>
  <c r="AG214" i="1"/>
  <c r="AG213" i="1"/>
  <c r="AG212" i="1"/>
  <c r="AG211" i="1"/>
  <c r="AG210" i="1"/>
  <c r="AG209" i="1"/>
  <c r="AG208" i="1"/>
  <c r="AG207" i="1"/>
  <c r="AG206" i="1"/>
  <c r="AG205" i="1"/>
  <c r="AG204" i="1"/>
  <c r="AG203" i="1"/>
  <c r="AG202" i="1"/>
  <c r="AG201" i="1"/>
  <c r="AG200" i="1"/>
  <c r="AG199" i="1"/>
  <c r="AG198" i="1"/>
  <c r="AG197" i="1"/>
  <c r="AG196" i="1"/>
  <c r="AG195" i="1"/>
  <c r="AG194" i="1"/>
  <c r="AG193" i="1"/>
  <c r="AG192" i="1"/>
  <c r="AG191" i="1"/>
  <c r="AG190" i="1"/>
  <c r="AG189" i="1"/>
  <c r="AG188" i="1"/>
  <c r="AG187" i="1"/>
  <c r="AG186" i="1"/>
  <c r="AG185" i="1"/>
  <c r="AG184" i="1"/>
  <c r="AG183" i="1"/>
  <c r="AG182" i="1"/>
  <c r="AG181" i="1"/>
  <c r="AG180" i="1"/>
  <c r="AG179" i="1"/>
  <c r="AG178" i="1"/>
  <c r="AG177" i="1"/>
  <c r="AG176" i="1"/>
  <c r="AG175" i="1"/>
  <c r="AG174" i="1"/>
  <c r="AG173" i="1"/>
  <c r="AG172" i="1"/>
  <c r="AG171" i="1"/>
  <c r="AG170" i="1"/>
  <c r="AG169" i="1"/>
  <c r="AG168" i="1"/>
  <c r="AG167" i="1"/>
  <c r="AG166" i="1"/>
  <c r="AG165" i="1"/>
  <c r="AG164" i="1"/>
  <c r="AG163" i="1"/>
  <c r="AG162" i="1"/>
  <c r="AG161" i="1"/>
  <c r="AG160" i="1"/>
  <c r="AG159" i="1"/>
  <c r="AG158" i="1"/>
  <c r="AG157" i="1"/>
  <c r="AG156" i="1"/>
  <c r="AG155" i="1"/>
  <c r="AG154" i="1"/>
  <c r="AG153" i="1"/>
  <c r="AG152" i="1"/>
  <c r="AG151" i="1"/>
  <c r="AG150" i="1"/>
  <c r="AG149" i="1"/>
  <c r="AG148" i="1"/>
  <c r="AG147" i="1"/>
  <c r="AG146" i="1"/>
  <c r="AG145" i="1"/>
  <c r="AG144" i="1"/>
  <c r="AG143" i="1"/>
  <c r="AG142" i="1"/>
  <c r="AG141" i="1"/>
  <c r="AG140" i="1"/>
  <c r="AG139" i="1"/>
  <c r="AG138" i="1"/>
  <c r="AG137" i="1"/>
  <c r="AG136" i="1"/>
  <c r="AG135" i="1"/>
  <c r="AG134" i="1"/>
  <c r="AG133" i="1"/>
  <c r="AG132" i="1"/>
  <c r="AG131" i="1"/>
  <c r="AG130" i="1"/>
  <c r="AG129" i="1"/>
  <c r="AG128" i="1"/>
  <c r="AG127" i="1"/>
  <c r="AG126" i="1"/>
  <c r="AG125" i="1"/>
  <c r="AG124" i="1"/>
  <c r="AG123" i="1"/>
  <c r="AG122" i="1"/>
  <c r="AG121" i="1"/>
  <c r="AG120" i="1"/>
  <c r="AG119" i="1"/>
  <c r="AG118" i="1"/>
  <c r="AG117" i="1"/>
  <c r="AG116" i="1"/>
  <c r="AG115" i="1"/>
  <c r="AG114" i="1"/>
  <c r="AG113" i="1"/>
  <c r="AG112" i="1"/>
  <c r="AG111" i="1"/>
  <c r="AG110" i="1"/>
  <c r="AG109" i="1"/>
  <c r="AG108" i="1"/>
  <c r="AG107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G49" i="1"/>
  <c r="AG48" i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F820" i="1"/>
  <c r="AF819" i="1"/>
  <c r="AF818" i="1"/>
  <c r="AF817" i="1"/>
  <c r="AF816" i="1"/>
  <c r="AF815" i="1"/>
  <c r="AF814" i="1"/>
  <c r="AF813" i="1"/>
  <c r="AF812" i="1"/>
  <c r="AF811" i="1"/>
  <c r="AF810" i="1"/>
  <c r="AF809" i="1"/>
  <c r="AF808" i="1"/>
  <c r="AF807" i="1"/>
  <c r="AF806" i="1"/>
  <c r="AF805" i="1"/>
  <c r="AF804" i="1"/>
  <c r="AF803" i="1"/>
  <c r="AF802" i="1"/>
  <c r="AF801" i="1"/>
  <c r="AF800" i="1"/>
  <c r="AF799" i="1"/>
  <c r="AF798" i="1"/>
  <c r="AF797" i="1"/>
  <c r="AF796" i="1"/>
  <c r="AF795" i="1"/>
  <c r="AF794" i="1"/>
  <c r="AF793" i="1"/>
  <c r="AF792" i="1"/>
  <c r="AF791" i="1"/>
  <c r="AF790" i="1"/>
  <c r="AF789" i="1"/>
  <c r="AF788" i="1"/>
  <c r="AF787" i="1"/>
  <c r="AF786" i="1"/>
  <c r="AF785" i="1"/>
  <c r="AF784" i="1"/>
  <c r="AF783" i="1"/>
  <c r="AF782" i="1"/>
  <c r="AF781" i="1"/>
  <c r="AF780" i="1"/>
  <c r="AF779" i="1"/>
  <c r="AF778" i="1"/>
  <c r="AF777" i="1"/>
  <c r="AF776" i="1"/>
  <c r="AF775" i="1"/>
  <c r="AF774" i="1"/>
  <c r="AF773" i="1"/>
  <c r="AF772" i="1"/>
  <c r="AF771" i="1"/>
  <c r="AF770" i="1"/>
  <c r="AF769" i="1"/>
  <c r="AF768" i="1"/>
  <c r="AF767" i="1"/>
  <c r="AF766" i="1"/>
  <c r="AF765" i="1"/>
  <c r="AF764" i="1"/>
  <c r="AF763" i="1"/>
  <c r="AF762" i="1"/>
  <c r="AF761" i="1"/>
  <c r="AF760" i="1"/>
  <c r="AF759" i="1"/>
  <c r="AF758" i="1"/>
  <c r="AF757" i="1"/>
  <c r="AF756" i="1"/>
  <c r="AF755" i="1"/>
  <c r="AF754" i="1"/>
  <c r="AF753" i="1"/>
  <c r="AF752" i="1"/>
  <c r="AF751" i="1"/>
  <c r="AF750" i="1"/>
  <c r="AF749" i="1"/>
  <c r="AF748" i="1"/>
  <c r="AF747" i="1"/>
  <c r="AF746" i="1"/>
  <c r="AF745" i="1"/>
  <c r="AF744" i="1"/>
  <c r="AF743" i="1"/>
  <c r="AF742" i="1"/>
  <c r="AF741" i="1"/>
  <c r="AF740" i="1"/>
  <c r="AF739" i="1"/>
  <c r="AF738" i="1"/>
  <c r="AF737" i="1"/>
  <c r="AF736" i="1"/>
  <c r="AF735" i="1"/>
  <c r="AF734" i="1"/>
  <c r="AF733" i="1"/>
  <c r="AF732" i="1"/>
  <c r="AF731" i="1"/>
  <c r="AF730" i="1"/>
  <c r="AF729" i="1"/>
  <c r="AF728" i="1"/>
  <c r="AF727" i="1"/>
  <c r="AF726" i="1"/>
  <c r="AF725" i="1"/>
  <c r="AF724" i="1"/>
  <c r="AF723" i="1"/>
  <c r="AF722" i="1"/>
  <c r="AF721" i="1"/>
  <c r="AF720" i="1"/>
  <c r="AF719" i="1"/>
  <c r="AF718" i="1"/>
  <c r="AF717" i="1"/>
  <c r="AF716" i="1"/>
  <c r="AF715" i="1"/>
  <c r="AF714" i="1"/>
  <c r="AF713" i="1"/>
  <c r="AF712" i="1"/>
  <c r="AF711" i="1"/>
  <c r="AF710" i="1"/>
  <c r="AF709" i="1"/>
  <c r="AF708" i="1"/>
  <c r="AF707" i="1"/>
  <c r="AF706" i="1"/>
  <c r="AF705" i="1"/>
  <c r="AF704" i="1"/>
  <c r="AF703" i="1"/>
  <c r="AF702" i="1"/>
  <c r="AF701" i="1"/>
  <c r="AF700" i="1"/>
  <c r="AF699" i="1"/>
  <c r="AF698" i="1"/>
  <c r="AF697" i="1"/>
  <c r="AF696" i="1"/>
  <c r="AF695" i="1"/>
  <c r="AF694" i="1"/>
  <c r="AF693" i="1"/>
  <c r="AF692" i="1"/>
  <c r="AF691" i="1"/>
  <c r="AF690" i="1"/>
  <c r="AF689" i="1"/>
  <c r="AF688" i="1"/>
  <c r="AF687" i="1"/>
  <c r="AF686" i="1"/>
  <c r="AF685" i="1"/>
  <c r="AF684" i="1"/>
  <c r="AF683" i="1"/>
  <c r="AF682" i="1"/>
  <c r="AF681" i="1"/>
  <c r="AF680" i="1"/>
  <c r="AF679" i="1"/>
  <c r="AF678" i="1"/>
  <c r="AF677" i="1"/>
  <c r="AF676" i="1"/>
  <c r="AF675" i="1"/>
  <c r="AF674" i="1"/>
  <c r="AF673" i="1"/>
  <c r="AF672" i="1"/>
  <c r="AF671" i="1"/>
  <c r="AF670" i="1"/>
  <c r="AF669" i="1"/>
  <c r="AF668" i="1"/>
  <c r="AF667" i="1"/>
  <c r="AF666" i="1"/>
  <c r="AF665" i="1"/>
  <c r="AF664" i="1"/>
  <c r="AF663" i="1"/>
  <c r="AF662" i="1"/>
  <c r="AF661" i="1"/>
  <c r="AF660" i="1"/>
  <c r="AF659" i="1"/>
  <c r="AF658" i="1"/>
  <c r="AF657" i="1"/>
  <c r="AF656" i="1"/>
  <c r="AF655" i="1"/>
  <c r="AF654" i="1"/>
  <c r="AF653" i="1"/>
  <c r="AF652" i="1"/>
  <c r="AF651" i="1"/>
  <c r="AF650" i="1"/>
  <c r="AF649" i="1"/>
  <c r="AF648" i="1"/>
  <c r="AF647" i="1"/>
  <c r="AF646" i="1"/>
  <c r="AF645" i="1"/>
  <c r="AF644" i="1"/>
  <c r="AF643" i="1"/>
  <c r="AF642" i="1"/>
  <c r="AF641" i="1"/>
  <c r="AF640" i="1"/>
  <c r="AF639" i="1"/>
  <c r="AF638" i="1"/>
  <c r="AF637" i="1"/>
  <c r="AF636" i="1"/>
  <c r="AF635" i="1"/>
  <c r="AF634" i="1"/>
  <c r="AF633" i="1"/>
  <c r="AF632" i="1"/>
  <c r="AF631" i="1"/>
  <c r="AF630" i="1"/>
  <c r="AF629" i="1"/>
  <c r="AF628" i="1"/>
  <c r="AF627" i="1"/>
  <c r="AF626" i="1"/>
  <c r="AF625" i="1"/>
  <c r="AF624" i="1"/>
  <c r="AF623" i="1"/>
  <c r="AF622" i="1"/>
  <c r="AF621" i="1"/>
  <c r="AF620" i="1"/>
  <c r="AF619" i="1"/>
  <c r="AF618" i="1"/>
  <c r="AF617" i="1"/>
  <c r="AF616" i="1"/>
  <c r="AF615" i="1"/>
  <c r="AF614" i="1"/>
  <c r="AF613" i="1"/>
  <c r="AF612" i="1"/>
  <c r="AF611" i="1"/>
  <c r="AF610" i="1"/>
  <c r="AF609" i="1"/>
  <c r="AF608" i="1"/>
  <c r="AF607" i="1"/>
  <c r="AF606" i="1"/>
  <c r="AF605" i="1"/>
  <c r="AF604" i="1"/>
  <c r="AF603" i="1"/>
  <c r="AF602" i="1"/>
  <c r="AF601" i="1"/>
  <c r="AF600" i="1"/>
  <c r="AF599" i="1"/>
  <c r="AF598" i="1"/>
  <c r="AF597" i="1"/>
  <c r="AF596" i="1"/>
  <c r="AF595" i="1"/>
  <c r="AF594" i="1"/>
  <c r="AF593" i="1"/>
  <c r="AF592" i="1"/>
  <c r="AF591" i="1"/>
  <c r="AF590" i="1"/>
  <c r="AF589" i="1"/>
  <c r="AF588" i="1"/>
  <c r="AF587" i="1"/>
  <c r="AF586" i="1"/>
  <c r="AF585" i="1"/>
  <c r="AF584" i="1"/>
  <c r="AF583" i="1"/>
  <c r="AF582" i="1"/>
  <c r="AF581" i="1"/>
  <c r="AF580" i="1"/>
  <c r="AF579" i="1"/>
  <c r="AF578" i="1"/>
  <c r="AF577" i="1"/>
  <c r="AF576" i="1"/>
  <c r="AF575" i="1"/>
  <c r="AF574" i="1"/>
  <c r="AF573" i="1"/>
  <c r="AF572" i="1"/>
  <c r="AF571" i="1"/>
  <c r="AF570" i="1"/>
  <c r="AF569" i="1"/>
  <c r="AF568" i="1"/>
  <c r="AF567" i="1"/>
  <c r="AF566" i="1"/>
  <c r="AF565" i="1"/>
  <c r="AF564" i="1"/>
  <c r="AF563" i="1"/>
  <c r="AF562" i="1"/>
  <c r="AF561" i="1"/>
  <c r="AF560" i="1"/>
  <c r="AF559" i="1"/>
  <c r="AF558" i="1"/>
  <c r="AF557" i="1"/>
  <c r="AF556" i="1"/>
  <c r="AF555" i="1"/>
  <c r="AF554" i="1"/>
  <c r="AF553" i="1"/>
  <c r="AF552" i="1"/>
  <c r="AF551" i="1"/>
  <c r="AF550" i="1"/>
  <c r="AF549" i="1"/>
  <c r="AF548" i="1"/>
  <c r="AF547" i="1"/>
  <c r="AF546" i="1"/>
  <c r="AF545" i="1"/>
  <c r="AF544" i="1"/>
  <c r="AF543" i="1"/>
  <c r="AF542" i="1"/>
  <c r="AF541" i="1"/>
  <c r="AF540" i="1"/>
  <c r="AF539" i="1"/>
  <c r="AF538" i="1"/>
  <c r="AF537" i="1"/>
  <c r="AF536" i="1"/>
  <c r="AF535" i="1"/>
  <c r="AF534" i="1"/>
  <c r="AF533" i="1"/>
  <c r="AF532" i="1"/>
  <c r="AF531" i="1"/>
  <c r="AF530" i="1"/>
  <c r="AF529" i="1"/>
  <c r="AF528" i="1"/>
  <c r="AF527" i="1"/>
  <c r="AF526" i="1"/>
  <c r="AF525" i="1"/>
  <c r="AF524" i="1"/>
  <c r="AF523" i="1"/>
  <c r="AF522" i="1"/>
  <c r="AF521" i="1"/>
  <c r="AF520" i="1"/>
  <c r="AF519" i="1"/>
  <c r="AF518" i="1"/>
  <c r="AF517" i="1"/>
  <c r="AF516" i="1"/>
  <c r="AF515" i="1"/>
  <c r="AF514" i="1"/>
  <c r="AF513" i="1"/>
  <c r="AF512" i="1"/>
  <c r="AF511" i="1"/>
  <c r="AF510" i="1"/>
  <c r="AF509" i="1"/>
  <c r="AF508" i="1"/>
  <c r="AF507" i="1"/>
  <c r="AF506" i="1"/>
  <c r="AF505" i="1"/>
  <c r="AF504" i="1"/>
  <c r="AF503" i="1"/>
  <c r="AF502" i="1"/>
  <c r="AF501" i="1"/>
  <c r="AF500" i="1"/>
  <c r="AF499" i="1"/>
  <c r="AF498" i="1"/>
  <c r="AF497" i="1"/>
  <c r="AF496" i="1"/>
  <c r="AF495" i="1"/>
  <c r="AF494" i="1"/>
  <c r="AF493" i="1"/>
  <c r="AF492" i="1"/>
  <c r="AF491" i="1"/>
  <c r="AF490" i="1"/>
  <c r="AF489" i="1"/>
  <c r="AF488" i="1"/>
  <c r="AF487" i="1"/>
  <c r="AF486" i="1"/>
  <c r="AF485" i="1"/>
  <c r="AF484" i="1"/>
  <c r="AF483" i="1"/>
  <c r="AF482" i="1"/>
  <c r="AF481" i="1"/>
  <c r="AF480" i="1"/>
  <c r="AF479" i="1"/>
  <c r="AF478" i="1"/>
  <c r="AF477" i="1"/>
  <c r="AF476" i="1"/>
  <c r="AF475" i="1"/>
  <c r="AF474" i="1"/>
  <c r="AF473" i="1"/>
  <c r="AF472" i="1"/>
  <c r="AF471" i="1"/>
  <c r="AF470" i="1"/>
  <c r="AF469" i="1"/>
  <c r="AF468" i="1"/>
  <c r="AF467" i="1"/>
  <c r="AF466" i="1"/>
  <c r="AF465" i="1"/>
  <c r="AF464" i="1"/>
  <c r="AF463" i="1"/>
  <c r="AF462" i="1"/>
  <c r="AF461" i="1"/>
  <c r="AF460" i="1"/>
  <c r="AF459" i="1"/>
  <c r="AF458" i="1"/>
  <c r="AF457" i="1"/>
  <c r="AF456" i="1"/>
  <c r="AF455" i="1"/>
  <c r="AF454" i="1"/>
  <c r="AF453" i="1"/>
  <c r="AF452" i="1"/>
  <c r="AF451" i="1"/>
  <c r="AF450" i="1"/>
  <c r="AF449" i="1"/>
  <c r="AF448" i="1"/>
  <c r="AF447" i="1"/>
  <c r="AF446" i="1"/>
  <c r="AF445" i="1"/>
  <c r="AF444" i="1"/>
  <c r="AF443" i="1"/>
  <c r="AF442" i="1"/>
  <c r="AF441" i="1"/>
  <c r="AF440" i="1"/>
  <c r="AF439" i="1"/>
  <c r="AF438" i="1"/>
  <c r="AF437" i="1"/>
  <c r="AF436" i="1"/>
  <c r="AF435" i="1"/>
  <c r="AF434" i="1"/>
  <c r="AF433" i="1"/>
  <c r="AF432" i="1"/>
  <c r="AF431" i="1"/>
  <c r="AF430" i="1"/>
  <c r="AF429" i="1"/>
  <c r="AF428" i="1"/>
  <c r="AF427" i="1"/>
  <c r="AF426" i="1"/>
  <c r="AF425" i="1"/>
  <c r="AF424" i="1"/>
  <c r="AF423" i="1"/>
  <c r="AF422" i="1"/>
  <c r="AF421" i="1"/>
  <c r="AF420" i="1"/>
  <c r="AF419" i="1"/>
  <c r="AF418" i="1"/>
  <c r="AF417" i="1"/>
  <c r="AF416" i="1"/>
  <c r="AF415" i="1"/>
  <c r="AF414" i="1"/>
  <c r="AF413" i="1"/>
  <c r="AF412" i="1"/>
  <c r="AF411" i="1"/>
  <c r="AF410" i="1"/>
  <c r="AF409" i="1"/>
  <c r="AF408" i="1"/>
  <c r="AF407" i="1"/>
  <c r="AF406" i="1"/>
  <c r="AF405" i="1"/>
  <c r="AF404" i="1"/>
  <c r="AF403" i="1"/>
  <c r="AF402" i="1"/>
  <c r="AF401" i="1"/>
  <c r="AF400" i="1"/>
  <c r="AF399" i="1"/>
  <c r="AF398" i="1"/>
  <c r="AF397" i="1"/>
  <c r="AF396" i="1"/>
  <c r="AF395" i="1"/>
  <c r="AF394" i="1"/>
  <c r="AF393" i="1"/>
  <c r="AF392" i="1"/>
  <c r="AF391" i="1"/>
  <c r="AF390" i="1"/>
  <c r="AF389" i="1"/>
  <c r="AF388" i="1"/>
  <c r="AF387" i="1"/>
  <c r="AF386" i="1"/>
  <c r="AF385" i="1"/>
  <c r="AF384" i="1"/>
  <c r="AF383" i="1"/>
  <c r="AF382" i="1"/>
  <c r="AF381" i="1"/>
  <c r="AF380" i="1"/>
  <c r="AF379" i="1"/>
  <c r="AF378" i="1"/>
  <c r="AF377" i="1"/>
  <c r="AF376" i="1"/>
  <c r="AF375" i="1"/>
  <c r="AF374" i="1"/>
  <c r="AF373" i="1"/>
  <c r="AF372" i="1"/>
  <c r="AF371" i="1"/>
  <c r="AF370" i="1"/>
  <c r="AF369" i="1"/>
  <c r="AF368" i="1"/>
  <c r="AF367" i="1"/>
  <c r="AF366" i="1"/>
  <c r="AF365" i="1"/>
  <c r="AF364" i="1"/>
  <c r="AF363" i="1"/>
  <c r="AF362" i="1"/>
  <c r="AF361" i="1"/>
  <c r="AF360" i="1"/>
  <c r="AF359" i="1"/>
  <c r="AF358" i="1"/>
  <c r="AF357" i="1"/>
  <c r="AF356" i="1"/>
  <c r="AF355" i="1"/>
  <c r="AF354" i="1"/>
  <c r="AF353" i="1"/>
  <c r="AF352" i="1"/>
  <c r="AF351" i="1"/>
  <c r="AF350" i="1"/>
  <c r="AF349" i="1"/>
  <c r="AF348" i="1"/>
  <c r="AF347" i="1"/>
  <c r="AF346" i="1"/>
  <c r="AF345" i="1"/>
  <c r="AF344" i="1"/>
  <c r="AF343" i="1"/>
  <c r="AF342" i="1"/>
  <c r="AF341" i="1"/>
  <c r="AF340" i="1"/>
  <c r="AF339" i="1"/>
  <c r="AF338" i="1"/>
  <c r="AF337" i="1"/>
  <c r="AF336" i="1"/>
  <c r="AF335" i="1"/>
  <c r="AF334" i="1"/>
  <c r="AF333" i="1"/>
  <c r="AF332" i="1"/>
  <c r="AF331" i="1"/>
  <c r="AF330" i="1"/>
  <c r="AF329" i="1"/>
  <c r="AF328" i="1"/>
  <c r="AF327" i="1"/>
  <c r="AF326" i="1"/>
  <c r="AF325" i="1"/>
  <c r="AF324" i="1"/>
  <c r="AF323" i="1"/>
  <c r="AF322" i="1"/>
  <c r="AF321" i="1"/>
  <c r="AF320" i="1"/>
  <c r="AF319" i="1"/>
  <c r="AF318" i="1"/>
  <c r="AF317" i="1"/>
  <c r="AF316" i="1"/>
  <c r="AF315" i="1"/>
  <c r="AF314" i="1"/>
  <c r="AF313" i="1"/>
  <c r="AF312" i="1"/>
  <c r="AF311" i="1"/>
  <c r="AF310" i="1"/>
  <c r="AF309" i="1"/>
  <c r="AF308" i="1"/>
  <c r="AF307" i="1"/>
  <c r="AF306" i="1"/>
  <c r="AF305" i="1"/>
  <c r="AF304" i="1"/>
  <c r="AF303" i="1"/>
  <c r="AF302" i="1"/>
  <c r="AF301" i="1"/>
  <c r="AF300" i="1"/>
  <c r="AF299" i="1"/>
  <c r="AF298" i="1"/>
  <c r="AF297" i="1"/>
  <c r="AF296" i="1"/>
  <c r="AF295" i="1"/>
  <c r="AF294" i="1"/>
  <c r="AF293" i="1"/>
  <c r="AF292" i="1"/>
  <c r="AF291" i="1"/>
  <c r="AF290" i="1"/>
  <c r="AF289" i="1"/>
  <c r="AF288" i="1"/>
  <c r="AF287" i="1"/>
  <c r="AF286" i="1"/>
  <c r="AF285" i="1"/>
  <c r="AF284" i="1"/>
  <c r="AF283" i="1"/>
  <c r="AF282" i="1"/>
  <c r="AF281" i="1"/>
  <c r="AF280" i="1"/>
  <c r="AF279" i="1"/>
  <c r="AF278" i="1"/>
  <c r="AF277" i="1"/>
  <c r="AF276" i="1"/>
  <c r="AF275" i="1"/>
  <c r="AF274" i="1"/>
  <c r="AF273" i="1"/>
  <c r="AF272" i="1"/>
  <c r="AF271" i="1"/>
  <c r="AF270" i="1"/>
  <c r="AF269" i="1"/>
  <c r="AF268" i="1"/>
  <c r="AF267" i="1"/>
  <c r="AF266" i="1"/>
  <c r="AF265" i="1"/>
  <c r="AF264" i="1"/>
  <c r="AF263" i="1"/>
  <c r="AF262" i="1"/>
  <c r="AF261" i="1"/>
  <c r="AF260" i="1"/>
  <c r="AF259" i="1"/>
  <c r="AF258" i="1"/>
  <c r="AF257" i="1"/>
  <c r="AF256" i="1"/>
  <c r="AF255" i="1"/>
  <c r="AF254" i="1"/>
  <c r="AF253" i="1"/>
  <c r="AF252" i="1"/>
  <c r="AF251" i="1"/>
  <c r="AF250" i="1"/>
  <c r="AF249" i="1"/>
  <c r="AF248" i="1"/>
  <c r="AF247" i="1"/>
  <c r="AF246" i="1"/>
  <c r="AF245" i="1"/>
  <c r="AF244" i="1"/>
  <c r="AF243" i="1"/>
  <c r="AF242" i="1"/>
  <c r="AF241" i="1"/>
  <c r="AF240" i="1"/>
  <c r="AF239" i="1"/>
  <c r="AF238" i="1"/>
  <c r="AF237" i="1"/>
  <c r="AF236" i="1"/>
  <c r="AF235" i="1"/>
  <c r="AF234" i="1"/>
  <c r="AF233" i="1"/>
  <c r="AF232" i="1"/>
  <c r="AF231" i="1"/>
  <c r="AF230" i="1"/>
  <c r="AF229" i="1"/>
  <c r="AF228" i="1"/>
  <c r="AF227" i="1"/>
  <c r="AF226" i="1"/>
  <c r="AF225" i="1"/>
  <c r="AF224" i="1"/>
  <c r="AF223" i="1"/>
  <c r="AF222" i="1"/>
  <c r="AF221" i="1"/>
  <c r="AF220" i="1"/>
  <c r="AF219" i="1"/>
  <c r="AF218" i="1"/>
  <c r="AF217" i="1"/>
  <c r="AF216" i="1"/>
  <c r="AF215" i="1"/>
  <c r="AF214" i="1"/>
  <c r="AF213" i="1"/>
  <c r="AF212" i="1"/>
  <c r="AF211" i="1"/>
  <c r="AF210" i="1"/>
  <c r="AF209" i="1"/>
  <c r="AF208" i="1"/>
  <c r="AF207" i="1"/>
  <c r="AF206" i="1"/>
  <c r="AF205" i="1"/>
  <c r="AF204" i="1"/>
  <c r="AF203" i="1"/>
  <c r="AF202" i="1"/>
  <c r="AF201" i="1"/>
  <c r="AF200" i="1"/>
  <c r="AF199" i="1"/>
  <c r="AF198" i="1"/>
  <c r="AF197" i="1"/>
  <c r="AF196" i="1"/>
  <c r="AF195" i="1"/>
  <c r="AF194" i="1"/>
  <c r="AF193" i="1"/>
  <c r="AF192" i="1"/>
  <c r="AF191" i="1"/>
  <c r="AF190" i="1"/>
  <c r="AF189" i="1"/>
  <c r="AF188" i="1"/>
  <c r="AF187" i="1"/>
  <c r="AF186" i="1"/>
  <c r="AF185" i="1"/>
  <c r="AF184" i="1"/>
  <c r="AF183" i="1"/>
  <c r="AF182" i="1"/>
  <c r="AF181" i="1"/>
  <c r="AF180" i="1"/>
  <c r="AF179" i="1"/>
  <c r="AF178" i="1"/>
  <c r="AF177" i="1"/>
  <c r="AF176" i="1"/>
  <c r="AF175" i="1"/>
  <c r="AF174" i="1"/>
  <c r="AF173" i="1"/>
  <c r="AF172" i="1"/>
  <c r="AF171" i="1"/>
  <c r="AF170" i="1"/>
  <c r="AF169" i="1"/>
  <c r="AF168" i="1"/>
  <c r="AF167" i="1"/>
  <c r="AF166" i="1"/>
  <c r="AF165" i="1"/>
  <c r="AF164" i="1"/>
  <c r="AF163" i="1"/>
  <c r="AF162" i="1"/>
  <c r="AF161" i="1"/>
  <c r="AF160" i="1"/>
  <c r="AF159" i="1"/>
  <c r="AF158" i="1"/>
  <c r="AF157" i="1"/>
  <c r="AF156" i="1"/>
  <c r="AF155" i="1"/>
  <c r="AF154" i="1"/>
  <c r="AF153" i="1"/>
  <c r="AF152" i="1"/>
  <c r="AF151" i="1"/>
  <c r="AF150" i="1"/>
  <c r="AF149" i="1"/>
  <c r="AF148" i="1"/>
  <c r="AF147" i="1"/>
  <c r="AF146" i="1"/>
  <c r="AF145" i="1"/>
  <c r="AF144" i="1"/>
  <c r="AF143" i="1"/>
  <c r="AF142" i="1"/>
  <c r="AF141" i="1"/>
  <c r="AF140" i="1"/>
  <c r="AF139" i="1"/>
  <c r="AF138" i="1"/>
  <c r="AF137" i="1"/>
  <c r="AF136" i="1"/>
  <c r="AF135" i="1"/>
  <c r="AF134" i="1"/>
  <c r="AF133" i="1"/>
  <c r="AF132" i="1"/>
  <c r="AF131" i="1"/>
  <c r="AF130" i="1"/>
  <c r="AF129" i="1"/>
  <c r="AF128" i="1"/>
  <c r="AF127" i="1"/>
  <c r="AF126" i="1"/>
  <c r="AF125" i="1"/>
  <c r="AF124" i="1"/>
  <c r="AF123" i="1"/>
  <c r="AF122" i="1"/>
  <c r="AF121" i="1"/>
  <c r="AF120" i="1"/>
  <c r="AF119" i="1"/>
  <c r="AF118" i="1"/>
  <c r="AF117" i="1"/>
  <c r="AF116" i="1"/>
  <c r="AF115" i="1"/>
  <c r="AF114" i="1"/>
  <c r="AF113" i="1"/>
  <c r="AF112" i="1"/>
  <c r="AF111" i="1"/>
  <c r="AF110" i="1"/>
  <c r="AF109" i="1"/>
  <c r="AF108" i="1"/>
  <c r="AF107" i="1"/>
  <c r="AF106" i="1"/>
  <c r="AF105" i="1"/>
  <c r="AF104" i="1"/>
  <c r="AF103" i="1"/>
  <c r="AF102" i="1"/>
  <c r="AF101" i="1"/>
  <c r="AF100" i="1"/>
  <c r="AF99" i="1"/>
  <c r="AF98" i="1"/>
  <c r="AF97" i="1"/>
  <c r="AF96" i="1"/>
  <c r="AF95" i="1"/>
  <c r="AF94" i="1"/>
  <c r="AF93" i="1"/>
  <c r="AF92" i="1"/>
  <c r="AF91" i="1"/>
  <c r="AF90" i="1"/>
  <c r="AF89" i="1"/>
  <c r="AF88" i="1"/>
  <c r="AF87" i="1"/>
  <c r="AF86" i="1"/>
  <c r="AF85" i="1"/>
  <c r="AF84" i="1"/>
  <c r="AF83" i="1"/>
  <c r="AF82" i="1"/>
  <c r="AF81" i="1"/>
  <c r="AF80" i="1"/>
  <c r="AF79" i="1"/>
  <c r="AF78" i="1"/>
  <c r="AF77" i="1"/>
  <c r="AF76" i="1"/>
  <c r="AF75" i="1"/>
  <c r="AF74" i="1"/>
  <c r="AF73" i="1"/>
  <c r="AF72" i="1"/>
  <c r="AF71" i="1"/>
  <c r="AF70" i="1"/>
  <c r="AF69" i="1"/>
  <c r="AF68" i="1"/>
  <c r="AF67" i="1"/>
  <c r="AF66" i="1"/>
  <c r="AF65" i="1"/>
  <c r="AF64" i="1"/>
  <c r="AF63" i="1"/>
  <c r="AF62" i="1"/>
  <c r="AF61" i="1"/>
  <c r="AF60" i="1"/>
  <c r="AF59" i="1"/>
  <c r="AF58" i="1"/>
  <c r="AF57" i="1"/>
  <c r="AF56" i="1"/>
  <c r="AF55" i="1"/>
  <c r="AF54" i="1"/>
  <c r="AF53" i="1"/>
  <c r="AF52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L4" i="3"/>
  <c r="V16" i="3"/>
  <c r="H16" i="3"/>
  <c r="V15" i="3"/>
  <c r="H15" i="3"/>
  <c r="V14" i="3"/>
  <c r="H14" i="3"/>
  <c r="V13" i="3"/>
  <c r="H13" i="3"/>
  <c r="V10" i="3"/>
  <c r="H10" i="3"/>
  <c r="V9" i="3"/>
  <c r="H9" i="3"/>
  <c r="V8" i="3"/>
  <c r="H8" i="3"/>
  <c r="V7" i="3"/>
  <c r="H7" i="3"/>
  <c r="V6" i="3"/>
  <c r="H6" i="3"/>
  <c r="V5" i="3"/>
  <c r="H5" i="3"/>
  <c r="V4" i="3"/>
  <c r="H4" i="3"/>
  <c r="Y16" i="3"/>
  <c r="K16" i="3"/>
  <c r="Y15" i="3"/>
  <c r="K15" i="3"/>
  <c r="Y14" i="3"/>
  <c r="K14" i="3"/>
  <c r="Y13" i="3"/>
  <c r="K13" i="3"/>
  <c r="Y10" i="3"/>
  <c r="K10" i="3"/>
  <c r="Y9" i="3"/>
  <c r="K9" i="3"/>
  <c r="Y8" i="3"/>
  <c r="K8" i="3"/>
  <c r="Y7" i="3"/>
  <c r="K7" i="3"/>
  <c r="Y6" i="3"/>
  <c r="K6" i="3"/>
  <c r="Y5" i="3"/>
  <c r="K5" i="3"/>
  <c r="Y4" i="3"/>
  <c r="K4" i="3"/>
  <c r="X16" i="3"/>
  <c r="J16" i="3"/>
  <c r="X15" i="3"/>
  <c r="J15" i="3"/>
  <c r="X14" i="3"/>
  <c r="J14" i="3"/>
  <c r="X13" i="3"/>
  <c r="J13" i="3"/>
  <c r="X10" i="3"/>
  <c r="J10" i="3"/>
  <c r="X9" i="3"/>
  <c r="J9" i="3"/>
  <c r="X8" i="3"/>
  <c r="J8" i="3"/>
  <c r="X7" i="3"/>
  <c r="J7" i="3"/>
  <c r="X6" i="3"/>
  <c r="J6" i="3"/>
  <c r="X5" i="3"/>
  <c r="J5" i="3"/>
  <c r="X4" i="3"/>
  <c r="J4" i="3"/>
  <c r="U16" i="3"/>
  <c r="G16" i="3"/>
  <c r="U15" i="3"/>
  <c r="G15" i="3"/>
  <c r="U14" i="3"/>
  <c r="G14" i="3"/>
  <c r="U13" i="3"/>
  <c r="G13" i="3"/>
  <c r="U10" i="3"/>
  <c r="G10" i="3"/>
  <c r="U9" i="3"/>
  <c r="G9" i="3"/>
  <c r="U8" i="3"/>
  <c r="G8" i="3"/>
  <c r="U7" i="3"/>
  <c r="G7" i="3"/>
  <c r="U6" i="3"/>
  <c r="G6" i="3"/>
  <c r="U5" i="3"/>
  <c r="G5" i="3"/>
  <c r="U4" i="3"/>
  <c r="G4" i="3"/>
  <c r="S13" i="3"/>
  <c r="E13" i="3"/>
  <c r="S10" i="3"/>
  <c r="E10" i="3"/>
  <c r="S9" i="3"/>
  <c r="E9" i="3"/>
  <c r="S8" i="3"/>
  <c r="E8" i="3"/>
  <c r="S7" i="3"/>
  <c r="E7" i="3"/>
  <c r="S6" i="3"/>
  <c r="E6" i="3"/>
  <c r="S5" i="3"/>
  <c r="E5" i="3"/>
  <c r="S4" i="3"/>
  <c r="E4" i="3"/>
  <c r="S16" i="3"/>
  <c r="E16" i="3"/>
  <c r="S15" i="3"/>
  <c r="E15" i="3"/>
  <c r="S14" i="3"/>
  <c r="E14" i="3"/>
  <c r="Q16" i="3"/>
  <c r="C16" i="3"/>
  <c r="Q15" i="3"/>
  <c r="C15" i="3"/>
  <c r="Q14" i="3"/>
  <c r="C14" i="3"/>
  <c r="Q13" i="3"/>
  <c r="C13" i="3"/>
  <c r="Q10" i="3"/>
  <c r="C10" i="3"/>
  <c r="Q9" i="3"/>
  <c r="C9" i="3"/>
  <c r="Q8" i="3"/>
  <c r="C8" i="3"/>
  <c r="Q7" i="3"/>
  <c r="C7" i="3"/>
  <c r="Q6" i="3"/>
  <c r="C6" i="3"/>
  <c r="Q5" i="3"/>
  <c r="C5" i="3"/>
  <c r="Q4" i="3"/>
  <c r="C4" i="3"/>
  <c r="H22" i="3"/>
  <c r="D14" i="3"/>
  <c r="R13" i="3"/>
  <c r="D13" i="3"/>
  <c r="R10" i="3"/>
  <c r="D10" i="3"/>
  <c r="R9" i="3"/>
  <c r="D9" i="3"/>
  <c r="R8" i="3"/>
  <c r="D8" i="3"/>
  <c r="R7" i="3"/>
  <c r="D7" i="3"/>
  <c r="R6" i="3"/>
  <c r="D6" i="3"/>
  <c r="R5" i="3"/>
  <c r="D5" i="3"/>
  <c r="R4" i="3"/>
  <c r="D4" i="3"/>
  <c r="R16" i="3"/>
  <c r="D16" i="3"/>
  <c r="R15" i="3"/>
  <c r="D15" i="3"/>
  <c r="R14" i="3"/>
  <c r="Z19" i="3" l="1" a="1"/>
  <c r="Z19" i="3" s="1"/>
  <c r="L19" i="3" a="1"/>
  <c r="L19" i="3" s="1"/>
  <c r="Z16" i="3"/>
  <c r="W16" i="3"/>
  <c r="T16" i="3"/>
  <c r="L16" i="3"/>
  <c r="I16" i="3"/>
  <c r="F16" i="3"/>
  <c r="Z15" i="3"/>
  <c r="W15" i="3"/>
  <c r="T15" i="3"/>
  <c r="L15" i="3"/>
  <c r="I15" i="3"/>
  <c r="F15" i="3"/>
  <c r="Z14" i="3"/>
  <c r="W14" i="3"/>
  <c r="T14" i="3"/>
  <c r="L14" i="3"/>
  <c r="I14" i="3"/>
  <c r="F14" i="3"/>
  <c r="Z13" i="3"/>
  <c r="W13" i="3"/>
  <c r="T13" i="3"/>
  <c r="L13" i="3"/>
  <c r="I13" i="3"/>
  <c r="F13" i="3"/>
  <c r="Z10" i="3"/>
  <c r="W10" i="3"/>
  <c r="T10" i="3"/>
  <c r="L10" i="3"/>
  <c r="I10" i="3"/>
  <c r="F10" i="3"/>
  <c r="Z9" i="3"/>
  <c r="W9" i="3"/>
  <c r="T9" i="3"/>
  <c r="L9" i="3"/>
  <c r="I9" i="3"/>
  <c r="F9" i="3"/>
  <c r="Z8" i="3"/>
  <c r="W8" i="3"/>
  <c r="T8" i="3"/>
  <c r="L8" i="3"/>
  <c r="I8" i="3"/>
  <c r="F8" i="3"/>
  <c r="Z7" i="3"/>
  <c r="W7" i="3"/>
  <c r="T7" i="3"/>
  <c r="L7" i="3"/>
  <c r="I7" i="3"/>
  <c r="F7" i="3"/>
  <c r="Z6" i="3"/>
  <c r="W6" i="3"/>
  <c r="T6" i="3"/>
  <c r="L6" i="3"/>
  <c r="I6" i="3"/>
  <c r="F6" i="3"/>
  <c r="Z5" i="3"/>
  <c r="W5" i="3"/>
  <c r="T5" i="3"/>
  <c r="L5" i="3"/>
  <c r="I5" i="3"/>
  <c r="F5" i="3"/>
  <c r="Z4" i="3"/>
  <c r="W4" i="3"/>
  <c r="T4" i="3"/>
  <c r="I4" i="3"/>
  <c r="F4" i="3"/>
  <c r="AE5" i="1"/>
  <c r="AE7" i="1"/>
  <c r="AI7" i="1" s="1"/>
  <c r="AE8" i="1"/>
  <c r="AE9" i="1"/>
  <c r="AI9" i="1" s="1"/>
  <c r="AE10" i="1"/>
  <c r="AE11" i="1"/>
  <c r="AL11" i="1" s="1"/>
  <c r="AE12" i="1"/>
  <c r="AE13" i="1"/>
  <c r="AE14" i="1"/>
  <c r="AE15" i="1"/>
  <c r="AE16" i="1"/>
  <c r="AI16" i="1" s="1"/>
  <c r="AE17" i="1"/>
  <c r="AE18" i="1"/>
  <c r="AE19" i="1"/>
  <c r="AI19" i="1" s="1"/>
  <c r="AE20" i="1"/>
  <c r="AE21" i="1"/>
  <c r="AE22" i="1"/>
  <c r="AE23" i="1"/>
  <c r="AE24" i="1"/>
  <c r="AE25" i="1"/>
  <c r="AE26" i="1"/>
  <c r="AE27" i="1"/>
  <c r="AL27" i="1" s="1"/>
  <c r="AE28" i="1"/>
  <c r="AE29" i="1"/>
  <c r="AE30" i="1"/>
  <c r="AE31" i="1"/>
  <c r="AE32" i="1"/>
  <c r="AE33" i="1"/>
  <c r="AI33" i="1" s="1"/>
  <c r="AE34" i="1"/>
  <c r="AE35" i="1"/>
  <c r="AE36" i="1"/>
  <c r="AE37" i="1"/>
  <c r="AE38" i="1"/>
  <c r="AE39" i="1"/>
  <c r="AI39" i="1" s="1"/>
  <c r="AE40" i="1"/>
  <c r="AE41" i="1"/>
  <c r="AE42" i="1"/>
  <c r="AE43" i="1"/>
  <c r="AE44" i="1"/>
  <c r="AE45" i="1"/>
  <c r="AE46" i="1"/>
  <c r="AE47" i="1"/>
  <c r="AI47" i="1" s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L72" i="1" s="1"/>
  <c r="AE73" i="1"/>
  <c r="AI73" i="1" s="1"/>
  <c r="AE74" i="1"/>
  <c r="AE75" i="1"/>
  <c r="AE76" i="1"/>
  <c r="AE77" i="1"/>
  <c r="AE78" i="1"/>
  <c r="AE79" i="1"/>
  <c r="AE80" i="1"/>
  <c r="AL80" i="1" s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L104" i="1" s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L128" i="1" s="1"/>
  <c r="AE129" i="1"/>
  <c r="AE130" i="1"/>
  <c r="AE131" i="1"/>
  <c r="AE132" i="1"/>
  <c r="AE133" i="1"/>
  <c r="AE134" i="1"/>
  <c r="AE135" i="1"/>
  <c r="AE136" i="1"/>
  <c r="AE137" i="1"/>
  <c r="AI137" i="1" s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L160" i="1" s="1"/>
  <c r="AE161" i="1"/>
  <c r="AE162" i="1"/>
  <c r="AE163" i="1"/>
  <c r="AE164" i="1"/>
  <c r="AE165" i="1"/>
  <c r="AE166" i="1"/>
  <c r="AE167" i="1"/>
  <c r="AE168" i="1"/>
  <c r="AE169" i="1"/>
  <c r="AE170" i="1"/>
  <c r="AE171" i="1"/>
  <c r="AI171" i="1" s="1"/>
  <c r="AE172" i="1"/>
  <c r="AE173" i="1"/>
  <c r="AE174" i="1"/>
  <c r="AE175" i="1"/>
  <c r="AE176" i="1"/>
  <c r="AE177" i="1"/>
  <c r="AE178" i="1"/>
  <c r="AE179" i="1"/>
  <c r="AE180" i="1"/>
  <c r="AE181" i="1"/>
  <c r="AE182" i="1"/>
  <c r="AI182" i="1" s="1"/>
  <c r="AE183" i="1"/>
  <c r="AE184" i="1"/>
  <c r="AE185" i="1"/>
  <c r="AE186" i="1"/>
  <c r="AE187" i="1"/>
  <c r="AE188" i="1"/>
  <c r="AE189" i="1"/>
  <c r="AE190" i="1"/>
  <c r="AI190" i="1" s="1"/>
  <c r="AE191" i="1"/>
  <c r="AE192" i="1"/>
  <c r="AE193" i="1"/>
  <c r="AE194" i="1"/>
  <c r="AE195" i="1"/>
  <c r="AI195" i="1" s="1"/>
  <c r="AE196" i="1"/>
  <c r="AE197" i="1"/>
  <c r="AI197" i="1" s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I213" i="1" s="1"/>
  <c r="AE214" i="1"/>
  <c r="AE215" i="1"/>
  <c r="AE216" i="1"/>
  <c r="AE217" i="1"/>
  <c r="AE218" i="1"/>
  <c r="AL218" i="1" s="1"/>
  <c r="AE219" i="1"/>
  <c r="AE220" i="1"/>
  <c r="AL220" i="1" s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I244" i="1" s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I265" i="1" s="1"/>
  <c r="AE266" i="1"/>
  <c r="AE267" i="1"/>
  <c r="AE268" i="1"/>
  <c r="AE269" i="1"/>
  <c r="AE270" i="1"/>
  <c r="AE271" i="1"/>
  <c r="AE272" i="1"/>
  <c r="AL272" i="1" s="1"/>
  <c r="AE273" i="1"/>
  <c r="AE274" i="1"/>
  <c r="AI274" i="1" s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I292" i="1" s="1"/>
  <c r="AE293" i="1"/>
  <c r="AE294" i="1"/>
  <c r="AE295" i="1"/>
  <c r="AE296" i="1"/>
  <c r="AE297" i="1"/>
  <c r="AE298" i="1"/>
  <c r="AE299" i="1"/>
  <c r="AE300" i="1"/>
  <c r="AI300" i="1" s="1"/>
  <c r="AE301" i="1"/>
  <c r="AE302" i="1"/>
  <c r="AE303" i="1"/>
  <c r="AE304" i="1"/>
  <c r="AE305" i="1"/>
  <c r="AI305" i="1" s="1"/>
  <c r="AE306" i="1"/>
  <c r="AE307" i="1"/>
  <c r="AE308" i="1"/>
  <c r="AI308" i="1" s="1"/>
  <c r="AE309" i="1"/>
  <c r="AE310" i="1"/>
  <c r="AE311" i="1"/>
  <c r="AE312" i="1"/>
  <c r="AL312" i="1" s="1"/>
  <c r="AE313" i="1"/>
  <c r="AE314" i="1"/>
  <c r="AE315" i="1"/>
  <c r="AE316" i="1"/>
  <c r="AE317" i="1"/>
  <c r="AE318" i="1"/>
  <c r="AE319" i="1"/>
  <c r="AE320" i="1"/>
  <c r="AE321" i="1"/>
  <c r="AI321" i="1" s="1"/>
  <c r="AE322" i="1"/>
  <c r="AL322" i="1" s="1"/>
  <c r="AE323" i="1"/>
  <c r="AI323" i="1" s="1"/>
  <c r="AE324" i="1"/>
  <c r="AI324" i="1" s="1"/>
  <c r="AE325" i="1"/>
  <c r="AE326" i="1"/>
  <c r="AE327" i="1"/>
  <c r="AE328" i="1"/>
  <c r="AE329" i="1"/>
  <c r="AE330" i="1"/>
  <c r="AI330" i="1" s="1"/>
  <c r="AE331" i="1"/>
  <c r="AE332" i="1"/>
  <c r="AE333" i="1"/>
  <c r="AE334" i="1"/>
  <c r="AE335" i="1"/>
  <c r="AE336" i="1"/>
  <c r="AE337" i="1"/>
  <c r="AI337" i="1" s="1"/>
  <c r="AE338" i="1"/>
  <c r="AE339" i="1"/>
  <c r="AE340" i="1"/>
  <c r="AE341" i="1"/>
  <c r="AE342" i="1"/>
  <c r="AE343" i="1"/>
  <c r="AE344" i="1"/>
  <c r="AL344" i="1" s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I364" i="1" s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L376" i="1" s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I396" i="1" s="1"/>
  <c r="AE397" i="1"/>
  <c r="AE398" i="1"/>
  <c r="AE399" i="1"/>
  <c r="AE400" i="1"/>
  <c r="AE401" i="1"/>
  <c r="AI401" i="1" s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I421" i="1" s="1"/>
  <c r="AE422" i="1"/>
  <c r="AI422" i="1" s="1"/>
  <c r="AE423" i="1"/>
  <c r="AE424" i="1"/>
  <c r="AE425" i="1"/>
  <c r="AE426" i="1"/>
  <c r="AI426" i="1" s="1"/>
  <c r="AE427" i="1"/>
  <c r="AE428" i="1"/>
  <c r="AE429" i="1"/>
  <c r="AE430" i="1"/>
  <c r="AL430" i="1" s="1"/>
  <c r="AE431" i="1"/>
  <c r="AE432" i="1"/>
  <c r="AE433" i="1"/>
  <c r="AE434" i="1"/>
  <c r="AI434" i="1" s="1"/>
  <c r="AE435" i="1"/>
  <c r="AE436" i="1"/>
  <c r="AE437" i="1"/>
  <c r="AE438" i="1"/>
  <c r="AL438" i="1" s="1"/>
  <c r="AE439" i="1"/>
  <c r="AE440" i="1"/>
  <c r="AE441" i="1"/>
  <c r="AE442" i="1"/>
  <c r="AE443" i="1"/>
  <c r="AE444" i="1"/>
  <c r="AI444" i="1" s="1"/>
  <c r="AE445" i="1"/>
  <c r="AE446" i="1"/>
  <c r="AL446" i="1" s="1"/>
  <c r="AE447" i="1"/>
  <c r="AE448" i="1"/>
  <c r="AE449" i="1"/>
  <c r="AI449" i="1" s="1"/>
  <c r="AE450" i="1"/>
  <c r="AE451" i="1"/>
  <c r="AE452" i="1"/>
  <c r="AE453" i="1"/>
  <c r="AE454" i="1"/>
  <c r="AI454" i="1" s="1"/>
  <c r="AE455" i="1"/>
  <c r="AE456" i="1"/>
  <c r="AE457" i="1"/>
  <c r="AE458" i="1"/>
  <c r="AE459" i="1"/>
  <c r="AE460" i="1"/>
  <c r="AE461" i="1"/>
  <c r="AI461" i="1" s="1"/>
  <c r="AE462" i="1"/>
  <c r="AL462" i="1" s="1"/>
  <c r="AE463" i="1"/>
  <c r="AE464" i="1"/>
  <c r="AE465" i="1"/>
  <c r="AE466" i="1"/>
  <c r="AE467" i="1"/>
  <c r="AE468" i="1"/>
  <c r="AE469" i="1"/>
  <c r="AE470" i="1"/>
  <c r="AE471" i="1"/>
  <c r="AE472" i="1"/>
  <c r="AI472" i="1" s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I488" i="1" s="1"/>
  <c r="AE489" i="1"/>
  <c r="AE490" i="1"/>
  <c r="AE491" i="1"/>
  <c r="AE492" i="1"/>
  <c r="AE493" i="1"/>
  <c r="AE494" i="1"/>
  <c r="AL494" i="1" s="1"/>
  <c r="AE495" i="1"/>
  <c r="AE496" i="1"/>
  <c r="AE497" i="1"/>
  <c r="AE498" i="1"/>
  <c r="AI498" i="1" s="1"/>
  <c r="AE499" i="1"/>
  <c r="AE500" i="1"/>
  <c r="AE501" i="1"/>
  <c r="AE502" i="1"/>
  <c r="AI502" i="1" s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I514" i="1" s="1"/>
  <c r="AE515" i="1"/>
  <c r="AE516" i="1"/>
  <c r="AE517" i="1"/>
  <c r="AE518" i="1"/>
  <c r="AI518" i="1" s="1"/>
  <c r="AE519" i="1"/>
  <c r="AE520" i="1"/>
  <c r="AE521" i="1"/>
  <c r="AE522" i="1"/>
  <c r="AE523" i="1"/>
  <c r="AE524" i="1"/>
  <c r="AE525" i="1"/>
  <c r="AE526" i="1"/>
  <c r="AL526" i="1" s="1"/>
  <c r="AE527" i="1"/>
  <c r="AE528" i="1"/>
  <c r="AE529" i="1"/>
  <c r="AE530" i="1"/>
  <c r="AI530" i="1" s="1"/>
  <c r="AE531" i="1"/>
  <c r="AE532" i="1"/>
  <c r="AL532" i="1" s="1"/>
  <c r="AE533" i="1"/>
  <c r="AE534" i="1"/>
  <c r="AI534" i="1" s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I546" i="1" s="1"/>
  <c r="AE547" i="1"/>
  <c r="AE548" i="1"/>
  <c r="AE549" i="1"/>
  <c r="AE550" i="1"/>
  <c r="AE551" i="1"/>
  <c r="AE552" i="1"/>
  <c r="AE553" i="1"/>
  <c r="AE554" i="1"/>
  <c r="AE555" i="1"/>
  <c r="AE556" i="1"/>
  <c r="AI556" i="1" s="1"/>
  <c r="AE557" i="1"/>
  <c r="AI557" i="1" s="1"/>
  <c r="AE558" i="1"/>
  <c r="AE559" i="1"/>
  <c r="AE560" i="1"/>
  <c r="AE561" i="1"/>
  <c r="AE562" i="1"/>
  <c r="AL562" i="1" s="1"/>
  <c r="AE563" i="1"/>
  <c r="AE564" i="1"/>
  <c r="AE565" i="1"/>
  <c r="AE566" i="1"/>
  <c r="AI566" i="1" s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I578" i="1" s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I590" i="1" s="1"/>
  <c r="AE591" i="1"/>
  <c r="AE592" i="1"/>
  <c r="AE593" i="1"/>
  <c r="AE594" i="1"/>
  <c r="AE595" i="1"/>
  <c r="AE596" i="1"/>
  <c r="AI596" i="1" s="1"/>
  <c r="AE597" i="1"/>
  <c r="AE598" i="1"/>
  <c r="AE599" i="1"/>
  <c r="AE600" i="1"/>
  <c r="AE601" i="1"/>
  <c r="AE602" i="1"/>
  <c r="AL602" i="1" s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L614" i="1" s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L626" i="1" s="1"/>
  <c r="AE627" i="1"/>
  <c r="AE628" i="1"/>
  <c r="AE629" i="1"/>
  <c r="AE630" i="1"/>
  <c r="AE631" i="1"/>
  <c r="AE632" i="1"/>
  <c r="AE633" i="1"/>
  <c r="AE634" i="1"/>
  <c r="AI634" i="1" s="1"/>
  <c r="AE635" i="1"/>
  <c r="AE636" i="1"/>
  <c r="AE637" i="1"/>
  <c r="AE638" i="1"/>
  <c r="AE639" i="1"/>
  <c r="AE640" i="1"/>
  <c r="AE641" i="1"/>
  <c r="AE642" i="1"/>
  <c r="AI642" i="1" s="1"/>
  <c r="AE643" i="1"/>
  <c r="AE644" i="1"/>
  <c r="AE645" i="1"/>
  <c r="AE646" i="1"/>
  <c r="AE647" i="1"/>
  <c r="AE648" i="1"/>
  <c r="AE649" i="1"/>
  <c r="AI649" i="1" s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I666" i="1" s="1"/>
  <c r="AE667" i="1"/>
  <c r="AE668" i="1"/>
  <c r="AE669" i="1"/>
  <c r="AE670" i="1"/>
  <c r="AE671" i="1"/>
  <c r="AE672" i="1"/>
  <c r="AE673" i="1"/>
  <c r="AE674" i="1"/>
  <c r="AI674" i="1" s="1"/>
  <c r="AE675" i="1"/>
  <c r="AE676" i="1"/>
  <c r="AE677" i="1"/>
  <c r="AE678" i="1"/>
  <c r="AE679" i="1"/>
  <c r="AE680" i="1"/>
  <c r="AE681" i="1"/>
  <c r="AI681" i="1" s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I698" i="1" s="1"/>
  <c r="AE699" i="1"/>
  <c r="AE700" i="1"/>
  <c r="AE701" i="1"/>
  <c r="AE702" i="1"/>
  <c r="AL702" i="1" s="1"/>
  <c r="AE703" i="1"/>
  <c r="AE704" i="1"/>
  <c r="AE705" i="1"/>
  <c r="AE706" i="1"/>
  <c r="AI706" i="1" s="1"/>
  <c r="AE707" i="1"/>
  <c r="AE708" i="1"/>
  <c r="AE709" i="1"/>
  <c r="AE710" i="1"/>
  <c r="AE711" i="1"/>
  <c r="AE712" i="1"/>
  <c r="AE713" i="1"/>
  <c r="AE714" i="1"/>
  <c r="AE715" i="1"/>
  <c r="AE716" i="1"/>
  <c r="AE717" i="1"/>
  <c r="AI717" i="1" s="1"/>
  <c r="AE718" i="1"/>
  <c r="AE719" i="1"/>
  <c r="AE720" i="1"/>
  <c r="AE721" i="1"/>
  <c r="AE722" i="1"/>
  <c r="AE723" i="1"/>
  <c r="AE724" i="1"/>
  <c r="AE725" i="1"/>
  <c r="AI725" i="1" s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I745" i="1" s="1"/>
  <c r="AE746" i="1"/>
  <c r="AE747" i="1"/>
  <c r="AE748" i="1"/>
  <c r="AE749" i="1"/>
  <c r="AE750" i="1"/>
  <c r="AE751" i="1"/>
  <c r="AE752" i="1"/>
  <c r="AE753" i="1"/>
  <c r="AI753" i="1" s="1"/>
  <c r="AE754" i="1"/>
  <c r="AI754" i="1" s="1"/>
  <c r="AE755" i="1"/>
  <c r="AE756" i="1"/>
  <c r="AE757" i="1"/>
  <c r="AE758" i="1"/>
  <c r="AE759" i="1"/>
  <c r="AE760" i="1"/>
  <c r="AE761" i="1"/>
  <c r="AE762" i="1"/>
  <c r="AI762" i="1" s="1"/>
  <c r="AE763" i="1"/>
  <c r="AE764" i="1"/>
  <c r="AE765" i="1"/>
  <c r="AE766" i="1"/>
  <c r="AL766" i="1" s="1"/>
  <c r="AE767" i="1"/>
  <c r="AE768" i="1"/>
  <c r="AE769" i="1"/>
  <c r="AI769" i="1" s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L782" i="1" s="1"/>
  <c r="AE783" i="1"/>
  <c r="AE784" i="1"/>
  <c r="AE785" i="1"/>
  <c r="AE786" i="1"/>
  <c r="AE787" i="1"/>
  <c r="AE788" i="1"/>
  <c r="AE789" i="1"/>
  <c r="AE790" i="1"/>
  <c r="AI790" i="1" s="1"/>
  <c r="AE791" i="1"/>
  <c r="AE792" i="1"/>
  <c r="AE793" i="1"/>
  <c r="AE794" i="1"/>
  <c r="AL794" i="1" s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L810" i="1" s="1"/>
  <c r="AE811" i="1"/>
  <c r="AE812" i="1"/>
  <c r="AE813" i="1"/>
  <c r="AE814" i="1"/>
  <c r="AI814" i="1" s="1"/>
  <c r="AE815" i="1"/>
  <c r="AE816" i="1"/>
  <c r="AE817" i="1"/>
  <c r="AE818" i="1"/>
  <c r="AL818" i="1" s="1"/>
  <c r="AE819" i="1"/>
  <c r="AE820" i="1"/>
  <c r="AE6" i="1"/>
  <c r="AL434" i="1" l="1"/>
  <c r="AL168" i="1"/>
  <c r="AI97" i="1"/>
  <c r="AL88" i="1"/>
  <c r="AI31" i="1"/>
  <c r="AL7" i="1"/>
  <c r="AI404" i="1"/>
  <c r="AL378" i="1"/>
  <c r="AI355" i="1"/>
  <c r="AI315" i="1"/>
  <c r="AI170" i="1"/>
  <c r="AL498" i="1"/>
  <c r="AL170" i="1"/>
  <c r="AI469" i="1"/>
  <c r="AI420" i="1"/>
  <c r="AI372" i="1"/>
  <c r="AI369" i="1"/>
  <c r="AI340" i="1"/>
  <c r="AI298" i="1"/>
  <c r="AI169" i="1"/>
  <c r="AL74" i="1"/>
  <c r="AI67" i="1"/>
  <c r="AL114" i="1"/>
  <c r="AI477" i="1"/>
  <c r="AI602" i="1"/>
  <c r="AI572" i="1"/>
  <c r="AI508" i="1"/>
  <c r="AL410" i="1"/>
  <c r="AL346" i="1"/>
  <c r="AL314" i="1"/>
  <c r="AL122" i="1"/>
  <c r="AI113" i="1"/>
  <c r="AL112" i="1"/>
  <c r="AL110" i="1"/>
  <c r="AI478" i="1"/>
  <c r="AL520" i="1"/>
  <c r="AL233" i="1"/>
  <c r="AI228" i="1"/>
  <c r="AI110" i="1"/>
  <c r="AL82" i="1"/>
  <c r="AI17" i="1"/>
  <c r="AL478" i="1"/>
  <c r="AL400" i="1"/>
  <c r="AL304" i="1"/>
  <c r="AI209" i="1"/>
  <c r="AL186" i="1"/>
  <c r="AI494" i="1"/>
  <c r="AI417" i="1"/>
  <c r="AI388" i="1"/>
  <c r="AI378" i="1"/>
  <c r="AL368" i="1"/>
  <c r="AI291" i="1"/>
  <c r="AI289" i="1"/>
  <c r="AL234" i="1"/>
  <c r="AI203" i="1"/>
  <c r="AL154" i="1"/>
  <c r="AI153" i="1"/>
  <c r="AL51" i="1"/>
  <c r="AL37" i="1"/>
  <c r="AI436" i="1"/>
  <c r="AI356" i="1"/>
  <c r="AI276" i="1"/>
  <c r="AL240" i="1"/>
  <c r="AI162" i="1"/>
  <c r="AI148" i="1"/>
  <c r="AI106" i="1"/>
  <c r="AI23" i="1"/>
  <c r="AL590" i="1"/>
  <c r="AL574" i="1"/>
  <c r="AI548" i="1"/>
  <c r="AL502" i="1"/>
  <c r="AI437" i="1"/>
  <c r="AI427" i="1"/>
  <c r="AI410" i="1"/>
  <c r="AI362" i="1"/>
  <c r="AI332" i="1"/>
  <c r="AI177" i="1"/>
  <c r="AL152" i="1"/>
  <c r="AI100" i="1"/>
  <c r="AI74" i="1"/>
  <c r="AI54" i="1"/>
  <c r="AI44" i="1"/>
  <c r="AL43" i="1"/>
  <c r="AL468" i="1"/>
  <c r="AL432" i="1"/>
  <c r="AI429" i="1"/>
  <c r="AL426" i="1"/>
  <c r="AI394" i="1"/>
  <c r="AI387" i="1"/>
  <c r="AL274" i="1"/>
  <c r="AI164" i="1"/>
  <c r="AI154" i="1"/>
  <c r="AI123" i="1"/>
  <c r="AL106" i="1"/>
  <c r="AL96" i="1"/>
  <c r="AI66" i="1"/>
  <c r="AL56" i="1"/>
  <c r="AI30" i="1"/>
  <c r="AI346" i="1"/>
  <c r="AL336" i="1"/>
  <c r="AL280" i="1"/>
  <c r="AI131" i="1"/>
  <c r="AL31" i="1"/>
  <c r="AI610" i="1"/>
  <c r="AL610" i="1"/>
  <c r="AL558" i="1"/>
  <c r="AI487" i="1"/>
  <c r="AI586" i="1"/>
  <c r="AL586" i="1"/>
  <c r="AI486" i="1"/>
  <c r="AL486" i="1"/>
  <c r="AI441" i="1"/>
  <c r="AI615" i="1"/>
  <c r="AL606" i="1"/>
  <c r="AL598" i="1"/>
  <c r="AL512" i="1"/>
  <c r="AL460" i="1"/>
  <c r="AL594" i="1"/>
  <c r="AI522" i="1"/>
  <c r="AI462" i="1"/>
  <c r="AL402" i="1"/>
  <c r="AL370" i="1"/>
  <c r="AL338" i="1"/>
  <c r="AL306" i="1"/>
  <c r="AI273" i="1"/>
  <c r="AL256" i="1"/>
  <c r="AI242" i="1"/>
  <c r="AI241" i="1"/>
  <c r="AL225" i="1"/>
  <c r="AI214" i="1"/>
  <c r="AI202" i="1"/>
  <c r="AI193" i="1"/>
  <c r="AI187" i="1"/>
  <c r="AI180" i="1"/>
  <c r="AI161" i="1"/>
  <c r="AI98" i="1"/>
  <c r="AL64" i="1"/>
  <c r="AL15" i="1"/>
  <c r="AI536" i="1"/>
  <c r="AI524" i="1"/>
  <c r="AI516" i="1"/>
  <c r="AL492" i="1"/>
  <c r="AI411" i="1"/>
  <c r="AI385" i="1"/>
  <c r="AI379" i="1"/>
  <c r="AI353" i="1"/>
  <c r="AI347" i="1"/>
  <c r="AL250" i="1"/>
  <c r="AL242" i="1"/>
  <c r="AI216" i="1"/>
  <c r="AL216" i="1"/>
  <c r="AL194" i="1"/>
  <c r="AL192" i="1"/>
  <c r="AL162" i="1"/>
  <c r="AL35" i="1"/>
  <c r="AI26" i="1"/>
  <c r="AL566" i="1"/>
  <c r="AI458" i="1"/>
  <c r="AL454" i="1"/>
  <c r="AI403" i="1"/>
  <c r="AI402" i="1"/>
  <c r="AI371" i="1"/>
  <c r="AI370" i="1"/>
  <c r="AI339" i="1"/>
  <c r="AI338" i="1"/>
  <c r="AI307" i="1"/>
  <c r="AI306" i="1"/>
  <c r="AI283" i="1"/>
  <c r="AL217" i="1"/>
  <c r="AI212" i="1"/>
  <c r="AL202" i="1"/>
  <c r="AI196" i="1"/>
  <c r="AI163" i="1"/>
  <c r="AL98" i="1"/>
  <c r="AI65" i="1"/>
  <c r="AL578" i="1"/>
  <c r="AL524" i="1"/>
  <c r="AL516" i="1"/>
  <c r="AL508" i="1"/>
  <c r="AI492" i="1"/>
  <c r="AI451" i="1"/>
  <c r="AL442" i="1"/>
  <c r="AL386" i="1"/>
  <c r="AL354" i="1"/>
  <c r="AI314" i="1"/>
  <c r="AL290" i="1"/>
  <c r="AI268" i="1"/>
  <c r="AI251" i="1"/>
  <c r="AI236" i="1"/>
  <c r="AI145" i="1"/>
  <c r="AI57" i="1"/>
  <c r="AI181" i="1"/>
  <c r="AI116" i="1"/>
  <c r="AI105" i="1"/>
  <c r="AI51" i="1"/>
  <c r="AI18" i="1"/>
  <c r="AL138" i="1"/>
  <c r="AL136" i="1"/>
  <c r="AI82" i="1"/>
  <c r="AI50" i="1"/>
  <c r="AI43" i="1"/>
  <c r="AI597" i="1"/>
  <c r="AI576" i="1"/>
  <c r="AL570" i="1"/>
  <c r="AI561" i="1"/>
  <c r="AI550" i="1"/>
  <c r="AI538" i="1"/>
  <c r="AI497" i="1"/>
  <c r="AI485" i="1"/>
  <c r="AI480" i="1"/>
  <c r="AI457" i="1"/>
  <c r="AI450" i="1"/>
  <c r="AI419" i="1"/>
  <c r="AI409" i="1"/>
  <c r="AI345" i="1"/>
  <c r="AI297" i="1"/>
  <c r="AL288" i="1"/>
  <c r="AL264" i="1"/>
  <c r="AI258" i="1"/>
  <c r="AL258" i="1"/>
  <c r="AL215" i="1"/>
  <c r="AI215" i="1"/>
  <c r="AI211" i="1"/>
  <c r="AL211" i="1"/>
  <c r="AI172" i="1"/>
  <c r="AI156" i="1"/>
  <c r="AL706" i="1"/>
  <c r="AI584" i="1"/>
  <c r="AI564" i="1"/>
  <c r="AI560" i="1"/>
  <c r="AL546" i="1"/>
  <c r="AL534" i="1"/>
  <c r="AI528" i="1"/>
  <c r="AL518" i="1"/>
  <c r="AL514" i="1"/>
  <c r="AL506" i="1"/>
  <c r="AI506" i="1"/>
  <c r="AI500" i="1"/>
  <c r="AL500" i="1"/>
  <c r="AI470" i="1"/>
  <c r="AL408" i="1"/>
  <c r="AI393" i="1"/>
  <c r="AL384" i="1"/>
  <c r="AI313" i="1"/>
  <c r="AI257" i="1"/>
  <c r="AL210" i="1"/>
  <c r="AI210" i="1"/>
  <c r="AI130" i="1"/>
  <c r="AL130" i="1"/>
  <c r="AI90" i="1"/>
  <c r="AL90" i="1"/>
  <c r="AI38" i="1"/>
  <c r="AI22" i="1"/>
  <c r="AI600" i="1"/>
  <c r="AI545" i="1"/>
  <c r="AL542" i="1"/>
  <c r="AI531" i="1"/>
  <c r="AI526" i="1"/>
  <c r="AL510" i="1"/>
  <c r="AI501" i="1"/>
  <c r="AI479" i="1"/>
  <c r="AI471" i="1"/>
  <c r="AL450" i="1"/>
  <c r="AL448" i="1"/>
  <c r="AI446" i="1"/>
  <c r="AI361" i="1"/>
  <c r="AL352" i="1"/>
  <c r="AI275" i="1"/>
  <c r="AI260" i="1"/>
  <c r="AI198" i="1"/>
  <c r="AI179" i="1"/>
  <c r="AL774" i="1"/>
  <c r="AI608" i="1"/>
  <c r="AL582" i="1"/>
  <c r="AI573" i="1"/>
  <c r="AI554" i="1"/>
  <c r="AL554" i="1"/>
  <c r="AL550" i="1"/>
  <c r="AI544" i="1"/>
  <c r="AI542" i="1"/>
  <c r="AL538" i="1"/>
  <c r="AI532" i="1"/>
  <c r="AL530" i="1"/>
  <c r="AL528" i="1"/>
  <c r="AI512" i="1"/>
  <c r="AI510" i="1"/>
  <c r="AI504" i="1"/>
  <c r="AL504" i="1"/>
  <c r="AI496" i="1"/>
  <c r="AL496" i="1"/>
  <c r="AL484" i="1"/>
  <c r="AL476" i="1"/>
  <c r="AL470" i="1"/>
  <c r="AI464" i="1"/>
  <c r="AI442" i="1"/>
  <c r="AI433" i="1"/>
  <c r="AI425" i="1"/>
  <c r="AL418" i="1"/>
  <c r="AI418" i="1"/>
  <c r="AI377" i="1"/>
  <c r="AI329" i="1"/>
  <c r="AL320" i="1"/>
  <c r="AI259" i="1"/>
  <c r="AI252" i="1"/>
  <c r="AL248" i="1"/>
  <c r="AI220" i="1"/>
  <c r="AI218" i="1"/>
  <c r="AI188" i="1"/>
  <c r="AI178" i="1"/>
  <c r="AL178" i="1"/>
  <c r="AI92" i="1"/>
  <c r="AI59" i="1"/>
  <c r="AI395" i="1"/>
  <c r="AL392" i="1"/>
  <c r="AI386" i="1"/>
  <c r="AI363" i="1"/>
  <c r="AL360" i="1"/>
  <c r="AI354" i="1"/>
  <c r="AI331" i="1"/>
  <c r="AL328" i="1"/>
  <c r="AI322" i="1"/>
  <c r="AI299" i="1"/>
  <c r="AL296" i="1"/>
  <c r="AI290" i="1"/>
  <c r="AI282" i="1"/>
  <c r="AI235" i="1"/>
  <c r="AI230" i="1"/>
  <c r="AI227" i="1"/>
  <c r="AI226" i="1"/>
  <c r="AI221" i="1"/>
  <c r="AL214" i="1"/>
  <c r="AI189" i="1"/>
  <c r="AL144" i="1"/>
  <c r="AI138" i="1"/>
  <c r="AL120" i="1"/>
  <c r="AI91" i="1"/>
  <c r="AL66" i="1"/>
  <c r="AL29" i="1"/>
  <c r="AL23" i="1"/>
  <c r="AI15" i="1"/>
  <c r="AI14" i="1"/>
  <c r="AI589" i="1"/>
  <c r="AL522" i="1"/>
  <c r="AI520" i="1"/>
  <c r="AI463" i="1"/>
  <c r="AL458" i="1"/>
  <c r="AL456" i="1"/>
  <c r="AI412" i="1"/>
  <c r="AL394" i="1"/>
  <c r="AI380" i="1"/>
  <c r="AL362" i="1"/>
  <c r="AI348" i="1"/>
  <c r="AL330" i="1"/>
  <c r="AI316" i="1"/>
  <c r="AL298" i="1"/>
  <c r="AI284" i="1"/>
  <c r="AL282" i="1"/>
  <c r="AI243" i="1"/>
  <c r="AL231" i="1"/>
  <c r="AL227" i="1"/>
  <c r="AI201" i="1"/>
  <c r="AI186" i="1"/>
  <c r="AI147" i="1"/>
  <c r="AL146" i="1"/>
  <c r="AI146" i="1"/>
  <c r="AI132" i="1"/>
  <c r="AI124" i="1"/>
  <c r="AI107" i="1"/>
  <c r="AL102" i="1"/>
  <c r="AI102" i="1"/>
  <c r="AL94" i="1"/>
  <c r="AI81" i="1"/>
  <c r="AI60" i="1"/>
  <c r="AI24" i="1"/>
  <c r="AI267" i="1"/>
  <c r="AL266" i="1"/>
  <c r="AI266" i="1"/>
  <c r="AI250" i="1"/>
  <c r="AI194" i="1"/>
  <c r="AI185" i="1"/>
  <c r="AI155" i="1"/>
  <c r="AI140" i="1"/>
  <c r="AI139" i="1"/>
  <c r="AI129" i="1"/>
  <c r="AI89" i="1"/>
  <c r="AI75" i="1"/>
  <c r="AI68" i="1"/>
  <c r="AI58" i="1"/>
  <c r="AL58" i="1"/>
  <c r="AI40" i="1"/>
  <c r="AI25" i="1"/>
  <c r="AI8" i="1"/>
  <c r="AI281" i="1"/>
  <c r="AI249" i="1"/>
  <c r="AI234" i="1"/>
  <c r="AI222" i="1"/>
  <c r="AL212" i="1"/>
  <c r="AI204" i="1"/>
  <c r="AL200" i="1"/>
  <c r="AI122" i="1"/>
  <c r="AI115" i="1"/>
  <c r="AI76" i="1"/>
  <c r="AI52" i="1"/>
  <c r="AI42" i="1"/>
  <c r="AI35" i="1"/>
  <c r="AI121" i="1"/>
  <c r="AI46" i="1"/>
  <c r="AI45" i="1"/>
  <c r="AL39" i="1"/>
  <c r="AI773" i="1"/>
  <c r="AI789" i="1"/>
  <c r="AI749" i="1"/>
  <c r="AI733" i="1"/>
  <c r="AL754" i="1"/>
  <c r="AL814" i="1"/>
  <c r="AI805" i="1"/>
  <c r="AI793" i="1"/>
  <c r="AI757" i="1"/>
  <c r="AI718" i="1"/>
  <c r="AL646" i="1"/>
  <c r="AL674" i="1"/>
  <c r="AI774" i="1"/>
  <c r="AL698" i="1"/>
  <c r="AI662" i="1"/>
  <c r="AI661" i="1"/>
  <c r="AL730" i="1"/>
  <c r="AI713" i="1"/>
  <c r="AL678" i="1"/>
  <c r="AL638" i="1"/>
  <c r="AI693" i="1"/>
  <c r="AL662" i="1"/>
  <c r="AL634" i="1"/>
  <c r="AI781" i="1"/>
  <c r="AL786" i="1"/>
  <c r="AI782" i="1"/>
  <c r="AL770" i="1"/>
  <c r="AL742" i="1"/>
  <c r="AI738" i="1"/>
  <c r="AI694" i="1"/>
  <c r="AL670" i="1"/>
  <c r="AI669" i="1"/>
  <c r="AL630" i="1"/>
  <c r="AI630" i="1"/>
  <c r="AI817" i="1"/>
  <c r="AI809" i="1"/>
  <c r="AL802" i="1"/>
  <c r="AI786" i="1"/>
  <c r="AI770" i="1"/>
  <c r="AI766" i="1"/>
  <c r="AI734" i="1"/>
  <c r="AI726" i="1"/>
  <c r="AI721" i="1"/>
  <c r="AL682" i="1"/>
  <c r="AL650" i="1"/>
  <c r="AI637" i="1"/>
  <c r="AI806" i="1"/>
  <c r="AI777" i="1"/>
  <c r="AI761" i="1"/>
  <c r="AI758" i="1"/>
  <c r="AL738" i="1"/>
  <c r="AI730" i="1"/>
  <c r="AI702" i="1"/>
  <c r="AI701" i="1"/>
  <c r="AL666" i="1"/>
  <c r="AL642" i="1"/>
  <c r="AI638" i="1"/>
  <c r="AI813" i="1"/>
  <c r="AI802" i="1"/>
  <c r="AI765" i="1"/>
  <c r="AI742" i="1"/>
  <c r="AL734" i="1"/>
  <c r="AI689" i="1"/>
  <c r="AI670" i="1"/>
  <c r="AI657" i="1"/>
  <c r="AI620" i="1"/>
  <c r="AI797" i="1"/>
  <c r="AI785" i="1"/>
  <c r="AI794" i="1"/>
  <c r="AL798" i="1"/>
  <c r="AI798" i="1"/>
  <c r="AI810" i="1"/>
  <c r="AI818" i="1"/>
  <c r="AL762" i="1"/>
  <c r="AI714" i="1"/>
  <c r="AI705" i="1"/>
  <c r="AI690" i="1"/>
  <c r="AI665" i="1"/>
  <c r="AI633" i="1"/>
  <c r="AL778" i="1"/>
  <c r="AL750" i="1"/>
  <c r="AI722" i="1"/>
  <c r="AI710" i="1"/>
  <c r="AI801" i="1"/>
  <c r="AI778" i="1"/>
  <c r="AI750" i="1"/>
  <c r="AI746" i="1"/>
  <c r="AI729" i="1"/>
  <c r="AL722" i="1"/>
  <c r="AL686" i="1"/>
  <c r="AI678" i="1"/>
  <c r="AI677" i="1"/>
  <c r="AL654" i="1"/>
  <c r="AI646" i="1"/>
  <c r="AI645" i="1"/>
  <c r="AI628" i="1"/>
  <c r="AI697" i="1"/>
  <c r="AI658" i="1"/>
  <c r="AL618" i="1"/>
  <c r="AL718" i="1"/>
  <c r="AI709" i="1"/>
  <c r="AL806" i="1"/>
  <c r="AL790" i="1"/>
  <c r="AL758" i="1"/>
  <c r="AL746" i="1"/>
  <c r="AI741" i="1"/>
  <c r="AI737" i="1"/>
  <c r="AL714" i="1"/>
  <c r="AL710" i="1"/>
  <c r="AL690" i="1"/>
  <c r="AI686" i="1"/>
  <c r="AI685" i="1"/>
  <c r="AI682" i="1"/>
  <c r="AI673" i="1"/>
  <c r="AL658" i="1"/>
  <c r="AI654" i="1"/>
  <c r="AI653" i="1"/>
  <c r="AI650" i="1"/>
  <c r="AI641" i="1"/>
  <c r="AL622" i="1"/>
  <c r="AI622" i="1"/>
  <c r="AL726" i="1"/>
  <c r="AL694" i="1"/>
  <c r="AI820" i="1"/>
  <c r="AL783" i="1"/>
  <c r="AI783" i="1"/>
  <c r="AL752" i="1"/>
  <c r="AI752" i="1"/>
  <c r="AL816" i="1"/>
  <c r="AI816" i="1"/>
  <c r="AL800" i="1"/>
  <c r="AI800" i="1"/>
  <c r="AL775" i="1"/>
  <c r="AI775" i="1"/>
  <c r="AI592" i="1"/>
  <c r="AL592" i="1"/>
  <c r="AL481" i="1"/>
  <c r="AI481" i="1"/>
  <c r="AL465" i="1"/>
  <c r="AI465" i="1"/>
  <c r="AL229" i="1"/>
  <c r="AI229" i="1"/>
  <c r="AL173" i="1"/>
  <c r="AI173" i="1"/>
  <c r="AL157" i="1"/>
  <c r="AI157" i="1"/>
  <c r="AL125" i="1"/>
  <c r="AI125" i="1"/>
  <c r="AL99" i="1"/>
  <c r="AI99" i="1"/>
  <c r="AI49" i="1"/>
  <c r="AL49" i="1"/>
  <c r="AL32" i="1"/>
  <c r="AI32" i="1"/>
  <c r="AL20" i="1"/>
  <c r="AI20" i="1"/>
  <c r="AL811" i="1"/>
  <c r="AI811" i="1"/>
  <c r="AL768" i="1"/>
  <c r="AI768" i="1"/>
  <c r="AL736" i="1"/>
  <c r="AI736" i="1"/>
  <c r="AL819" i="1"/>
  <c r="AI819" i="1"/>
  <c r="AL784" i="1"/>
  <c r="AI784" i="1"/>
  <c r="AL759" i="1"/>
  <c r="AI759" i="1"/>
  <c r="AL744" i="1"/>
  <c r="AI744" i="1"/>
  <c r="AL735" i="1"/>
  <c r="AI735" i="1"/>
  <c r="AL719" i="1"/>
  <c r="AI719" i="1"/>
  <c r="AL696" i="1"/>
  <c r="AI696" i="1"/>
  <c r="AL680" i="1"/>
  <c r="AI680" i="1"/>
  <c r="AL664" i="1"/>
  <c r="AI664" i="1"/>
  <c r="AL655" i="1"/>
  <c r="AI655" i="1"/>
  <c r="AL648" i="1"/>
  <c r="AI648" i="1"/>
  <c r="AL639" i="1"/>
  <c r="AI639" i="1"/>
  <c r="AL632" i="1"/>
  <c r="AI632" i="1"/>
  <c r="AI624" i="1"/>
  <c r="AL624" i="1"/>
  <c r="AI604" i="1"/>
  <c r="AL604" i="1"/>
  <c r="AI588" i="1"/>
  <c r="AL588" i="1"/>
  <c r="AI440" i="1"/>
  <c r="AL440" i="1"/>
  <c r="AL820" i="1"/>
  <c r="AL791" i="1"/>
  <c r="AI791" i="1"/>
  <c r="AL760" i="1"/>
  <c r="AI760" i="1"/>
  <c r="AL815" i="1"/>
  <c r="AI815" i="1"/>
  <c r="AL807" i="1"/>
  <c r="AI807" i="1"/>
  <c r="AL792" i="1"/>
  <c r="AI792" i="1"/>
  <c r="AL767" i="1"/>
  <c r="AI767" i="1"/>
  <c r="AL751" i="1"/>
  <c r="AI751" i="1"/>
  <c r="AL728" i="1"/>
  <c r="AI728" i="1"/>
  <c r="AL712" i="1"/>
  <c r="AI712" i="1"/>
  <c r="AL703" i="1"/>
  <c r="AI703" i="1"/>
  <c r="AL687" i="1"/>
  <c r="AI687" i="1"/>
  <c r="AL671" i="1"/>
  <c r="AI671" i="1"/>
  <c r="AL808" i="1"/>
  <c r="AI808" i="1"/>
  <c r="AL799" i="1"/>
  <c r="AI799" i="1"/>
  <c r="AL776" i="1"/>
  <c r="AI776" i="1"/>
  <c r="AI568" i="1"/>
  <c r="AL568" i="1"/>
  <c r="AL489" i="1"/>
  <c r="AI489" i="1"/>
  <c r="AL473" i="1"/>
  <c r="AI473" i="1"/>
  <c r="AL445" i="1"/>
  <c r="AI445" i="1"/>
  <c r="AI812" i="1"/>
  <c r="AL812" i="1"/>
  <c r="AL743" i="1"/>
  <c r="AI743" i="1"/>
  <c r="AL727" i="1"/>
  <c r="AI727" i="1"/>
  <c r="AL720" i="1"/>
  <c r="AI720" i="1"/>
  <c r="AL711" i="1"/>
  <c r="AI711" i="1"/>
  <c r="AL704" i="1"/>
  <c r="AI704" i="1"/>
  <c r="AL695" i="1"/>
  <c r="AI695" i="1"/>
  <c r="AL688" i="1"/>
  <c r="AI688" i="1"/>
  <c r="AL679" i="1"/>
  <c r="AI679" i="1"/>
  <c r="AL672" i="1"/>
  <c r="AI672" i="1"/>
  <c r="AL663" i="1"/>
  <c r="AI663" i="1"/>
  <c r="AL656" i="1"/>
  <c r="AI656" i="1"/>
  <c r="AL647" i="1"/>
  <c r="AI647" i="1"/>
  <c r="AL640" i="1"/>
  <c r="AI640" i="1"/>
  <c r="AL631" i="1"/>
  <c r="AI631" i="1"/>
  <c r="AI616" i="1"/>
  <c r="AL616" i="1"/>
  <c r="AI612" i="1"/>
  <c r="AL612" i="1"/>
  <c r="AI580" i="1"/>
  <c r="AL580" i="1"/>
  <c r="AI552" i="1"/>
  <c r="AL552" i="1"/>
  <c r="AI540" i="1"/>
  <c r="AL540" i="1"/>
  <c r="AL452" i="1"/>
  <c r="AI452" i="1"/>
  <c r="AL817" i="1"/>
  <c r="AL809" i="1"/>
  <c r="AL804" i="1"/>
  <c r="AL801" i="1"/>
  <c r="AL796" i="1"/>
  <c r="AL793" i="1"/>
  <c r="AL788" i="1"/>
  <c r="AL785" i="1"/>
  <c r="AL780" i="1"/>
  <c r="AL777" i="1"/>
  <c r="AL772" i="1"/>
  <c r="AL769" i="1"/>
  <c r="AL764" i="1"/>
  <c r="AL761" i="1"/>
  <c r="AL756" i="1"/>
  <c r="AL753" i="1"/>
  <c r="AL748" i="1"/>
  <c r="AL745" i="1"/>
  <c r="AL740" i="1"/>
  <c r="AL737" i="1"/>
  <c r="AL732" i="1"/>
  <c r="AL729" i="1"/>
  <c r="AL724" i="1"/>
  <c r="AL721" i="1"/>
  <c r="AL716" i="1"/>
  <c r="AL713" i="1"/>
  <c r="AL708" i="1"/>
  <c r="AL705" i="1"/>
  <c r="AL700" i="1"/>
  <c r="AL697" i="1"/>
  <c r="AL692" i="1"/>
  <c r="AL689" i="1"/>
  <c r="AL684" i="1"/>
  <c r="AL681" i="1"/>
  <c r="AL676" i="1"/>
  <c r="AL673" i="1"/>
  <c r="AL668" i="1"/>
  <c r="AL665" i="1"/>
  <c r="AL660" i="1"/>
  <c r="AL657" i="1"/>
  <c r="AL652" i="1"/>
  <c r="AL649" i="1"/>
  <c r="AL644" i="1"/>
  <c r="AL641" i="1"/>
  <c r="AL636" i="1"/>
  <c r="AL633" i="1"/>
  <c r="AL435" i="1"/>
  <c r="AI435" i="1"/>
  <c r="AI424" i="1"/>
  <c r="AL424" i="1"/>
  <c r="AL787" i="1"/>
  <c r="AL763" i="1"/>
  <c r="AL755" i="1"/>
  <c r="AL747" i="1"/>
  <c r="AL739" i="1"/>
  <c r="AL731" i="1"/>
  <c r="AL723" i="1"/>
  <c r="AL715" i="1"/>
  <c r="AL707" i="1"/>
  <c r="AL699" i="1"/>
  <c r="AL691" i="1"/>
  <c r="AL683" i="1"/>
  <c r="AL675" i="1"/>
  <c r="AL667" i="1"/>
  <c r="AL659" i="1"/>
  <c r="AL651" i="1"/>
  <c r="AL643" i="1"/>
  <c r="AL635" i="1"/>
  <c r="AL490" i="1"/>
  <c r="AI490" i="1"/>
  <c r="AL482" i="1"/>
  <c r="AI482" i="1"/>
  <c r="AL474" i="1"/>
  <c r="AI474" i="1"/>
  <c r="AL466" i="1"/>
  <c r="AI466" i="1"/>
  <c r="AI430" i="1"/>
  <c r="AL423" i="1"/>
  <c r="AI423" i="1"/>
  <c r="AL414" i="1"/>
  <c r="AI414" i="1"/>
  <c r="AL803" i="1"/>
  <c r="AL795" i="1"/>
  <c r="AL779" i="1"/>
  <c r="AL771" i="1"/>
  <c r="AL813" i="1"/>
  <c r="AL805" i="1"/>
  <c r="AI804" i="1"/>
  <c r="AI803" i="1"/>
  <c r="AL797" i="1"/>
  <c r="AI796" i="1"/>
  <c r="AI795" i="1"/>
  <c r="AL789" i="1"/>
  <c r="AI788" i="1"/>
  <c r="AI787" i="1"/>
  <c r="AL781" i="1"/>
  <c r="AI780" i="1"/>
  <c r="AI779" i="1"/>
  <c r="AL773" i="1"/>
  <c r="AI772" i="1"/>
  <c r="AI771" i="1"/>
  <c r="AL765" i="1"/>
  <c r="AI764" i="1"/>
  <c r="AI763" i="1"/>
  <c r="AL757" i="1"/>
  <c r="AI756" i="1"/>
  <c r="AI755" i="1"/>
  <c r="AL749" i="1"/>
  <c r="AI748" i="1"/>
  <c r="AI747" i="1"/>
  <c r="AL741" i="1"/>
  <c r="AI740" i="1"/>
  <c r="AI739" i="1"/>
  <c r="AL733" i="1"/>
  <c r="AI732" i="1"/>
  <c r="AI731" i="1"/>
  <c r="AL725" i="1"/>
  <c r="AI724" i="1"/>
  <c r="AI723" i="1"/>
  <c r="AL717" i="1"/>
  <c r="AI716" i="1"/>
  <c r="AI715" i="1"/>
  <c r="AL709" i="1"/>
  <c r="AI708" i="1"/>
  <c r="AI707" i="1"/>
  <c r="AL701" i="1"/>
  <c r="AI700" i="1"/>
  <c r="AI699" i="1"/>
  <c r="AL693" i="1"/>
  <c r="AI692" i="1"/>
  <c r="AI691" i="1"/>
  <c r="AL685" i="1"/>
  <c r="AI684" i="1"/>
  <c r="AI683" i="1"/>
  <c r="AL677" i="1"/>
  <c r="AI676" i="1"/>
  <c r="AI675" i="1"/>
  <c r="AL669" i="1"/>
  <c r="AI668" i="1"/>
  <c r="AI667" i="1"/>
  <c r="AL661" i="1"/>
  <c r="AI660" i="1"/>
  <c r="AI659" i="1"/>
  <c r="AL653" i="1"/>
  <c r="AI652" i="1"/>
  <c r="AI651" i="1"/>
  <c r="AL645" i="1"/>
  <c r="AI644" i="1"/>
  <c r="AI643" i="1"/>
  <c r="AL637" i="1"/>
  <c r="AI636" i="1"/>
  <c r="AI635" i="1"/>
  <c r="AL628" i="1"/>
  <c r="AI626" i="1"/>
  <c r="AL620" i="1"/>
  <c r="AI618" i="1"/>
  <c r="AI614" i="1"/>
  <c r="AL608" i="1"/>
  <c r="AI606" i="1"/>
  <c r="AL600" i="1"/>
  <c r="AI598" i="1"/>
  <c r="AL596" i="1"/>
  <c r="AI594" i="1"/>
  <c r="AL584" i="1"/>
  <c r="AI582" i="1"/>
  <c r="AL576" i="1"/>
  <c r="AI574" i="1"/>
  <c r="AL572" i="1"/>
  <c r="AI570" i="1"/>
  <c r="AL564" i="1"/>
  <c r="AI562" i="1"/>
  <c r="AL560" i="1"/>
  <c r="AI558" i="1"/>
  <c r="AL556" i="1"/>
  <c r="AL548" i="1"/>
  <c r="AL544" i="1"/>
  <c r="AL536" i="1"/>
  <c r="AL455" i="1"/>
  <c r="AI455" i="1"/>
  <c r="AI629" i="1"/>
  <c r="AI625" i="1"/>
  <c r="AI621" i="1"/>
  <c r="AI617" i="1"/>
  <c r="AI611" i="1"/>
  <c r="AI607" i="1"/>
  <c r="AI603" i="1"/>
  <c r="AI599" i="1"/>
  <c r="AI593" i="1"/>
  <c r="AI587" i="1"/>
  <c r="AI583" i="1"/>
  <c r="AI579" i="1"/>
  <c r="AI575" i="1"/>
  <c r="AI569" i="1"/>
  <c r="AI565" i="1"/>
  <c r="AI559" i="1"/>
  <c r="AI555" i="1"/>
  <c r="AI551" i="1"/>
  <c r="AI547" i="1"/>
  <c r="AI541" i="1"/>
  <c r="AI537" i="1"/>
  <c r="AI533" i="1"/>
  <c r="AI527" i="1"/>
  <c r="AI523" i="1"/>
  <c r="AI519" i="1"/>
  <c r="AI515" i="1"/>
  <c r="AI511" i="1"/>
  <c r="AI507" i="1"/>
  <c r="AI503" i="1"/>
  <c r="AI495" i="1"/>
  <c r="AI491" i="1"/>
  <c r="AL483" i="1"/>
  <c r="AL459" i="1"/>
  <c r="AI453" i="1"/>
  <c r="AL447" i="1"/>
  <c r="AI447" i="1"/>
  <c r="AL444" i="1"/>
  <c r="AI443" i="1"/>
  <c r="AI438" i="1"/>
  <c r="AL437" i="1"/>
  <c r="AI432" i="1"/>
  <c r="AI428" i="1"/>
  <c r="AI416" i="1"/>
  <c r="AL415" i="1"/>
  <c r="AI415" i="1"/>
  <c r="AL405" i="1"/>
  <c r="AI405" i="1"/>
  <c r="AL398" i="1"/>
  <c r="AI398" i="1"/>
  <c r="AL389" i="1"/>
  <c r="AI389" i="1"/>
  <c r="AL382" i="1"/>
  <c r="AI382" i="1"/>
  <c r="AL373" i="1"/>
  <c r="AI373" i="1"/>
  <c r="AL366" i="1"/>
  <c r="AI366" i="1"/>
  <c r="AL357" i="1"/>
  <c r="AI357" i="1"/>
  <c r="AL350" i="1"/>
  <c r="AI350" i="1"/>
  <c r="AL341" i="1"/>
  <c r="AI341" i="1"/>
  <c r="AL334" i="1"/>
  <c r="AI334" i="1"/>
  <c r="AL325" i="1"/>
  <c r="AI325" i="1"/>
  <c r="AL318" i="1"/>
  <c r="AI318" i="1"/>
  <c r="AL309" i="1"/>
  <c r="AI309" i="1"/>
  <c r="AL302" i="1"/>
  <c r="AI302" i="1"/>
  <c r="AL293" i="1"/>
  <c r="AI293" i="1"/>
  <c r="AL286" i="1"/>
  <c r="AI286" i="1"/>
  <c r="AL277" i="1"/>
  <c r="AI277" i="1"/>
  <c r="AL270" i="1"/>
  <c r="AI270" i="1"/>
  <c r="AL261" i="1"/>
  <c r="AI261" i="1"/>
  <c r="AL254" i="1"/>
  <c r="AI254" i="1"/>
  <c r="AL245" i="1"/>
  <c r="AI245" i="1"/>
  <c r="AL238" i="1"/>
  <c r="AI238" i="1"/>
  <c r="AI627" i="1"/>
  <c r="AI623" i="1"/>
  <c r="AI619" i="1"/>
  <c r="AI613" i="1"/>
  <c r="AI609" i="1"/>
  <c r="AI605" i="1"/>
  <c r="AI601" i="1"/>
  <c r="AI595" i="1"/>
  <c r="AI591" i="1"/>
  <c r="AI585" i="1"/>
  <c r="AI581" i="1"/>
  <c r="AI577" i="1"/>
  <c r="AI571" i="1"/>
  <c r="AI567" i="1"/>
  <c r="AI563" i="1"/>
  <c r="AI553" i="1"/>
  <c r="AI549" i="1"/>
  <c r="AI543" i="1"/>
  <c r="AI539" i="1"/>
  <c r="AI535" i="1"/>
  <c r="AI529" i="1"/>
  <c r="AI525" i="1"/>
  <c r="AI521" i="1"/>
  <c r="AI517" i="1"/>
  <c r="AI513" i="1"/>
  <c r="AI509" i="1"/>
  <c r="AI505" i="1"/>
  <c r="AI499" i="1"/>
  <c r="AI493" i="1"/>
  <c r="AL475" i="1"/>
  <c r="AL467" i="1"/>
  <c r="AL629" i="1"/>
  <c r="AL627" i="1"/>
  <c r="AL625" i="1"/>
  <c r="AL623" i="1"/>
  <c r="AL621" i="1"/>
  <c r="AL619" i="1"/>
  <c r="AL617" i="1"/>
  <c r="AL615" i="1"/>
  <c r="AL613" i="1"/>
  <c r="AL611" i="1"/>
  <c r="AL609" i="1"/>
  <c r="AL607" i="1"/>
  <c r="AL605" i="1"/>
  <c r="AL603" i="1"/>
  <c r="AL601" i="1"/>
  <c r="AL599" i="1"/>
  <c r="AL597" i="1"/>
  <c r="AL595" i="1"/>
  <c r="AL593" i="1"/>
  <c r="AL591" i="1"/>
  <c r="AL589" i="1"/>
  <c r="AL587" i="1"/>
  <c r="AL585" i="1"/>
  <c r="AL583" i="1"/>
  <c r="AL581" i="1"/>
  <c r="AL579" i="1"/>
  <c r="AL577" i="1"/>
  <c r="AL575" i="1"/>
  <c r="AL573" i="1"/>
  <c r="AL571" i="1"/>
  <c r="AL569" i="1"/>
  <c r="AL567" i="1"/>
  <c r="AL565" i="1"/>
  <c r="AL563" i="1"/>
  <c r="AL561" i="1"/>
  <c r="AL559" i="1"/>
  <c r="AL557" i="1"/>
  <c r="AL555" i="1"/>
  <c r="AL553" i="1"/>
  <c r="AL551" i="1"/>
  <c r="AL549" i="1"/>
  <c r="AL547" i="1"/>
  <c r="AL545" i="1"/>
  <c r="AL543" i="1"/>
  <c r="AL541" i="1"/>
  <c r="AL539" i="1"/>
  <c r="AL537" i="1"/>
  <c r="AL535" i="1"/>
  <c r="AL533" i="1"/>
  <c r="AL531" i="1"/>
  <c r="AL529" i="1"/>
  <c r="AL527" i="1"/>
  <c r="AL525" i="1"/>
  <c r="AL523" i="1"/>
  <c r="AL521" i="1"/>
  <c r="AL519" i="1"/>
  <c r="AL517" i="1"/>
  <c r="AL515" i="1"/>
  <c r="AL513" i="1"/>
  <c r="AL511" i="1"/>
  <c r="AL509" i="1"/>
  <c r="AL507" i="1"/>
  <c r="AL505" i="1"/>
  <c r="AL503" i="1"/>
  <c r="AL501" i="1"/>
  <c r="AL499" i="1"/>
  <c r="AL497" i="1"/>
  <c r="AL495" i="1"/>
  <c r="AL493" i="1"/>
  <c r="AL491" i="1"/>
  <c r="AL488" i="1"/>
  <c r="AL485" i="1"/>
  <c r="AI484" i="1"/>
  <c r="AI483" i="1"/>
  <c r="AL480" i="1"/>
  <c r="AL477" i="1"/>
  <c r="AI476" i="1"/>
  <c r="AI475" i="1"/>
  <c r="AL472" i="1"/>
  <c r="AL469" i="1"/>
  <c r="AI468" i="1"/>
  <c r="AI467" i="1"/>
  <c r="AL464" i="1"/>
  <c r="AL461" i="1"/>
  <c r="AI460" i="1"/>
  <c r="AI459" i="1"/>
  <c r="AI456" i="1"/>
  <c r="AL451" i="1"/>
  <c r="AL439" i="1"/>
  <c r="AI439" i="1"/>
  <c r="AL436" i="1"/>
  <c r="AL429" i="1"/>
  <c r="AL416" i="1"/>
  <c r="AL487" i="1"/>
  <c r="AL479" i="1"/>
  <c r="AL471" i="1"/>
  <c r="AL463" i="1"/>
  <c r="AL453" i="1"/>
  <c r="AI448" i="1"/>
  <c r="AL443" i="1"/>
  <c r="AL431" i="1"/>
  <c r="AI431" i="1"/>
  <c r="AL428" i="1"/>
  <c r="AL422" i="1"/>
  <c r="AL421" i="1"/>
  <c r="AL413" i="1"/>
  <c r="AI413" i="1"/>
  <c r="AL406" i="1"/>
  <c r="AI406" i="1"/>
  <c r="AL397" i="1"/>
  <c r="AI397" i="1"/>
  <c r="AL390" i="1"/>
  <c r="AI390" i="1"/>
  <c r="AL381" i="1"/>
  <c r="AI381" i="1"/>
  <c r="AL374" i="1"/>
  <c r="AI374" i="1"/>
  <c r="AL365" i="1"/>
  <c r="AI365" i="1"/>
  <c r="AL358" i="1"/>
  <c r="AI358" i="1"/>
  <c r="AL349" i="1"/>
  <c r="AI349" i="1"/>
  <c r="AL342" i="1"/>
  <c r="AI342" i="1"/>
  <c r="AL333" i="1"/>
  <c r="AI333" i="1"/>
  <c r="AL326" i="1"/>
  <c r="AI326" i="1"/>
  <c r="AL317" i="1"/>
  <c r="AI317" i="1"/>
  <c r="AL310" i="1"/>
  <c r="AI310" i="1"/>
  <c r="AL301" i="1"/>
  <c r="AI301" i="1"/>
  <c r="AL294" i="1"/>
  <c r="AI294" i="1"/>
  <c r="AL285" i="1"/>
  <c r="AI285" i="1"/>
  <c r="AL278" i="1"/>
  <c r="AI278" i="1"/>
  <c r="AL269" i="1"/>
  <c r="AI269" i="1"/>
  <c r="AL262" i="1"/>
  <c r="AI262" i="1"/>
  <c r="AL253" i="1"/>
  <c r="AI253" i="1"/>
  <c r="AL246" i="1"/>
  <c r="AI246" i="1"/>
  <c r="AL237" i="1"/>
  <c r="AI237" i="1"/>
  <c r="AL232" i="1"/>
  <c r="AI232" i="1"/>
  <c r="AL407" i="1"/>
  <c r="AL399" i="1"/>
  <c r="AL391" i="1"/>
  <c r="AL383" i="1"/>
  <c r="AL375" i="1"/>
  <c r="AL367" i="1"/>
  <c r="AL359" i="1"/>
  <c r="AL351" i="1"/>
  <c r="AL343" i="1"/>
  <c r="AL335" i="1"/>
  <c r="AL327" i="1"/>
  <c r="AL319" i="1"/>
  <c r="AL311" i="1"/>
  <c r="AL303" i="1"/>
  <c r="AL295" i="1"/>
  <c r="AL287" i="1"/>
  <c r="AL279" i="1"/>
  <c r="AL271" i="1"/>
  <c r="AL263" i="1"/>
  <c r="AL255" i="1"/>
  <c r="AL247" i="1"/>
  <c r="AL239" i="1"/>
  <c r="AL223" i="1"/>
  <c r="AI223" i="1"/>
  <c r="AI219" i="1"/>
  <c r="AL219" i="1"/>
  <c r="AL134" i="1"/>
  <c r="AI134" i="1"/>
  <c r="AL457" i="1"/>
  <c r="AL449" i="1"/>
  <c r="AL441" i="1"/>
  <c r="AL433" i="1"/>
  <c r="AL425" i="1"/>
  <c r="AL420" i="1"/>
  <c r="AL417" i="1"/>
  <c r="AL412" i="1"/>
  <c r="AL409" i="1"/>
  <c r="AI408" i="1"/>
  <c r="AI407" i="1"/>
  <c r="AL404" i="1"/>
  <c r="AL401" i="1"/>
  <c r="AI400" i="1"/>
  <c r="AI399" i="1"/>
  <c r="AL396" i="1"/>
  <c r="AL393" i="1"/>
  <c r="AI392" i="1"/>
  <c r="AI391" i="1"/>
  <c r="AL388" i="1"/>
  <c r="AL385" i="1"/>
  <c r="AI384" i="1"/>
  <c r="AI383" i="1"/>
  <c r="AL380" i="1"/>
  <c r="AL377" i="1"/>
  <c r="AI376" i="1"/>
  <c r="AI375" i="1"/>
  <c r="AL372" i="1"/>
  <c r="AL369" i="1"/>
  <c r="AI368" i="1"/>
  <c r="AI367" i="1"/>
  <c r="AL364" i="1"/>
  <c r="AL361" i="1"/>
  <c r="AI360" i="1"/>
  <c r="AI359" i="1"/>
  <c r="AL356" i="1"/>
  <c r="AL353" i="1"/>
  <c r="AI352" i="1"/>
  <c r="AI351" i="1"/>
  <c r="AL348" i="1"/>
  <c r="AL345" i="1"/>
  <c r="AI344" i="1"/>
  <c r="AI343" i="1"/>
  <c r="AL340" i="1"/>
  <c r="AL337" i="1"/>
  <c r="AI336" i="1"/>
  <c r="AI335" i="1"/>
  <c r="AL332" i="1"/>
  <c r="AL329" i="1"/>
  <c r="AI328" i="1"/>
  <c r="AI327" i="1"/>
  <c r="AL324" i="1"/>
  <c r="AL321" i="1"/>
  <c r="AI320" i="1"/>
  <c r="AI319" i="1"/>
  <c r="AL316" i="1"/>
  <c r="AL313" i="1"/>
  <c r="AI312" i="1"/>
  <c r="AI311" i="1"/>
  <c r="AL308" i="1"/>
  <c r="AL305" i="1"/>
  <c r="AI304" i="1"/>
  <c r="AI303" i="1"/>
  <c r="AL300" i="1"/>
  <c r="AL297" i="1"/>
  <c r="AI296" i="1"/>
  <c r="AI295" i="1"/>
  <c r="AL292" i="1"/>
  <c r="AL289" i="1"/>
  <c r="AI288" i="1"/>
  <c r="AI287" i="1"/>
  <c r="AL284" i="1"/>
  <c r="AL281" i="1"/>
  <c r="AI280" i="1"/>
  <c r="AI279" i="1"/>
  <c r="AL276" i="1"/>
  <c r="AL273" i="1"/>
  <c r="AI272" i="1"/>
  <c r="AI271" i="1"/>
  <c r="AL268" i="1"/>
  <c r="AL265" i="1"/>
  <c r="AI264" i="1"/>
  <c r="AI263" i="1"/>
  <c r="AL260" i="1"/>
  <c r="AL257" i="1"/>
  <c r="AI256" i="1"/>
  <c r="AI255" i="1"/>
  <c r="AL252" i="1"/>
  <c r="AL249" i="1"/>
  <c r="AI248" i="1"/>
  <c r="AI247" i="1"/>
  <c r="AL244" i="1"/>
  <c r="AL241" i="1"/>
  <c r="AI240" i="1"/>
  <c r="AI239" i="1"/>
  <c r="AL236" i="1"/>
  <c r="AI233" i="1"/>
  <c r="AL206" i="1"/>
  <c r="AI206" i="1"/>
  <c r="AI184" i="1"/>
  <c r="AL184" i="1"/>
  <c r="AL141" i="1"/>
  <c r="AI141" i="1"/>
  <c r="AL427" i="1"/>
  <c r="AL419" i="1"/>
  <c r="AL411" i="1"/>
  <c r="AL403" i="1"/>
  <c r="AL395" i="1"/>
  <c r="AL387" i="1"/>
  <c r="AL379" i="1"/>
  <c r="AL371" i="1"/>
  <c r="AL363" i="1"/>
  <c r="AL355" i="1"/>
  <c r="AL347" i="1"/>
  <c r="AL339" i="1"/>
  <c r="AL331" i="1"/>
  <c r="AL323" i="1"/>
  <c r="AL315" i="1"/>
  <c r="AL307" i="1"/>
  <c r="AL299" i="1"/>
  <c r="AL291" i="1"/>
  <c r="AL283" i="1"/>
  <c r="AL275" i="1"/>
  <c r="AL267" i="1"/>
  <c r="AL259" i="1"/>
  <c r="AL251" i="1"/>
  <c r="AL243" i="1"/>
  <c r="AL235" i="1"/>
  <c r="AI231" i="1"/>
  <c r="AL230" i="1"/>
  <c r="AL205" i="1"/>
  <c r="AI205" i="1"/>
  <c r="AL183" i="1"/>
  <c r="AI183" i="1"/>
  <c r="AL174" i="1"/>
  <c r="AI174" i="1"/>
  <c r="AL166" i="1"/>
  <c r="AI166" i="1"/>
  <c r="AL150" i="1"/>
  <c r="AI150" i="1"/>
  <c r="AL118" i="1"/>
  <c r="AI118" i="1"/>
  <c r="AL224" i="1"/>
  <c r="AI217" i="1"/>
  <c r="AI208" i="1"/>
  <c r="AL207" i="1"/>
  <c r="AI207" i="1"/>
  <c r="AL198" i="1"/>
  <c r="AL197" i="1"/>
  <c r="AI176" i="1"/>
  <c r="AL175" i="1"/>
  <c r="AI175" i="1"/>
  <c r="AL226" i="1"/>
  <c r="AI225" i="1"/>
  <c r="AI224" i="1"/>
  <c r="AL221" i="1"/>
  <c r="AL213" i="1"/>
  <c r="AL208" i="1"/>
  <c r="AI200" i="1"/>
  <c r="AL199" i="1"/>
  <c r="AI199" i="1"/>
  <c r="AL190" i="1"/>
  <c r="AL189" i="1"/>
  <c r="AL176" i="1"/>
  <c r="AL165" i="1"/>
  <c r="AI165" i="1"/>
  <c r="AL158" i="1"/>
  <c r="AI158" i="1"/>
  <c r="AL149" i="1"/>
  <c r="AI149" i="1"/>
  <c r="AL142" i="1"/>
  <c r="AI142" i="1"/>
  <c r="AL133" i="1"/>
  <c r="AI133" i="1"/>
  <c r="AL126" i="1"/>
  <c r="AI126" i="1"/>
  <c r="AL117" i="1"/>
  <c r="AI117" i="1"/>
  <c r="AL84" i="1"/>
  <c r="AI84" i="1"/>
  <c r="AL228" i="1"/>
  <c r="AI192" i="1"/>
  <c r="AL191" i="1"/>
  <c r="AI191" i="1"/>
  <c r="AL182" i="1"/>
  <c r="AL181" i="1"/>
  <c r="AL109" i="1"/>
  <c r="AI109" i="1"/>
  <c r="AI104" i="1"/>
  <c r="AL83" i="1"/>
  <c r="AI83" i="1"/>
  <c r="AL167" i="1"/>
  <c r="AL159" i="1"/>
  <c r="AL151" i="1"/>
  <c r="AL143" i="1"/>
  <c r="AL135" i="1"/>
  <c r="AL127" i="1"/>
  <c r="AL119" i="1"/>
  <c r="AL111" i="1"/>
  <c r="AL108" i="1"/>
  <c r="AL101" i="1"/>
  <c r="AI96" i="1"/>
  <c r="AI86" i="1"/>
  <c r="AL85" i="1"/>
  <c r="AI85" i="1"/>
  <c r="AL78" i="1"/>
  <c r="AI78" i="1"/>
  <c r="AL69" i="1"/>
  <c r="AI69" i="1"/>
  <c r="AL62" i="1"/>
  <c r="AI62" i="1"/>
  <c r="AL55" i="1"/>
  <c r="AI55" i="1"/>
  <c r="AL48" i="1"/>
  <c r="AI48" i="1"/>
  <c r="AL209" i="1"/>
  <c r="AL204" i="1"/>
  <c r="AL201" i="1"/>
  <c r="AL196" i="1"/>
  <c r="AL193" i="1"/>
  <c r="AL188" i="1"/>
  <c r="AL185" i="1"/>
  <c r="AL180" i="1"/>
  <c r="AL177" i="1"/>
  <c r="AL172" i="1"/>
  <c r="AL169" i="1"/>
  <c r="AI168" i="1"/>
  <c r="AI167" i="1"/>
  <c r="AL164" i="1"/>
  <c r="AL161" i="1"/>
  <c r="AI160" i="1"/>
  <c r="AI159" i="1"/>
  <c r="AL156" i="1"/>
  <c r="AL153" i="1"/>
  <c r="AI152" i="1"/>
  <c r="AI151" i="1"/>
  <c r="AL148" i="1"/>
  <c r="AL145" i="1"/>
  <c r="AI144" i="1"/>
  <c r="AI143" i="1"/>
  <c r="AL140" i="1"/>
  <c r="AL137" i="1"/>
  <c r="AI136" i="1"/>
  <c r="AI135" i="1"/>
  <c r="AL132" i="1"/>
  <c r="AL129" i="1"/>
  <c r="AI128" i="1"/>
  <c r="AI127" i="1"/>
  <c r="AL124" i="1"/>
  <c r="AL121" i="1"/>
  <c r="AI120" i="1"/>
  <c r="AI119" i="1"/>
  <c r="AL116" i="1"/>
  <c r="AL113" i="1"/>
  <c r="AI112" i="1"/>
  <c r="AI111" i="1"/>
  <c r="AL103" i="1"/>
  <c r="AI103" i="1"/>
  <c r="AL100" i="1"/>
  <c r="AL92" i="1"/>
  <c r="AL91" i="1"/>
  <c r="AL86" i="1"/>
  <c r="AL222" i="1"/>
  <c r="AL203" i="1"/>
  <c r="AL195" i="1"/>
  <c r="AL187" i="1"/>
  <c r="AL179" i="1"/>
  <c r="AL171" i="1"/>
  <c r="AL163" i="1"/>
  <c r="AL155" i="1"/>
  <c r="AL147" i="1"/>
  <c r="AL139" i="1"/>
  <c r="AL131" i="1"/>
  <c r="AL123" i="1"/>
  <c r="AL115" i="1"/>
  <c r="AI114" i="1"/>
  <c r="AI108" i="1"/>
  <c r="AL107" i="1"/>
  <c r="AI101" i="1"/>
  <c r="AI94" i="1"/>
  <c r="AL93" i="1"/>
  <c r="AI93" i="1"/>
  <c r="AL77" i="1"/>
  <c r="AI77" i="1"/>
  <c r="AL70" i="1"/>
  <c r="AI70" i="1"/>
  <c r="AL61" i="1"/>
  <c r="AI61" i="1"/>
  <c r="AL95" i="1"/>
  <c r="AL87" i="1"/>
  <c r="AL79" i="1"/>
  <c r="AL71" i="1"/>
  <c r="AL63" i="1"/>
  <c r="AI53" i="1"/>
  <c r="AI41" i="1"/>
  <c r="AL34" i="1"/>
  <c r="AI34" i="1"/>
  <c r="AI27" i="1"/>
  <c r="AL105" i="1"/>
  <c r="AL97" i="1"/>
  <c r="AI95" i="1"/>
  <c r="AL89" i="1"/>
  <c r="AI88" i="1"/>
  <c r="AI87" i="1"/>
  <c r="AL81" i="1"/>
  <c r="AI80" i="1"/>
  <c r="AI79" i="1"/>
  <c r="AL76" i="1"/>
  <c r="AL73" i="1"/>
  <c r="AI72" i="1"/>
  <c r="AI71" i="1"/>
  <c r="AL68" i="1"/>
  <c r="AL65" i="1"/>
  <c r="AI64" i="1"/>
  <c r="AI63" i="1"/>
  <c r="AL60" i="1"/>
  <c r="AL57" i="1"/>
  <c r="AI56" i="1"/>
  <c r="AL54" i="1"/>
  <c r="AL41" i="1"/>
  <c r="AL75" i="1"/>
  <c r="AL67" i="1"/>
  <c r="AL59" i="1"/>
  <c r="AL53" i="1"/>
  <c r="AL47" i="1"/>
  <c r="AL46" i="1"/>
  <c r="AI37" i="1"/>
  <c r="AI29" i="1"/>
  <c r="AL50" i="1"/>
  <c r="AL45" i="1"/>
  <c r="AL42" i="1"/>
  <c r="AL36" i="1"/>
  <c r="AI36" i="1"/>
  <c r="AL33" i="1"/>
  <c r="AL26" i="1"/>
  <c r="AI21" i="1"/>
  <c r="AL21" i="1"/>
  <c r="AL52" i="1"/>
  <c r="AL44" i="1"/>
  <c r="AL40" i="1"/>
  <c r="AL28" i="1"/>
  <c r="AI28" i="1"/>
  <c r="AL24" i="1"/>
  <c r="AL19" i="1"/>
  <c r="AL16" i="1"/>
  <c r="AL8" i="1"/>
  <c r="AL18" i="1"/>
  <c r="AL13" i="1"/>
  <c r="AL10" i="1"/>
  <c r="AL12" i="1"/>
  <c r="AI11" i="1"/>
  <c r="AI10" i="1"/>
  <c r="AL38" i="1"/>
  <c r="AL30" i="1"/>
  <c r="AL25" i="1"/>
  <c r="AL22" i="1"/>
  <c r="AL17" i="1"/>
  <c r="AL14" i="1"/>
  <c r="AI13" i="1"/>
  <c r="AI12" i="1"/>
  <c r="AL9" i="1"/>
  <c r="AI6" i="1"/>
  <c r="AL6" i="1"/>
  <c r="O534" i="1"/>
  <c r="O587" i="1"/>
  <c r="O590" i="1"/>
  <c r="O591" i="1"/>
  <c r="O593" i="1"/>
  <c r="O571" i="1" l="1"/>
  <c r="O578" i="1"/>
  <c r="O577" i="1"/>
  <c r="O581" i="1" l="1"/>
  <c r="O582" i="1" l="1"/>
  <c r="O539" i="1" l="1"/>
  <c r="O538" i="1"/>
  <c r="O537" i="1"/>
  <c r="O536" i="1"/>
  <c r="O535" i="1"/>
  <c r="O533" i="1"/>
  <c r="O532" i="1"/>
  <c r="O518" i="1" l="1"/>
  <c r="O519" i="1"/>
  <c r="O520" i="1"/>
  <c r="O521" i="1"/>
  <c r="O522" i="1"/>
  <c r="O509" i="1" l="1"/>
  <c r="O488" i="1" l="1"/>
  <c r="O477" i="1" l="1"/>
  <c r="AA13" i="3" l="1"/>
  <c r="AB9" i="3" l="1"/>
  <c r="AA4" i="3"/>
  <c r="AA5" i="3"/>
  <c r="AA7" i="3"/>
  <c r="AA6" i="3"/>
  <c r="AA8" i="3"/>
  <c r="AB8" i="3"/>
  <c r="AB10" i="3"/>
  <c r="AA15" i="3"/>
  <c r="AA16" i="3"/>
  <c r="AA14" i="3"/>
  <c r="AA10" i="3"/>
  <c r="AA9" i="3"/>
  <c r="O121" i="1"/>
  <c r="AK2" i="1" l="1"/>
  <c r="AE2" i="1"/>
  <c r="AL5" i="1"/>
  <c r="AG2" i="1"/>
  <c r="AH2" i="1"/>
  <c r="AM2" i="1"/>
  <c r="AN2" i="1"/>
  <c r="AI5" i="1"/>
  <c r="AE3" i="1"/>
  <c r="AF2" i="1"/>
  <c r="AJ2" i="1"/>
  <c r="AL2" i="1"/>
  <c r="AI2" i="1"/>
  <c r="Q19" i="3" l="1"/>
  <c r="Q20" i="3" s="1"/>
  <c r="T19" i="3"/>
  <c r="T20" i="3" s="1"/>
  <c r="S19" i="3"/>
  <c r="S20" i="3" s="1"/>
  <c r="R19" i="3"/>
  <c r="R20" i="3" s="1"/>
  <c r="U19" i="3"/>
  <c r="U20" i="3" s="1"/>
  <c r="V19" i="3"/>
  <c r="V20" i="3" s="1"/>
  <c r="Y19" i="3"/>
  <c r="Y20" i="3" s="1"/>
  <c r="X19" i="3"/>
  <c r="X20" i="3" s="1"/>
  <c r="W19" i="3"/>
  <c r="W20" i="3" s="1"/>
  <c r="AN3" i="1"/>
  <c r="AJ3" i="1"/>
  <c r="AF3" i="1"/>
  <c r="AK3" i="1"/>
  <c r="AM3" i="1"/>
  <c r="AI3" i="1"/>
  <c r="AL3" i="1"/>
  <c r="AG3" i="1"/>
  <c r="AH3" i="1"/>
  <c r="G19" i="3" l="1"/>
  <c r="G20" i="3" s="1"/>
  <c r="E19" i="3"/>
  <c r="E20" i="3" s="1"/>
  <c r="F19" i="3"/>
  <c r="F20" i="3" s="1"/>
  <c r="H19" i="3"/>
  <c r="H20" i="3" s="1"/>
  <c r="D19" i="3"/>
  <c r="D20" i="3" s="1"/>
  <c r="C19" i="3"/>
  <c r="C20" i="3" s="1"/>
  <c r="I19" i="3"/>
  <c r="I20" i="3" s="1"/>
  <c r="J19" i="3"/>
  <c r="J20" i="3" s="1"/>
  <c r="K19" i="3"/>
  <c r="K20" i="3" s="1"/>
  <c r="O114" i="1"/>
  <c r="O456" i="1" l="1"/>
  <c r="O438" i="1" l="1"/>
  <c r="O420" i="1" l="1"/>
  <c r="O425" i="1" l="1"/>
  <c r="O424" i="1" l="1"/>
  <c r="O423" i="1"/>
  <c r="O422" i="1"/>
  <c r="O418" i="1" l="1"/>
  <c r="O417" i="1"/>
  <c r="O125" i="1" l="1"/>
  <c r="O401" i="1" l="1"/>
  <c r="O403" i="1" l="1"/>
  <c r="O392" i="1" l="1"/>
  <c r="O19" i="1" l="1"/>
  <c r="O364" i="1" l="1"/>
  <c r="O362" i="1" l="1"/>
  <c r="O171" i="1" l="1"/>
  <c r="O383" i="1" l="1"/>
  <c r="O384" i="1" l="1"/>
  <c r="O385" i="1" l="1"/>
  <c r="O361" i="1" l="1"/>
  <c r="O366" i="1" l="1"/>
  <c r="O328" i="1" l="1"/>
  <c r="O23" i="1" l="1"/>
  <c r="O22" i="1"/>
  <c r="O20" i="1"/>
  <c r="O341" i="1" l="1"/>
  <c r="O349" i="1" l="1"/>
  <c r="O336" i="1" l="1"/>
  <c r="O335" i="1"/>
  <c r="O324" i="1"/>
  <c r="O337" i="1" l="1"/>
  <c r="O338" i="1" l="1"/>
  <c r="O127" i="1" l="1"/>
  <c r="O329" i="1" l="1"/>
  <c r="O283" i="1" l="1"/>
  <c r="O303" i="1" l="1"/>
  <c r="O330" i="1" l="1"/>
  <c r="O318" i="1" l="1"/>
  <c r="O326" i="1" l="1"/>
  <c r="O258" i="1" l="1"/>
  <c r="O257" i="1"/>
  <c r="O322" i="1" l="1"/>
  <c r="O300" i="1" l="1"/>
  <c r="O263" i="1"/>
  <c r="O224" i="1" l="1"/>
  <c r="O268" i="1" l="1"/>
  <c r="O248" i="1" l="1"/>
  <c r="O232" i="1" l="1"/>
  <c r="O265" i="1" l="1"/>
  <c r="O256" i="1" l="1"/>
  <c r="O167" i="1" l="1"/>
  <c r="O152" i="1" l="1"/>
  <c r="O159" i="1" l="1"/>
  <c r="O134" i="1" l="1"/>
  <c r="O223" i="1" l="1"/>
  <c r="O170" i="1" l="1"/>
  <c r="O169" i="1"/>
  <c r="O166" i="1" l="1"/>
  <c r="O221" i="1"/>
  <c r="O220" i="1"/>
  <c r="O218" i="1"/>
  <c r="O151" i="1" l="1"/>
  <c r="O150" i="1"/>
  <c r="O149" i="1"/>
  <c r="O140" i="1"/>
  <c r="O215" i="1" l="1"/>
  <c r="O216" i="1"/>
  <c r="O217" i="1" l="1"/>
  <c r="O208" i="1"/>
  <c r="O185" i="1"/>
  <c r="O163" i="1" l="1"/>
  <c r="O129" i="1" l="1"/>
  <c r="O192" i="1" l="1"/>
  <c r="O190" i="1" l="1"/>
  <c r="O182" i="1" l="1"/>
  <c r="O189" i="1" l="1"/>
  <c r="O188" i="1"/>
  <c r="O194" i="1"/>
  <c r="O193" i="1"/>
  <c r="O191" i="1"/>
  <c r="O195" i="1"/>
  <c r="O184" i="1" l="1"/>
  <c r="O112" i="1" l="1"/>
  <c r="O158" i="1" l="1"/>
  <c r="O132" i="1" l="1"/>
  <c r="O123" i="1" l="1"/>
  <c r="O109" i="1" l="1"/>
  <c r="O118" i="1" l="1"/>
  <c r="O72" i="1" l="1"/>
  <c r="O71" i="1"/>
  <c r="O111" i="1" l="1"/>
  <c r="O113" i="1"/>
  <c r="O115" i="1"/>
  <c r="O116" i="1"/>
  <c r="O117" i="1"/>
  <c r="O119" i="1"/>
  <c r="O120" i="1"/>
  <c r="O122" i="1"/>
  <c r="O124" i="1"/>
  <c r="O126" i="1"/>
  <c r="O128" i="1"/>
  <c r="O130" i="1"/>
  <c r="O131" i="1"/>
  <c r="O133" i="1"/>
  <c r="O135" i="1"/>
  <c r="O136" i="1"/>
  <c r="O74" i="1"/>
  <c r="O138" i="1"/>
  <c r="O89" i="1"/>
  <c r="O139" i="1"/>
  <c r="O137" i="1"/>
  <c r="O141" i="1"/>
  <c r="O142" i="1"/>
  <c r="O143" i="1"/>
  <c r="O144" i="1"/>
  <c r="O145" i="1"/>
  <c r="O146" i="1"/>
  <c r="O148" i="1"/>
  <c r="O147" i="1"/>
  <c r="O155" i="1"/>
  <c r="O153" i="1"/>
  <c r="O156" i="1"/>
  <c r="O157" i="1"/>
  <c r="O160" i="1"/>
  <c r="O154" i="1"/>
  <c r="O161" i="1"/>
  <c r="O162" i="1"/>
  <c r="O164" i="1"/>
  <c r="O165" i="1"/>
  <c r="O168" i="1"/>
  <c r="O172" i="1"/>
  <c r="O173" i="1"/>
  <c r="O174" i="1"/>
  <c r="O175" i="1"/>
  <c r="O176" i="1"/>
  <c r="O177" i="1"/>
  <c r="O178" i="1"/>
  <c r="O179" i="1"/>
  <c r="O180" i="1"/>
  <c r="O181" i="1"/>
  <c r="O183" i="1"/>
  <c r="O186" i="1"/>
  <c r="O187" i="1"/>
  <c r="O196" i="1"/>
  <c r="O197" i="1"/>
  <c r="O198" i="1"/>
  <c r="O199" i="1"/>
  <c r="O200" i="1"/>
  <c r="O201" i="1"/>
  <c r="O202" i="1"/>
  <c r="O204" i="1"/>
  <c r="O205" i="1"/>
  <c r="O206" i="1"/>
  <c r="O207" i="1"/>
  <c r="O209" i="1"/>
  <c r="O210" i="1"/>
  <c r="O203" i="1"/>
  <c r="O211" i="1"/>
  <c r="O212" i="1"/>
  <c r="O213" i="1"/>
  <c r="O214" i="1"/>
  <c r="O219" i="1"/>
  <c r="O222" i="1"/>
  <c r="O225" i="1"/>
  <c r="O226" i="1"/>
  <c r="O227" i="1"/>
  <c r="O228" i="1"/>
  <c r="O229" i="1"/>
  <c r="O230" i="1"/>
  <c r="O231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9" i="1"/>
  <c r="O250" i="1"/>
  <c r="O251" i="1"/>
  <c r="O252" i="1"/>
  <c r="O253" i="1"/>
  <c r="O254" i="1"/>
  <c r="O255" i="1"/>
  <c r="O259" i="1"/>
  <c r="O260" i="1"/>
  <c r="O261" i="1"/>
  <c r="O262" i="1"/>
  <c r="O264" i="1"/>
  <c r="O266" i="1"/>
  <c r="O267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301" i="1"/>
  <c r="O302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9" i="1"/>
  <c r="O320" i="1"/>
  <c r="O321" i="1"/>
  <c r="O323" i="1"/>
  <c r="O325" i="1"/>
  <c r="O327" i="1"/>
  <c r="O331" i="1"/>
  <c r="O332" i="1"/>
  <c r="O333" i="1"/>
  <c r="O334" i="1"/>
  <c r="O339" i="1"/>
  <c r="O340" i="1"/>
  <c r="O342" i="1"/>
  <c r="O343" i="1"/>
  <c r="O344" i="1"/>
  <c r="O345" i="1"/>
  <c r="O346" i="1"/>
  <c r="O347" i="1"/>
  <c r="O348" i="1"/>
  <c r="O350" i="1"/>
  <c r="O351" i="1"/>
  <c r="O352" i="1"/>
  <c r="O353" i="1"/>
  <c r="O354" i="1"/>
  <c r="O355" i="1"/>
  <c r="O356" i="1"/>
  <c r="O357" i="1"/>
  <c r="O358" i="1"/>
  <c r="O359" i="1"/>
  <c r="O360" i="1"/>
  <c r="O363" i="1"/>
  <c r="O365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6" i="1"/>
  <c r="O387" i="1"/>
  <c r="O388" i="1"/>
  <c r="O389" i="1"/>
  <c r="O391" i="1"/>
  <c r="O393" i="1"/>
  <c r="O394" i="1"/>
  <c r="O395" i="1"/>
  <c r="O396" i="1"/>
  <c r="O397" i="1"/>
  <c r="O398" i="1"/>
  <c r="O399" i="1"/>
  <c r="O400" i="1"/>
  <c r="O402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9" i="1"/>
  <c r="O421" i="1"/>
  <c r="O426" i="1"/>
  <c r="O428" i="1"/>
  <c r="O427" i="1"/>
  <c r="O429" i="1"/>
  <c r="O430" i="1"/>
  <c r="O431" i="1"/>
  <c r="O432" i="1"/>
  <c r="O433" i="1"/>
  <c r="O434" i="1"/>
  <c r="O435" i="1"/>
  <c r="O436" i="1"/>
  <c r="O437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299" i="1"/>
  <c r="O470" i="1"/>
  <c r="O472" i="1"/>
  <c r="O474" i="1"/>
  <c r="O473" i="1"/>
  <c r="O475" i="1"/>
  <c r="O476" i="1"/>
  <c r="O478" i="1"/>
  <c r="O479" i="1"/>
  <c r="O480" i="1"/>
  <c r="O481" i="1"/>
  <c r="O482" i="1"/>
  <c r="O483" i="1"/>
  <c r="O484" i="1"/>
  <c r="O485" i="1"/>
  <c r="O486" i="1"/>
  <c r="O487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10" i="1"/>
  <c r="O511" i="1"/>
  <c r="O512" i="1"/>
  <c r="O513" i="1"/>
  <c r="O514" i="1"/>
  <c r="O515" i="1"/>
  <c r="O516" i="1"/>
  <c r="O517" i="1"/>
  <c r="O523" i="1"/>
  <c r="O524" i="1"/>
  <c r="O525" i="1"/>
  <c r="O526" i="1"/>
  <c r="O527" i="1"/>
  <c r="O528" i="1"/>
  <c r="O529" i="1"/>
  <c r="O530" i="1"/>
  <c r="O531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2" i="1"/>
  <c r="O573" i="1"/>
  <c r="O574" i="1"/>
  <c r="O575" i="1"/>
  <c r="O576" i="1"/>
  <c r="O579" i="1"/>
  <c r="O580" i="1"/>
  <c r="O583" i="1"/>
  <c r="O584" i="1"/>
  <c r="O589" i="1"/>
  <c r="O586" i="1"/>
  <c r="O585" i="1"/>
  <c r="O588" i="1"/>
  <c r="O592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21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3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10" i="1"/>
  <c r="O5" i="1"/>
  <c r="M15" i="3" l="1"/>
  <c r="M14" i="3"/>
  <c r="M16" i="3"/>
  <c r="M10" i="3" l="1"/>
  <c r="M13" i="3"/>
  <c r="M5" i="3"/>
  <c r="M7" i="3"/>
  <c r="M9" i="3"/>
  <c r="M6" i="3"/>
  <c r="M8" i="3"/>
  <c r="N9" i="3"/>
  <c r="N10" i="3"/>
  <c r="M4" i="3"/>
  <c r="N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ADAMISTE Angélique SCH</author>
    <author>BALLAN Stéphanie ADJ</author>
  </authors>
  <commentList>
    <comment ref="D5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Demandé par le SGT PEHAUT Christophe</t>
        </r>
      </text>
    </comment>
    <comment ref="D5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Demandé par le SGT PEHAUT Christophe</t>
        </r>
      </text>
    </comment>
    <comment ref="D6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Demandé par Mme REUSS-BOUVIER (USID CCN)</t>
        </r>
      </text>
    </comment>
    <comment ref="D8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Demandé par le SGT PEHAUT Christophe</t>
        </r>
      </text>
    </comment>
    <comment ref="D11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Déposée par SGT MARA Hinatea</t>
        </r>
      </text>
    </comment>
    <comment ref="D118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BALLAN Stéphanie ADJ:</t>
        </r>
        <r>
          <rPr>
            <sz val="9"/>
            <color indexed="81"/>
            <rFont val="Tahoma"/>
            <family val="2"/>
          </rPr>
          <t xml:space="preserve">
Demandée par ADJ BALLAN</t>
        </r>
      </text>
    </comment>
    <comment ref="D128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Demandée par CC1 MAILLOT Floriant</t>
        </r>
      </text>
    </comment>
    <comment ref="D155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BALLAN Stéphanie ADJ:</t>
        </r>
        <r>
          <rPr>
            <sz val="9"/>
            <color indexed="81"/>
            <rFont val="Tahoma"/>
            <family val="2"/>
          </rPr>
          <t xml:space="preserve">
Demandée par CPL CHORAO</t>
        </r>
      </text>
    </comment>
    <comment ref="D17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Demandé par moi-même</t>
        </r>
      </text>
    </comment>
    <comment ref="D247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BALLAN Stéphanie ADJ:</t>
        </r>
        <r>
          <rPr>
            <sz val="9"/>
            <color indexed="81"/>
            <rFont val="Tahoma"/>
            <family val="2"/>
          </rPr>
          <t xml:space="preserve">
Demandée par DEMEYER Quentin</t>
        </r>
      </text>
    </comment>
    <comment ref="L29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RAMBOATIANA Liam</t>
        </r>
      </text>
    </comment>
    <comment ref="M3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Identité de la CIN
CCO doit être changé</t>
        </r>
      </text>
    </comment>
    <comment ref="D487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Initié par le SGT JULIEN Guillaume</t>
        </r>
      </text>
    </comment>
    <comment ref="D50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le CCH WANG</t>
        </r>
      </text>
    </comment>
    <comment ref="D507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Initié par le SCH GAAMOUCH Kamal</t>
        </r>
      </text>
    </comment>
    <comment ref="D525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CCH WANG</t>
        </r>
      </text>
    </comment>
    <comment ref="D526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le CCH WANG</t>
        </r>
      </text>
    </comment>
    <comment ref="E550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Demande faite par le CC1 WANG
</t>
        </r>
      </text>
    </comment>
    <comment ref="D572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Victor CEPOI</t>
        </r>
      </text>
    </comment>
    <comment ref="D577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le CCH MAUAHITI Wilson</t>
        </r>
      </text>
    </comment>
    <comment ref="D599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le CCH WANG</t>
        </r>
      </text>
    </comment>
    <comment ref="D603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NIUTOUA Matthews</t>
        </r>
      </text>
    </comment>
    <comment ref="D604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AURELA Dylan</t>
        </r>
      </text>
    </comment>
    <comment ref="D606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AURELA Dylan</t>
        </r>
      </text>
    </comment>
    <comment ref="D612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 par MAUAHITI Wilson</t>
        </r>
      </text>
    </comment>
    <comment ref="D620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Déposée par NIUTOUA Matthews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ADAMISTE Angélique SCH</author>
  </authors>
  <commentList>
    <comment ref="M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% par rapport au nombre total de demandes</t>
        </r>
      </text>
    </comment>
    <comment ref="N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% par rapport aux nombres de demandes acceptées GSBdD</t>
        </r>
      </text>
    </comment>
    <comment ref="AA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% par rapport au nombre total de demandes</t>
        </r>
      </text>
    </comment>
    <comment ref="AB8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ADAMISTE Angélique SCH:</t>
        </r>
        <r>
          <rPr>
            <sz val="9"/>
            <color indexed="81"/>
            <rFont val="Tahoma"/>
            <family val="2"/>
          </rPr>
          <t xml:space="preserve">
% par rapport aux nombres de demandes acceptées GSBdD</t>
        </r>
      </text>
    </comment>
  </commentList>
</comments>
</file>

<file path=xl/sharedStrings.xml><?xml version="1.0" encoding="utf-8"?>
<sst xmlns="http://schemas.openxmlformats.org/spreadsheetml/2006/main" count="4437" uniqueCount="85">
  <si>
    <t>N° DOSSIER</t>
  </si>
  <si>
    <t>DEMANDEUR</t>
  </si>
  <si>
    <t>GRADE</t>
  </si>
  <si>
    <t>NOM</t>
  </si>
  <si>
    <t>PRENOM</t>
  </si>
  <si>
    <t>AFFECTATION</t>
  </si>
  <si>
    <t>DATE NAISSANCE</t>
  </si>
  <si>
    <t>CCS</t>
  </si>
  <si>
    <t>VALIDITÉ</t>
  </si>
  <si>
    <t>ARMÉE</t>
  </si>
  <si>
    <t>Type porteur</t>
  </si>
  <si>
    <t>SIRH OK</t>
  </si>
  <si>
    <t>PHOTO OK</t>
  </si>
  <si>
    <t>STATUT</t>
  </si>
  <si>
    <t>OBS</t>
  </si>
  <si>
    <t>PORTEUR</t>
  </si>
  <si>
    <t>DÉPOSÉ LE</t>
  </si>
  <si>
    <t>CONTACT</t>
  </si>
  <si>
    <t>Conjoint(e)/PACS</t>
  </si>
  <si>
    <t>EN CONSTRUCTION</t>
  </si>
  <si>
    <t>EN ATT MODIF</t>
  </si>
  <si>
    <t>OUI</t>
  </si>
  <si>
    <t>OK</t>
  </si>
  <si>
    <t>ACCEPTÉE</t>
  </si>
  <si>
    <t>Enfant mineur</t>
  </si>
  <si>
    <t>Acceptée ou refusée</t>
  </si>
  <si>
    <t>NON</t>
  </si>
  <si>
    <t>REFUSÉE</t>
  </si>
  <si>
    <t>DOSSIER ARCHIVÉ</t>
  </si>
  <si>
    <t>VALIDE JUSQU'AU</t>
  </si>
  <si>
    <t>SANS SUITE</t>
  </si>
  <si>
    <t>AUTRES</t>
  </si>
  <si>
    <t>AIR</t>
  </si>
  <si>
    <t>Enfant majeur</t>
  </si>
  <si>
    <t>N° CARTE</t>
  </si>
  <si>
    <t>TOTAL</t>
  </si>
  <si>
    <t>DEMANDE</t>
  </si>
  <si>
    <t>CLASSÉE SANS SUITE</t>
  </si>
  <si>
    <t>ACCEPTÉE / REFUSÉE / EN COURS LE</t>
  </si>
  <si>
    <t>%</t>
  </si>
  <si>
    <t>CNEC</t>
  </si>
  <si>
    <t>CNEC MTL</t>
  </si>
  <si>
    <t>SIGNATURE FP LE</t>
  </si>
  <si>
    <t>AGE</t>
  </si>
  <si>
    <t>Relance</t>
  </si>
  <si>
    <t>Total général</t>
  </si>
  <si>
    <t>(vide)</t>
  </si>
  <si>
    <t>Nombre de CCS</t>
  </si>
  <si>
    <t>Étiquettes de lignes</t>
  </si>
  <si>
    <t>Nombre de NOM</t>
  </si>
  <si>
    <t>Détruit le</t>
  </si>
  <si>
    <t xml:space="preserve">                                                        </t>
  </si>
  <si>
    <t>Administrés différents</t>
  </si>
  <si>
    <t>NID</t>
  </si>
  <si>
    <t>NID &lt;&gt;
CNEC</t>
  </si>
  <si>
    <t>NID &lt;&gt;
AIR</t>
  </si>
  <si>
    <t>NID &lt;&gt;</t>
  </si>
  <si>
    <t>NID &lt;&gt;
AUTRES</t>
  </si>
  <si>
    <t>DEPUIS LE 18.03.2020</t>
  </si>
  <si>
    <t>DEPOSES en 2021</t>
  </si>
  <si>
    <t>4E</t>
  </si>
  <si>
    <t>3a</t>
  </si>
  <si>
    <t>ANT GSB</t>
  </si>
  <si>
    <t>EAE</t>
  </si>
  <si>
    <t>BAM</t>
  </si>
  <si>
    <t>GSB</t>
  </si>
  <si>
    <t>MAR</t>
  </si>
  <si>
    <t>TER</t>
  </si>
  <si>
    <t>ACCEPTÉE GSB</t>
  </si>
  <si>
    <t>REFUSÉE GSB</t>
  </si>
  <si>
    <t>GSB CCN</t>
  </si>
  <si>
    <t>4e</t>
  </si>
  <si>
    <t>CNECR</t>
  </si>
  <si>
    <t>CNECL</t>
  </si>
  <si>
    <t>EA NBE</t>
  </si>
  <si>
    <t>ACCEPTÉE PF</t>
  </si>
  <si>
    <t>REFUSÉE PF</t>
  </si>
  <si>
    <t>NON TRAITÉE PF</t>
  </si>
  <si>
    <t>RETOUR PF LE</t>
  </si>
  <si>
    <t>NID &lt;&gt;
GSB</t>
  </si>
  <si>
    <t>NID &lt;&gt;
3a</t>
  </si>
  <si>
    <t>NID &lt;&gt;
4e</t>
  </si>
  <si>
    <t>NID &lt;&gt;
BAM</t>
  </si>
  <si>
    <t>NID &lt;&gt;
MAR</t>
  </si>
  <si>
    <t>NID &lt;&gt;
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</si>
</sst>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"/>
    <numFmt numFmtId="165" formatCode="000000000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8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5" xfId="0" applyBorder="1" applyAlignment="1">
      <alignment vertical="center"/>
    </xf>
    <xf numFmtId="14" fontId="0" fillId="0" borderId="16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12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1" xfId="0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9" fontId="0" fillId="0" borderId="34" xfId="1" applyFont="1" applyBorder="1" applyAlignment="1">
      <alignment horizontal="center" vertical="center"/>
    </xf>
    <xf numFmtId="9" fontId="0" fillId="0" borderId="35" xfId="1" applyFont="1" applyBorder="1" applyAlignment="1">
      <alignment horizontal="center" vertical="center"/>
    </xf>
    <xf numFmtId="9" fontId="0" fillId="0" borderId="36" xfId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9" fontId="0" fillId="0" borderId="33" xfId="1" applyFont="1" applyBorder="1" applyAlignment="1">
      <alignment horizontal="center" vertical="center"/>
    </xf>
    <xf numFmtId="9" fontId="0" fillId="0" borderId="21" xfId="1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9" fontId="0" fillId="0" borderId="37" xfId="1" applyFont="1" applyBorder="1" applyAlignment="1">
      <alignment horizontal="center" vertical="center"/>
    </xf>
    <xf numFmtId="9" fontId="0" fillId="0" borderId="38" xfId="1" applyFont="1" applyBorder="1" applyAlignment="1">
      <alignment horizontal="center" vertical="center"/>
    </xf>
    <xf numFmtId="9" fontId="0" fillId="0" borderId="39" xfId="1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9" fontId="0" fillId="0" borderId="46" xfId="1" applyFont="1" applyBorder="1" applyAlignment="1">
      <alignment horizontal="center" vertical="center"/>
    </xf>
    <xf numFmtId="9" fontId="0" fillId="0" borderId="25" xfId="1" applyFont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48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4" fontId="0" fillId="2" borderId="10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2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pivotButton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0" fillId="0" borderId="1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4" fontId="0" fillId="0" borderId="10" xfId="0" applyNumberFormat="1" applyFill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4" borderId="38" xfId="0" applyNumberFormat="1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14" fontId="0" fillId="0" borderId="52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5" borderId="32" xfId="0" applyFill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9" fontId="0" fillId="0" borderId="54" xfId="1" applyFont="1" applyBorder="1" applyAlignment="1">
      <alignment horizontal="center" vertical="center"/>
    </xf>
    <xf numFmtId="9" fontId="0" fillId="0" borderId="56" xfId="1" applyFont="1" applyBorder="1" applyAlignment="1">
      <alignment horizontal="center" vertical="center"/>
    </xf>
    <xf numFmtId="9" fontId="0" fillId="0" borderId="53" xfId="1" applyFont="1" applyBorder="1" applyAlignment="1">
      <alignment horizontal="center" vertical="center"/>
    </xf>
    <xf numFmtId="9" fontId="0" fillId="0" borderId="17" xfId="1" applyFont="1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9" fontId="0" fillId="2" borderId="32" xfId="1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12" fillId="0" borderId="0" xfId="0" applyFont="1"/>
    <xf numFmtId="1" fontId="1" fillId="0" borderId="0" xfId="0" applyNumberFormat="1" applyFont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5" xfId="2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49" fontId="0" fillId="2" borderId="10" xfId="0" applyNumberFormat="1" applyFill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1" fontId="0" fillId="7" borderId="10" xfId="0" applyNumberForma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138">
    <dxf>
      <numFmt numFmtId="2" formatCode="0.0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2" formatCode="0.0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2" formatCode="0.0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2" formatCode="0.0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2" formatCode="0.0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2" formatCode="0.00"/>
    </dxf>
    <dxf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00B050"/>
        </patternFill>
      </fill>
    </dxf>
    <dxf>
      <font>
        <b/>
        <i val="0"/>
        <color rgb="FF0EAA2C"/>
      </font>
    </dxf>
    <dxf>
      <font>
        <b/>
        <i val="0"/>
        <color rgb="FFC00000"/>
      </font>
    </dxf>
    <dxf>
      <font>
        <b/>
        <i val="0"/>
        <color theme="3"/>
      </font>
    </dxf>
  </dxfs>
  <tableStyles count="0" defaultTableStyle="TableStyleMedium2" defaultPivotStyle="PivotStyleLight16"/>
  <colors>
    <mruColors>
      <color rgb="FF66FF66"/>
      <color rgb="FF0EAA2C"/>
      <color rgb="FFFFCC99"/>
      <color rgb="FF66CCFF"/>
      <color rgb="FFC8A5E3"/>
      <color rgb="FFFFCC66"/>
      <color rgb="FF3399FF"/>
      <color rgb="FFAE78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.adamiste/AppData/Local/Microsoft/Windows/Temporary%20Internet%20Files/Content.Outlook/7ZXEB2YN/Copie%20de%20Suivi%20DDE%20CFamille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.adamiste/AppData/Local/Microsoft/Windows/Temporary%20Internet%20Files/Content.Outlook/7ZXEB2YN/Copie%20de%20Suivi%20DDE%20CFamille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AMISTE Angélique SCH" refreshedDate="44098.587364467596" createdVersion="6" refreshedVersion="6" minRefreshableVersion="3" recordCount="715" xr:uid="{00000000-000A-0000-FFFF-FFFF00000000}">
  <cacheSource type="worksheet">
    <worksheetSource ref="A4:X719" sheet="Version 18.03.2020" r:id="rId2"/>
  </cacheSource>
  <cacheFields count="24">
    <cacheField name="N° DOSSIER" numFmtId="0">
      <sharedItems containsString="0" containsBlank="1" containsNumber="1" containsInteger="1" minValue="17067" maxValue="51949"/>
    </cacheField>
    <cacheField name="DÉPOSÉ LE" numFmtId="14">
      <sharedItems containsNonDate="0" containsDate="1" containsString="0" containsBlank="1" minDate="2020-03-17T00:00:00" maxDate="2020-09-24T00:00:00"/>
    </cacheField>
    <cacheField name="GRADE" numFmtId="0">
      <sharedItems containsBlank="1"/>
    </cacheField>
    <cacheField name="NOM" numFmtId="0">
      <sharedItems containsBlank="1" count="86">
        <s v="AURÉLA"/>
        <s v="RITOU"/>
        <s v="LAURANCY"/>
        <s v="LITAVII"/>
        <s v="MARCHE"/>
        <s v="ARRAULT"/>
        <s v="RALAMBOARIVONY"/>
        <s v="LAFON"/>
        <s v="PEREZ"/>
        <s v="LETO"/>
        <s v="HANACHI"/>
        <s v="DA SILVA GOMES"/>
        <s v="FIX"/>
        <s v="LOIVET-LEGOUPI"/>
        <s v="ARNAUT"/>
        <s v="DUBOST"/>
        <s v="GROCHOWICKI"/>
        <s v="MENDES ASSUNCAO"/>
        <s v="OLIVEIRA PEREIRA"/>
        <s v="CARRE"/>
        <s v="DUPOUY"/>
        <s v="CARBONNIER"/>
        <s v="LAURENT"/>
        <s v="HARKATY"/>
        <s v="DEHEZ"/>
        <s v="POTOCKI"/>
        <s v="PIVOT"/>
        <s v="MUGNIER"/>
        <s v="ROUSSET"/>
        <s v="MASCIEL"/>
        <s v="CUEWAPURU"/>
        <s v="REUSS"/>
        <s v="RAMAHATAFANDRY"/>
        <s v="CONSTANTINESCU"/>
        <s v="CAZES"/>
        <s v="NAFKHAOUI"/>
        <s v="DUCAT"/>
        <s v="BELLORTI"/>
        <s v="PASQUIER"/>
        <s v="RABENJAMINA"/>
        <s v="RAMAMONJISOA"/>
        <s v="WACAPOU"/>
        <s v="TOAGUTU"/>
        <s v="SCHAEGIS"/>
        <s v="AUNIS"/>
        <s v="LEROY"/>
        <s v="CLEMENT"/>
        <s v="BISSON"/>
        <s v="CETVERIKOVS"/>
        <s v="LE BIHAN"/>
        <s v="DE OLIVEIRA DOS SANTOS"/>
        <s v="SUNER"/>
        <s v="THAPA"/>
        <s v="TAMANG"/>
        <s v="TIPU"/>
        <s v="GONZALEZ VILLAGRA"/>
        <s v="BEHLOULI"/>
        <s v="RAKOTONIRINA"/>
        <s v="MONTEBELLO"/>
        <s v="MEZIANE-MTALSI"/>
        <s v="KOVALTCHOUK"/>
        <s v="CAIUS"/>
        <s v="GARCIA"/>
        <s v="BADICEL"/>
        <s v="LADURELLE"/>
        <s v="BARKOUSKI"/>
        <s v="ÏORDANOV"/>
        <s v="KONE"/>
        <s v="KOROBIAN"/>
        <s v="POP"/>
        <s v="GARRIDO NAVARRETE"/>
        <s v="CHÂTEAU"/>
        <s v="ANDRIAMANANA"/>
        <s v="LANDREIN"/>
        <s v="DUCHENE"/>
        <s v="GRAVES"/>
        <s v="FISCHER"/>
        <s v="MOUT HAM"/>
        <s v="STRETCHKO"/>
        <s v="LE CONTE"/>
        <s v="DAUMONT"/>
        <s v="CHEVAIS"/>
        <s v="VEKOVIC"/>
        <s v="DELENA"/>
        <s v="RAMIN"/>
        <m/>
      </sharedItems>
    </cacheField>
    <cacheField name="PRENOM" numFmtId="0">
      <sharedItems containsBlank="1"/>
    </cacheField>
    <cacheField name="CCS" numFmtId="0">
      <sharedItems containsString="0" containsBlank="1" containsNumber="1" containsInteger="1" minValue="2063876194" maxValue="2064866900"/>
    </cacheField>
    <cacheField name="VALIDITÉ" numFmtId="0">
      <sharedItems containsNonDate="0" containsDate="1" containsString="0" containsBlank="1" minDate="2019-04-07T00:00:00" maxDate="2030-05-01T00:00:00"/>
    </cacheField>
    <cacheField name="AFFECTATION" numFmtId="0">
      <sharedItems containsBlank="1" count="8">
        <s v="4RE"/>
        <s v="3RPIMa"/>
        <s v="BRAM"/>
        <s v="AUTRES"/>
        <s v="GSBdD CCN"/>
        <s v="CNEC MTL"/>
        <s v="EAR NBE"/>
        <m/>
      </sharedItems>
    </cacheField>
    <cacheField name="ARMÉE" numFmtId="0">
      <sharedItems containsBlank="1"/>
    </cacheField>
    <cacheField name="Type porteur" numFmtId="0">
      <sharedItems containsBlank="1"/>
    </cacheField>
    <cacheField name="NOM2" numFmtId="0">
      <sharedItems containsBlank="1"/>
    </cacheField>
    <cacheField name="PRENOM2" numFmtId="0">
      <sharedItems containsBlank="1"/>
    </cacheField>
    <cacheField name="DATE NAISSANCE" numFmtId="14">
      <sharedItems containsNonDate="0" containsDate="1" containsString="0" containsBlank="1" minDate="1965-08-02T00:00:00" maxDate="2020-04-03T00:00:00"/>
    </cacheField>
    <cacheField name="AGE" numFmtId="164">
      <sharedItems containsSemiMixedTypes="0" containsNonDate="0" containsDate="1" containsString="0" minDate="1900-06-23T00:00:00" maxDate="2020-09-25T00:00:00"/>
    </cacheField>
    <cacheField name="SIRH OK" numFmtId="0">
      <sharedItems containsBlank="1"/>
    </cacheField>
    <cacheField name="PHOTO OK" numFmtId="0">
      <sharedItems containsBlank="1"/>
    </cacheField>
    <cacheField name="STATUT" numFmtId="0">
      <sharedItems containsBlank="1"/>
    </cacheField>
    <cacheField name="ACCEPTÉE / REFUSÉE / EN COURS LE" numFmtId="14">
      <sharedItems containsNonDate="0" containsDate="1" containsString="0" containsBlank="1" minDate="2020-03-30T00:00:00" maxDate="2020-09-24T00:00:00"/>
    </cacheField>
    <cacheField name="RETOUR PFAT LE" numFmtId="14">
      <sharedItems containsNonDate="0" containsDate="1" containsString="0" containsBlank="1" minDate="2020-05-13T00:00:00" maxDate="2020-09-22T00:00:00"/>
    </cacheField>
    <cacheField name="Acceptée ou refusée" numFmtId="14">
      <sharedItems containsBlank="1"/>
    </cacheField>
    <cacheField name="VALIDE JUSQU'AU" numFmtId="14">
      <sharedItems containsNonDate="0" containsDate="1" containsString="0" containsBlank="1" minDate="2020-12-04T00:00:00" maxDate="2028-01-11T00:00:00"/>
    </cacheField>
    <cacheField name="N° CARTE" numFmtId="0">
      <sharedItems containsString="0" containsBlank="1" containsNumber="1" containsInteger="1" minValue="1220413" maxValue="1238660"/>
    </cacheField>
    <cacheField name="SIGNATURE FP LE" numFmtId="14">
      <sharedItems containsNonDate="0" containsDate="1" containsString="0" containsBlank="1" minDate="2020-05-18T00:00:00" maxDate="2020-09-22T00:00:00"/>
    </cacheField>
    <cacheField name="DOSSIER ARCHIVÉ" numFmtId="14">
      <sharedItems containsNonDate="0" containsDate="1" containsString="0" containsBlank="1" minDate="2020-03-30T00:00:00" maxDate="2020-09-2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AMISTE Angélique SCH" refreshedDate="44098.590068055557" createdVersion="6" refreshedVersion="6" minRefreshableVersion="3" recordCount="244" xr:uid="{00000000-000A-0000-FFFF-FFFF01000000}">
  <cacheSource type="worksheet">
    <worksheetSource ref="A4:X248" sheet="Version 18.03.2020" r:id="rId2"/>
  </cacheSource>
  <cacheFields count="24">
    <cacheField name="N° DOSSIER" numFmtId="0">
      <sharedItems containsString="0" containsBlank="1" containsNumber="1" containsInteger="1" minValue="17067" maxValue="51949"/>
    </cacheField>
    <cacheField name="DÉPOSÉ LE" numFmtId="14">
      <sharedItems containsNonDate="0" containsDate="1" containsString="0" containsBlank="1" minDate="2020-03-17T00:00:00" maxDate="2020-09-24T00:00:00"/>
    </cacheField>
    <cacheField name="GRADE" numFmtId="0">
      <sharedItems containsBlank="1"/>
    </cacheField>
    <cacheField name="NOM" numFmtId="0">
      <sharedItems containsBlank="1"/>
    </cacheField>
    <cacheField name="PRENOM" numFmtId="0">
      <sharedItems containsBlank="1"/>
    </cacheField>
    <cacheField name="CCS" numFmtId="0">
      <sharedItems containsString="0" containsBlank="1" containsNumber="1" containsInteger="1" minValue="2063876194" maxValue="2064866900"/>
    </cacheField>
    <cacheField name="VALIDITÉ" numFmtId="0">
      <sharedItems containsNonDate="0" containsDate="1" containsString="0" containsBlank="1" minDate="2019-04-07T00:00:00" maxDate="2030-05-01T00:00:00"/>
    </cacheField>
    <cacheField name="AFFECTATION" numFmtId="0">
      <sharedItems containsBlank="1" count="8">
        <s v="4RE"/>
        <s v="3RPIMa"/>
        <s v="BRAM"/>
        <s v="AUTRES"/>
        <s v="GSBdD CCN"/>
        <s v="CNEC MTL"/>
        <s v="EAR NBE"/>
        <m/>
      </sharedItems>
    </cacheField>
    <cacheField name="ARMÉE" numFmtId="0">
      <sharedItems containsBlank="1"/>
    </cacheField>
    <cacheField name="Type porteur" numFmtId="0">
      <sharedItems containsBlank="1" count="4">
        <s v="Conjoint(e)/PACS"/>
        <s v="Enfant mineur"/>
        <s v="Enfant majeur"/>
        <m/>
      </sharedItems>
    </cacheField>
    <cacheField name="NOM2" numFmtId="0">
      <sharedItems containsBlank="1"/>
    </cacheField>
    <cacheField name="PRENOM2" numFmtId="0">
      <sharedItems containsBlank="1"/>
    </cacheField>
    <cacheField name="DATE NAISSANCE" numFmtId="14">
      <sharedItems containsNonDate="0" containsDate="1" containsString="0" containsBlank="1" minDate="1965-08-02T00:00:00" maxDate="2020-04-03T00:00:00"/>
    </cacheField>
    <cacheField name="AGE" numFmtId="164">
      <sharedItems containsSemiMixedTypes="0" containsNonDate="0" containsDate="1" containsString="0" minDate="1900-06-23T00:00:00" maxDate="2020-09-25T00:00:00"/>
    </cacheField>
    <cacheField name="SIRH OK" numFmtId="0">
      <sharedItems containsBlank="1"/>
    </cacheField>
    <cacheField name="PHOTO OK" numFmtId="0">
      <sharedItems containsBlank="1"/>
    </cacheField>
    <cacheField name="STATUT" numFmtId="0">
      <sharedItems containsBlank="1"/>
    </cacheField>
    <cacheField name="ACCEPTÉE / REFUSÉE / EN COURS LE" numFmtId="14">
      <sharedItems containsNonDate="0" containsDate="1" containsString="0" containsBlank="1" minDate="2020-03-30T00:00:00" maxDate="2020-09-24T00:00:00"/>
    </cacheField>
    <cacheField name="RETOUR PFAT LE" numFmtId="14">
      <sharedItems containsNonDate="0" containsDate="1" containsString="0" containsBlank="1" minDate="2020-05-13T00:00:00" maxDate="2020-09-22T00:00:00"/>
    </cacheField>
    <cacheField name="Acceptée ou refusée" numFmtId="14">
      <sharedItems containsBlank="1"/>
    </cacheField>
    <cacheField name="VALIDE JUSQU'AU" numFmtId="14">
      <sharedItems containsNonDate="0" containsDate="1" containsString="0" containsBlank="1" minDate="2020-12-04T00:00:00" maxDate="2028-01-11T00:00:00"/>
    </cacheField>
    <cacheField name="N° CARTE" numFmtId="0">
      <sharedItems containsString="0" containsBlank="1" containsNumber="1" containsInteger="1" minValue="1220413" maxValue="1238660"/>
    </cacheField>
    <cacheField name="SIGNATURE FP LE" numFmtId="14">
      <sharedItems containsNonDate="0" containsDate="1" containsString="0" containsBlank="1" minDate="2020-05-18T00:00:00" maxDate="2020-09-22T00:00:00"/>
    </cacheField>
    <cacheField name="DOSSIER ARCHIVÉ" numFmtId="14">
      <sharedItems containsNonDate="0" containsDate="1" containsString="0" containsBlank="1" minDate="2020-03-30T00:00:00" maxDate="2020-09-2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5">
  <r>
    <n v="17067"/>
    <d v="2020-03-17T00:00:00"/>
    <s v="CPL"/>
    <x v="0"/>
    <s v="Dylan"/>
    <n v="2064797916"/>
    <d v="2020-12-09T00:00:00"/>
    <x v="0"/>
    <s v="TERRE"/>
    <s v="Conjoint(e)/PACS"/>
    <s v="MERALI"/>
    <s v="Sarah"/>
    <d v="1999-06-01T00:00:00"/>
    <d v="1921-04-25T00:00:00"/>
    <s v="NON"/>
    <s v="NON"/>
    <s v="REFUSÉE"/>
    <d v="2020-03-30T00:00:00"/>
    <m/>
    <m/>
    <m/>
    <m/>
    <m/>
    <d v="2020-03-30T00:00:00"/>
  </r>
  <r>
    <n v="17436"/>
    <d v="2020-03-24T00:00:00"/>
    <s v="ADJ"/>
    <x v="1"/>
    <s v="Loïc"/>
    <n v="2064317741"/>
    <d v="2025-04-13T00:00:00"/>
    <x v="1"/>
    <s v="TERRE"/>
    <s v="Conjoint(e)/PACS"/>
    <s v="GILABERT-RITOU"/>
    <s v="Valérie"/>
    <d v="1968-11-24T00:00:00"/>
    <d v="1951-10-31T00:00:00"/>
    <s v="OUI"/>
    <s v="EN ATT MODIF"/>
    <s v="EN CONSTRUCTION"/>
    <d v="2020-03-30T00:00:00"/>
    <m/>
    <m/>
    <m/>
    <m/>
    <m/>
    <m/>
  </r>
  <r>
    <n v="17478"/>
    <d v="2020-03-20T00:00:00"/>
    <s v="CC1"/>
    <x v="2"/>
    <s v="Johnny"/>
    <n v="2064364986"/>
    <d v="2023-08-06T00:00:00"/>
    <x v="1"/>
    <s v="TERRE"/>
    <s v="Conjoint(e)/PACS"/>
    <s v="LAURANCY"/>
    <s v="Lisbeth"/>
    <d v="1971-05-11T00:00:00"/>
    <d v="1949-05-16T00:00:00"/>
    <s v="OUI"/>
    <s v="OK"/>
    <s v="ACCEPTÉE"/>
    <d v="2020-03-30T00:00:00"/>
    <d v="2020-05-13T00:00:00"/>
    <s v="ACCEPTÉE"/>
    <d v="2023-08-06T00:00:00"/>
    <n v="1220413"/>
    <d v="2020-05-28T00:00:00"/>
    <d v="2020-05-14T00:00:00"/>
  </r>
  <r>
    <n v="17485"/>
    <d v="2020-03-20T00:00:00"/>
    <s v="CC1"/>
    <x v="2"/>
    <s v="Johnny"/>
    <n v="2064364986"/>
    <d v="2023-08-06T00:00:00"/>
    <x v="1"/>
    <s v="TERRE"/>
    <s v="Enfant mineur"/>
    <s v="LAURANCY"/>
    <s v="Logan"/>
    <d v="2005-02-03T00:00:00"/>
    <d v="1915-08-21T00:00:00"/>
    <s v="OUI"/>
    <s v="OK"/>
    <s v="ACCEPTÉE"/>
    <d v="2020-03-30T00:00:00"/>
    <d v="2020-05-13T00:00:00"/>
    <s v="ACCEPTÉE"/>
    <d v="2023-02-03T00:00:00"/>
    <n v="1220414"/>
    <d v="2020-05-28T00:00:00"/>
    <d v="2020-05-14T00:00:00"/>
  </r>
  <r>
    <n v="17572"/>
    <d v="2020-03-23T00:00:00"/>
    <s v="CCH"/>
    <x v="3"/>
    <s v="Vitaliï"/>
    <n v="2064710444"/>
    <d v="2021-12-27T00:00:00"/>
    <x v="0"/>
    <s v="TERRE"/>
    <s v="Conjoint(e)/PACS"/>
    <s v="ALEKSEEVA ép. LITAVII"/>
    <s v="Igorevna"/>
    <d v="1990-09-15T00:00:00"/>
    <d v="1930-01-09T00:00:00"/>
    <s v="OUI"/>
    <s v="OK"/>
    <s v="ACCEPTÉE"/>
    <d v="2020-04-06T00:00:00"/>
    <d v="2020-05-13T00:00:00"/>
    <s v="ACCEPTÉE"/>
    <d v="2021-12-27T00:00:00"/>
    <n v="1220415"/>
    <d v="2020-05-18T00:00:00"/>
    <d v="2020-05-14T00:00:00"/>
  </r>
  <r>
    <n v="17671"/>
    <d v="2020-03-23T00:00:00"/>
    <s v="PM"/>
    <x v="4"/>
    <s v="Éric"/>
    <n v="2064285608"/>
    <d v="2021-07-05T00:00:00"/>
    <x v="2"/>
    <s v="MARINE"/>
    <s v="Enfant mineur"/>
    <s v="MARCHE"/>
    <s v="Aubin"/>
    <d v="2010-12-16T00:00:00"/>
    <d v="1909-10-09T00:00:00"/>
    <s v="OUI"/>
    <s v="EN ATT MODIF"/>
    <s v="EN CONSTRUCTION"/>
    <d v="2020-03-30T00:00:00"/>
    <m/>
    <m/>
    <m/>
    <m/>
    <m/>
    <m/>
  </r>
  <r>
    <n v="17674"/>
    <d v="2020-03-23T00:00:00"/>
    <s v="PM"/>
    <x v="4"/>
    <s v="Éric"/>
    <n v="2064285608"/>
    <d v="2021-07-05T00:00:00"/>
    <x v="2"/>
    <s v="MARINE"/>
    <s v="Enfant mineur"/>
    <s v="MARCHE"/>
    <s v="Estelle"/>
    <d v="2008-03-13T00:00:00"/>
    <d v="1912-07-13T00:00:00"/>
    <s v="OUI"/>
    <s v="EN ATT MODIF"/>
    <s v="EN CONSTRUCTION"/>
    <d v="2020-03-30T00:00:00"/>
    <m/>
    <m/>
    <m/>
    <m/>
    <m/>
    <m/>
  </r>
  <r>
    <n v="17710"/>
    <d v="2020-03-24T00:00:00"/>
    <s v="LTN"/>
    <x v="5"/>
    <s v="Jean-Baptiste"/>
    <n v="2064745412"/>
    <d v="2026-07-31T00:00:00"/>
    <x v="1"/>
    <s v="TERRE"/>
    <s v="Conjoint(e)/PACS"/>
    <s v="ARRAULT"/>
    <s v="Carole"/>
    <d v="1983-09-30T00:00:00"/>
    <d v="1936-12-25T00:00:00"/>
    <s v="OUI"/>
    <s v="OK"/>
    <s v="ACCEPTÉE"/>
    <d v="2020-04-17T00:00:00"/>
    <d v="2020-05-13T00:00:00"/>
    <s v="ACCEPTÉE"/>
    <d v="2025-05-04T00:00:00"/>
    <n v="1220416"/>
    <d v="2020-05-28T00:00:00"/>
    <d v="2020-05-14T00:00:00"/>
  </r>
  <r>
    <n v="17722"/>
    <d v="2020-03-24T00:00:00"/>
    <s v="LTN"/>
    <x v="5"/>
    <s v="Jean-Baptiste"/>
    <n v="2064745412"/>
    <d v="2026-07-31T00:00:00"/>
    <x v="1"/>
    <s v="TERRE"/>
    <s v="Enfant mineur"/>
    <s v="ARRAULT"/>
    <s v="Clémence"/>
    <d v="2012-04-19T00:00:00"/>
    <d v="1908-06-06T00:00:00"/>
    <s v="OUI"/>
    <s v="OK"/>
    <s v="ACCEPTÉE"/>
    <d v="2020-04-17T00:00:00"/>
    <d v="2020-05-13T00:00:00"/>
    <s v="ACCEPTÉE"/>
    <d v="2025-05-04T00:00:00"/>
    <n v="1220417"/>
    <d v="2020-05-28T00:00:00"/>
    <d v="2020-05-14T00:00:00"/>
  </r>
  <r>
    <n v="17723"/>
    <d v="2020-03-24T00:00:00"/>
    <s v="LTN"/>
    <x v="5"/>
    <s v="Jean-Baptiste"/>
    <n v="2064745412"/>
    <d v="2026-07-31T00:00:00"/>
    <x v="1"/>
    <s v="TERRE"/>
    <s v="Enfant mineur"/>
    <s v="ARRAULT"/>
    <s v="Soline"/>
    <d v="2013-08-30T00:00:00"/>
    <d v="1907-01-25T00:00:00"/>
    <s v="OUI"/>
    <s v="OK"/>
    <s v="ACCEPTÉE"/>
    <d v="2020-04-17T00:00:00"/>
    <d v="2020-05-13T00:00:00"/>
    <s v="ACCEPTÉE"/>
    <d v="2025-05-04T00:00:00"/>
    <n v="1220418"/>
    <d v="2020-05-28T00:00:00"/>
    <d v="2020-05-14T00:00:00"/>
  </r>
  <r>
    <n v="17829"/>
    <d v="2020-03-25T00:00:00"/>
    <s v="ADJ"/>
    <x v="1"/>
    <s v="Loïc"/>
    <n v="2064317741"/>
    <d v="2025-04-13T00:00:00"/>
    <x v="1"/>
    <s v="TERRE"/>
    <s v="Enfant mineur"/>
    <s v="RITOU"/>
    <s v="Enzo"/>
    <d v="2003-09-23T00:00:00"/>
    <d v="1917-01-01T00:00:00"/>
    <s v="OUI"/>
    <s v="EN ATT MODIF"/>
    <s v="EN CONSTRUCTION"/>
    <d v="2020-03-30T00:00:00"/>
    <m/>
    <m/>
    <m/>
    <m/>
    <m/>
    <m/>
  </r>
  <r>
    <n v="18184"/>
    <d v="2020-03-30T00:00:00"/>
    <s v="MT"/>
    <x v="6"/>
    <s v="Roby"/>
    <n v="2064598679"/>
    <d v="2025-08-24T00:00:00"/>
    <x v="2"/>
    <s v="MARINE"/>
    <s v="Conjoint(e)/PACS"/>
    <s v="LIMA FERREIRA"/>
    <s v="Samantha"/>
    <d v="1986-11-29T00:00:00"/>
    <d v="1933-10-26T00:00:00"/>
    <s v="OUI"/>
    <s v="OK"/>
    <s v="ACCEPTÉE"/>
    <d v="2020-04-02T00:00:00"/>
    <d v="2020-05-13T00:00:00"/>
    <s v="ACCEPTÉE"/>
    <d v="2025-05-04T00:00:00"/>
    <n v="1220419"/>
    <d v="2020-05-20T00:00:00"/>
    <d v="2020-05-14T00:00:00"/>
  </r>
  <r>
    <n v="18254"/>
    <d v="2020-03-30T00:00:00"/>
    <s v="MT"/>
    <x v="6"/>
    <s v="Roby"/>
    <n v="2064598679"/>
    <d v="2025-08-24T00:00:00"/>
    <x v="2"/>
    <s v="MARINE"/>
    <s v="Enfant mineur"/>
    <s v="RALAMBOARIVONY"/>
    <s v="Nora"/>
    <d v="2012-08-24T00:00:00"/>
    <d v="1908-01-31T00:00:00"/>
    <s v="OUI"/>
    <s v="OK"/>
    <s v="ACCEPTÉE"/>
    <d v="2020-04-02T00:00:00"/>
    <d v="2020-05-13T00:00:00"/>
    <s v="ACCEPTÉE"/>
    <d v="2025-05-04T00:00:00"/>
    <n v="1220420"/>
    <d v="2020-05-20T00:00:00"/>
    <d v="2020-05-14T00:00:00"/>
  </r>
  <r>
    <n v="18255"/>
    <d v="2020-03-30T00:00:00"/>
    <s v="MT"/>
    <x v="6"/>
    <s v="Roby"/>
    <n v="2064598679"/>
    <d v="2025-08-24T00:00:00"/>
    <x v="2"/>
    <s v="MARINE"/>
    <s v="Enfant mineur"/>
    <s v="RALAMBOARIVONY"/>
    <s v="Lyana"/>
    <d v="2017-12-06T00:00:00"/>
    <d v="1902-10-19T00:00:00"/>
    <s v="OUI"/>
    <s v="OK"/>
    <s v="SANS SUITE"/>
    <d v="2020-04-01T00:00:00"/>
    <m/>
    <m/>
    <m/>
    <m/>
    <m/>
    <d v="2020-04-01T00:00:00"/>
  </r>
  <r>
    <n v="18875"/>
    <d v="2020-04-01T00:00:00"/>
    <s v="CCH"/>
    <x v="7"/>
    <s v="David"/>
    <n v="2064367782"/>
    <d v="2021-02-02T00:00:00"/>
    <x v="3"/>
    <s v="AIR"/>
    <s v="Enfant mineur"/>
    <s v="LAFON"/>
    <s v="Léa"/>
    <d v="2006-12-11T00:00:00"/>
    <d v="1913-10-14T00:00:00"/>
    <s v="OUI"/>
    <s v="OK"/>
    <s v="ACCEPTÉE"/>
    <d v="2020-04-01T00:00:00"/>
    <d v="2020-05-13T00:00:00"/>
    <s v="ACCEPTÉE"/>
    <d v="2021-02-02T00:00:00"/>
    <n v="1220421"/>
    <d v="2020-06-03T00:00:00"/>
    <d v="2020-05-14T00:00:00"/>
  </r>
  <r>
    <n v="19080"/>
    <d v="2020-04-02T00:00:00"/>
    <s v="QM1"/>
    <x v="8"/>
    <s v="Constance"/>
    <n v="2064439788"/>
    <d v="2020-07-08T00:00:00"/>
    <x v="2"/>
    <s v="MARINE"/>
    <s v="Conjoint(e)/PACS"/>
    <s v="DELILLE"/>
    <s v="Frédéric"/>
    <d v="1986-10-05T00:00:00"/>
    <d v="1933-12-20T00:00:00"/>
    <s v="OUI"/>
    <s v="NON"/>
    <s v="REFUSÉE"/>
    <d v="2020-04-06T00:00:00"/>
    <m/>
    <m/>
    <m/>
    <m/>
    <m/>
    <d v="2020-04-06T00:00:00"/>
  </r>
  <r>
    <n v="19086"/>
    <d v="2020-04-02T00:00:00"/>
    <s v="QM1"/>
    <x v="8"/>
    <s v="Constance"/>
    <n v="2064439788"/>
    <d v="2020-07-08T00:00:00"/>
    <x v="2"/>
    <s v="MARINE"/>
    <s v="Enfant mineur"/>
    <s v="DELILLE PEREZ"/>
    <s v="Jhade"/>
    <d v="2013-05-03T00:00:00"/>
    <d v="1907-05-24T00:00:00"/>
    <s v="OUI"/>
    <s v="NON"/>
    <s v="REFUSÉE"/>
    <d v="2020-04-06T00:00:00"/>
    <m/>
    <m/>
    <m/>
    <m/>
    <m/>
    <d v="2020-04-06T00:00:00"/>
  </r>
  <r>
    <n v="19375"/>
    <d v="2020-04-06T00:00:00"/>
    <s v="CNE"/>
    <x v="9"/>
    <s v="Nicolas"/>
    <n v="2064081194"/>
    <d v="2024-11-17T00:00:00"/>
    <x v="1"/>
    <s v="TERRE"/>
    <s v="Enfant mineur"/>
    <s v="LETO"/>
    <s v="Emma"/>
    <d v="2004-09-07T00:00:00"/>
    <d v="1916-01-17T00:00:00"/>
    <s v="OUI"/>
    <s v="OK"/>
    <s v="ACCEPTÉE"/>
    <d v="2020-05-18T00:00:00"/>
    <d v="2020-05-27T00:00:00"/>
    <s v="ACCEPTÉE"/>
    <d v="2022-09-07T00:00:00"/>
    <n v="1225027"/>
    <m/>
    <d v="2020-05-27T00:00:00"/>
  </r>
  <r>
    <n v="19376"/>
    <d v="2020-04-06T00:00:00"/>
    <s v="CNE"/>
    <x v="9"/>
    <s v="Nicolas"/>
    <n v="2064081194"/>
    <d v="2024-11-17T00:00:00"/>
    <x v="1"/>
    <s v="TERRE"/>
    <s v="Enfant mineur"/>
    <s v="LETO"/>
    <s v="Enzo"/>
    <d v="2006-03-10T00:00:00"/>
    <d v="1914-07-17T00:00:00"/>
    <s v="OUI"/>
    <s v="OK"/>
    <s v="ACCEPTÉE"/>
    <d v="2020-05-18T00:00:00"/>
    <d v="2020-05-27T00:00:00"/>
    <s v="ACCEPTÉE"/>
    <d v="2024-03-10T00:00:00"/>
    <n v="1225028"/>
    <m/>
    <d v="2020-05-27T00:00:00"/>
  </r>
  <r>
    <n v="19981"/>
    <d v="2020-04-09T00:00:00"/>
    <s v="SGT"/>
    <x v="10"/>
    <s v="Holmi"/>
    <n v="2064500055"/>
    <d v="2023-08-02T00:00:00"/>
    <x v="1"/>
    <s v="TERRE"/>
    <s v="Conjoint(e)/PACS"/>
    <s v="MONNERET"/>
    <s v="Anne-Péroline"/>
    <d v="1978-02-26T00:00:00"/>
    <d v="1942-07-29T00:00:00"/>
    <s v="OUI"/>
    <s v="OK"/>
    <s v="ACCEPTÉE"/>
    <d v="2020-05-26T00:00:00"/>
    <d v="2020-06-10T00:00:00"/>
    <s v="ACCEPTÉE"/>
    <d v="2023-08-02T00:00:00"/>
    <n v="1225958"/>
    <d v="2020-06-12T00:00:00"/>
    <d v="2020-06-10T00:00:00"/>
  </r>
  <r>
    <n v="19985"/>
    <d v="2020-04-09T00:00:00"/>
    <s v="SGT"/>
    <x v="10"/>
    <s v="Holmi"/>
    <n v="2064500055"/>
    <d v="2023-08-02T00:00:00"/>
    <x v="1"/>
    <s v="TERRE"/>
    <s v="Enfant mineur"/>
    <s v="HANACHI"/>
    <s v="Cyrus"/>
    <d v="2015-06-04T00:00:00"/>
    <d v="1905-04-22T00:00:00"/>
    <s v="OUI"/>
    <s v="OK"/>
    <s v="ACCEPTÉE"/>
    <d v="2020-05-26T00:00:00"/>
    <d v="2020-06-10T00:00:00"/>
    <s v="ACCEPTÉE"/>
    <d v="2023-08-02T00:00:00"/>
    <n v="1225959"/>
    <d v="2020-06-12T00:00:00"/>
    <d v="2020-06-10T00:00:00"/>
  </r>
  <r>
    <n v="19987"/>
    <d v="2020-04-09T00:00:00"/>
    <s v="SGT"/>
    <x v="10"/>
    <s v="Holmi"/>
    <n v="2064500055"/>
    <d v="2023-08-02T00:00:00"/>
    <x v="1"/>
    <s v="TERRE"/>
    <s v="Enfant mineur"/>
    <s v="HANACHI"/>
    <s v="Cybèle"/>
    <d v="2017-05-17T00:00:00"/>
    <d v="1903-05-10T00:00:00"/>
    <s v="OUI"/>
    <s v="OK"/>
    <s v="REFUSÉE"/>
    <d v="2020-05-26T00:00:00"/>
    <m/>
    <m/>
    <m/>
    <m/>
    <m/>
    <d v="2020-05-26T00:00:00"/>
  </r>
  <r>
    <n v="20313"/>
    <d v="2020-04-14T00:00:00"/>
    <s v="SCH"/>
    <x v="11"/>
    <s v="Rui"/>
    <n v="2064632151"/>
    <d v="2023-06-22T00:00:00"/>
    <x v="0"/>
    <s v="TERRE"/>
    <s v="Conjoint(e)/PACS"/>
    <s v="DA SILVA GOMES"/>
    <s v="Tayanne Roberta"/>
    <d v="1990-11-04T00:00:00"/>
    <d v="1929-11-20T00:00:00"/>
    <s v="OUI"/>
    <s v="NON"/>
    <s v="REFUSÉE"/>
    <d v="2020-04-16T00:00:00"/>
    <m/>
    <m/>
    <m/>
    <m/>
    <m/>
    <d v="2020-04-16T00:00:00"/>
  </r>
  <r>
    <n v="20318"/>
    <d v="2020-04-23T00:00:00"/>
    <s v="SCH"/>
    <x v="11"/>
    <s v="Rui"/>
    <n v="2064632151"/>
    <d v="2023-06-22T00:00:00"/>
    <x v="0"/>
    <s v="TERRE"/>
    <s v="Enfant mineur"/>
    <s v="MOREIRA DA SILVA"/>
    <s v="Andrew Guilherme"/>
    <d v="2009-05-24T00:00:00"/>
    <d v="1911-05-03T00:00:00"/>
    <s v="OUI"/>
    <s v="OK"/>
    <s v="ACCEPTÉE"/>
    <d v="2020-04-24T00:00:00"/>
    <d v="2020-05-13T00:00:00"/>
    <s v="ACCEPTÉE"/>
    <d v="2023-06-22T00:00:00"/>
    <n v="1220422"/>
    <d v="2020-05-18T00:00:00"/>
    <d v="2020-05-14T00:00:00"/>
  </r>
  <r>
    <n v="20320"/>
    <d v="2020-04-14T00:00:00"/>
    <s v="SCH"/>
    <x v="11"/>
    <s v="Rui"/>
    <n v="2064632152"/>
    <d v="2023-06-22T00:00:00"/>
    <x v="0"/>
    <s v="TERRE"/>
    <s v="Enfant mineur"/>
    <s v="MOREIRA DA SILVA"/>
    <s v="Andrew Guilherme"/>
    <d v="2009-05-25T00:00:00"/>
    <d v="1911-05-02T00:00:00"/>
    <s v="NON"/>
    <s v="NON"/>
    <s v="REFUSÉE"/>
    <d v="2020-04-16T00:00:00"/>
    <m/>
    <m/>
    <m/>
    <m/>
    <m/>
    <d v="2020-04-16T00:00:00"/>
  </r>
  <r>
    <n v="20482"/>
    <d v="2020-04-23T00:00:00"/>
    <s v="CC1"/>
    <x v="12"/>
    <s v="Alan"/>
    <n v="2064461307"/>
    <d v="2024-05-03T00:00:00"/>
    <x v="1"/>
    <s v="TERRE"/>
    <s v="Conjoint(e)/PACS"/>
    <s v="CATALA"/>
    <s v="Sandrine"/>
    <d v="1975-06-12T00:00:00"/>
    <d v="1945-04-14T00:00:00"/>
    <s v="OUI"/>
    <s v="OK"/>
    <s v="ACCEPTÉE"/>
    <d v="2020-08-06T00:00:00"/>
    <d v="2020-08-13T00:00:00"/>
    <s v="REFUSÉE"/>
    <m/>
    <m/>
    <m/>
    <m/>
  </r>
  <r>
    <n v="20733"/>
    <d v="2020-04-17T00:00:00"/>
    <s v="SCH"/>
    <x v="13"/>
    <s v="Thomas"/>
    <n v="2064149236"/>
    <d v="2024-11-30T00:00:00"/>
    <x v="1"/>
    <s v="TERRE"/>
    <s v="Conjoint(e)/PACS"/>
    <s v="LOIVET-LEGOUPI"/>
    <s v="Nabila"/>
    <d v="1979-03-23T00:00:00"/>
    <d v="1941-07-04T00:00:00"/>
    <s v="OUI"/>
    <s v="OK"/>
    <s v="ACCEPTÉE"/>
    <d v="2020-05-26T00:00:00"/>
    <d v="2020-06-10T00:00:00"/>
    <s v="ACCEPTÉE"/>
    <d v="2024-11-30T00:00:00"/>
    <n v="1225960"/>
    <d v="2020-06-22T00:00:00"/>
    <d v="2020-06-10T00:00:00"/>
  </r>
  <r>
    <n v="21204"/>
    <d v="2020-04-21T00:00:00"/>
    <s v="MT"/>
    <x v="14"/>
    <s v="Matthieu"/>
    <n v="2064501108"/>
    <d v="2021-01-29T00:00:00"/>
    <x v="2"/>
    <s v="MARINE"/>
    <s v="Conjoint(e)/PACS"/>
    <s v="ARNAUT"/>
    <s v="Yannick"/>
    <d v="1978-06-06T00:00:00"/>
    <d v="1942-04-20T00:00:00"/>
    <s v="OUI"/>
    <s v="OK"/>
    <s v="ACCEPTÉE"/>
    <d v="2020-04-23T00:00:00"/>
    <d v="2020-05-13T00:00:00"/>
    <s v="ACCEPTÉE"/>
    <d v="2021-01-29T00:00:00"/>
    <n v="1220423"/>
    <d v="2020-06-16T00:00:00"/>
    <d v="2020-05-14T00:00:00"/>
  </r>
  <r>
    <n v="21279"/>
    <d v="2020-04-22T00:00:00"/>
    <s v="CDT"/>
    <x v="15"/>
    <s v="David"/>
    <n v="2064317731"/>
    <d v="2025-04-13T00:00:00"/>
    <x v="1"/>
    <s v="TERRE"/>
    <s v="Enfant majeur"/>
    <s v="DUBOST"/>
    <s v="Sybill"/>
    <d v="2000-02-25T00:00:00"/>
    <d v="1920-07-30T00:00:00"/>
    <s v="OUI"/>
    <s v="OK"/>
    <s v="ACCEPTÉE"/>
    <d v="2020-04-23T00:00:00"/>
    <d v="2020-05-13T00:00:00"/>
    <s v="ACCEPTÉE"/>
    <d v="2025-04-13T00:00:00"/>
    <n v="1220424"/>
    <d v="2020-05-28T00:00:00"/>
    <d v="2020-05-14T00:00:00"/>
  </r>
  <r>
    <n v="21475"/>
    <d v="2020-04-23T00:00:00"/>
    <s v="ADC"/>
    <x v="16"/>
    <s v="Przemyslaw"/>
    <n v="2064814828"/>
    <d v="2025-02-16T00:00:00"/>
    <x v="0"/>
    <s v="TERRE"/>
    <s v="Conjoint(e)/PACS"/>
    <s v="GROCHOWICKI"/>
    <s v="Véronique"/>
    <d v="1968-06-14T00:00:00"/>
    <d v="1952-04-11T00:00:00"/>
    <s v="OUI"/>
    <s v="OK"/>
    <s v="ACCEPTÉE"/>
    <d v="2020-04-23T00:00:00"/>
    <d v="2020-05-13T00:00:00"/>
    <s v="ACCEPTÉE"/>
    <d v="2025-02-16T00:00:00"/>
    <n v="1220425"/>
    <d v="2020-05-29T00:00:00"/>
    <d v="2020-05-14T00:00:00"/>
  </r>
  <r>
    <n v="21476"/>
    <d v="2020-04-23T00:00:00"/>
    <s v="ADC"/>
    <x v="16"/>
    <s v="Przemyslaw"/>
    <n v="2064814828"/>
    <d v="2025-02-16T00:00:00"/>
    <x v="0"/>
    <s v="TERRE"/>
    <s v="Enfant mineur"/>
    <s v="GROCHOWICKI"/>
    <s v="Mathis"/>
    <d v="2010-08-05T00:00:00"/>
    <d v="1910-02-19T00:00:00"/>
    <s v="OUI"/>
    <s v="OK"/>
    <s v="ACCEPTÉE"/>
    <d v="2020-04-23T00:00:00"/>
    <d v="2020-05-13T00:00:00"/>
    <s v="ACCEPTÉE"/>
    <d v="2025-02-16T00:00:00"/>
    <n v="1220426"/>
    <d v="2020-05-29T00:00:00"/>
    <d v="2020-05-14T00:00:00"/>
  </r>
  <r>
    <n v="21477"/>
    <d v="2020-04-23T00:00:00"/>
    <s v="ADC"/>
    <x v="16"/>
    <s v="Przemyslaw"/>
    <n v="2064814828"/>
    <d v="2025-02-16T00:00:00"/>
    <x v="0"/>
    <s v="TERRE"/>
    <s v="Enfant majeur"/>
    <s v="GROCHOWICKI"/>
    <s v="Océane"/>
    <d v="1998-05-18T00:00:00"/>
    <d v="1922-05-09T00:00:00"/>
    <s v="OUI"/>
    <s v="OK"/>
    <s v="ACCEPTÉE"/>
    <d v="2020-04-23T00:00:00"/>
    <d v="2020-05-13T00:00:00"/>
    <s v="ACCEPTÉE"/>
    <d v="2025-02-16T00:00:00"/>
    <n v="1220427"/>
    <d v="2020-05-29T00:00:00"/>
    <d v="2020-05-14T00:00:00"/>
  </r>
  <r>
    <n v="21495"/>
    <d v="2020-04-23T00:00:00"/>
    <s v="CDT"/>
    <x v="15"/>
    <s v="David"/>
    <n v="2064317731"/>
    <d v="2025-04-13T00:00:00"/>
    <x v="1"/>
    <s v="TERRE"/>
    <s v="Conjoint(e)/PACS"/>
    <s v="DUBOST"/>
    <s v="Marie-Bénédicte"/>
    <d v="1973-04-25T00:00:00"/>
    <d v="1947-06-01T00:00:00"/>
    <s v="OUI"/>
    <s v="OK"/>
    <s v="ACCEPTÉE"/>
    <d v="2020-04-23T00:00:00"/>
    <d v="2020-05-13T00:00:00"/>
    <s v="ACCEPTÉE"/>
    <d v="2025-04-13T00:00:00"/>
    <n v="1220428"/>
    <d v="2020-05-28T00:00:00"/>
    <d v="2020-05-14T00:00:00"/>
  </r>
  <r>
    <n v="21575"/>
    <d v="2020-04-23T00:00:00"/>
    <s v="SCH"/>
    <x v="11"/>
    <s v="Rui"/>
    <n v="2064632151"/>
    <d v="2023-06-22T00:00:00"/>
    <x v="0"/>
    <s v="TERRE"/>
    <s v="Enfant mineur"/>
    <s v="MOREIRA DA SILVA"/>
    <s v="Andrew Guilherme"/>
    <d v="2009-05-24T00:00:00"/>
    <d v="1911-05-03T00:00:00"/>
    <s v="OUI"/>
    <s v="NON"/>
    <s v="SANS SUITE"/>
    <d v="2020-04-24T00:00:00"/>
    <m/>
    <m/>
    <m/>
    <m/>
    <m/>
    <d v="2020-04-24T00:00:00"/>
  </r>
  <r>
    <n v="21953"/>
    <d v="2020-04-27T00:00:00"/>
    <s v="CPL"/>
    <x v="17"/>
    <s v="Pablo"/>
    <n v="2064767172"/>
    <d v="2022-08-31T00:00:00"/>
    <x v="0"/>
    <s v="TERRE"/>
    <s v="Conjoint(e)/PACS"/>
    <s v="SANTOS ASSUNCAO"/>
    <s v="Ana Carolina"/>
    <d v="1991-05-29T00:00:00"/>
    <d v="1929-04-28T00:00:00"/>
    <s v="OUI"/>
    <s v="OK"/>
    <s v="ACCEPTÉE"/>
    <d v="2020-05-14T00:00:00"/>
    <d v="2020-05-26T00:00:00"/>
    <s v="ACCEPTÉE"/>
    <d v="2022-08-31T00:00:00"/>
    <n v="1224854"/>
    <d v="2020-06-03T00:00:00"/>
    <d v="2020-05-26T00:00:00"/>
  </r>
  <r>
    <n v="22034"/>
    <d v="2020-06-23T00:00:00"/>
    <s v="SCH"/>
    <x v="18"/>
    <s v="Tiago"/>
    <n v="2064102748"/>
    <d v="2022-09-23T00:00:00"/>
    <x v="0"/>
    <s v="TERRE"/>
    <s v="Conjoint(e)/PACS"/>
    <s v="DA SILVA FERREIRA"/>
    <s v="Lucélia"/>
    <d v="1981-07-25T00:00:00"/>
    <d v="1939-03-02T00:00:00"/>
    <s v="NON"/>
    <s v="NON"/>
    <s v="REFUSÉE"/>
    <d v="2020-06-24T00:00:00"/>
    <m/>
    <m/>
    <m/>
    <m/>
    <m/>
    <m/>
  </r>
  <r>
    <n v="22431"/>
    <d v="2020-04-29T00:00:00"/>
    <s v="CC1"/>
    <x v="19"/>
    <s v="Jesse"/>
    <n v="2064602655"/>
    <d v="2026-09-05T00:00:00"/>
    <x v="1"/>
    <s v="TERRE"/>
    <s v="Conjoint(e)/PACS"/>
    <s v="GAVILLET"/>
    <s v="Elodie"/>
    <d v="2020-04-02T00:00:00"/>
    <d v="1900-06-23T00:00:00"/>
    <s v="OUI"/>
    <s v="EN ATT MODIF"/>
    <s v="EN CONSTRUCTION"/>
    <d v="2020-05-14T00:00:00"/>
    <m/>
    <m/>
    <m/>
    <m/>
    <m/>
    <m/>
  </r>
  <r>
    <n v="22877"/>
    <d v="2020-05-20T00:00:00"/>
    <s v="SGT"/>
    <x v="20"/>
    <s v="Adrien"/>
    <n v="2064738378"/>
    <d v="2022-12-04T00:00:00"/>
    <x v="1"/>
    <s v="TERRE"/>
    <s v="Enfant mineur"/>
    <s v="DUPOUY"/>
    <s v="Constance"/>
    <d v="2016-03-02T00:00:00"/>
    <d v="1904-07-24T00:00:00"/>
    <s v="OUI"/>
    <s v="OK"/>
    <s v="ACCEPTÉE"/>
    <d v="2020-05-26T00:00:00"/>
    <d v="2020-06-10T00:00:00"/>
    <s v="ACCEPTÉE"/>
    <d v="2022-12-04T00:00:00"/>
    <n v="1225961"/>
    <d v="2020-06-19T00:00:00"/>
    <d v="2020-06-10T00:00:00"/>
  </r>
  <r>
    <n v="23229"/>
    <d v="2020-05-05T00:00:00"/>
    <s v="CDT"/>
    <x v="15"/>
    <s v="David"/>
    <n v="2064317731"/>
    <d v="2025-04-13T00:00:00"/>
    <x v="1"/>
    <s v="TERRE"/>
    <s v="Enfant majeur"/>
    <s v="DUBOST"/>
    <s v="Marion"/>
    <d v="1998-04-21T00:00:00"/>
    <d v="1922-06-05T00:00:00"/>
    <s v="OUI"/>
    <s v="OK"/>
    <s v="ACCEPTÉE"/>
    <d v="2020-05-14T00:00:00"/>
    <d v="2020-05-26T00:00:00"/>
    <s v="ACCEPTÉE"/>
    <d v="2025-04-13T00:00:00"/>
    <n v="1224855"/>
    <d v="2020-06-02T00:00:00"/>
    <d v="2020-05-26T00:00:00"/>
  </r>
  <r>
    <n v="23347"/>
    <d v="2020-06-03T00:00:00"/>
    <s v="ADJ"/>
    <x v="21"/>
    <s v="Yann"/>
    <n v="2064839492"/>
    <d v="2030-04-30T00:00:00"/>
    <x v="1"/>
    <s v="TERRE"/>
    <s v="Conjoint(e)/PACS"/>
    <s v="DECHAPPE"/>
    <s v="Laeticia"/>
    <d v="1987-06-20T00:00:00"/>
    <d v="1933-04-06T00:00:00"/>
    <s v="OUI"/>
    <s v="OK"/>
    <s v="ACCEPTÉE"/>
    <d v="2020-06-04T00:00:00"/>
    <d v="2020-06-23T00:00:00"/>
    <s v="ACCEPTÉE"/>
    <d v="2025-06-15T00:00:00"/>
    <n v="1227848"/>
    <d v="2020-06-23T00:00:00"/>
    <d v="2020-06-23T00:00:00"/>
  </r>
  <r>
    <n v="23445"/>
    <d v="2020-05-07T00:00:00"/>
    <s v="CPL"/>
    <x v="22"/>
    <s v="Kévin"/>
    <n v="2064485808"/>
    <d v="2021-09-05T00:00:00"/>
    <x v="1"/>
    <s v="TERRE"/>
    <s v="Conjoint(e)/PACS"/>
    <s v="KETILADZE"/>
    <s v="Salome"/>
    <d v="1999-03-14T00:00:00"/>
    <d v="1921-07-13T00:00:00"/>
    <s v="NON"/>
    <s v="NON"/>
    <s v="REFUSÉE"/>
    <d v="2020-05-14T00:00:00"/>
    <m/>
    <m/>
    <m/>
    <m/>
    <m/>
    <d v="2020-05-14T00:00:00"/>
  </r>
  <r>
    <n v="23783"/>
    <d v="2020-05-25T00:00:00"/>
    <s v="CCH"/>
    <x v="23"/>
    <s v="Hicham"/>
    <n v="2064706307"/>
    <d v="2023-12-06T00:00:00"/>
    <x v="0"/>
    <s v="TERRE"/>
    <s v="Conjoint(e)/PACS"/>
    <s v="ZIMACH ép. HARKATY"/>
    <s v="Moumna"/>
    <d v="1975-11-03T00:00:00"/>
    <d v="1944-11-21T00:00:00"/>
    <s v="OUI"/>
    <s v="OK"/>
    <s v="ACCEPTÉE"/>
    <d v="2020-05-26T00:00:00"/>
    <d v="2020-06-10T00:00:00"/>
    <s v="ACCEPTÉE"/>
    <d v="2023-12-06T00:00:00"/>
    <n v="1225962"/>
    <d v="2020-06-17T00:00:00"/>
    <d v="2020-06-10T00:00:00"/>
  </r>
  <r>
    <n v="24574"/>
    <d v="2020-05-13T00:00:00"/>
    <s v="MT"/>
    <x v="24"/>
    <s v="Nicolas"/>
    <n v="2064717667"/>
    <d v="2021-09-02T00:00:00"/>
    <x v="2"/>
    <s v="MARINE"/>
    <s v="Enfant mineur"/>
    <s v="DEHEZ"/>
    <s v="Manon"/>
    <d v="2007-11-17T00:00:00"/>
    <d v="1912-11-07T00:00:00"/>
    <s v="OUI"/>
    <s v="OK"/>
    <s v="ACCEPTÉE"/>
    <d v="2020-05-14T00:00:00"/>
    <d v="2020-06-04T00:00:00"/>
    <s v="ACCEPTÉE"/>
    <d v="2021-09-02T00:00:00"/>
    <n v="1225200"/>
    <m/>
    <d v="2020-06-12T00:00:00"/>
  </r>
  <r>
    <n v="24721"/>
    <d v="2020-05-18T00:00:00"/>
    <s v="CCH"/>
    <x v="25"/>
    <s v="Marcin"/>
    <n v="2064518757"/>
    <d v="2022-04-02T00:00:00"/>
    <x v="0"/>
    <s v="TERRE"/>
    <s v="Enfant mineur"/>
    <s v="POTOCKI"/>
    <s v="Gabriel"/>
    <d v="2015-08-25T00:00:00"/>
    <d v="1905-01-30T00:00:00"/>
    <s v="OUI"/>
    <s v="OK"/>
    <s v="ACCEPTÉE"/>
    <d v="2020-07-08T00:00:00"/>
    <d v="2020-07-16T00:00:00"/>
    <s v="ACCEPTÉE"/>
    <d v="2022-04-02T00:00:00"/>
    <n v="1231693"/>
    <m/>
    <d v="2020-07-16T00:00:00"/>
  </r>
  <r>
    <n v="25210"/>
    <d v="2020-05-18T00:00:00"/>
    <s v="CCH"/>
    <x v="25"/>
    <s v="Marcin"/>
    <n v="2064518757"/>
    <d v="2022-04-02T00:00:00"/>
    <x v="0"/>
    <s v="TERRE"/>
    <s v="Enfant mineur"/>
    <s v="POTOCKI"/>
    <s v="Apolonia"/>
    <d v="2017-01-20T00:00:00"/>
    <d v="1903-09-04T00:00:00"/>
    <s v="OUI"/>
    <s v="NON"/>
    <s v="REFUSÉE"/>
    <d v="2020-05-18T00:00:00"/>
    <m/>
    <m/>
    <m/>
    <m/>
    <m/>
    <d v="2020-06-12T00:00:00"/>
  </r>
  <r>
    <n v="25229"/>
    <d v="2020-05-18T00:00:00"/>
    <s v="CCH"/>
    <x v="25"/>
    <s v="Marcin"/>
    <n v="2064518757"/>
    <d v="2022-04-02T00:00:00"/>
    <x v="0"/>
    <s v="TERRE"/>
    <s v="Conjoint(e)/PACS"/>
    <s v="POTOCKI"/>
    <s v="Anna"/>
    <d v="1980-08-20T00:00:00"/>
    <d v="1940-02-04T00:00:00"/>
    <s v="OUI"/>
    <s v="OK"/>
    <s v="ACCEPTÉE"/>
    <d v="2020-07-08T00:00:00"/>
    <d v="2020-07-16T00:00:00"/>
    <s v="ACCEPTÉE"/>
    <d v="2022-04-02T00:00:00"/>
    <n v="1231694"/>
    <m/>
    <d v="2020-07-16T00:00:00"/>
  </r>
  <r>
    <n v="25349"/>
    <d v="2020-05-19T00:00:00"/>
    <s v="CC1"/>
    <x v="26"/>
    <s v="Sébastien"/>
    <n v="2064824933"/>
    <d v="2028-11-04T00:00:00"/>
    <x v="1"/>
    <s v="TERRE"/>
    <s v="Conjoint(e)/PACS"/>
    <s v="POURTAL"/>
    <s v="Alexandra"/>
    <d v="1986-02-15T00:00:00"/>
    <d v="1934-08-09T00:00:00"/>
    <s v="OUI"/>
    <s v="OK"/>
    <s v="ACCEPTÉE"/>
    <d v="2020-06-16T00:00:00"/>
    <d v="2020-06-29T00:00:00"/>
    <s v="ACCEPTÉE"/>
    <d v="2025-06-18T00:00:00"/>
    <n v="1228711"/>
    <m/>
    <d v="2020-06-29T00:00:00"/>
  </r>
  <r>
    <n v="25587"/>
    <d v="2020-05-18T00:00:00"/>
    <s v="CC1"/>
    <x v="27"/>
    <s v="Alexandre"/>
    <n v="2064824932"/>
    <d v="2028-11-05T00:00:00"/>
    <x v="1"/>
    <s v="TERRE"/>
    <s v="Conjoint(e)/PACS"/>
    <s v="MUGNIER"/>
    <s v="Elodie"/>
    <d v="1989-05-28T00:00:00"/>
    <d v="1931-04-29T00:00:00"/>
    <s v="OUI"/>
    <s v="OK"/>
    <s v="ACCEPTÉE"/>
    <d v="2020-05-18T00:00:00"/>
    <d v="2020-06-04T00:00:00"/>
    <s v="ACCEPTÉE"/>
    <d v="2025-05-26T00:00:00"/>
    <n v="1225201"/>
    <d v="2020-06-11T00:00:00"/>
    <d v="2020-06-11T00:00:00"/>
  </r>
  <r>
    <n v="25588"/>
    <d v="2020-05-18T00:00:00"/>
    <s v="CC1"/>
    <x v="27"/>
    <s v="Alexandre"/>
    <n v="2064824932"/>
    <d v="2028-11-05T00:00:00"/>
    <x v="1"/>
    <s v="TERRE"/>
    <s v="Enfant mineur"/>
    <s v="MUGNIER"/>
    <s v="Armand"/>
    <d v="2010-10-23T00:00:00"/>
    <d v="1909-12-02T00:00:00"/>
    <s v="OUI"/>
    <s v="OK"/>
    <s v="ACCEPTÉE"/>
    <d v="2020-05-18T00:00:00"/>
    <d v="2020-06-04T00:00:00"/>
    <s v="ACCEPTÉE"/>
    <d v="2025-05-26T00:00:00"/>
    <n v="1225202"/>
    <d v="2020-06-11T00:00:00"/>
    <d v="2020-06-11T00:00:00"/>
  </r>
  <r>
    <n v="25589"/>
    <d v="2020-05-18T00:00:00"/>
    <s v="CC1"/>
    <x v="27"/>
    <s v="Alexandre"/>
    <n v="2064824932"/>
    <d v="2028-11-05T00:00:00"/>
    <x v="1"/>
    <s v="TERRE"/>
    <s v="Enfant mineur"/>
    <s v="MUGNIER"/>
    <s v="Mathilde"/>
    <d v="2016-04-08T00:00:00"/>
    <d v="1904-06-17T00:00:00"/>
    <s v="OUI"/>
    <s v="OK"/>
    <s v="ACCEPTÉE"/>
    <d v="2020-05-18T00:00:00"/>
    <d v="2020-06-04T00:00:00"/>
    <s v="ACCEPTÉE"/>
    <d v="2025-05-26T00:00:00"/>
    <n v="1225203"/>
    <d v="2020-06-11T00:00:00"/>
    <d v="2020-06-11T00:00:00"/>
  </r>
  <r>
    <n v="25626"/>
    <d v="2020-05-19T00:00:00"/>
    <s v="CC1"/>
    <x v="26"/>
    <s v="Sébastien"/>
    <n v="2064418196"/>
    <d v="2020-05-04T00:00:00"/>
    <x v="1"/>
    <s v="TERRE"/>
    <s v="Enfant mineur"/>
    <s v="VESENTINI POURTAL"/>
    <s v="Chloé"/>
    <d v="2012-04-14T00:00:00"/>
    <d v="1908-06-11T00:00:00"/>
    <s v="NON"/>
    <s v="NON"/>
    <s v="REFUSÉE"/>
    <d v="2020-05-26T00:00:00"/>
    <m/>
    <m/>
    <m/>
    <m/>
    <m/>
    <d v="2020-06-12T00:00:00"/>
  </r>
  <r>
    <n v="25725"/>
    <d v="2020-05-19T00:00:00"/>
    <s v="MT"/>
    <x v="28"/>
    <s v="Frédéric"/>
    <n v="2064630955"/>
    <d v="2021-04-19T00:00:00"/>
    <x v="2"/>
    <s v="MARINE"/>
    <s v="Conjoint(e)/PACS"/>
    <s v="PETIT"/>
    <s v="Coralie"/>
    <d v="1987-04-28T00:00:00"/>
    <d v="1933-05-29T00:00:00"/>
    <s v="OUI"/>
    <s v="OK"/>
    <s v="ACCEPTÉE"/>
    <d v="2020-05-26T00:00:00"/>
    <d v="2020-06-10T00:00:00"/>
    <s v="ACCEPTÉE"/>
    <d v="2021-04-19T00:00:00"/>
    <n v="1225963"/>
    <d v="2020-06-24T00:00:00"/>
    <d v="2020-06-10T00:00:00"/>
  </r>
  <r>
    <n v="25727"/>
    <d v="2020-05-19T00:00:00"/>
    <s v="MT"/>
    <x v="28"/>
    <s v="Frédéric"/>
    <n v="2064630955"/>
    <d v="2021-04-19T00:00:00"/>
    <x v="2"/>
    <s v="MARINE"/>
    <s v="Enfant mineur"/>
    <s v="ROUSSET"/>
    <s v="Emma"/>
    <d v="2011-05-16T00:00:00"/>
    <d v="1909-05-11T00:00:00"/>
    <s v="OUI"/>
    <s v="OK"/>
    <s v="ACCEPTÉE"/>
    <d v="2020-05-26T00:00:00"/>
    <d v="2020-06-10T00:00:00"/>
    <s v="ACCEPTÉE"/>
    <d v="2021-04-19T00:00:00"/>
    <n v="1225964"/>
    <d v="2020-06-24T00:00:00"/>
    <d v="2020-06-10T00:00:00"/>
  </r>
  <r>
    <n v="25901"/>
    <d v="2020-06-04T00:00:00"/>
    <s v="ADJ"/>
    <x v="29"/>
    <s v="Gilceu"/>
    <n v="2064840655"/>
    <d v="2025-11-30T00:00:00"/>
    <x v="0"/>
    <s v="TERRE"/>
    <s v="Conjoint(e)/PACS"/>
    <s v="LEODORO MASCIEL"/>
    <s v="Marilène"/>
    <d v="1974-07-29T00:00:00"/>
    <d v="1946-02-26T00:00:00"/>
    <s v="OUI"/>
    <s v="EN ATT MODIF"/>
    <s v="EN CONSTRUCTION"/>
    <d v="2020-06-04T00:00:00"/>
    <m/>
    <m/>
    <m/>
    <m/>
    <m/>
    <m/>
  </r>
  <r>
    <n v="26414"/>
    <d v="2020-05-25T00:00:00"/>
    <s v="SCH"/>
    <x v="30"/>
    <s v="Robert"/>
    <n v="2064263666"/>
    <d v="2023-05-03T00:00:00"/>
    <x v="1"/>
    <s v="TERRE"/>
    <s v="Conjoint(e)/PACS"/>
    <s v="CUEWAPURU"/>
    <s v="Davina"/>
    <d v="1984-05-16T00:00:00"/>
    <d v="1936-05-10T00:00:00"/>
    <s v="OUI"/>
    <s v="EN ATT MODIF"/>
    <s v="EN CONSTRUCTION"/>
    <d v="2020-05-26T00:00:00"/>
    <m/>
    <m/>
    <m/>
    <m/>
    <m/>
    <m/>
  </r>
  <r>
    <n v="26563"/>
    <d v="2020-05-25T00:00:00"/>
    <s v="SCH"/>
    <x v="11"/>
    <s v="Rui"/>
    <n v="2064632151"/>
    <d v="2023-06-22T00:00:00"/>
    <x v="0"/>
    <s v="TERRE"/>
    <s v="Conjoint(e)/PACS"/>
    <s v="DA SILVA GOMES"/>
    <s v="Tayanne Roberta"/>
    <d v="1990-11-04T00:00:00"/>
    <d v="1929-11-20T00:00:00"/>
    <s v="OUI"/>
    <s v="OK"/>
    <s v="ACCEPTÉE"/>
    <d v="2020-06-02T00:00:00"/>
    <d v="2020-06-16T00:00:00"/>
    <s v="ACCEPTÉE"/>
    <d v="2023-06-22T00:00:00"/>
    <n v="1226577"/>
    <d v="2020-07-08T00:00:00"/>
    <d v="2020-06-16T00:00:00"/>
  </r>
  <r>
    <n v="26716"/>
    <d v="2020-05-25T00:00:00"/>
    <s v="CNE"/>
    <x v="31"/>
    <s v="Marcel"/>
    <n v="2063992527"/>
    <d v="2024-11-04T00:00:00"/>
    <x v="0"/>
    <s v="TERRE"/>
    <s v="Conjoint(e)/PACS"/>
    <s v="REUSS-BOUVIER"/>
    <s v="Stéphanie"/>
    <d v="1985-05-03T00:00:00"/>
    <d v="1935-05-24T00:00:00"/>
    <s v="OUI"/>
    <s v="OK"/>
    <s v="ACCEPTÉE"/>
    <d v="2020-06-02T00:00:00"/>
    <d v="2020-06-16T00:00:00"/>
    <s v="ACCEPTÉE"/>
    <d v="2024-11-04T00:00:00"/>
    <n v="1226578"/>
    <d v="2020-07-02T00:00:00"/>
    <d v="2020-06-16T00:00:00"/>
  </r>
  <r>
    <n v="26888"/>
    <d v="2020-05-26T00:00:00"/>
    <s v="SGT"/>
    <x v="10"/>
    <s v="Holmi"/>
    <n v="2064500055"/>
    <d v="2023-08-02T00:00:00"/>
    <x v="1"/>
    <s v="TERRE"/>
    <s v="Conjoint(e)/PACS"/>
    <s v="MONNERET"/>
    <s v="Anne-Péroline"/>
    <d v="1978-02-26T00:00:00"/>
    <d v="1942-07-29T00:00:00"/>
    <s v="OUI"/>
    <s v="OK"/>
    <s v="SANS SUITE"/>
    <d v="2020-05-26T00:00:00"/>
    <m/>
    <m/>
    <m/>
    <m/>
    <m/>
    <d v="2020-05-26T00:00:00"/>
  </r>
  <r>
    <n v="26934"/>
    <d v="2020-05-26T00:00:00"/>
    <s v="SCH"/>
    <x v="13"/>
    <s v="Thomas"/>
    <n v="2064149236"/>
    <d v="2024-11-30T00:00:00"/>
    <x v="1"/>
    <s v="TERRE"/>
    <s v="Enfant mineur"/>
    <s v="LOIVET-LEGOUPI"/>
    <s v="Sophia"/>
    <d v="2016-02-05T00:00:00"/>
    <d v="1904-08-19T00:00:00"/>
    <s v="OUI"/>
    <s v="OK"/>
    <s v="ACCEPTÉE"/>
    <d v="2020-06-03T00:00:00"/>
    <d v="2020-06-17T00:00:00"/>
    <s v="ACCEPTÉE"/>
    <d v="2024-11-30T00:00:00"/>
    <n v="1226865"/>
    <d v="2020-06-19T00:00:00"/>
    <d v="2020-06-17T00:00:00"/>
  </r>
  <r>
    <n v="27759"/>
    <d v="2020-05-29T00:00:00"/>
    <s v="ADC"/>
    <x v="32"/>
    <s v="Jean-Claude"/>
    <n v="2064814850"/>
    <d v="2021-02-18T00:00:00"/>
    <x v="0"/>
    <s v="TERRE"/>
    <s v="Conjoint(e)/PACS"/>
    <s v="ROSAAS"/>
    <s v="Hana Lora"/>
    <d v="1969-02-24T00:00:00"/>
    <d v="1951-07-31T00:00:00"/>
    <s v="OUI"/>
    <s v="OK"/>
    <s v="SANS SUITE"/>
    <d v="2020-06-02T00:00:00"/>
    <m/>
    <m/>
    <m/>
    <m/>
    <m/>
    <d v="2020-06-12T00:00:00"/>
  </r>
  <r>
    <n v="27765"/>
    <d v="2020-05-29T00:00:00"/>
    <s v="ADC"/>
    <x v="32"/>
    <s v="Jean-Claude"/>
    <n v="2064814850"/>
    <d v="2021-02-18T00:00:00"/>
    <x v="0"/>
    <s v="TERRE"/>
    <s v="Enfant majeur"/>
    <s v="ROSAAS"/>
    <s v="Liantsoa"/>
    <d v="2001-09-14T00:00:00"/>
    <d v="1919-01-10T00:00:00"/>
    <s v="OUI"/>
    <s v="OK"/>
    <s v="SANS SUITE"/>
    <d v="2020-06-02T00:00:00"/>
    <m/>
    <m/>
    <m/>
    <m/>
    <m/>
    <d v="2020-06-12T00:00:00"/>
  </r>
  <r>
    <n v="27768"/>
    <d v="2020-05-29T00:00:00"/>
    <s v="ADC"/>
    <x v="32"/>
    <s v="Jean-Claude"/>
    <n v="2064814850"/>
    <d v="2021-02-18T00:00:00"/>
    <x v="0"/>
    <s v="TERRE"/>
    <s v="Enfant mineur"/>
    <s v="ROSAAS"/>
    <s v="Lyanah"/>
    <d v="2009-11-02T00:00:00"/>
    <d v="1910-11-22T00:00:00"/>
    <s v="OUI"/>
    <s v="OK"/>
    <s v="SANS SUITE"/>
    <d v="2020-06-02T00:00:00"/>
    <m/>
    <m/>
    <m/>
    <m/>
    <m/>
    <d v="2020-06-12T00:00:00"/>
  </r>
  <r>
    <n v="28058"/>
    <d v="2020-06-02T00:00:00"/>
    <s v="SCH"/>
    <x v="33"/>
    <s v="Eracle"/>
    <n v="2064634193"/>
    <d v="2023-07-11T00:00:00"/>
    <x v="0"/>
    <s v="TERRE"/>
    <s v="Conjoint(e)/PACS"/>
    <s v="CONSTANTINESCU"/>
    <s v="Danièle"/>
    <d v="1973-12-12T00:00:00"/>
    <d v="1946-10-13T00:00:00"/>
    <s v="OUI"/>
    <s v="OK"/>
    <s v="ACCEPTÉE"/>
    <d v="2020-07-15T00:00:00"/>
    <d v="2020-07-30T00:00:00"/>
    <s v="ACCEPTÉE"/>
    <d v="2023-07-11T00:00:00"/>
    <n v="1232932"/>
    <d v="2020-08-06T00:00:00"/>
    <d v="2020-08-13T00:00:00"/>
  </r>
  <r>
    <n v="28079"/>
    <d v="2020-06-02T00:00:00"/>
    <s v="SCH"/>
    <x v="33"/>
    <s v="Eracle"/>
    <n v="2064694193"/>
    <d v="2023-07-11T00:00:00"/>
    <x v="0"/>
    <s v="TERRE"/>
    <s v="Enfant mineur"/>
    <s v="CONSTANTINESCU"/>
    <s v="Sacha"/>
    <d v="2015-01-19T00:00:00"/>
    <d v="1905-09-05T00:00:00"/>
    <s v="OUI"/>
    <s v="OK"/>
    <s v="ACCEPTÉE"/>
    <d v="2020-07-15T00:00:00"/>
    <d v="2020-07-30T00:00:00"/>
    <s v="ACCEPTÉE"/>
    <d v="2023-07-11T00:00:00"/>
    <n v="1232933"/>
    <d v="2020-08-06T00:00:00"/>
    <d v="2020-08-13T00:00:00"/>
  </r>
  <r>
    <n v="28254"/>
    <d v="2020-06-02T00:00:00"/>
    <s v="SCH"/>
    <x v="34"/>
    <s v="Julien"/>
    <n v="2064824463"/>
    <d v="2022-05-04T00:00:00"/>
    <x v="1"/>
    <s v="TERRE"/>
    <s v="Conjoint(e)/PACS"/>
    <s v="CAZES"/>
    <s v="Nadia"/>
    <d v="1976-06-22T00:00:00"/>
    <d v="1944-04-03T00:00:00"/>
    <s v="OUI"/>
    <s v="EN ATT MODIF"/>
    <s v="EN CONSTRUCTION"/>
    <d v="2020-06-02T00:00:00"/>
    <m/>
    <m/>
    <m/>
    <m/>
    <m/>
    <m/>
  </r>
  <r>
    <n v="28265"/>
    <d v="2020-08-17T00:00:00"/>
    <s v="CC1"/>
    <x v="35"/>
    <s v="Tamou"/>
    <n v="2064164656"/>
    <d v="2022-05-04T00:00:00"/>
    <x v="4"/>
    <s v="TERRE"/>
    <s v="Enfant mineur"/>
    <s v="LINDINI NAFKHAOUI"/>
    <s v="Erwan"/>
    <d v="2014-04-06T00:00:00"/>
    <d v="1906-06-20T00:00:00"/>
    <s v="OUI"/>
    <s v="OK"/>
    <s v="ACCEPTÉE"/>
    <d v="2020-08-17T00:00:00"/>
    <d v="2020-08-26T00:00:00"/>
    <s v="ACCEPTÉE"/>
    <d v="2022-05-04T00:00:00"/>
    <n v="1235869"/>
    <d v="2020-08-28T00:00:00"/>
    <d v="2020-08-26T00:00:00"/>
  </r>
  <r>
    <n v="28822"/>
    <d v="2020-06-03T00:00:00"/>
    <s v="ADC"/>
    <x v="36"/>
    <s v="Cyrille"/>
    <n v="2063991469"/>
    <d v="2023-09-20T00:00:00"/>
    <x v="5"/>
    <s v="TERRE"/>
    <s v="Enfant mineur"/>
    <s v="DUCAT"/>
    <s v="Léna"/>
    <d v="2004-01-29T00:00:00"/>
    <d v="1916-08-26T00:00:00"/>
    <s v="OUI"/>
    <s v="OK"/>
    <s v="ACCEPTÉE"/>
    <d v="2020-06-11T00:00:00"/>
    <d v="2020-07-09T00:00:00"/>
    <s v="ACCEPTÉE"/>
    <d v="2022-01-29T00:00:00"/>
    <n v="1228195"/>
    <d v="2020-07-27T00:00:00"/>
    <d v="2020-07-13T00:00:00"/>
  </r>
  <r>
    <n v="28825"/>
    <d v="2020-06-03T00:00:00"/>
    <s v="ADC"/>
    <x v="36"/>
    <s v="Cyrille"/>
    <n v="2063991469"/>
    <d v="2023-09-20T00:00:00"/>
    <x v="5"/>
    <s v="TERRE"/>
    <s v="Enfant mineur"/>
    <s v="DUCAT"/>
    <s v="Léo"/>
    <d v="2005-12-13T00:00:00"/>
    <d v="1914-10-12T00:00:00"/>
    <s v="OUI"/>
    <s v="OK"/>
    <s v="ACCEPTÉE"/>
    <d v="2020-06-11T00:00:00"/>
    <d v="2020-07-09T00:00:00"/>
    <s v="ACCEPTÉE"/>
    <d v="2023-09-20T00:00:00"/>
    <n v="1228196"/>
    <d v="2020-07-27T00:00:00"/>
    <d v="2020-07-13T00:00:00"/>
  </r>
  <r>
    <n v="29101"/>
    <d v="2020-06-04T00:00:00"/>
    <s v="ADJ"/>
    <x v="29"/>
    <s v="Gilceu"/>
    <n v="2064840655"/>
    <d v="2025-11-30T00:00:00"/>
    <x v="0"/>
    <s v="TERRE"/>
    <s v="Enfant majeur"/>
    <s v="LEODORO BORGES"/>
    <s v="Joao"/>
    <d v="2000-01-25T00:00:00"/>
    <d v="1920-08-30T00:00:00"/>
    <s v="OUI"/>
    <s v="EN ATT MODIF"/>
    <s v="EN CONSTRUCTION"/>
    <d v="2020-06-04T00:00:00"/>
    <m/>
    <m/>
    <m/>
    <m/>
    <m/>
    <m/>
  </r>
  <r>
    <n v="29104"/>
    <d v="2020-06-04T00:00:00"/>
    <s v="ADJ"/>
    <x v="29"/>
    <s v="Gilceu"/>
    <n v="2064840655"/>
    <d v="2025-11-30T00:00:00"/>
    <x v="0"/>
    <s v="TERRE"/>
    <s v="Enfant mineur"/>
    <s v="MASCIEL"/>
    <s v="Julio"/>
    <d v="2007-09-17T00:00:00"/>
    <d v="1913-01-07T00:00:00"/>
    <s v="OUI"/>
    <s v="EN ATT MODIF"/>
    <s v="EN CONSTRUCTION"/>
    <d v="2020-06-04T00:00:00"/>
    <m/>
    <m/>
    <m/>
    <m/>
    <m/>
    <m/>
  </r>
  <r>
    <n v="29883"/>
    <d v="2020-06-08T00:00:00"/>
    <s v="CNE"/>
    <x v="37"/>
    <s v="Frédéric"/>
    <n v="2064602639"/>
    <d v="2028-01-10T00:00:00"/>
    <x v="1"/>
    <s v="TERRE"/>
    <s v="Enfant majeur"/>
    <s v="BELLORTI"/>
    <s v="Lou-Ann"/>
    <d v="2002-06-19T00:00:00"/>
    <d v="1918-04-07T00:00:00"/>
    <s v="OUI"/>
    <s v="OK"/>
    <s v="ACCEPTÉE"/>
    <d v="2020-06-09T00:00:00"/>
    <d v="2020-06-23T00:00:00"/>
    <s v="REFUSÉE"/>
    <m/>
    <m/>
    <m/>
    <d v="2020-06-23T00:00:00"/>
  </r>
  <r>
    <n v="30194"/>
    <d v="2020-06-09T00:00:00"/>
    <s v="LCL"/>
    <x v="38"/>
    <s v="Emmanuel"/>
    <n v="2064121082"/>
    <d v="2024-03-04T00:00:00"/>
    <x v="3"/>
    <s v="TERRE"/>
    <s v="Enfant majeur"/>
    <s v="PASQUIER"/>
    <s v="François"/>
    <d v="1997-05-21T00:00:00"/>
    <d v="1923-05-06T00:00:00"/>
    <s v="OUI"/>
    <s v="OK"/>
    <s v="ACCEPTÉE"/>
    <d v="2020-06-09T00:00:00"/>
    <d v="2020-06-23T00:00:00"/>
    <s v="ACCEPTÉE"/>
    <d v="2024-03-04T00:00:00"/>
    <n v="1227849"/>
    <d v="2020-06-24T00:00:00"/>
    <d v="2020-06-23T00:00:00"/>
  </r>
  <r>
    <n v="30213"/>
    <d v="2020-06-09T00:00:00"/>
    <s v="CCH"/>
    <x v="39"/>
    <s v="Thierry"/>
    <n v="2064825431"/>
    <d v="2022-03-28T00:00:00"/>
    <x v="0"/>
    <s v="TERRE"/>
    <s v="Conjoint(e)/PACS"/>
    <s v="LOVAHARIMANITRA"/>
    <s v="SANS"/>
    <d v="1975-03-14T00:00:00"/>
    <d v="1945-07-13T00:00:00"/>
    <s v="OUI"/>
    <s v="OK"/>
    <s v="ACCEPTÉE"/>
    <d v="2020-06-11T00:00:00"/>
    <d v="2020-07-09T00:00:00"/>
    <s v="ACCEPTÉE"/>
    <d v="2022-03-28T00:00:00"/>
    <n v="1228197"/>
    <d v="2020-08-06T00:00:00"/>
    <d v="2020-07-13T00:00:00"/>
  </r>
  <r>
    <n v="30228"/>
    <d v="2020-06-09T00:00:00"/>
    <s v="CCH"/>
    <x v="39"/>
    <s v="Thierry"/>
    <n v="2064825431"/>
    <d v="2022-03-28T00:00:00"/>
    <x v="0"/>
    <s v="TERRE"/>
    <s v="Enfant mineur"/>
    <s v="RABENJAMINA"/>
    <s v="Mélanie"/>
    <d v="2003-09-16T00:00:00"/>
    <d v="1917-01-08T00:00:00"/>
    <s v="OUI"/>
    <s v="OK"/>
    <s v="ACCEPTÉE"/>
    <d v="2020-06-11T00:00:00"/>
    <d v="2020-07-09T00:00:00"/>
    <s v="ACCEPTÉE"/>
    <d v="2021-09-16T00:00:00"/>
    <n v="1228198"/>
    <d v="2020-08-06T00:00:00"/>
    <d v="2020-07-13T00:00:00"/>
  </r>
  <r>
    <n v="30231"/>
    <d v="2020-06-09T00:00:00"/>
    <s v="CCH"/>
    <x v="39"/>
    <s v="Thierry"/>
    <n v="2064825431"/>
    <d v="2022-03-28T00:00:00"/>
    <x v="0"/>
    <s v="TERRE"/>
    <s v="Enfant mineur"/>
    <s v="RABENJAMINA"/>
    <s v="Marina"/>
    <d v="2006-11-04T00:00:00"/>
    <d v="1913-11-20T00:00:00"/>
    <s v="OUI"/>
    <s v="OK"/>
    <s v="ACCEPTÉE"/>
    <d v="2020-06-11T00:00:00"/>
    <d v="2020-07-09T00:00:00"/>
    <s v="ACCEPTÉE"/>
    <d v="2022-03-28T00:00:00"/>
    <n v="1228199"/>
    <d v="2020-08-06T00:00:00"/>
    <d v="2020-07-13T00:00:00"/>
  </r>
  <r>
    <n v="30232"/>
    <d v="2020-06-09T00:00:00"/>
    <s v="CCH"/>
    <x v="39"/>
    <s v="Thierry"/>
    <n v="2064825431"/>
    <d v="2022-03-28T00:00:00"/>
    <x v="0"/>
    <s v="TERRE"/>
    <s v="Enfant majeur"/>
    <s v="RABENJAMINA"/>
    <s v="Miora"/>
    <d v="1996-05-08T00:00:00"/>
    <d v="1924-05-18T00:00:00"/>
    <s v="OUI"/>
    <s v="OK"/>
    <s v="ACCEPTÉE"/>
    <d v="2020-06-11T00:00:00"/>
    <d v="2020-07-09T00:00:00"/>
    <s v="ACCEPTÉE"/>
    <d v="2022-03-28T00:00:00"/>
    <n v="1228200"/>
    <d v="2020-08-06T00:00:00"/>
    <d v="2020-07-13T00:00:00"/>
  </r>
  <r>
    <n v="31160"/>
    <d v="2020-06-15T00:00:00"/>
    <s v="ADC"/>
    <x v="40"/>
    <s v="Jean-Yves"/>
    <n v="2063876194"/>
    <d v="2024-01-05T00:00:00"/>
    <x v="4"/>
    <s v="TERRE"/>
    <s v="Enfant majeur"/>
    <s v="RAMAMONJISOA"/>
    <s v="Marie-Ange"/>
    <d v="1997-03-22T00:00:00"/>
    <d v="1923-07-05T00:00:00"/>
    <s v="OUI"/>
    <s v="OK"/>
    <s v="ACCEPTÉE"/>
    <d v="2020-06-15T00:00:00"/>
    <d v="2020-06-29T00:00:00"/>
    <s v="ACCEPTÉE"/>
    <d v="2024-01-05T00:00:00"/>
    <n v="1228712"/>
    <d v="2020-06-30T00:00:00"/>
    <d v="2020-06-29T00:00:00"/>
  </r>
  <r>
    <n v="31898"/>
    <d v="2020-06-15T00:00:00"/>
    <s v="CCH"/>
    <x v="41"/>
    <s v="Winston"/>
    <n v="2064824390"/>
    <d v="2026-05-04T00:00:00"/>
    <x v="1"/>
    <s v="TERRE"/>
    <s v="Conjoint(e)/PACS"/>
    <s v="WACAPOU"/>
    <s v="Sophie"/>
    <d v="1988-08-29T00:00:00"/>
    <d v="1932-01-26T00:00:00"/>
    <s v="OUI"/>
    <s v="EN ATT MODIF"/>
    <s v="EN CONSTRUCTION"/>
    <d v="2020-06-15T00:00:00"/>
    <m/>
    <m/>
    <m/>
    <m/>
    <m/>
    <m/>
  </r>
  <r>
    <n v="32643"/>
    <d v="2020-06-17T00:00:00"/>
    <s v="CC1"/>
    <x v="26"/>
    <s v="Sébastien"/>
    <n v="2064824933"/>
    <d v="2028-11-04T00:00:00"/>
    <x v="1"/>
    <s v="TERRE"/>
    <s v="Enfant mineur"/>
    <s v="VESENTINI POURTAL"/>
    <s v="Chloé"/>
    <d v="2012-04-14T00:00:00"/>
    <d v="1908-06-11T00:00:00"/>
    <s v="OUI"/>
    <s v="OK"/>
    <s v="ACCEPTÉE"/>
    <d v="2020-06-18T00:00:00"/>
    <d v="2020-06-29T00:00:00"/>
    <s v="ACCEPTÉE"/>
    <d v="2025-06-23T00:00:00"/>
    <n v="1229318"/>
    <m/>
    <d v="2020-06-29T00:00:00"/>
  </r>
  <r>
    <n v="32840"/>
    <d v="2020-06-23T00:00:00"/>
    <s v="CCH"/>
    <x v="42"/>
    <s v="Joseph"/>
    <n v="2064640328"/>
    <d v="2023-07-17T00:00:00"/>
    <x v="0"/>
    <s v="TERRE"/>
    <s v="Conjoint(e)/PACS"/>
    <s v="TOAGUTU"/>
    <s v="Lorenzie"/>
    <d v="1981-03-23T00:00:00"/>
    <d v="1939-07-04T00:00:00"/>
    <s v="OUI"/>
    <s v="OK"/>
    <s v="ACCEPTÉE"/>
    <d v="2020-06-25T00:00:00"/>
    <d v="2020-07-07T00:00:00"/>
    <s v="ACCEPTÉE"/>
    <d v="2023-07-17T00:00:00"/>
    <n v="1230065"/>
    <d v="2020-08-07T00:00:00"/>
    <d v="2020-07-07T00:00:00"/>
  </r>
  <r>
    <n v="32919"/>
    <d v="2020-08-18T00:00:00"/>
    <s v="ADJ"/>
    <x v="43"/>
    <s v="Benjamin"/>
    <n v="2063977067"/>
    <d v="2022-11-04T00:00:00"/>
    <x v="1"/>
    <s v="TERRE"/>
    <s v="Conjoint(e)/PACS"/>
    <s v="BIDDAU"/>
    <s v="Florence"/>
    <d v="1982-10-20T00:00:00"/>
    <d v="1937-12-05T00:00:00"/>
    <s v="OUI"/>
    <s v="OK"/>
    <s v="ACCEPTÉE"/>
    <d v="2020-08-24T00:00:00"/>
    <d v="2020-09-09T00:00:00"/>
    <s v="ACCEPTÉE"/>
    <d v="2022-11-04T00:00:00"/>
    <n v="1236409"/>
    <d v="2020-09-15T00:00:00"/>
    <d v="2020-09-09T00:00:00"/>
  </r>
  <r>
    <n v="33116"/>
    <d v="2020-06-18T00:00:00"/>
    <s v="COL"/>
    <x v="44"/>
    <s v="Yves"/>
    <n v="2064088929"/>
    <d v="2024-11-17T00:00:00"/>
    <x v="1"/>
    <s v="TERRE"/>
    <s v="Enfant majeur"/>
    <s v="AUNIS"/>
    <s v="Emérence"/>
    <d v="2002-06-13T00:00:00"/>
    <d v="1918-04-13T00:00:00"/>
    <s v="OUI"/>
    <s v="OK"/>
    <s v="ACCEPTÉE"/>
    <d v="2020-06-22T00:00:00"/>
    <d v="2020-08-13T00:00:00"/>
    <s v="ACCEPTÉE"/>
    <d v="2024-11-17T00:00:00"/>
    <n v="1235067"/>
    <d v="2020-08-24T00:00:00"/>
    <d v="2020-08-13T00:00:00"/>
  </r>
  <r>
    <n v="33737"/>
    <d v="2020-06-22T00:00:00"/>
    <s v="MP"/>
    <x v="45"/>
    <s v="Stéphane"/>
    <n v="2064836127"/>
    <d v="2026-12-29T00:00:00"/>
    <x v="2"/>
    <s v="MARINE"/>
    <s v="Conjoint(e)/PACS"/>
    <s v="LEROY"/>
    <s v="Isabelle"/>
    <d v="1972-01-30T00:00:00"/>
    <d v="1948-08-25T00:00:00"/>
    <s v="OUI"/>
    <s v="OK"/>
    <s v="ACCEPTÉE"/>
    <d v="2020-06-22T00:00:00"/>
    <d v="2020-07-01T00:00:00"/>
    <s v="ACCEPTÉE"/>
    <d v="2025-06-25T00:00:00"/>
    <n v="1229527"/>
    <d v="2020-08-05T00:00:00"/>
    <d v="2020-07-01T00:00:00"/>
  </r>
  <r>
    <n v="33741"/>
    <d v="2020-06-22T00:00:00"/>
    <s v="MP"/>
    <x v="45"/>
    <s v="Stéphane"/>
    <n v="2064836127"/>
    <d v="2026-12-29T00:00:00"/>
    <x v="2"/>
    <s v="MARINE"/>
    <s v="Enfant majeur"/>
    <s v="LEROY"/>
    <s v="Erwan"/>
    <d v="2001-02-17T00:00:00"/>
    <d v="1919-08-07T00:00:00"/>
    <s v="OUI"/>
    <s v="OK"/>
    <s v="ACCEPTÉE"/>
    <d v="2020-06-22T00:00:00"/>
    <d v="2020-07-01T00:00:00"/>
    <s v="ACCEPTÉE"/>
    <d v="2026-12-29T00:00:00"/>
    <n v="1229528"/>
    <d v="2020-08-05T00:00:00"/>
    <d v="2020-07-01T00:00:00"/>
  </r>
  <r>
    <n v="33757"/>
    <d v="2020-06-22T00:00:00"/>
    <s v="SCH"/>
    <x v="46"/>
    <s v="Vincent"/>
    <n v="2064640325"/>
    <d v="2026-12-04T00:00:00"/>
    <x v="1"/>
    <s v="TERRE"/>
    <s v="Enfant mineur"/>
    <s v="CLEMENT"/>
    <s v="Louis"/>
    <d v="2013-03-20T00:00:00"/>
    <d v="1907-07-07T00:00:00"/>
    <s v="OUI"/>
    <s v="OK"/>
    <s v="ACCEPTÉE"/>
    <d v="2020-06-22T00:00:00"/>
    <d v="2020-07-01T00:00:00"/>
    <s v="ACCEPTÉE"/>
    <d v="2025-06-25T00:00:00"/>
    <n v="1229529"/>
    <m/>
    <d v="2020-07-01T00:00:00"/>
  </r>
  <r>
    <n v="33836"/>
    <d v="2020-06-23T00:00:00"/>
    <s v="CCH"/>
    <x v="42"/>
    <s v="Joseph"/>
    <n v="2064640328"/>
    <d v="2023-07-17T00:00:00"/>
    <x v="0"/>
    <s v="TERRE"/>
    <s v="Enfant mineur"/>
    <s v="TOAGUTU"/>
    <s v="Esdras"/>
    <d v="2013-09-29T00:00:00"/>
    <d v="1906-12-26T00:00:00"/>
    <s v="OUI"/>
    <s v="OK"/>
    <s v="ACCEPTÉE"/>
    <d v="2020-06-25T00:00:00"/>
    <d v="2020-07-07T00:00:00"/>
    <s v="ACCEPTÉE"/>
    <d v="2023-07-17T00:00:00"/>
    <n v="1230066"/>
    <d v="2020-08-07T00:00:00"/>
    <d v="2020-07-07T00:00:00"/>
  </r>
  <r>
    <n v="33841"/>
    <d v="2020-06-23T00:00:00"/>
    <s v="CCH"/>
    <x v="42"/>
    <s v="Joseph"/>
    <n v="2064640328"/>
    <d v="2023-07-17T00:00:00"/>
    <x v="0"/>
    <s v="TERRE"/>
    <s v="Enfant mineur"/>
    <s v="TOAGUTU"/>
    <s v="Ezechiel"/>
    <d v="2015-07-24T00:00:00"/>
    <d v="1905-03-03T00:00:00"/>
    <s v="OUI"/>
    <s v="OK"/>
    <s v="ACCEPTÉE"/>
    <d v="2020-06-25T00:00:00"/>
    <d v="2020-07-07T00:00:00"/>
    <s v="ACCEPTÉE"/>
    <d v="2023-07-17T00:00:00"/>
    <n v="1230067"/>
    <d v="2020-08-07T00:00:00"/>
    <d v="2020-07-07T00:00:00"/>
  </r>
  <r>
    <n v="33845"/>
    <d v="2020-06-23T00:00:00"/>
    <s v="CCH"/>
    <x v="42"/>
    <s v="Joseph"/>
    <n v="2064640328"/>
    <d v="2023-07-17T00:00:00"/>
    <x v="0"/>
    <s v="TERRE"/>
    <s v="Enfant mineur"/>
    <s v="TOAGUTU"/>
    <s v="Jared"/>
    <d v="2017-06-14T00:00:00"/>
    <d v="1903-04-12T00:00:00"/>
    <s v="OUI"/>
    <s v="NON"/>
    <s v="REFUSÉE"/>
    <d v="2020-06-24T00:00:00"/>
    <m/>
    <m/>
    <m/>
    <m/>
    <m/>
    <m/>
  </r>
  <r>
    <n v="34004"/>
    <d v="2020-06-23T00:00:00"/>
    <s v="CNE"/>
    <x v="37"/>
    <s v="Frédéric"/>
    <n v="2064602639"/>
    <d v="2028-01-10T00:00:00"/>
    <x v="1"/>
    <s v="TERRE"/>
    <s v="Enfant majeur"/>
    <s v="BELLORTI"/>
    <s v="Lou-Ann"/>
    <d v="2002-06-19T00:00:00"/>
    <d v="1918-04-07T00:00:00"/>
    <s v="OUI"/>
    <s v="OK"/>
    <s v="ACCEPTÉE"/>
    <d v="2020-06-24T00:00:00"/>
    <d v="2020-07-07T00:00:00"/>
    <s v="ACCEPTÉE"/>
    <d v="2028-01-10T00:00:00"/>
    <n v="1230068"/>
    <d v="2020-07-07T00:00:00"/>
    <d v="2020-07-07T00:00:00"/>
  </r>
  <r>
    <n v="34036"/>
    <d v="2020-06-23T00:00:00"/>
    <s v="SCH"/>
    <x v="18"/>
    <s v="Tiago"/>
    <n v="2064102748"/>
    <d v="2022-09-23T00:00:00"/>
    <x v="0"/>
    <s v="TERRE"/>
    <s v="Enfant mineur"/>
    <s v="OLIVEIRA PEREIRA"/>
    <s v="Tamera"/>
    <d v="2012-12-12T00:00:00"/>
    <d v="1907-10-13T00:00:00"/>
    <s v="OUI"/>
    <s v="OK"/>
    <s v="ACCEPTÉE"/>
    <d v="2020-06-24T00:00:00"/>
    <d v="2020-07-07T00:00:00"/>
    <s v="ACCEPTÉE"/>
    <d v="2022-09-23T00:00:00"/>
    <n v="1230069"/>
    <m/>
    <d v="2020-07-07T00:00:00"/>
  </r>
  <r>
    <n v="34296"/>
    <d v="2020-06-24T00:00:00"/>
    <s v="CCH"/>
    <x v="47"/>
    <s v="Mario"/>
    <n v="2064746030"/>
    <d v="2022-05-18T00:00:00"/>
    <x v="0"/>
    <s v="TERRE"/>
    <s v="Conjoint(e)/PACS"/>
    <s v="DA SILVEIRA ép BISSON"/>
    <s v="Maria"/>
    <d v="1965-11-06T00:00:00"/>
    <d v="1954-11-18T00:00:00"/>
    <s v="OUI"/>
    <s v="OK"/>
    <s v="ACCEPTÉE"/>
    <d v="2020-06-25T00:00:00"/>
    <d v="2020-07-07T00:00:00"/>
    <s v="ACCEPTÉE"/>
    <d v="2022-05-18T00:00:00"/>
    <n v="1230070"/>
    <d v="2020-08-07T00:00:00"/>
    <d v="2020-07-07T00:00:00"/>
  </r>
  <r>
    <n v="34305"/>
    <d v="2020-06-25T00:00:00"/>
    <s v="CCH"/>
    <x v="48"/>
    <s v="Konstantins"/>
    <n v="2064788000"/>
    <d v="2024-12-01T00:00:00"/>
    <x v="0"/>
    <s v="TERRE"/>
    <s v="Conjoint(e)/PACS"/>
    <s v="CETVERIKOVA"/>
    <s v="Alla"/>
    <d v="1987-05-21T00:00:00"/>
    <d v="1933-05-06T00:00:00"/>
    <s v="OUI"/>
    <s v="OK"/>
    <s v="ACCEPTÉE"/>
    <d v="2020-06-25T00:00:00"/>
    <d v="2020-07-07T00:00:00"/>
    <s v="ACCEPTÉE"/>
    <d v="2024-12-01T00:00:00"/>
    <n v="1230071"/>
    <d v="2020-08-17T00:00:00"/>
    <d v="2020-07-07T00:00:00"/>
  </r>
  <r>
    <n v="34373"/>
    <d v="2020-06-24T00:00:00"/>
    <s v="COL"/>
    <x v="49"/>
    <s v="Victor"/>
    <n v="2063911059"/>
    <d v="2024-09-29T00:00:00"/>
    <x v="5"/>
    <s v="TERRE"/>
    <s v="Enfant mineur"/>
    <s v="LE BIHAN"/>
    <s v="Aymerick"/>
    <d v="2006-08-15T00:00:00"/>
    <d v="1914-02-09T00:00:00"/>
    <s v="OUI"/>
    <s v="OK"/>
    <s v="ACCEPTÉE"/>
    <d v="2020-06-24T00:00:00"/>
    <d v="2020-07-07T00:00:00"/>
    <s v="ACCEPTÉE"/>
    <d v="2024-08-15T00:00:00"/>
    <n v="1230072"/>
    <d v="2020-07-08T00:00:00"/>
    <d v="2020-07-07T00:00:00"/>
  </r>
  <r>
    <n v="34388"/>
    <d v="2020-06-24T00:00:00"/>
    <s v="COL"/>
    <x v="49"/>
    <s v="Victor"/>
    <n v="2063911059"/>
    <d v="2024-09-29T00:00:00"/>
    <x v="5"/>
    <s v="TERRE"/>
    <s v="Enfant mineur"/>
    <s v="LE BIHAN"/>
    <s v="Roxane"/>
    <d v="2010-06-24T00:00:00"/>
    <d v="1910-04-02T00:00:00"/>
    <s v="OUI"/>
    <s v="OK"/>
    <s v="ACCEPTÉE"/>
    <d v="2020-06-24T00:00:00"/>
    <d v="2020-07-07T00:00:00"/>
    <s v="ACCEPTÉE"/>
    <d v="2024-09-29T00:00:00"/>
    <n v="1230073"/>
    <d v="2020-07-08T00:00:00"/>
    <d v="2020-07-07T00:00:00"/>
  </r>
  <r>
    <n v="34446"/>
    <d v="2020-06-24T00:00:00"/>
    <s v="ADC"/>
    <x v="50"/>
    <s v="Rogério"/>
    <n v="2064445661"/>
    <d v="2022-08-12T00:00:00"/>
    <x v="0"/>
    <s v="TERRE"/>
    <s v="Conjoint(e)/PACS"/>
    <s v="DE OLIVEIRA DOS SANTOS"/>
    <s v="Carolina"/>
    <d v="1978-09-04T00:00:00"/>
    <d v="1942-01-20T00:00:00"/>
    <s v="OUI"/>
    <s v="OK"/>
    <s v="ACCEPTÉE"/>
    <d v="2020-06-24T00:00:00"/>
    <d v="2020-07-07T00:00:00"/>
    <s v="ACCEPTÉE"/>
    <d v="2022-08-12T00:00:00"/>
    <n v="1230074"/>
    <d v="2020-08-06T00:00:00"/>
    <d v="2020-07-07T00:00:00"/>
  </r>
  <r>
    <n v="34468"/>
    <d v="2020-06-24T00:00:00"/>
    <s v="ADC"/>
    <x v="50"/>
    <s v="Rogério"/>
    <n v="2064445661"/>
    <d v="2022-08-12T00:00:00"/>
    <x v="0"/>
    <s v="TERRE"/>
    <s v="Enfant mineur"/>
    <s v="SCHEVA DOS SANTOS"/>
    <s v="Alicia"/>
    <d v="2016-04-24T00:00:00"/>
    <d v="1904-06-01T00:00:00"/>
    <s v="OUI"/>
    <s v="OK"/>
    <s v="ACCEPTÉE"/>
    <d v="2020-06-24T00:00:00"/>
    <d v="2020-07-07T00:00:00"/>
    <s v="ACCEPTÉE"/>
    <d v="2022-08-12T00:00:00"/>
    <n v="1230075"/>
    <d v="2020-08-06T00:00:00"/>
    <d v="2020-07-07T00:00:00"/>
  </r>
  <r>
    <n v="34523"/>
    <d v="2020-06-25T00:00:00"/>
    <s v="COL"/>
    <x v="49"/>
    <s v="Victor"/>
    <n v="2063911059"/>
    <d v="2024-09-29T00:00:00"/>
    <x v="5"/>
    <s v="TERRE"/>
    <s v="Conjoint(e)/PACS"/>
    <s v="LE BIHAN"/>
    <s v="Nathalie"/>
    <d v="1976-10-07T00:00:00"/>
    <d v="1943-12-18T00:00:00"/>
    <s v="OUI"/>
    <s v="OK"/>
    <s v="ACCEPTÉE"/>
    <d v="2020-06-25T00:00:00"/>
    <d v="2020-07-07T00:00:00"/>
    <s v="ACCEPTÉE"/>
    <d v="2024-09-29T00:00:00"/>
    <n v="1230076"/>
    <d v="2020-07-08T00:00:00"/>
    <d v="2020-07-07T00:00:00"/>
  </r>
  <r>
    <n v="34525"/>
    <d v="2020-06-25T00:00:00"/>
    <s v="COL"/>
    <x v="49"/>
    <s v="Victor"/>
    <n v="2063911059"/>
    <d v="2024-09-29T00:00:00"/>
    <x v="5"/>
    <s v="TERRE"/>
    <s v="Enfant mineur"/>
    <s v="LE BIHAN"/>
    <s v="Rachel"/>
    <d v="2008-01-23T00:00:00"/>
    <d v="1912-09-01T00:00:00"/>
    <s v="OUI"/>
    <s v="OK"/>
    <s v="ACCEPTÉE"/>
    <d v="2020-06-25T00:00:00"/>
    <d v="2020-07-07T00:00:00"/>
    <s v="ACCEPTÉE"/>
    <d v="2024-09-29T00:00:00"/>
    <n v="1230077"/>
    <d v="2020-07-08T00:00:00"/>
    <d v="2020-07-07T00:00:00"/>
  </r>
  <r>
    <n v="34526"/>
    <d v="2020-06-25T00:00:00"/>
    <s v="COL"/>
    <x v="49"/>
    <s v="Victor"/>
    <n v="2063911059"/>
    <d v="2024-09-29T00:00:00"/>
    <x v="5"/>
    <s v="TERRE"/>
    <s v="Enfant mineur"/>
    <s v="LE BIHAN"/>
    <s v="Côme"/>
    <d v="2014-09-25T00:00:00"/>
    <d v="1905-12-30T00:00:00"/>
    <s v="OUI"/>
    <s v="OK"/>
    <s v="ACCEPTÉE"/>
    <d v="2020-06-25T00:00:00"/>
    <d v="2020-07-07T00:00:00"/>
    <s v="ACCEPTÉE"/>
    <d v="2024-09-29T00:00:00"/>
    <n v="1230078"/>
    <d v="2020-07-08T00:00:00"/>
    <d v="2020-07-07T00:00:00"/>
  </r>
  <r>
    <n v="34527"/>
    <d v="2020-06-25T00:00:00"/>
    <s v="COL"/>
    <x v="49"/>
    <s v="Victor"/>
    <n v="2063911059"/>
    <d v="2024-09-29T00:00:00"/>
    <x v="5"/>
    <s v="TERRE"/>
    <s v="Enfant mineur"/>
    <s v="LE BIHAN"/>
    <s v="Alban"/>
    <d v="2016-12-25T00:00:00"/>
    <d v="1903-09-30T00:00:00"/>
    <s v="OUI"/>
    <s v="NON"/>
    <s v="REFUSÉE"/>
    <d v="2020-06-25T00:00:00"/>
    <m/>
    <m/>
    <m/>
    <m/>
    <m/>
    <m/>
  </r>
  <r>
    <n v="35304"/>
    <d v="2020-07-24T00:00:00"/>
    <s v="CCH"/>
    <x v="51"/>
    <s v="Cynthia"/>
    <n v="2064378832"/>
    <d v="2020-12-05T00:00:00"/>
    <x v="6"/>
    <s v="AIR"/>
    <s v="Conjoint(e)/PACS"/>
    <s v="DUBRAY"/>
    <s v="Dimitri"/>
    <d v="1979-10-21T00:00:00"/>
    <d v="1940-12-04T00:00:00"/>
    <s v="OUI"/>
    <s v="OK"/>
    <s v="ACCEPTÉE"/>
    <d v="2020-07-24T00:00:00"/>
    <d v="2020-08-04T00:00:00"/>
    <s v="ACCEPTÉE"/>
    <d v="2020-12-05T00:00:00"/>
    <n v="1234037"/>
    <d v="2020-09-09T00:00:00"/>
    <d v="2020-08-04T00:00:00"/>
  </r>
  <r>
    <n v="35505"/>
    <d v="2020-06-30T00:00:00"/>
    <s v="SGT"/>
    <x v="52"/>
    <s v="Prabin"/>
    <n v="2064825434"/>
    <d v="2023-05-22T00:00:00"/>
    <x v="0"/>
    <s v="TERRE"/>
    <s v="Conjoint(e)/PACS"/>
    <s v="PAIJA PUN THAPA"/>
    <s v="Maya"/>
    <d v="1995-07-26T00:00:00"/>
    <d v="1925-03-01T00:00:00"/>
    <s v="OUI"/>
    <s v="OK"/>
    <s v="ACCEPTÉE"/>
    <d v="2020-07-01T00:00:00"/>
    <d v="2020-07-13T00:00:00"/>
    <s v="ACCEPTÉE"/>
    <d v="2023-05-22T00:00:00"/>
    <n v="1230736"/>
    <d v="2020-09-07T00:00:00"/>
    <d v="2020-07-13T00:00:00"/>
  </r>
  <r>
    <n v="36124"/>
    <d v="2020-07-02T00:00:00"/>
    <s v="CPL"/>
    <x v="22"/>
    <s v="Kévin"/>
    <n v="2064485808"/>
    <d v="2021-09-05T00:00:00"/>
    <x v="1"/>
    <s v="TERRE"/>
    <s v="Conjoint(e)/PACS"/>
    <s v="KETILADZE"/>
    <s v="Salomé"/>
    <d v="1999-03-14T00:00:00"/>
    <d v="1921-07-13T00:00:00"/>
    <s v="OUI"/>
    <s v="OK"/>
    <s v="ACCEPTÉE"/>
    <d v="2020-07-02T00:00:00"/>
    <d v="2020-07-16T00:00:00"/>
    <s v="ACCEPTÉE"/>
    <d v="2021-09-05T00:00:00"/>
    <n v="1231695"/>
    <m/>
    <d v="2020-07-16T00:00:00"/>
  </r>
  <r>
    <n v="36588"/>
    <d v="2020-09-23T00:00:00"/>
    <s v="CPL"/>
    <x v="53"/>
    <s v="Hom"/>
    <n v="2064770929"/>
    <d v="2021-06-06T00:00:00"/>
    <x v="0"/>
    <s v="TERRE"/>
    <s v="Conjoint(e)/PACS"/>
    <s v="GURUNG"/>
    <s v="Barsha"/>
    <d v="1994-06-12T00:00:00"/>
    <d v="1926-04-14T00:00:00"/>
    <s v="NON"/>
    <s v="EN ATT MODIF"/>
    <s v="EN CONSTRUCTION"/>
    <d v="2020-09-23T00:00:00"/>
    <m/>
    <m/>
    <m/>
    <m/>
    <m/>
    <m/>
  </r>
  <r>
    <n v="36610"/>
    <d v="2020-07-03T00:00:00"/>
    <s v="CCH"/>
    <x v="54"/>
    <s v="Florin-Mihai"/>
    <n v="2064517775"/>
    <d v="2022-04-09T00:00:00"/>
    <x v="0"/>
    <s v="TERRE"/>
    <s v="Conjoint(e)/PACS"/>
    <s v="TIPU"/>
    <s v="Daniela"/>
    <d v="1982-10-19T00:00:00"/>
    <d v="1937-12-06T00:00:00"/>
    <s v="OUI"/>
    <s v="OK"/>
    <s v="ACCEPTÉE"/>
    <d v="2020-07-09T00:00:00"/>
    <d v="2020-07-23T00:00:00"/>
    <s v="ACCEPTÉE"/>
    <d v="2022-04-09T00:00:00"/>
    <n v="1232456"/>
    <m/>
    <d v="2020-07-23T00:00:00"/>
  </r>
  <r>
    <n v="37312"/>
    <d v="2020-07-08T00:00:00"/>
    <s v="SGT"/>
    <x v="55"/>
    <s v="Jose"/>
    <n v="2064611947"/>
    <d v="2023-03-09T00:00:00"/>
    <x v="0"/>
    <s v="TERRE"/>
    <s v="Conjoint(e)/PACS"/>
    <s v="GARCIA DE GONZALEZ"/>
    <s v="Rosa Maria"/>
    <d v="1978-08-30T00:00:00"/>
    <d v="1942-01-25T00:00:00"/>
    <s v="OUI"/>
    <s v="OK"/>
    <s v="ACCEPTÉE"/>
    <d v="2020-08-10T00:00:00"/>
    <d v="2020-08-18T00:00:00"/>
    <s v="ACCEPTÉE"/>
    <d v="2023-03-09T00:00:00"/>
    <n v="1235317"/>
    <m/>
    <d v="2020-08-18T00:00:00"/>
  </r>
  <r>
    <n v="37560"/>
    <d v="2020-07-09T00:00:00"/>
    <s v="ADC"/>
    <x v="56"/>
    <s v="Mehdi"/>
    <n v="2064088956"/>
    <d v="2024-11-17T00:00:00"/>
    <x v="1"/>
    <s v="TERRE"/>
    <s v="Enfant mineur"/>
    <s v="BEHLOULI"/>
    <s v="Enzo"/>
    <d v="2004-04-17T00:00:00"/>
    <d v="1916-06-08T00:00:00"/>
    <s v="OUI"/>
    <s v="OK"/>
    <s v="ACCEPTÉE"/>
    <d v="2020-07-09T00:00:00"/>
    <d v="2020-07-23T00:00:00"/>
    <s v="ACCEPTÉE"/>
    <d v="2022-04-17T00:00:00"/>
    <n v="1232457"/>
    <d v="2020-08-04T00:00:00"/>
    <d v="2020-07-23T00:00:00"/>
  </r>
  <r>
    <n v="37774"/>
    <d v="2020-07-10T00:00:00"/>
    <s v="CCH"/>
    <x v="57"/>
    <s v="Solofohery"/>
    <n v="2064465464"/>
    <d v="2021-11-13T00:00:00"/>
    <x v="0"/>
    <s v="TERRE"/>
    <s v="Conjoint(e)/PACS"/>
    <s v="SOLONIAINARILALASOA"/>
    <s v="Fara"/>
    <d v="1972-09-08T00:00:00"/>
    <d v="1948-01-16T00:00:00"/>
    <s v="OUI"/>
    <s v="EN ATT MODIF"/>
    <s v="EN CONSTRUCTION"/>
    <d v="2020-07-13T00:00:00"/>
    <m/>
    <m/>
    <m/>
    <m/>
    <m/>
    <m/>
  </r>
  <r>
    <n v="38910"/>
    <d v="2020-07-16T00:00:00"/>
    <s v="CNE"/>
    <x v="58"/>
    <s v="Frédéric"/>
    <n v="2064835569"/>
    <d v="2027-07-07T00:00:00"/>
    <x v="1"/>
    <s v="TERRE"/>
    <s v="Enfant majeur"/>
    <s v="MONTEBELLO"/>
    <s v="Clément"/>
    <d v="2002-04-14T00:00:00"/>
    <d v="1918-06-12T00:00:00"/>
    <s v="OUI"/>
    <s v="OK"/>
    <s v="ACCEPTÉE"/>
    <d v="2020-07-16T00:00:00"/>
    <d v="2020-07-30T00:00:00"/>
    <s v="ACCEPTÉE"/>
    <d v="2027-07-07T00:00:00"/>
    <n v="1232934"/>
    <d v="2020-08-03T00:00:00"/>
    <d v="2020-08-03T00:00:00"/>
  </r>
  <r>
    <n v="39128"/>
    <d v="2020-07-17T00:00:00"/>
    <s v="CCH"/>
    <x v="54"/>
    <s v="Florin-Mihai"/>
    <n v="2064517775"/>
    <d v="2022-04-09T00:00:00"/>
    <x v="0"/>
    <s v="TERRE"/>
    <s v="Enfant mineur"/>
    <s v="TIPU"/>
    <s v="Larisa"/>
    <d v="2006-05-23T00:00:00"/>
    <d v="1914-05-04T00:00:00"/>
    <s v="OUI"/>
    <s v="OK"/>
    <s v="ACCEPTÉE"/>
    <d v="2020-07-21T00:00:00"/>
    <d v="2020-08-03T00:00:00"/>
    <s v="ACCEPTÉE"/>
    <d v="2022-04-09T00:00:00"/>
    <n v="1233429"/>
    <m/>
    <d v="2020-08-03T00:00:00"/>
  </r>
  <r>
    <n v="39138"/>
    <d v="2020-07-17T00:00:00"/>
    <s v="CCH"/>
    <x v="54"/>
    <s v="Florin-Mihai"/>
    <n v="2064517775"/>
    <d v="2022-04-09T00:00:00"/>
    <x v="0"/>
    <s v="TERRE"/>
    <s v="Enfant mineur"/>
    <s v="TIPU"/>
    <s v="Sarah Alice"/>
    <d v="2018-05-28T00:00:00"/>
    <d v="1902-04-29T00:00:00"/>
    <s v="OUI"/>
    <s v="OK"/>
    <s v="REFUSÉE"/>
    <d v="2020-07-20T00:00:00"/>
    <m/>
    <m/>
    <m/>
    <m/>
    <m/>
    <m/>
  </r>
  <r>
    <n v="40686"/>
    <d v="2020-07-24T00:00:00"/>
    <s v="CCH"/>
    <x v="51"/>
    <s v="Cynthia"/>
    <n v="2064378832"/>
    <d v="2020-12-05T00:00:00"/>
    <x v="6"/>
    <s v="AIR"/>
    <s v="Enfant mineur"/>
    <s v="DUBRAY"/>
    <s v="Théo"/>
    <d v="2012-12-23T00:00:00"/>
    <d v="1907-10-02T00:00:00"/>
    <s v="OUI"/>
    <s v="OK"/>
    <s v="ACCEPTÉE"/>
    <d v="2020-07-24T00:00:00"/>
    <d v="2020-08-04T00:00:00"/>
    <s v="ACCEPTÉE"/>
    <d v="2020-12-05T00:00:00"/>
    <n v="1234038"/>
    <d v="2020-09-09T00:00:00"/>
    <d v="2020-08-04T00:00:00"/>
  </r>
  <r>
    <n v="40955"/>
    <d v="2020-07-27T00:00:00"/>
    <s v="LTN"/>
    <x v="59"/>
    <s v="Nabil"/>
    <n v="2064714323"/>
    <d v="2029-01-01T00:00:00"/>
    <x v="1"/>
    <s v="TERRE"/>
    <s v="Conjoint(e)/PACS"/>
    <s v="FOURRIER-MAURE"/>
    <s v="Charlotte"/>
    <d v="1990-08-31T00:00:00"/>
    <d v="1930-01-24T00:00:00"/>
    <s v="OUI"/>
    <s v="OK"/>
    <s v="ACCEPTÉE"/>
    <d v="2020-07-27T00:00:00"/>
    <d v="2020-08-04T00:00:00"/>
    <s v="ACCEPTÉE"/>
    <d v="2025-07-29T00:00:00"/>
    <n v="1234039"/>
    <d v="2020-08-25T00:00:00"/>
    <d v="2020-08-04T00:00:00"/>
  </r>
  <r>
    <n v="41734"/>
    <d v="2020-07-29T00:00:00"/>
    <s v="CCH"/>
    <x v="60"/>
    <s v="Sergiy"/>
    <n v="2064465463"/>
    <d v="2021-11-08T00:00:00"/>
    <x v="0"/>
    <s v="TERRE"/>
    <s v="Conjoint(e)/PACS"/>
    <s v="SHKAMARDA"/>
    <s v="Tetiana"/>
    <d v="1975-05-27T00:00:00"/>
    <d v="1945-04-30T00:00:00"/>
    <s v="OUI"/>
    <s v="OK"/>
    <s v="ACCEPTÉE"/>
    <d v="2020-07-29T00:00:00"/>
    <d v="2020-08-11T00:00:00"/>
    <s v="ACCEPTÉE"/>
    <d v="2021-11-08T00:00:00"/>
    <n v="1234764"/>
    <d v="2020-08-25T00:00:00"/>
    <d v="2020-08-11T00:00:00"/>
  </r>
  <r>
    <n v="42498"/>
    <d v="2020-08-03T00:00:00"/>
    <s v="CCH"/>
    <x v="61"/>
    <s v="Isabelle"/>
    <n v="2064626710"/>
    <d v="2023-05-03T00:00:00"/>
    <x v="4"/>
    <s v="TERRE"/>
    <s v="Enfant mineur"/>
    <s v="CAIUS"/>
    <s v="Maelys"/>
    <d v="2015-12-20T00:00:00"/>
    <d v="1904-10-05T00:00:00"/>
    <s v="OUI"/>
    <s v="OK"/>
    <s v="ACCEPTÉE"/>
    <d v="2020-08-04T00:00:00"/>
    <d v="2020-08-13T00:00:00"/>
    <s v="ACCEPTÉE"/>
    <d v="2023-05-03T00:00:00"/>
    <n v="1235068"/>
    <d v="2020-08-13T00:00:00"/>
    <d v="2020-08-13T00:00:00"/>
  </r>
  <r>
    <n v="42590"/>
    <d v="2020-08-04T00:00:00"/>
    <s v="CC1"/>
    <x v="62"/>
    <s v="Marco"/>
    <n v="2064089246"/>
    <d v="2020-12-04T00:00:00"/>
    <x v="1"/>
    <s v="TERRE"/>
    <s v="Conjoint(e)/PACS"/>
    <s v="COURSE"/>
    <s v="Perle"/>
    <d v="1980-08-08T00:00:00"/>
    <d v="1940-02-16T00:00:00"/>
    <s v="OUI"/>
    <s v="OK"/>
    <s v="ACCEPTÉE"/>
    <d v="2020-08-05T00:00:00"/>
    <d v="2020-08-13T00:00:00"/>
    <s v="ACCEPTÉE"/>
    <d v="2020-12-04T00:00:00"/>
    <n v="1235069"/>
    <d v="2020-09-11T00:00:00"/>
    <d v="2020-08-13T00:00:00"/>
  </r>
  <r>
    <n v="42983"/>
    <d v="2020-08-05T00:00:00"/>
    <s v="CCH"/>
    <x v="63"/>
    <s v="Anton-Catalin"/>
    <n v="2064746029"/>
    <d v="2024-07-28T00:00:00"/>
    <x v="0"/>
    <s v="TERRE"/>
    <s v="Conjoint(e)/PACS"/>
    <s v="BADICEL"/>
    <s v="Vanessa"/>
    <d v="1979-01-07T00:00:00"/>
    <d v="1941-09-17T00:00:00"/>
    <s v="OUI"/>
    <s v="OK"/>
    <s v="ACCEPTÉE"/>
    <d v="2020-08-06T00:00:00"/>
    <d v="2020-08-18T00:00:00"/>
    <s v="ACCEPTÉE"/>
    <d v="2024-07-28T00:00:00"/>
    <n v="1235318"/>
    <d v="2020-09-21T00:00:00"/>
    <d v="2020-08-18T00:00:00"/>
  </r>
  <r>
    <n v="43003"/>
    <d v="2020-08-05T00:00:00"/>
    <s v="CCH"/>
    <x v="63"/>
    <s v="Anton-Catalin"/>
    <n v="2064746029"/>
    <d v="2024-07-28T00:00:00"/>
    <x v="0"/>
    <s v="TERRE"/>
    <s v="Enfant mineur"/>
    <s v="BADICEL"/>
    <s v="Emma"/>
    <d v="2010-10-18T00:00:00"/>
    <d v="1909-12-07T00:00:00"/>
    <s v="OUI"/>
    <s v="OK"/>
    <s v="ACCEPTÉE"/>
    <d v="2020-08-06T00:00:00"/>
    <d v="2020-08-18T00:00:00"/>
    <s v="ACCEPTÉE"/>
    <d v="2024-07-28T00:00:00"/>
    <n v="1235319"/>
    <d v="2020-09-21T00:00:00"/>
    <d v="2020-08-18T00:00:00"/>
  </r>
  <r>
    <n v="43045"/>
    <d v="2020-08-26T00:00:00"/>
    <s v="CCH"/>
    <x v="64"/>
    <s v="Arnaud"/>
    <n v="2064787999"/>
    <d v="2021-12-03T00:00:00"/>
    <x v="4"/>
    <s v="TERRE"/>
    <s v="Conjoint(e)/PACS"/>
    <s v="LADURELLE"/>
    <s v="Sandra"/>
    <d v="1981-07-11T00:00:00"/>
    <d v="1939-03-16T00:00:00"/>
    <s v="OUI"/>
    <s v="OK"/>
    <s v="ACCEPTÉE"/>
    <d v="2020-08-26T00:00:00"/>
    <d v="2020-09-09T00:00:00"/>
    <s v="ACCEPTÉE"/>
    <d v="2021-12-03T00:00:00"/>
    <n v="1236410"/>
    <d v="2020-09-11T00:00:00"/>
    <d v="2020-09-09T00:00:00"/>
  </r>
  <r>
    <n v="43154"/>
    <d v="2020-08-06T00:00:00"/>
    <s v="SGT"/>
    <x v="65"/>
    <s v="Pavel"/>
    <n v="2064253694"/>
    <d v="2019-04-07T00:00:00"/>
    <x v="0"/>
    <s v="TERRE"/>
    <s v="Conjoint(e)/PACS"/>
    <s v="SLOBODIANYK"/>
    <s v="Marina"/>
    <d v="1996-09-14T00:00:00"/>
    <d v="1924-01-10T00:00:00"/>
    <s v="OUI"/>
    <s v="OK"/>
    <s v="ACCEPTÉE"/>
    <d v="2020-08-10T00:00:00"/>
    <d v="2020-08-18T00:00:00"/>
    <s v="ACCEPTÉE"/>
    <d v="2022-04-07T00:00:00"/>
    <n v="1235320"/>
    <d v="2020-08-31T00:00:00"/>
    <d v="2020-08-18T00:00:00"/>
  </r>
  <r>
    <n v="44182"/>
    <d v="2020-08-14T00:00:00"/>
    <s v="CCH"/>
    <x v="66"/>
    <s v="Hristo"/>
    <n v="2064576541"/>
    <d v="2021-11-22T00:00:00"/>
    <x v="0"/>
    <s v="TERRE"/>
    <s v="Conjoint(e)/PACS"/>
    <s v="TSVETANOVA"/>
    <s v="Petya"/>
    <d v="1989-03-05T00:00:00"/>
    <d v="1931-07-22T00:00:00"/>
    <s v="OUI"/>
    <s v="EN ATT MODIF"/>
    <s v="EN CONSTRUCTION"/>
    <d v="2020-08-14T00:00:00"/>
    <m/>
    <m/>
    <m/>
    <m/>
    <m/>
    <m/>
  </r>
  <r>
    <n v="44593"/>
    <d v="2020-08-17T00:00:00"/>
    <s v="ADJ"/>
    <x v="67"/>
    <s v="Mohamed"/>
    <n v="2064825420"/>
    <d v="2025-04-03T00:00:00"/>
    <x v="4"/>
    <s v="TERRE"/>
    <s v="Conjoint(e)/PACS"/>
    <s v="DOTSA"/>
    <s v="Abra Kafui Emelie"/>
    <d v="1984-10-26T00:00:00"/>
    <d v="1935-11-29T00:00:00"/>
    <s v="OUI"/>
    <s v="OK"/>
    <s v="ACCEPTÉE"/>
    <d v="2020-08-17T00:00:00"/>
    <d v="2020-08-26T00:00:00"/>
    <s v="ACCEPTÉE"/>
    <d v="2025-04-03T00:00:00"/>
    <n v="1235870"/>
    <d v="2020-08-26T00:00:00"/>
    <d v="2020-08-26T00:00:00"/>
  </r>
  <r>
    <n v="44610"/>
    <d v="2020-08-17T00:00:00"/>
    <s v="ADJ"/>
    <x v="67"/>
    <s v="Mohamed"/>
    <n v="2064825420"/>
    <d v="2025-04-03T00:00:00"/>
    <x v="4"/>
    <s v="TERRE"/>
    <s v="Enfant mineur"/>
    <s v="KONE"/>
    <s v="Bryan"/>
    <d v="2013-05-29T00:00:00"/>
    <d v="1907-04-28T00:00:00"/>
    <s v="OUI"/>
    <s v="OK"/>
    <s v="ACCEPTÉE"/>
    <d v="2020-08-26T00:00:00"/>
    <d v="2020-09-09T00:00:00"/>
    <s v="ACCEPTÉE"/>
    <d v="2025-04-03T00:00:00"/>
    <n v="1236411"/>
    <d v="2020-09-11T00:00:00"/>
    <d v="2020-09-09T00:00:00"/>
  </r>
  <r>
    <n v="44639"/>
    <d v="2020-08-17T00:00:00"/>
    <s v="CC1"/>
    <x v="35"/>
    <s v="Tamou"/>
    <n v="2064164656"/>
    <d v="2022-05-04T00:00:00"/>
    <x v="4"/>
    <s v="TERRE"/>
    <s v="Enfant mineur"/>
    <s v="STEHELYN"/>
    <s v="Roshann"/>
    <d v="2012-04-19T00:00:00"/>
    <d v="1908-06-06T00:00:00"/>
    <s v="OUI"/>
    <s v="OK"/>
    <s v="ACCEPTÉE"/>
    <d v="2020-08-18T00:00:00"/>
    <d v="2020-08-26T00:00:00"/>
    <s v="ACCEPTÉE"/>
    <d v="2022-05-04T00:00:00"/>
    <n v="1235871"/>
    <d v="2020-08-28T00:00:00"/>
    <d v="2020-08-26T00:00:00"/>
  </r>
  <r>
    <n v="44926"/>
    <d v="2020-08-20T00:00:00"/>
    <s v="SCH"/>
    <x v="68"/>
    <s v="Constantin-Stefan"/>
    <n v="2064081592"/>
    <d v="2020-10-29T00:00:00"/>
    <x v="0"/>
    <s v="TERRE"/>
    <s v="Conjoint(e)/PACS"/>
    <s v="KOROBIAN"/>
    <s v="Renata Oana"/>
    <d v="1976-11-07T00:00:00"/>
    <d v="1943-11-17T00:00:00"/>
    <s v="OUI"/>
    <s v="EN ATT MODIF"/>
    <s v="EN CONSTRUCTION"/>
    <d v="2020-08-24T00:00:00"/>
    <m/>
    <m/>
    <m/>
    <m/>
    <m/>
    <m/>
  </r>
  <r>
    <n v="46072"/>
    <d v="2020-08-26T00:00:00"/>
    <s v="CCH"/>
    <x v="69"/>
    <s v="Cornel"/>
    <n v="2064634198"/>
    <d v="2023-07-10T00:00:00"/>
    <x v="0"/>
    <s v="TERRE"/>
    <s v="Conjoint(e)/PACS"/>
    <s v="POP"/>
    <s v="Veronica Hajnalka"/>
    <d v="1980-07-03T00:00:00"/>
    <d v="1940-03-23T00:00:00"/>
    <s v="OUI"/>
    <s v="OK"/>
    <s v="ACCEPTÉE"/>
    <d v="2020-08-27T00:00:00"/>
    <d v="2020-09-07T00:00:00"/>
    <s v="ACCEPTÉE"/>
    <d v="2023-07-10T00:00:00"/>
    <n v="1236610"/>
    <m/>
    <d v="2020-09-07T00:00:00"/>
  </r>
  <r>
    <n v="46290"/>
    <d v="2020-08-26T00:00:00"/>
    <s v="CCH"/>
    <x v="69"/>
    <s v="Cornel"/>
    <n v="2064634198"/>
    <d v="2023-07-10T00:00:00"/>
    <x v="0"/>
    <s v="TERRE"/>
    <s v="Conjoint(e)/PACS"/>
    <s v="POP"/>
    <s v="Emma Anaisia"/>
    <d v="2017-10-03T00:00:00"/>
    <d v="1902-12-22T00:00:00"/>
    <s v="OUI"/>
    <s v="NON"/>
    <s v="REFUSÉE"/>
    <d v="2020-08-27T00:00:00"/>
    <m/>
    <m/>
    <m/>
    <m/>
    <m/>
    <m/>
  </r>
  <r>
    <n v="46366"/>
    <d v="2020-08-27T00:00:00"/>
    <s v="SGT"/>
    <x v="70"/>
    <s v="Manuel"/>
    <n v="2064658655"/>
    <d v="2023-10-31T00:00:00"/>
    <x v="0"/>
    <s v="TERRE"/>
    <s v="Conjoint(e)/PACS"/>
    <s v="GARRIDO NAVARRETE"/>
    <s v="Maria"/>
    <d v="1972-09-20T00:00:00"/>
    <d v="1948-01-04T00:00:00"/>
    <s v="OUI"/>
    <s v="OK"/>
    <s v="ACCEPTÉE"/>
    <d v="2020-08-27T00:00:00"/>
    <d v="2020-09-07T00:00:00"/>
    <s v="REFUSÉE"/>
    <m/>
    <m/>
    <m/>
    <m/>
  </r>
  <r>
    <n v="46367"/>
    <d v="2020-08-27T00:00:00"/>
    <s v="SGT"/>
    <x v="70"/>
    <s v="Manuel"/>
    <n v="2064658655"/>
    <d v="2023-10-31T00:00:00"/>
    <x v="0"/>
    <s v="TERRE"/>
    <s v="Enfant mineur"/>
    <s v="GARRIDO OLIVARES"/>
    <s v="Matias"/>
    <d v="2006-09-06T00:00:00"/>
    <d v="1914-01-18T00:00:00"/>
    <s v="OUI"/>
    <s v="OK"/>
    <s v="ACCEPTÉE"/>
    <d v="2020-08-27T00:00:00"/>
    <d v="2020-09-07T00:00:00"/>
    <s v="REFUSÉE"/>
    <m/>
    <m/>
    <m/>
    <m/>
  </r>
  <r>
    <n v="46967"/>
    <d v="2020-08-31T00:00:00"/>
    <s v="CCH"/>
    <x v="71"/>
    <s v="Ludivine"/>
    <n v="2064773470"/>
    <d v="2022-08-15T00:00:00"/>
    <x v="3"/>
    <s v="AIR"/>
    <s v="Enfant mineur"/>
    <s v="GOZE"/>
    <s v="Marie"/>
    <d v="2009-10-26T00:00:00"/>
    <d v="1910-11-29T00:00:00"/>
    <s v="OUI"/>
    <s v="EN ATT MODIF"/>
    <s v="EN CONSTRUCTION"/>
    <d v="2020-08-31T00:00:00"/>
    <m/>
    <m/>
    <m/>
    <m/>
    <m/>
    <m/>
  </r>
  <r>
    <n v="47709"/>
    <d v="2020-09-03T00:00:00"/>
    <s v="CCH"/>
    <x v="72"/>
    <s v="Dina"/>
    <n v="2064866900"/>
    <d v="2022-10-13T00:00:00"/>
    <x v="0"/>
    <s v="TERRE"/>
    <s v="Enfant mineur"/>
    <s v="ANDRIAMANANA"/>
    <s v="Meva"/>
    <d v="2006-04-25T00:00:00"/>
    <d v="1914-06-01T00:00:00"/>
    <s v="OUI"/>
    <s v="OK"/>
    <s v="ACCEPTÉE"/>
    <d v="2020-09-09T00:00:00"/>
    <d v="2020-09-18T00:00:00"/>
    <s v="ACCEPTÉE"/>
    <d v="2022-10-13T00:00:00"/>
    <n v="1238297"/>
    <m/>
    <d v="2020-09-18T00:00:00"/>
  </r>
  <r>
    <n v="47742"/>
    <d v="2020-09-03T00:00:00"/>
    <s v="CCH"/>
    <x v="72"/>
    <s v="Dina"/>
    <n v="2064866900"/>
    <d v="2022-10-13T00:00:00"/>
    <x v="0"/>
    <s v="TERRE"/>
    <s v="Conjoint(e)/PACS"/>
    <s v="ANDRIAMANANA"/>
    <s v="Lalaina"/>
    <d v="1980-03-01T00:00:00"/>
    <d v="1940-07-25T00:00:00"/>
    <s v="OUI"/>
    <s v="OK"/>
    <s v="ACCEPTÉE"/>
    <d v="2020-09-08T00:00:00"/>
    <m/>
    <m/>
    <m/>
    <m/>
    <m/>
    <m/>
  </r>
  <r>
    <n v="47713"/>
    <d v="2020-09-03T00:00:00"/>
    <s v="1CL"/>
    <x v="73"/>
    <s v="Killian"/>
    <n v="2064618195"/>
    <d v="2021-05-02T00:00:00"/>
    <x v="1"/>
    <s v="TERRE"/>
    <s v="Conjoint(e)/PACS"/>
    <s v="LE GUEN"/>
    <s v="Emilie"/>
    <d v="1997-02-20T00:00:00"/>
    <d v="1923-08-04T00:00:00"/>
    <s v="OUI"/>
    <s v="EN ATT MODIF"/>
    <s v="EN CONSTRUCTION"/>
    <d v="2020-09-03T00:00:00"/>
    <m/>
    <m/>
    <m/>
    <m/>
    <m/>
    <m/>
  </r>
  <r>
    <n v="48378"/>
    <d v="2020-09-07T00:00:00"/>
    <s v="CPL"/>
    <x v="74"/>
    <s v="Arthur"/>
    <n v="2064504398"/>
    <d v="2021-11-30T00:00:00"/>
    <x v="1"/>
    <s v="TERRE"/>
    <s v="Conjoint(e)/PACS"/>
    <s v="VESPERINI"/>
    <s v="Léa"/>
    <d v="1998-05-07T00:00:00"/>
    <d v="1922-05-20T00:00:00"/>
    <s v="OUI"/>
    <s v="OK"/>
    <s v="ACCEPTÉE"/>
    <d v="2020-09-08T00:00:00"/>
    <d v="2020-09-18T00:00:00"/>
    <s v="ACCEPTÉE"/>
    <d v="2021-11-30T00:00:00"/>
    <n v="1237915"/>
    <m/>
    <d v="2020-09-22T00:00:00"/>
  </r>
  <r>
    <n v="48162"/>
    <d v="2020-09-08T00:00:00"/>
    <s v="SGT"/>
    <x v="75"/>
    <s v="Jacques"/>
    <n v="2064816527"/>
    <d v="2025-05-12T00:00:00"/>
    <x v="6"/>
    <s v="AIR"/>
    <s v="Conjoint(e)/PACS"/>
    <s v="GIOIA"/>
    <s v="Léanne"/>
    <d v="1993-10-06T00:00:00"/>
    <d v="1926-12-19T00:00:00"/>
    <s v="OUI"/>
    <s v="OK"/>
    <s v="ACCEPTÉE"/>
    <d v="2020-09-21T00:00:00"/>
    <m/>
    <m/>
    <m/>
    <m/>
    <m/>
    <m/>
  </r>
  <r>
    <n v="48567"/>
    <d v="2020-09-07T00:00:00"/>
    <s v="SCH"/>
    <x v="76"/>
    <s v="Frédéric"/>
    <n v="2064290677"/>
    <d v="2020-10-27T00:00:00"/>
    <x v="0"/>
    <s v="TERRE"/>
    <s v="Conjoint(e)/PACS"/>
    <s v="FISCHER"/>
    <s v="Cindy"/>
    <d v="1990-01-01T00:00:00"/>
    <d v="1930-09-23T00:00:00"/>
    <s v="OUI"/>
    <s v="EN ATT MODIF"/>
    <s v="EN CONSTRUCTION"/>
    <d v="2020-09-08T00:00:00"/>
    <m/>
    <m/>
    <m/>
    <m/>
    <m/>
    <m/>
  </r>
  <r>
    <n v="48690"/>
    <d v="2020-09-08T00:00:00"/>
    <s v="ADC"/>
    <x v="77"/>
    <s v="Nehemia"/>
    <n v="2064854458"/>
    <d v="2021-01-29T00:00:00"/>
    <x v="0"/>
    <s v="TERRE"/>
    <s v="Conjoint(e)/PACS"/>
    <s v="MOUT HAM"/>
    <s v="Nathalie"/>
    <d v="1965-08-02T00:00:00"/>
    <d v="1955-02-22T00:00:00"/>
    <s v="OUI"/>
    <s v="EN ATT MODIF"/>
    <s v="EN CONSTRUCTION"/>
    <d v="2020-09-08T00:00:00"/>
    <m/>
    <m/>
    <m/>
    <m/>
    <m/>
    <m/>
  </r>
  <r>
    <n v="48771"/>
    <d v="2020-09-09T00:00:00"/>
    <s v="ADJ"/>
    <x v="78"/>
    <s v="Dimitri"/>
    <n v="2064423291"/>
    <d v="2021-04-27T00:00:00"/>
    <x v="0"/>
    <s v="TERRE"/>
    <s v="Conjoint(e)/PACS"/>
    <s v="STRETCHKO"/>
    <s v="Iryna"/>
    <d v="1981-07-20T00:00:00"/>
    <d v="1939-03-07T00:00:00"/>
    <s v="OUI"/>
    <s v="EN ATT MODIF"/>
    <s v="EN CONSTRUCTION"/>
    <d v="2020-09-22T00:00:00"/>
    <m/>
    <m/>
    <m/>
    <m/>
    <m/>
    <m/>
  </r>
  <r>
    <n v="48929"/>
    <d v="2020-09-08T00:00:00"/>
    <s v="MAJ"/>
    <x v="79"/>
    <s v="Franck"/>
    <n v="2064089408"/>
    <d v="2024-11-17T00:00:00"/>
    <x v="1"/>
    <s v="TERRE"/>
    <s v="Enfant mineur"/>
    <s v="LE CONTE"/>
    <s v="Elyse"/>
    <d v="2013-04-11T00:00:00"/>
    <d v="1907-06-15T00:00:00"/>
    <s v="OUI"/>
    <s v="OK"/>
    <s v="ACCEPTÉE"/>
    <d v="2020-09-09T00:00:00"/>
    <d v="2020-09-18T00:00:00"/>
    <s v="ACCEPTÉE"/>
    <d v="2024-11-17T00:00:00"/>
    <n v="1238299"/>
    <m/>
    <d v="2020-09-18T00:00:00"/>
  </r>
  <r>
    <n v="48291"/>
    <d v="2020-09-09T00:00:00"/>
    <s v="MP"/>
    <x v="80"/>
    <s v="Christophe"/>
    <n v="2064417843"/>
    <d v="2023-08-26T00:00:00"/>
    <x v="2"/>
    <s v="MARINE"/>
    <s v="Conjoint(e)/PACS"/>
    <s v="LOPEZ"/>
    <s v="Linsey"/>
    <d v="1983-10-10T00:00:00"/>
    <d v="1936-12-15T00:00:00"/>
    <s v="OUI"/>
    <s v="OK"/>
    <s v="ACCEPTÉE"/>
    <d v="2020-09-09T00:00:00"/>
    <d v="2020-09-18T00:00:00"/>
    <s v="ACCEPTÉE"/>
    <d v="2023-08-26T00:00:00"/>
    <n v="1238298"/>
    <m/>
    <d v="2020-09-18T00:00:00"/>
  </r>
  <r>
    <n v="49169"/>
    <d v="2020-09-09T00:00:00"/>
    <s v="MP"/>
    <x v="80"/>
    <s v="Christophe"/>
    <n v="2064417843"/>
    <d v="2023-08-26T00:00:00"/>
    <x v="2"/>
    <s v="MARINE"/>
    <s v="Enfant mineur"/>
    <s v="LOPEZ"/>
    <s v="Kahina"/>
    <d v="2006-01-17T00:00:00"/>
    <d v="1914-09-07T00:00:00"/>
    <s v="OUI"/>
    <s v="OK"/>
    <s v="ACCEPTÉE"/>
    <d v="2020-09-09T00:00:00"/>
    <d v="2020-09-18T00:00:00"/>
    <s v="ACCEPTÉE"/>
    <d v="2023-08-26T00:00:00"/>
    <n v="1238300"/>
    <m/>
    <d v="2020-09-18T00:00:00"/>
  </r>
  <r>
    <n v="49436"/>
    <d v="2020-09-10T00:00:00"/>
    <s v="MP"/>
    <x v="80"/>
    <s v="Christophe"/>
    <n v="2064417843"/>
    <d v="2023-08-26T00:00:00"/>
    <x v="2"/>
    <s v="MARINE"/>
    <s v="Enfant mineur"/>
    <s v="DAUMONT"/>
    <s v="Justine"/>
    <d v="2006-06-26T00:00:00"/>
    <d v="1914-03-31T00:00:00"/>
    <s v="OUI"/>
    <s v="OK"/>
    <s v="ACCEPTÉE"/>
    <d v="2020-09-10T00:00:00"/>
    <d v="2020-09-18T00:00:00"/>
    <s v="ACCEPTÉE"/>
    <d v="2023-08-26T00:00:00"/>
    <n v="1238301"/>
    <m/>
    <d v="2020-09-18T00:00:00"/>
  </r>
  <r>
    <n v="50049"/>
    <d v="2020-09-14T00:00:00"/>
    <s v="MAJ"/>
    <x v="79"/>
    <s v="Franck"/>
    <n v="2064089408"/>
    <d v="2024-11-17T00:00:00"/>
    <x v="1"/>
    <s v="TERRE"/>
    <s v="Enfant mineur"/>
    <s v="LE CONTE"/>
    <s v="Louisa"/>
    <d v="2008-01-17T00:00:00"/>
    <d v="1912-09-07T00:00:00"/>
    <s v="OUI"/>
    <s v="OK"/>
    <s v="ACCEPTÉE"/>
    <d v="2020-09-14T00:00:00"/>
    <d v="2020-09-21T00:00:00"/>
    <s v="ACCEPTÉE"/>
    <d v="2024-11-17T00:00:00"/>
    <n v="1238659"/>
    <m/>
    <d v="2020-09-22T00:00:00"/>
  </r>
  <r>
    <n v="50053"/>
    <d v="2020-09-14T00:00:00"/>
    <s v="MAJ "/>
    <x v="79"/>
    <s v="Franck"/>
    <n v="2064089408"/>
    <d v="2024-11-17T00:00:00"/>
    <x v="1"/>
    <s v="TERRE"/>
    <s v="Enfant mineur"/>
    <s v="LE CONTE"/>
    <s v="Agathe"/>
    <d v="2006-09-09T00:00:00"/>
    <d v="1914-01-15T00:00:00"/>
    <s v="OUI"/>
    <s v="OK"/>
    <s v="ACCEPTÉE"/>
    <d v="2020-09-14T00:00:00"/>
    <d v="2020-09-21T00:00:00"/>
    <s v="ACCEPTÉE"/>
    <d v="2024-09-09T00:00:00"/>
    <n v="1238660"/>
    <m/>
    <d v="2020-09-22T00:00:00"/>
  </r>
  <r>
    <n v="50163"/>
    <d v="2020-09-15T00:00:00"/>
    <s v="CRP"/>
    <x v="81"/>
    <s v="Benoît"/>
    <n v="2064593387"/>
    <d v="2028-01-10T00:00:00"/>
    <x v="4"/>
    <s v="TERRE"/>
    <s v="Enfant mineur"/>
    <s v="CHEVAIS"/>
    <s v="Raphaël"/>
    <d v="2005-07-27T00:00:00"/>
    <d v="1915-02-28T00:00:00"/>
    <s v="OUI"/>
    <s v="OK"/>
    <s v="ACCEPTÉE"/>
    <d v="2020-09-15T00:00:00"/>
    <m/>
    <m/>
    <m/>
    <m/>
    <m/>
    <m/>
  </r>
  <r>
    <n v="51267"/>
    <d v="2020-09-18T00:00:00"/>
    <s v="SGT"/>
    <x v="82"/>
    <s v="Dejan"/>
    <n v="2064797918"/>
    <d v="2021-12-15T00:00:00"/>
    <x v="0"/>
    <s v="TERRE"/>
    <s v="Conjoint(e)/PACS"/>
    <s v="DOS SANTOS MONTEIRO-VEKOVIC"/>
    <s v="Nina Kesia"/>
    <d v="1993-02-23T00:00:00"/>
    <d v="1927-08-01T00:00:00"/>
    <s v="OUI"/>
    <s v="OK"/>
    <s v="ACCEPTÉE"/>
    <d v="2020-09-23T00:00:00"/>
    <m/>
    <m/>
    <m/>
    <m/>
    <m/>
    <m/>
  </r>
  <r>
    <n v="51272"/>
    <d v="2020-09-18T00:00:00"/>
    <s v="SGT"/>
    <x v="82"/>
    <s v="Dejan"/>
    <n v="2064797918"/>
    <d v="2021-12-15T00:00:00"/>
    <x v="0"/>
    <s v="TERRE"/>
    <s v="Enfant mineur"/>
    <s v="LELEU"/>
    <s v="Kyara-Maria"/>
    <d v="2009-12-13T00:00:00"/>
    <d v="1910-10-12T00:00:00"/>
    <s v="OUI"/>
    <s v="OK"/>
    <s v="ACCEPTÉE"/>
    <d v="2020-09-23T00:00:00"/>
    <m/>
    <m/>
    <m/>
    <m/>
    <m/>
    <m/>
  </r>
  <r>
    <n v="51279"/>
    <d v="2020-09-18T00:00:00"/>
    <s v="SGT"/>
    <x v="82"/>
    <s v="Dejan"/>
    <n v="2064797918"/>
    <d v="2021-12-15T00:00:00"/>
    <x v="0"/>
    <s v="TERRE"/>
    <s v="Enfant mineur"/>
    <s v="LELEU"/>
    <s v="Victor"/>
    <d v="2010-11-30T00:00:00"/>
    <d v="1909-10-25T00:00:00"/>
    <s v="OUI"/>
    <s v="OK"/>
    <s v="ACCEPTÉE"/>
    <d v="2020-09-23T00:00:00"/>
    <m/>
    <m/>
    <m/>
    <m/>
    <m/>
    <m/>
  </r>
  <r>
    <n v="51280"/>
    <d v="2020-09-18T00:00:00"/>
    <s v="SGT"/>
    <x v="82"/>
    <s v="Dejan"/>
    <n v="2064797918"/>
    <d v="2021-12-15T00:00:00"/>
    <x v="0"/>
    <s v="TERRE"/>
    <s v="Enfant mineur"/>
    <s v="VEKOVIC"/>
    <s v="Hektor"/>
    <d v="2017-04-17T00:00:00"/>
    <d v="1903-06-09T00:00:00"/>
    <s v="OUI"/>
    <s v="NON"/>
    <s v="REFUSÉE"/>
    <d v="2020-09-21T00:00:00"/>
    <m/>
    <m/>
    <m/>
    <m/>
    <m/>
    <m/>
  </r>
  <r>
    <n v="51512"/>
    <d v="2020-09-21T00:00:00"/>
    <s v="CCH"/>
    <x v="83"/>
    <s v="Grégory"/>
    <n v="2064717687"/>
    <d v="2027-09-03T00:00:00"/>
    <x v="1"/>
    <s v="TERRE"/>
    <s v="Conjoint(e)/PACS"/>
    <s v="DELENA"/>
    <s v="Lydie"/>
    <d v="1989-09-15T00:00:00"/>
    <d v="1931-01-09T00:00:00"/>
    <s v="OUI"/>
    <s v="OK"/>
    <s v="ACCEPTÉE"/>
    <d v="2020-09-21T00:00:00"/>
    <m/>
    <m/>
    <m/>
    <m/>
    <m/>
    <m/>
  </r>
  <r>
    <n v="51513"/>
    <d v="2020-09-21T00:00:00"/>
    <s v="CCH"/>
    <x v="83"/>
    <s v="Grégory"/>
    <n v="2064717687"/>
    <d v="2027-09-03T00:00:00"/>
    <x v="1"/>
    <s v="TERRE"/>
    <s v="Enfant mineur"/>
    <s v="DELENA"/>
    <s v="Kylian"/>
    <d v="2011-01-08T00:00:00"/>
    <d v="1909-09-16T00:00:00"/>
    <s v="OUI"/>
    <s v="OK"/>
    <s v="ACCEPTÉE"/>
    <d v="2020-09-21T00:00:00"/>
    <m/>
    <m/>
    <m/>
    <m/>
    <m/>
    <m/>
  </r>
  <r>
    <n v="51515"/>
    <d v="2020-09-21T00:00:00"/>
    <s v="CCH"/>
    <x v="83"/>
    <s v="Grégory"/>
    <n v="2064717687"/>
    <d v="2027-09-03T00:00:00"/>
    <x v="1"/>
    <s v="TERRE"/>
    <s v="Enfant mineur"/>
    <s v="DELENA"/>
    <s v="Lohan"/>
    <d v="2012-08-18T00:00:00"/>
    <d v="1908-02-06T00:00:00"/>
    <s v="OUI"/>
    <s v="OK"/>
    <s v="ACCEPTÉE"/>
    <d v="2020-09-21T00:00:00"/>
    <m/>
    <m/>
    <m/>
    <m/>
    <m/>
    <m/>
  </r>
  <r>
    <n v="51516"/>
    <d v="2020-09-21T00:00:00"/>
    <s v="CCH"/>
    <x v="83"/>
    <s v="Grégory"/>
    <n v="2064717687"/>
    <d v="2027-09-03T00:00:00"/>
    <x v="1"/>
    <s v="TERRE"/>
    <s v="Enfant mineur"/>
    <s v="DELENA"/>
    <s v="Hayley"/>
    <d v="2016-03-16T00:00:00"/>
    <d v="1904-07-10T00:00:00"/>
    <s v="OUI"/>
    <s v="OK"/>
    <s v="ACCEPTÉE"/>
    <d v="2020-09-21T00:00:00"/>
    <m/>
    <m/>
    <m/>
    <m/>
    <m/>
    <m/>
  </r>
  <r>
    <n v="51704"/>
    <d v="2020-09-21T00:00:00"/>
    <s v="SCH"/>
    <x v="84"/>
    <s v="Julien"/>
    <n v="2064579130"/>
    <d v="2024-07-31T00:00:00"/>
    <x v="1"/>
    <s v="TERRE"/>
    <s v="Conjoint(e)/PACS"/>
    <s v="RAMIN"/>
    <s v="Caroline"/>
    <d v="1985-03-22T00:00:00"/>
    <d v="1935-07-05T00:00:00"/>
    <s v="OUI"/>
    <s v="OK"/>
    <s v="ACCEPTÉE"/>
    <d v="2020-09-22T00:00:00"/>
    <m/>
    <m/>
    <m/>
    <m/>
    <m/>
    <m/>
  </r>
  <r>
    <n v="51949"/>
    <d v="2020-09-22T00:00:00"/>
    <s v="CCH"/>
    <x v="63"/>
    <s v="Anton-Catalin"/>
    <n v="2064746029"/>
    <d v="2024-07-28T00:00:00"/>
    <x v="0"/>
    <s v="TERRE"/>
    <s v="Enfant mineur"/>
    <s v="BADICEL"/>
    <s v="Théo"/>
    <d v="2003-08-09T00:00:00"/>
    <d v="1917-02-15T00:00:00"/>
    <s v="NON"/>
    <s v="OK"/>
    <s v="EN CONSTRUCTION"/>
    <d v="2020-09-22T00:00:00"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  <r>
    <m/>
    <m/>
    <m/>
    <x v="85"/>
    <m/>
    <m/>
    <m/>
    <x v="7"/>
    <m/>
    <m/>
    <m/>
    <m/>
    <m/>
    <d v="2020-09-24T00:00:00"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4">
  <r>
    <n v="17067"/>
    <d v="2020-03-17T00:00:00"/>
    <s v="CPL"/>
    <s v="AURÉLA"/>
    <s v="Dylan"/>
    <n v="2064797916"/>
    <d v="2020-12-09T00:00:00"/>
    <x v="0"/>
    <s v="TERRE"/>
    <x v="0"/>
    <s v="MERALI"/>
    <s v="Sarah"/>
    <d v="1999-06-01T00:00:00"/>
    <d v="1921-04-25T00:00:00"/>
    <s v="NON"/>
    <s v="NON"/>
    <s v="REFUSÉE"/>
    <d v="2020-03-30T00:00:00"/>
    <m/>
    <m/>
    <m/>
    <m/>
    <m/>
    <d v="2020-03-30T00:00:00"/>
  </r>
  <r>
    <n v="17436"/>
    <d v="2020-03-24T00:00:00"/>
    <s v="ADJ"/>
    <s v="RITOU"/>
    <s v="Loïc"/>
    <n v="2064317741"/>
    <d v="2025-04-13T00:00:00"/>
    <x v="1"/>
    <s v="TERRE"/>
    <x v="0"/>
    <s v="GILABERT-RITOU"/>
    <s v="Valérie"/>
    <d v="1968-11-24T00:00:00"/>
    <d v="1951-10-31T00:00:00"/>
    <s v="OUI"/>
    <s v="EN ATT MODIF"/>
    <s v="EN CONSTRUCTION"/>
    <d v="2020-03-30T00:00:00"/>
    <m/>
    <m/>
    <m/>
    <m/>
    <m/>
    <m/>
  </r>
  <r>
    <n v="17478"/>
    <d v="2020-03-20T00:00:00"/>
    <s v="CC1"/>
    <s v="LAURANCY"/>
    <s v="Johnny"/>
    <n v="2064364986"/>
    <d v="2023-08-06T00:00:00"/>
    <x v="1"/>
    <s v="TERRE"/>
    <x v="0"/>
    <s v="LAURANCY"/>
    <s v="Lisbeth"/>
    <d v="1971-05-11T00:00:00"/>
    <d v="1949-05-16T00:00:00"/>
    <s v="OUI"/>
    <s v="OK"/>
    <s v="ACCEPTÉE"/>
    <d v="2020-03-30T00:00:00"/>
    <d v="2020-05-13T00:00:00"/>
    <s v="ACCEPTÉE"/>
    <d v="2023-08-06T00:00:00"/>
    <n v="1220413"/>
    <d v="2020-05-28T00:00:00"/>
    <d v="2020-05-14T00:00:00"/>
  </r>
  <r>
    <n v="17485"/>
    <d v="2020-03-20T00:00:00"/>
    <s v="CC1"/>
    <s v="LAURANCY"/>
    <s v="Johnny"/>
    <n v="2064364986"/>
    <d v="2023-08-06T00:00:00"/>
    <x v="1"/>
    <s v="TERRE"/>
    <x v="1"/>
    <s v="LAURANCY"/>
    <s v="Logan"/>
    <d v="2005-02-03T00:00:00"/>
    <d v="1915-08-21T00:00:00"/>
    <s v="OUI"/>
    <s v="OK"/>
    <s v="ACCEPTÉE"/>
    <d v="2020-03-30T00:00:00"/>
    <d v="2020-05-13T00:00:00"/>
    <s v="ACCEPTÉE"/>
    <d v="2023-02-03T00:00:00"/>
    <n v="1220414"/>
    <d v="2020-05-28T00:00:00"/>
    <d v="2020-05-14T00:00:00"/>
  </r>
  <r>
    <n v="17572"/>
    <d v="2020-03-23T00:00:00"/>
    <s v="CCH"/>
    <s v="LITAVII"/>
    <s v="Vitaliï"/>
    <n v="2064710444"/>
    <d v="2021-12-27T00:00:00"/>
    <x v="0"/>
    <s v="TERRE"/>
    <x v="0"/>
    <s v="ALEKSEEVA ép. LITAVII"/>
    <s v="Igorevna"/>
    <d v="1990-09-15T00:00:00"/>
    <d v="1930-01-09T00:00:00"/>
    <s v="OUI"/>
    <s v="OK"/>
    <s v="ACCEPTÉE"/>
    <d v="2020-04-06T00:00:00"/>
    <d v="2020-05-13T00:00:00"/>
    <s v="ACCEPTÉE"/>
    <d v="2021-12-27T00:00:00"/>
    <n v="1220415"/>
    <d v="2020-05-18T00:00:00"/>
    <d v="2020-05-14T00:00:00"/>
  </r>
  <r>
    <n v="17671"/>
    <d v="2020-03-23T00:00:00"/>
    <s v="PM"/>
    <s v="MARCHE"/>
    <s v="Éric"/>
    <n v="2064285608"/>
    <d v="2021-07-05T00:00:00"/>
    <x v="2"/>
    <s v="MARINE"/>
    <x v="1"/>
    <s v="MARCHE"/>
    <s v="Aubin"/>
    <d v="2010-12-16T00:00:00"/>
    <d v="1909-10-09T00:00:00"/>
    <s v="OUI"/>
    <s v="EN ATT MODIF"/>
    <s v="EN CONSTRUCTION"/>
    <d v="2020-03-30T00:00:00"/>
    <m/>
    <m/>
    <m/>
    <m/>
    <m/>
    <m/>
  </r>
  <r>
    <n v="17674"/>
    <d v="2020-03-23T00:00:00"/>
    <s v="PM"/>
    <s v="MARCHE"/>
    <s v="Éric"/>
    <n v="2064285608"/>
    <d v="2021-07-05T00:00:00"/>
    <x v="2"/>
    <s v="MARINE"/>
    <x v="1"/>
    <s v="MARCHE"/>
    <s v="Estelle"/>
    <d v="2008-03-13T00:00:00"/>
    <d v="1912-07-13T00:00:00"/>
    <s v="OUI"/>
    <s v="EN ATT MODIF"/>
    <s v="EN CONSTRUCTION"/>
    <d v="2020-03-30T00:00:00"/>
    <m/>
    <m/>
    <m/>
    <m/>
    <m/>
    <m/>
  </r>
  <r>
    <n v="17710"/>
    <d v="2020-03-24T00:00:00"/>
    <s v="LTN"/>
    <s v="ARRAULT"/>
    <s v="Jean-Baptiste"/>
    <n v="2064745412"/>
    <d v="2026-07-31T00:00:00"/>
    <x v="1"/>
    <s v="TERRE"/>
    <x v="0"/>
    <s v="ARRAULT"/>
    <s v="Carole"/>
    <d v="1983-09-30T00:00:00"/>
    <d v="1936-12-25T00:00:00"/>
    <s v="OUI"/>
    <s v="OK"/>
    <s v="ACCEPTÉE"/>
    <d v="2020-04-17T00:00:00"/>
    <d v="2020-05-13T00:00:00"/>
    <s v="ACCEPTÉE"/>
    <d v="2025-05-04T00:00:00"/>
    <n v="1220416"/>
    <d v="2020-05-28T00:00:00"/>
    <d v="2020-05-14T00:00:00"/>
  </r>
  <r>
    <n v="17722"/>
    <d v="2020-03-24T00:00:00"/>
    <s v="LTN"/>
    <s v="ARRAULT"/>
    <s v="Jean-Baptiste"/>
    <n v="2064745412"/>
    <d v="2026-07-31T00:00:00"/>
    <x v="1"/>
    <s v="TERRE"/>
    <x v="1"/>
    <s v="ARRAULT"/>
    <s v="Clémence"/>
    <d v="2012-04-19T00:00:00"/>
    <d v="1908-06-06T00:00:00"/>
    <s v="OUI"/>
    <s v="OK"/>
    <s v="ACCEPTÉE"/>
    <d v="2020-04-17T00:00:00"/>
    <d v="2020-05-13T00:00:00"/>
    <s v="ACCEPTÉE"/>
    <d v="2025-05-04T00:00:00"/>
    <n v="1220417"/>
    <d v="2020-05-28T00:00:00"/>
    <d v="2020-05-14T00:00:00"/>
  </r>
  <r>
    <n v="17723"/>
    <d v="2020-03-24T00:00:00"/>
    <s v="LTN"/>
    <s v="ARRAULT"/>
    <s v="Jean-Baptiste"/>
    <n v="2064745412"/>
    <d v="2026-07-31T00:00:00"/>
    <x v="1"/>
    <s v="TERRE"/>
    <x v="1"/>
    <s v="ARRAULT"/>
    <s v="Soline"/>
    <d v="2013-08-30T00:00:00"/>
    <d v="1907-01-25T00:00:00"/>
    <s v="OUI"/>
    <s v="OK"/>
    <s v="ACCEPTÉE"/>
    <d v="2020-04-17T00:00:00"/>
    <d v="2020-05-13T00:00:00"/>
    <s v="ACCEPTÉE"/>
    <d v="2025-05-04T00:00:00"/>
    <n v="1220418"/>
    <d v="2020-05-28T00:00:00"/>
    <d v="2020-05-14T00:00:00"/>
  </r>
  <r>
    <n v="17829"/>
    <d v="2020-03-25T00:00:00"/>
    <s v="ADJ"/>
    <s v="RITOU"/>
    <s v="Loïc"/>
    <n v="2064317741"/>
    <d v="2025-04-13T00:00:00"/>
    <x v="1"/>
    <s v="TERRE"/>
    <x v="1"/>
    <s v="RITOU"/>
    <s v="Enzo"/>
    <d v="2003-09-23T00:00:00"/>
    <d v="1917-01-01T00:00:00"/>
    <s v="OUI"/>
    <s v="EN ATT MODIF"/>
    <s v="EN CONSTRUCTION"/>
    <d v="2020-03-30T00:00:00"/>
    <m/>
    <m/>
    <m/>
    <m/>
    <m/>
    <m/>
  </r>
  <r>
    <n v="18184"/>
    <d v="2020-03-30T00:00:00"/>
    <s v="MT"/>
    <s v="RALAMBOARIVONY"/>
    <s v="Roby"/>
    <n v="2064598679"/>
    <d v="2025-08-24T00:00:00"/>
    <x v="2"/>
    <s v="MARINE"/>
    <x v="0"/>
    <s v="LIMA FERREIRA"/>
    <s v="Samantha"/>
    <d v="1986-11-29T00:00:00"/>
    <d v="1933-10-26T00:00:00"/>
    <s v="OUI"/>
    <s v="OK"/>
    <s v="ACCEPTÉE"/>
    <d v="2020-04-02T00:00:00"/>
    <d v="2020-05-13T00:00:00"/>
    <s v="ACCEPTÉE"/>
    <d v="2025-05-04T00:00:00"/>
    <n v="1220419"/>
    <d v="2020-05-20T00:00:00"/>
    <d v="2020-05-14T00:00:00"/>
  </r>
  <r>
    <n v="18254"/>
    <d v="2020-03-30T00:00:00"/>
    <s v="MT"/>
    <s v="RALAMBOARIVONY"/>
    <s v="Roby"/>
    <n v="2064598679"/>
    <d v="2025-08-24T00:00:00"/>
    <x v="2"/>
    <s v="MARINE"/>
    <x v="1"/>
    <s v="RALAMBOARIVONY"/>
    <s v="Nora"/>
    <d v="2012-08-24T00:00:00"/>
    <d v="1908-01-31T00:00:00"/>
    <s v="OUI"/>
    <s v="OK"/>
    <s v="ACCEPTÉE"/>
    <d v="2020-04-02T00:00:00"/>
    <d v="2020-05-13T00:00:00"/>
    <s v="ACCEPTÉE"/>
    <d v="2025-05-04T00:00:00"/>
    <n v="1220420"/>
    <d v="2020-05-20T00:00:00"/>
    <d v="2020-05-14T00:00:00"/>
  </r>
  <r>
    <n v="18255"/>
    <d v="2020-03-30T00:00:00"/>
    <s v="MT"/>
    <s v="RALAMBOARIVONY"/>
    <s v="Roby"/>
    <n v="2064598679"/>
    <d v="2025-08-24T00:00:00"/>
    <x v="2"/>
    <s v="MARINE"/>
    <x v="1"/>
    <s v="RALAMBOARIVONY"/>
    <s v="Lyana"/>
    <d v="2017-12-06T00:00:00"/>
    <d v="1902-10-19T00:00:00"/>
    <s v="OUI"/>
    <s v="OK"/>
    <s v="SANS SUITE"/>
    <d v="2020-04-01T00:00:00"/>
    <m/>
    <m/>
    <m/>
    <m/>
    <m/>
    <d v="2020-04-01T00:00:00"/>
  </r>
  <r>
    <n v="18875"/>
    <d v="2020-04-01T00:00:00"/>
    <s v="CCH"/>
    <s v="LAFON"/>
    <s v="David"/>
    <n v="2064367782"/>
    <d v="2021-02-02T00:00:00"/>
    <x v="3"/>
    <s v="AIR"/>
    <x v="1"/>
    <s v="LAFON"/>
    <s v="Léa"/>
    <d v="2006-12-11T00:00:00"/>
    <d v="1913-10-14T00:00:00"/>
    <s v="OUI"/>
    <s v="OK"/>
    <s v="ACCEPTÉE"/>
    <d v="2020-04-01T00:00:00"/>
    <d v="2020-05-13T00:00:00"/>
    <s v="ACCEPTÉE"/>
    <d v="2021-02-02T00:00:00"/>
    <n v="1220421"/>
    <d v="2020-06-03T00:00:00"/>
    <d v="2020-05-14T00:00:00"/>
  </r>
  <r>
    <n v="19080"/>
    <d v="2020-04-02T00:00:00"/>
    <s v="QM1"/>
    <s v="PEREZ"/>
    <s v="Constance"/>
    <n v="2064439788"/>
    <d v="2020-07-08T00:00:00"/>
    <x v="2"/>
    <s v="MARINE"/>
    <x v="0"/>
    <s v="DELILLE"/>
    <s v="Frédéric"/>
    <d v="1986-10-05T00:00:00"/>
    <d v="1933-12-20T00:00:00"/>
    <s v="OUI"/>
    <s v="NON"/>
    <s v="REFUSÉE"/>
    <d v="2020-04-06T00:00:00"/>
    <m/>
    <m/>
    <m/>
    <m/>
    <m/>
    <d v="2020-04-06T00:00:00"/>
  </r>
  <r>
    <n v="19086"/>
    <d v="2020-04-02T00:00:00"/>
    <s v="QM1"/>
    <s v="PEREZ"/>
    <s v="Constance"/>
    <n v="2064439788"/>
    <d v="2020-07-08T00:00:00"/>
    <x v="2"/>
    <s v="MARINE"/>
    <x v="1"/>
    <s v="DELILLE PEREZ"/>
    <s v="Jhade"/>
    <d v="2013-05-03T00:00:00"/>
    <d v="1907-05-24T00:00:00"/>
    <s v="OUI"/>
    <s v="NON"/>
    <s v="REFUSÉE"/>
    <d v="2020-04-06T00:00:00"/>
    <m/>
    <m/>
    <m/>
    <m/>
    <m/>
    <d v="2020-04-06T00:00:00"/>
  </r>
  <r>
    <n v="19375"/>
    <d v="2020-04-06T00:00:00"/>
    <s v="CNE"/>
    <s v="LETO"/>
    <s v="Nicolas"/>
    <n v="2064081194"/>
    <d v="2024-11-17T00:00:00"/>
    <x v="1"/>
    <s v="TERRE"/>
    <x v="1"/>
    <s v="LETO"/>
    <s v="Emma"/>
    <d v="2004-09-07T00:00:00"/>
    <d v="1916-01-17T00:00:00"/>
    <s v="OUI"/>
    <s v="OK"/>
    <s v="ACCEPTÉE"/>
    <d v="2020-05-18T00:00:00"/>
    <d v="2020-05-27T00:00:00"/>
    <s v="ACCEPTÉE"/>
    <d v="2022-09-07T00:00:00"/>
    <n v="1225027"/>
    <m/>
    <d v="2020-05-27T00:00:00"/>
  </r>
  <r>
    <n v="19376"/>
    <d v="2020-04-06T00:00:00"/>
    <s v="CNE"/>
    <s v="LETO"/>
    <s v="Nicolas"/>
    <n v="2064081194"/>
    <d v="2024-11-17T00:00:00"/>
    <x v="1"/>
    <s v="TERRE"/>
    <x v="1"/>
    <s v="LETO"/>
    <s v="Enzo"/>
    <d v="2006-03-10T00:00:00"/>
    <d v="1914-07-17T00:00:00"/>
    <s v="OUI"/>
    <s v="OK"/>
    <s v="ACCEPTÉE"/>
    <d v="2020-05-18T00:00:00"/>
    <d v="2020-05-27T00:00:00"/>
    <s v="ACCEPTÉE"/>
    <d v="2024-03-10T00:00:00"/>
    <n v="1225028"/>
    <m/>
    <d v="2020-05-27T00:00:00"/>
  </r>
  <r>
    <n v="19981"/>
    <d v="2020-04-09T00:00:00"/>
    <s v="SGT"/>
    <s v="HANACHI"/>
    <s v="Holmi"/>
    <n v="2064500055"/>
    <d v="2023-08-02T00:00:00"/>
    <x v="1"/>
    <s v="TERRE"/>
    <x v="0"/>
    <s v="MONNERET"/>
    <s v="Anne-Péroline"/>
    <d v="1978-02-26T00:00:00"/>
    <d v="1942-07-29T00:00:00"/>
    <s v="OUI"/>
    <s v="OK"/>
    <s v="ACCEPTÉE"/>
    <d v="2020-05-26T00:00:00"/>
    <d v="2020-06-10T00:00:00"/>
    <s v="ACCEPTÉE"/>
    <d v="2023-08-02T00:00:00"/>
    <n v="1225958"/>
    <d v="2020-06-12T00:00:00"/>
    <d v="2020-06-10T00:00:00"/>
  </r>
  <r>
    <n v="19985"/>
    <d v="2020-04-09T00:00:00"/>
    <s v="SGT"/>
    <s v="HANACHI"/>
    <s v="Holmi"/>
    <n v="2064500055"/>
    <d v="2023-08-02T00:00:00"/>
    <x v="1"/>
    <s v="TERRE"/>
    <x v="1"/>
    <s v="HANACHI"/>
    <s v="Cyrus"/>
    <d v="2015-06-04T00:00:00"/>
    <d v="1905-04-22T00:00:00"/>
    <s v="OUI"/>
    <s v="OK"/>
    <s v="ACCEPTÉE"/>
    <d v="2020-05-26T00:00:00"/>
    <d v="2020-06-10T00:00:00"/>
    <s v="ACCEPTÉE"/>
    <d v="2023-08-02T00:00:00"/>
    <n v="1225959"/>
    <d v="2020-06-12T00:00:00"/>
    <d v="2020-06-10T00:00:00"/>
  </r>
  <r>
    <n v="19987"/>
    <d v="2020-04-09T00:00:00"/>
    <s v="SGT"/>
    <s v="HANACHI"/>
    <s v="Holmi"/>
    <n v="2064500055"/>
    <d v="2023-08-02T00:00:00"/>
    <x v="1"/>
    <s v="TERRE"/>
    <x v="1"/>
    <s v="HANACHI"/>
    <s v="Cybèle"/>
    <d v="2017-05-17T00:00:00"/>
    <d v="1903-05-10T00:00:00"/>
    <s v="OUI"/>
    <s v="OK"/>
    <s v="REFUSÉE"/>
    <d v="2020-05-26T00:00:00"/>
    <m/>
    <m/>
    <m/>
    <m/>
    <m/>
    <d v="2020-05-26T00:00:00"/>
  </r>
  <r>
    <n v="20313"/>
    <d v="2020-04-14T00:00:00"/>
    <s v="SCH"/>
    <s v="DA SILVA GOMES"/>
    <s v="Rui"/>
    <n v="2064632151"/>
    <d v="2023-06-22T00:00:00"/>
    <x v="0"/>
    <s v="TERRE"/>
    <x v="0"/>
    <s v="DA SILVA GOMES"/>
    <s v="Tayanne Roberta"/>
    <d v="1990-11-04T00:00:00"/>
    <d v="1929-11-20T00:00:00"/>
    <s v="OUI"/>
    <s v="NON"/>
    <s v="REFUSÉE"/>
    <d v="2020-04-16T00:00:00"/>
    <m/>
    <m/>
    <m/>
    <m/>
    <m/>
    <d v="2020-04-16T00:00:00"/>
  </r>
  <r>
    <n v="20318"/>
    <d v="2020-04-23T00:00:00"/>
    <s v="SCH"/>
    <s v="DA SILVA GOMES"/>
    <s v="Rui"/>
    <n v="2064632151"/>
    <d v="2023-06-22T00:00:00"/>
    <x v="0"/>
    <s v="TERRE"/>
    <x v="1"/>
    <s v="MOREIRA DA SILVA"/>
    <s v="Andrew Guilherme"/>
    <d v="2009-05-24T00:00:00"/>
    <d v="1911-05-03T00:00:00"/>
    <s v="OUI"/>
    <s v="OK"/>
    <s v="ACCEPTÉE"/>
    <d v="2020-04-24T00:00:00"/>
    <d v="2020-05-13T00:00:00"/>
    <s v="ACCEPTÉE"/>
    <d v="2023-06-22T00:00:00"/>
    <n v="1220422"/>
    <d v="2020-05-18T00:00:00"/>
    <d v="2020-05-14T00:00:00"/>
  </r>
  <r>
    <n v="20320"/>
    <d v="2020-04-14T00:00:00"/>
    <s v="SCH"/>
    <s v="DA SILVA GOMES"/>
    <s v="Rui"/>
    <n v="2064632152"/>
    <d v="2023-06-22T00:00:00"/>
    <x v="0"/>
    <s v="TERRE"/>
    <x v="1"/>
    <s v="MOREIRA DA SILVA"/>
    <s v="Andrew Guilherme"/>
    <d v="2009-05-25T00:00:00"/>
    <d v="1911-05-02T00:00:00"/>
    <s v="NON"/>
    <s v="NON"/>
    <s v="REFUSÉE"/>
    <d v="2020-04-16T00:00:00"/>
    <m/>
    <m/>
    <m/>
    <m/>
    <m/>
    <d v="2020-04-16T00:00:00"/>
  </r>
  <r>
    <n v="20482"/>
    <d v="2020-04-23T00:00:00"/>
    <s v="CC1"/>
    <s v="FIX"/>
    <s v="Alan"/>
    <n v="2064461307"/>
    <d v="2024-05-03T00:00:00"/>
    <x v="1"/>
    <s v="TERRE"/>
    <x v="0"/>
    <s v="CATALA"/>
    <s v="Sandrine"/>
    <d v="1975-06-12T00:00:00"/>
    <d v="1945-04-14T00:00:00"/>
    <s v="OUI"/>
    <s v="OK"/>
    <s v="ACCEPTÉE"/>
    <d v="2020-08-06T00:00:00"/>
    <d v="2020-08-13T00:00:00"/>
    <s v="REFUSÉE"/>
    <m/>
    <m/>
    <m/>
    <m/>
  </r>
  <r>
    <n v="20733"/>
    <d v="2020-04-17T00:00:00"/>
    <s v="SCH"/>
    <s v="LOIVET-LEGOUPI"/>
    <s v="Thomas"/>
    <n v="2064149236"/>
    <d v="2024-11-30T00:00:00"/>
    <x v="1"/>
    <s v="TERRE"/>
    <x v="0"/>
    <s v="LOIVET-LEGOUPI"/>
    <s v="Nabila"/>
    <d v="1979-03-23T00:00:00"/>
    <d v="1941-07-04T00:00:00"/>
    <s v="OUI"/>
    <s v="OK"/>
    <s v="ACCEPTÉE"/>
    <d v="2020-05-26T00:00:00"/>
    <d v="2020-06-10T00:00:00"/>
    <s v="ACCEPTÉE"/>
    <d v="2024-11-30T00:00:00"/>
    <n v="1225960"/>
    <d v="2020-06-22T00:00:00"/>
    <d v="2020-06-10T00:00:00"/>
  </r>
  <r>
    <n v="21204"/>
    <d v="2020-04-21T00:00:00"/>
    <s v="MT"/>
    <s v="ARNAUT"/>
    <s v="Matthieu"/>
    <n v="2064501108"/>
    <d v="2021-01-29T00:00:00"/>
    <x v="2"/>
    <s v="MARINE"/>
    <x v="0"/>
    <s v="ARNAUT"/>
    <s v="Yannick"/>
    <d v="1978-06-06T00:00:00"/>
    <d v="1942-04-20T00:00:00"/>
    <s v="OUI"/>
    <s v="OK"/>
    <s v="ACCEPTÉE"/>
    <d v="2020-04-23T00:00:00"/>
    <d v="2020-05-13T00:00:00"/>
    <s v="ACCEPTÉE"/>
    <d v="2021-01-29T00:00:00"/>
    <n v="1220423"/>
    <d v="2020-06-16T00:00:00"/>
    <d v="2020-05-14T00:00:00"/>
  </r>
  <r>
    <n v="21279"/>
    <d v="2020-04-22T00:00:00"/>
    <s v="CDT"/>
    <s v="DUBOST"/>
    <s v="David"/>
    <n v="2064317731"/>
    <d v="2025-04-13T00:00:00"/>
    <x v="1"/>
    <s v="TERRE"/>
    <x v="2"/>
    <s v="DUBOST"/>
    <s v="Sybill"/>
    <d v="2000-02-25T00:00:00"/>
    <d v="1920-07-30T00:00:00"/>
    <s v="OUI"/>
    <s v="OK"/>
    <s v="ACCEPTÉE"/>
    <d v="2020-04-23T00:00:00"/>
    <d v="2020-05-13T00:00:00"/>
    <s v="ACCEPTÉE"/>
    <d v="2025-04-13T00:00:00"/>
    <n v="1220424"/>
    <d v="2020-05-28T00:00:00"/>
    <d v="2020-05-14T00:00:00"/>
  </r>
  <r>
    <n v="21475"/>
    <d v="2020-04-23T00:00:00"/>
    <s v="ADC"/>
    <s v="GROCHOWICKI"/>
    <s v="Przemyslaw"/>
    <n v="2064814828"/>
    <d v="2025-02-16T00:00:00"/>
    <x v="0"/>
    <s v="TERRE"/>
    <x v="0"/>
    <s v="GROCHOWICKI"/>
    <s v="Véronique"/>
    <d v="1968-06-14T00:00:00"/>
    <d v="1952-04-11T00:00:00"/>
    <s v="OUI"/>
    <s v="OK"/>
    <s v="ACCEPTÉE"/>
    <d v="2020-04-23T00:00:00"/>
    <d v="2020-05-13T00:00:00"/>
    <s v="ACCEPTÉE"/>
    <d v="2025-02-16T00:00:00"/>
    <n v="1220425"/>
    <d v="2020-05-29T00:00:00"/>
    <d v="2020-05-14T00:00:00"/>
  </r>
  <r>
    <n v="21476"/>
    <d v="2020-04-23T00:00:00"/>
    <s v="ADC"/>
    <s v="GROCHOWICKI"/>
    <s v="Przemyslaw"/>
    <n v="2064814828"/>
    <d v="2025-02-16T00:00:00"/>
    <x v="0"/>
    <s v="TERRE"/>
    <x v="1"/>
    <s v="GROCHOWICKI"/>
    <s v="Mathis"/>
    <d v="2010-08-05T00:00:00"/>
    <d v="1910-02-19T00:00:00"/>
    <s v="OUI"/>
    <s v="OK"/>
    <s v="ACCEPTÉE"/>
    <d v="2020-04-23T00:00:00"/>
    <d v="2020-05-13T00:00:00"/>
    <s v="ACCEPTÉE"/>
    <d v="2025-02-16T00:00:00"/>
    <n v="1220426"/>
    <d v="2020-05-29T00:00:00"/>
    <d v="2020-05-14T00:00:00"/>
  </r>
  <r>
    <n v="21477"/>
    <d v="2020-04-23T00:00:00"/>
    <s v="ADC"/>
    <s v="GROCHOWICKI"/>
    <s v="Przemyslaw"/>
    <n v="2064814828"/>
    <d v="2025-02-16T00:00:00"/>
    <x v="0"/>
    <s v="TERRE"/>
    <x v="2"/>
    <s v="GROCHOWICKI"/>
    <s v="Océane"/>
    <d v="1998-05-18T00:00:00"/>
    <d v="1922-05-09T00:00:00"/>
    <s v="OUI"/>
    <s v="OK"/>
    <s v="ACCEPTÉE"/>
    <d v="2020-04-23T00:00:00"/>
    <d v="2020-05-13T00:00:00"/>
    <s v="ACCEPTÉE"/>
    <d v="2025-02-16T00:00:00"/>
    <n v="1220427"/>
    <d v="2020-05-29T00:00:00"/>
    <d v="2020-05-14T00:00:00"/>
  </r>
  <r>
    <n v="21495"/>
    <d v="2020-04-23T00:00:00"/>
    <s v="CDT"/>
    <s v="DUBOST"/>
    <s v="David"/>
    <n v="2064317731"/>
    <d v="2025-04-13T00:00:00"/>
    <x v="1"/>
    <s v="TERRE"/>
    <x v="0"/>
    <s v="DUBOST"/>
    <s v="Marie-Bénédicte"/>
    <d v="1973-04-25T00:00:00"/>
    <d v="1947-06-01T00:00:00"/>
    <s v="OUI"/>
    <s v="OK"/>
    <s v="ACCEPTÉE"/>
    <d v="2020-04-23T00:00:00"/>
    <d v="2020-05-13T00:00:00"/>
    <s v="ACCEPTÉE"/>
    <d v="2025-04-13T00:00:00"/>
    <n v="1220428"/>
    <d v="2020-05-28T00:00:00"/>
    <d v="2020-05-14T00:00:00"/>
  </r>
  <r>
    <n v="21575"/>
    <d v="2020-04-23T00:00:00"/>
    <s v="SCH"/>
    <s v="DA SILVA GOMES"/>
    <s v="Rui"/>
    <n v="2064632151"/>
    <d v="2023-06-22T00:00:00"/>
    <x v="0"/>
    <s v="TERRE"/>
    <x v="1"/>
    <s v="MOREIRA DA SILVA"/>
    <s v="Andrew Guilherme"/>
    <d v="2009-05-24T00:00:00"/>
    <d v="1911-05-03T00:00:00"/>
    <s v="OUI"/>
    <s v="NON"/>
    <s v="SANS SUITE"/>
    <d v="2020-04-24T00:00:00"/>
    <m/>
    <m/>
    <m/>
    <m/>
    <m/>
    <d v="2020-04-24T00:00:00"/>
  </r>
  <r>
    <n v="21953"/>
    <d v="2020-04-27T00:00:00"/>
    <s v="CPL"/>
    <s v="MENDES ASSUNCAO"/>
    <s v="Pablo"/>
    <n v="2064767172"/>
    <d v="2022-08-31T00:00:00"/>
    <x v="0"/>
    <s v="TERRE"/>
    <x v="0"/>
    <s v="SANTOS ASSUNCAO"/>
    <s v="Ana Carolina"/>
    <d v="1991-05-29T00:00:00"/>
    <d v="1929-04-28T00:00:00"/>
    <s v="OUI"/>
    <s v="OK"/>
    <s v="ACCEPTÉE"/>
    <d v="2020-05-14T00:00:00"/>
    <d v="2020-05-26T00:00:00"/>
    <s v="ACCEPTÉE"/>
    <d v="2022-08-31T00:00:00"/>
    <n v="1224854"/>
    <d v="2020-06-03T00:00:00"/>
    <d v="2020-05-26T00:00:00"/>
  </r>
  <r>
    <n v="22034"/>
    <d v="2020-06-23T00:00:00"/>
    <s v="SCH"/>
    <s v="OLIVEIRA PEREIRA"/>
    <s v="Tiago"/>
    <n v="2064102748"/>
    <d v="2022-09-23T00:00:00"/>
    <x v="0"/>
    <s v="TERRE"/>
    <x v="0"/>
    <s v="DA SILVA FERREIRA"/>
    <s v="Lucélia"/>
    <d v="1981-07-25T00:00:00"/>
    <d v="1939-03-02T00:00:00"/>
    <s v="NON"/>
    <s v="NON"/>
    <s v="REFUSÉE"/>
    <d v="2020-06-24T00:00:00"/>
    <m/>
    <m/>
    <m/>
    <m/>
    <m/>
    <m/>
  </r>
  <r>
    <n v="22431"/>
    <d v="2020-04-29T00:00:00"/>
    <s v="CC1"/>
    <s v="CARRE"/>
    <s v="Jesse"/>
    <n v="2064602655"/>
    <d v="2026-09-05T00:00:00"/>
    <x v="1"/>
    <s v="TERRE"/>
    <x v="0"/>
    <s v="GAVILLET"/>
    <s v="Elodie"/>
    <d v="2020-04-02T00:00:00"/>
    <d v="1900-06-23T00:00:00"/>
    <s v="OUI"/>
    <s v="EN ATT MODIF"/>
    <s v="EN CONSTRUCTION"/>
    <d v="2020-05-14T00:00:00"/>
    <m/>
    <m/>
    <m/>
    <m/>
    <m/>
    <m/>
  </r>
  <r>
    <n v="22877"/>
    <d v="2020-05-20T00:00:00"/>
    <s v="SGT"/>
    <s v="DUPOUY"/>
    <s v="Adrien"/>
    <n v="2064738378"/>
    <d v="2022-12-04T00:00:00"/>
    <x v="1"/>
    <s v="TERRE"/>
    <x v="1"/>
    <s v="DUPOUY"/>
    <s v="Constance"/>
    <d v="2016-03-02T00:00:00"/>
    <d v="1904-07-24T00:00:00"/>
    <s v="OUI"/>
    <s v="OK"/>
    <s v="ACCEPTÉE"/>
    <d v="2020-05-26T00:00:00"/>
    <d v="2020-06-10T00:00:00"/>
    <s v="ACCEPTÉE"/>
    <d v="2022-12-04T00:00:00"/>
    <n v="1225961"/>
    <d v="2020-06-19T00:00:00"/>
    <d v="2020-06-10T00:00:00"/>
  </r>
  <r>
    <n v="23229"/>
    <d v="2020-05-05T00:00:00"/>
    <s v="CDT"/>
    <s v="DUBOST"/>
    <s v="David"/>
    <n v="2064317731"/>
    <d v="2025-04-13T00:00:00"/>
    <x v="1"/>
    <s v="TERRE"/>
    <x v="2"/>
    <s v="DUBOST"/>
    <s v="Marion"/>
    <d v="1998-04-21T00:00:00"/>
    <d v="1922-06-05T00:00:00"/>
    <s v="OUI"/>
    <s v="OK"/>
    <s v="ACCEPTÉE"/>
    <d v="2020-05-14T00:00:00"/>
    <d v="2020-05-26T00:00:00"/>
    <s v="ACCEPTÉE"/>
    <d v="2025-04-13T00:00:00"/>
    <n v="1224855"/>
    <d v="2020-06-02T00:00:00"/>
    <d v="2020-05-26T00:00:00"/>
  </r>
  <r>
    <n v="23347"/>
    <d v="2020-06-03T00:00:00"/>
    <s v="ADJ"/>
    <s v="CARBONNIER"/>
    <s v="Yann"/>
    <n v="2064839492"/>
    <d v="2030-04-30T00:00:00"/>
    <x v="1"/>
    <s v="TERRE"/>
    <x v="0"/>
    <s v="DECHAPPE"/>
    <s v="Laeticia"/>
    <d v="1987-06-20T00:00:00"/>
    <d v="1933-04-06T00:00:00"/>
    <s v="OUI"/>
    <s v="OK"/>
    <s v="ACCEPTÉE"/>
    <d v="2020-06-04T00:00:00"/>
    <d v="2020-06-23T00:00:00"/>
    <s v="ACCEPTÉE"/>
    <d v="2025-06-15T00:00:00"/>
    <n v="1227848"/>
    <d v="2020-06-23T00:00:00"/>
    <d v="2020-06-23T00:00:00"/>
  </r>
  <r>
    <n v="23445"/>
    <d v="2020-05-07T00:00:00"/>
    <s v="CPL"/>
    <s v="LAURENT"/>
    <s v="Kévin"/>
    <n v="2064485808"/>
    <d v="2021-09-05T00:00:00"/>
    <x v="1"/>
    <s v="TERRE"/>
    <x v="0"/>
    <s v="KETILADZE"/>
    <s v="Salome"/>
    <d v="1999-03-14T00:00:00"/>
    <d v="1921-07-13T00:00:00"/>
    <s v="NON"/>
    <s v="NON"/>
    <s v="REFUSÉE"/>
    <d v="2020-05-14T00:00:00"/>
    <m/>
    <m/>
    <m/>
    <m/>
    <m/>
    <d v="2020-05-14T00:00:00"/>
  </r>
  <r>
    <n v="23783"/>
    <d v="2020-05-25T00:00:00"/>
    <s v="CCH"/>
    <s v="HARKATY"/>
    <s v="Hicham"/>
    <n v="2064706307"/>
    <d v="2023-12-06T00:00:00"/>
    <x v="0"/>
    <s v="TERRE"/>
    <x v="0"/>
    <s v="ZIMACH ép. HARKATY"/>
    <s v="Moumna"/>
    <d v="1975-11-03T00:00:00"/>
    <d v="1944-11-21T00:00:00"/>
    <s v="OUI"/>
    <s v="OK"/>
    <s v="ACCEPTÉE"/>
    <d v="2020-05-26T00:00:00"/>
    <d v="2020-06-10T00:00:00"/>
    <s v="ACCEPTÉE"/>
    <d v="2023-12-06T00:00:00"/>
    <n v="1225962"/>
    <d v="2020-06-17T00:00:00"/>
    <d v="2020-06-10T00:00:00"/>
  </r>
  <r>
    <n v="24574"/>
    <d v="2020-05-13T00:00:00"/>
    <s v="MT"/>
    <s v="DEHEZ"/>
    <s v="Nicolas"/>
    <n v="2064717667"/>
    <d v="2021-09-02T00:00:00"/>
    <x v="2"/>
    <s v="MARINE"/>
    <x v="1"/>
    <s v="DEHEZ"/>
    <s v="Manon"/>
    <d v="2007-11-17T00:00:00"/>
    <d v="1912-11-07T00:00:00"/>
    <s v="OUI"/>
    <s v="OK"/>
    <s v="ACCEPTÉE"/>
    <d v="2020-05-14T00:00:00"/>
    <d v="2020-06-04T00:00:00"/>
    <s v="ACCEPTÉE"/>
    <d v="2021-09-02T00:00:00"/>
    <n v="1225200"/>
    <m/>
    <d v="2020-06-12T00:00:00"/>
  </r>
  <r>
    <n v="24721"/>
    <d v="2020-05-18T00:00:00"/>
    <s v="CCH"/>
    <s v="POTOCKI"/>
    <s v="Marcin"/>
    <n v="2064518757"/>
    <d v="2022-04-02T00:00:00"/>
    <x v="0"/>
    <s v="TERRE"/>
    <x v="1"/>
    <s v="POTOCKI"/>
    <s v="Gabriel"/>
    <d v="2015-08-25T00:00:00"/>
    <d v="1905-01-30T00:00:00"/>
    <s v="OUI"/>
    <s v="OK"/>
    <s v="ACCEPTÉE"/>
    <d v="2020-07-08T00:00:00"/>
    <d v="2020-07-16T00:00:00"/>
    <s v="ACCEPTÉE"/>
    <d v="2022-04-02T00:00:00"/>
    <n v="1231693"/>
    <m/>
    <d v="2020-07-16T00:00:00"/>
  </r>
  <r>
    <n v="25210"/>
    <d v="2020-05-18T00:00:00"/>
    <s v="CCH"/>
    <s v="POTOCKI"/>
    <s v="Marcin"/>
    <n v="2064518757"/>
    <d v="2022-04-02T00:00:00"/>
    <x v="0"/>
    <s v="TERRE"/>
    <x v="1"/>
    <s v="POTOCKI"/>
    <s v="Apolonia"/>
    <d v="2017-01-20T00:00:00"/>
    <d v="1903-09-04T00:00:00"/>
    <s v="OUI"/>
    <s v="NON"/>
    <s v="REFUSÉE"/>
    <d v="2020-05-18T00:00:00"/>
    <m/>
    <m/>
    <m/>
    <m/>
    <m/>
    <d v="2020-06-12T00:00:00"/>
  </r>
  <r>
    <n v="25229"/>
    <d v="2020-05-18T00:00:00"/>
    <s v="CCH"/>
    <s v="POTOCKI"/>
    <s v="Marcin"/>
    <n v="2064518757"/>
    <d v="2022-04-02T00:00:00"/>
    <x v="0"/>
    <s v="TERRE"/>
    <x v="0"/>
    <s v="POTOCKI"/>
    <s v="Anna"/>
    <d v="1980-08-20T00:00:00"/>
    <d v="1940-02-04T00:00:00"/>
    <s v="OUI"/>
    <s v="OK"/>
    <s v="ACCEPTÉE"/>
    <d v="2020-07-08T00:00:00"/>
    <d v="2020-07-16T00:00:00"/>
    <s v="ACCEPTÉE"/>
    <d v="2022-04-02T00:00:00"/>
    <n v="1231694"/>
    <m/>
    <d v="2020-07-16T00:00:00"/>
  </r>
  <r>
    <n v="25349"/>
    <d v="2020-05-19T00:00:00"/>
    <s v="CC1"/>
    <s v="PIVOT"/>
    <s v="Sébastien"/>
    <n v="2064824933"/>
    <d v="2028-11-04T00:00:00"/>
    <x v="1"/>
    <s v="TERRE"/>
    <x v="0"/>
    <s v="POURTAL"/>
    <s v="Alexandra"/>
    <d v="1986-02-15T00:00:00"/>
    <d v="1934-08-09T00:00:00"/>
    <s v="OUI"/>
    <s v="OK"/>
    <s v="ACCEPTÉE"/>
    <d v="2020-06-16T00:00:00"/>
    <d v="2020-06-29T00:00:00"/>
    <s v="ACCEPTÉE"/>
    <d v="2025-06-18T00:00:00"/>
    <n v="1228711"/>
    <m/>
    <d v="2020-06-29T00:00:00"/>
  </r>
  <r>
    <n v="25587"/>
    <d v="2020-05-18T00:00:00"/>
    <s v="CC1"/>
    <s v="MUGNIER"/>
    <s v="Alexandre"/>
    <n v="2064824932"/>
    <d v="2028-11-05T00:00:00"/>
    <x v="1"/>
    <s v="TERRE"/>
    <x v="0"/>
    <s v="MUGNIER"/>
    <s v="Elodie"/>
    <d v="1989-05-28T00:00:00"/>
    <d v="1931-04-29T00:00:00"/>
    <s v="OUI"/>
    <s v="OK"/>
    <s v="ACCEPTÉE"/>
    <d v="2020-05-18T00:00:00"/>
    <d v="2020-06-04T00:00:00"/>
    <s v="ACCEPTÉE"/>
    <d v="2025-05-26T00:00:00"/>
    <n v="1225201"/>
    <d v="2020-06-11T00:00:00"/>
    <d v="2020-06-11T00:00:00"/>
  </r>
  <r>
    <n v="25588"/>
    <d v="2020-05-18T00:00:00"/>
    <s v="CC1"/>
    <s v="MUGNIER"/>
    <s v="Alexandre"/>
    <n v="2064824932"/>
    <d v="2028-11-05T00:00:00"/>
    <x v="1"/>
    <s v="TERRE"/>
    <x v="1"/>
    <s v="MUGNIER"/>
    <s v="Armand"/>
    <d v="2010-10-23T00:00:00"/>
    <d v="1909-12-02T00:00:00"/>
    <s v="OUI"/>
    <s v="OK"/>
    <s v="ACCEPTÉE"/>
    <d v="2020-05-18T00:00:00"/>
    <d v="2020-06-04T00:00:00"/>
    <s v="ACCEPTÉE"/>
    <d v="2025-05-26T00:00:00"/>
    <n v="1225202"/>
    <d v="2020-06-11T00:00:00"/>
    <d v="2020-06-11T00:00:00"/>
  </r>
  <r>
    <n v="25589"/>
    <d v="2020-05-18T00:00:00"/>
    <s v="CC1"/>
    <s v="MUGNIER"/>
    <s v="Alexandre"/>
    <n v="2064824932"/>
    <d v="2028-11-05T00:00:00"/>
    <x v="1"/>
    <s v="TERRE"/>
    <x v="1"/>
    <s v="MUGNIER"/>
    <s v="Mathilde"/>
    <d v="2016-04-08T00:00:00"/>
    <d v="1904-06-17T00:00:00"/>
    <s v="OUI"/>
    <s v="OK"/>
    <s v="ACCEPTÉE"/>
    <d v="2020-05-18T00:00:00"/>
    <d v="2020-06-04T00:00:00"/>
    <s v="ACCEPTÉE"/>
    <d v="2025-05-26T00:00:00"/>
    <n v="1225203"/>
    <d v="2020-06-11T00:00:00"/>
    <d v="2020-06-11T00:00:00"/>
  </r>
  <r>
    <n v="25626"/>
    <d v="2020-05-19T00:00:00"/>
    <s v="CC1"/>
    <s v="PIVOT"/>
    <s v="Sébastien"/>
    <n v="2064418196"/>
    <d v="2020-05-04T00:00:00"/>
    <x v="1"/>
    <s v="TERRE"/>
    <x v="1"/>
    <s v="VESENTINI POURTAL"/>
    <s v="Chloé"/>
    <d v="2012-04-14T00:00:00"/>
    <d v="1908-06-11T00:00:00"/>
    <s v="NON"/>
    <s v="NON"/>
    <s v="REFUSÉE"/>
    <d v="2020-05-26T00:00:00"/>
    <m/>
    <m/>
    <m/>
    <m/>
    <m/>
    <d v="2020-06-12T00:00:00"/>
  </r>
  <r>
    <n v="25725"/>
    <d v="2020-05-19T00:00:00"/>
    <s v="MT"/>
    <s v="ROUSSET"/>
    <s v="Frédéric"/>
    <n v="2064630955"/>
    <d v="2021-04-19T00:00:00"/>
    <x v="2"/>
    <s v="MARINE"/>
    <x v="0"/>
    <s v="PETIT"/>
    <s v="Coralie"/>
    <d v="1987-04-28T00:00:00"/>
    <d v="1933-05-29T00:00:00"/>
    <s v="OUI"/>
    <s v="OK"/>
    <s v="ACCEPTÉE"/>
    <d v="2020-05-26T00:00:00"/>
    <d v="2020-06-10T00:00:00"/>
    <s v="ACCEPTÉE"/>
    <d v="2021-04-19T00:00:00"/>
    <n v="1225963"/>
    <d v="2020-06-24T00:00:00"/>
    <d v="2020-06-10T00:00:00"/>
  </r>
  <r>
    <n v="25727"/>
    <d v="2020-05-19T00:00:00"/>
    <s v="MT"/>
    <s v="ROUSSET"/>
    <s v="Frédéric"/>
    <n v="2064630955"/>
    <d v="2021-04-19T00:00:00"/>
    <x v="2"/>
    <s v="MARINE"/>
    <x v="1"/>
    <s v="ROUSSET"/>
    <s v="Emma"/>
    <d v="2011-05-16T00:00:00"/>
    <d v="1909-05-11T00:00:00"/>
    <s v="OUI"/>
    <s v="OK"/>
    <s v="ACCEPTÉE"/>
    <d v="2020-05-26T00:00:00"/>
    <d v="2020-06-10T00:00:00"/>
    <s v="ACCEPTÉE"/>
    <d v="2021-04-19T00:00:00"/>
    <n v="1225964"/>
    <d v="2020-06-24T00:00:00"/>
    <d v="2020-06-10T00:00:00"/>
  </r>
  <r>
    <n v="25901"/>
    <d v="2020-06-04T00:00:00"/>
    <s v="ADJ"/>
    <s v="MASCIEL"/>
    <s v="Gilceu"/>
    <n v="2064840655"/>
    <d v="2025-11-30T00:00:00"/>
    <x v="0"/>
    <s v="TERRE"/>
    <x v="0"/>
    <s v="LEODORO MASCIEL"/>
    <s v="Marilène"/>
    <d v="1974-07-29T00:00:00"/>
    <d v="1946-02-26T00:00:00"/>
    <s v="OUI"/>
    <s v="EN ATT MODIF"/>
    <s v="EN CONSTRUCTION"/>
    <d v="2020-06-04T00:00:00"/>
    <m/>
    <m/>
    <m/>
    <m/>
    <m/>
    <m/>
  </r>
  <r>
    <n v="26414"/>
    <d v="2020-05-25T00:00:00"/>
    <s v="SCH"/>
    <s v="CUEWAPURU"/>
    <s v="Robert"/>
    <n v="2064263666"/>
    <d v="2023-05-03T00:00:00"/>
    <x v="1"/>
    <s v="TERRE"/>
    <x v="0"/>
    <s v="CUEWAPURU"/>
    <s v="Davina"/>
    <d v="1984-05-16T00:00:00"/>
    <d v="1936-05-10T00:00:00"/>
    <s v="OUI"/>
    <s v="EN ATT MODIF"/>
    <s v="EN CONSTRUCTION"/>
    <d v="2020-05-26T00:00:00"/>
    <m/>
    <m/>
    <m/>
    <m/>
    <m/>
    <m/>
  </r>
  <r>
    <n v="26563"/>
    <d v="2020-05-25T00:00:00"/>
    <s v="SCH"/>
    <s v="DA SILVA GOMES"/>
    <s v="Rui"/>
    <n v="2064632151"/>
    <d v="2023-06-22T00:00:00"/>
    <x v="0"/>
    <s v="TERRE"/>
    <x v="0"/>
    <s v="DA SILVA GOMES"/>
    <s v="Tayanne Roberta"/>
    <d v="1990-11-04T00:00:00"/>
    <d v="1929-11-20T00:00:00"/>
    <s v="OUI"/>
    <s v="OK"/>
    <s v="ACCEPTÉE"/>
    <d v="2020-06-02T00:00:00"/>
    <d v="2020-06-16T00:00:00"/>
    <s v="ACCEPTÉE"/>
    <d v="2023-06-22T00:00:00"/>
    <n v="1226577"/>
    <d v="2020-07-08T00:00:00"/>
    <d v="2020-06-16T00:00:00"/>
  </r>
  <r>
    <n v="26716"/>
    <d v="2020-05-25T00:00:00"/>
    <s v="CNE"/>
    <s v="REUSS"/>
    <s v="Marcel"/>
    <n v="2063992527"/>
    <d v="2024-11-04T00:00:00"/>
    <x v="0"/>
    <s v="TERRE"/>
    <x v="0"/>
    <s v="REUSS-BOUVIER"/>
    <s v="Stéphanie"/>
    <d v="1985-05-03T00:00:00"/>
    <d v="1935-05-24T00:00:00"/>
    <s v="OUI"/>
    <s v="OK"/>
    <s v="ACCEPTÉE"/>
    <d v="2020-06-02T00:00:00"/>
    <d v="2020-06-16T00:00:00"/>
    <s v="ACCEPTÉE"/>
    <d v="2024-11-04T00:00:00"/>
    <n v="1226578"/>
    <d v="2020-07-02T00:00:00"/>
    <d v="2020-06-16T00:00:00"/>
  </r>
  <r>
    <n v="26888"/>
    <d v="2020-05-26T00:00:00"/>
    <s v="SGT"/>
    <s v="HANACHI"/>
    <s v="Holmi"/>
    <n v="2064500055"/>
    <d v="2023-08-02T00:00:00"/>
    <x v="1"/>
    <s v="TERRE"/>
    <x v="0"/>
    <s v="MONNERET"/>
    <s v="Anne-Péroline"/>
    <d v="1978-02-26T00:00:00"/>
    <d v="1942-07-29T00:00:00"/>
    <s v="OUI"/>
    <s v="OK"/>
    <s v="SANS SUITE"/>
    <d v="2020-05-26T00:00:00"/>
    <m/>
    <m/>
    <m/>
    <m/>
    <m/>
    <d v="2020-05-26T00:00:00"/>
  </r>
  <r>
    <n v="26934"/>
    <d v="2020-05-26T00:00:00"/>
    <s v="SCH"/>
    <s v="LOIVET-LEGOUPI"/>
    <s v="Thomas"/>
    <n v="2064149236"/>
    <d v="2024-11-30T00:00:00"/>
    <x v="1"/>
    <s v="TERRE"/>
    <x v="1"/>
    <s v="LOIVET-LEGOUPI"/>
    <s v="Sophia"/>
    <d v="2016-02-05T00:00:00"/>
    <d v="1904-08-19T00:00:00"/>
    <s v="OUI"/>
    <s v="OK"/>
    <s v="ACCEPTÉE"/>
    <d v="2020-06-03T00:00:00"/>
    <d v="2020-06-17T00:00:00"/>
    <s v="ACCEPTÉE"/>
    <d v="2024-11-30T00:00:00"/>
    <n v="1226865"/>
    <d v="2020-06-19T00:00:00"/>
    <d v="2020-06-17T00:00:00"/>
  </r>
  <r>
    <n v="27759"/>
    <d v="2020-05-29T00:00:00"/>
    <s v="ADC"/>
    <s v="RAMAHATAFANDRY"/>
    <s v="Jean-Claude"/>
    <n v="2064814850"/>
    <d v="2021-02-18T00:00:00"/>
    <x v="0"/>
    <s v="TERRE"/>
    <x v="0"/>
    <s v="ROSAAS"/>
    <s v="Hana Lora"/>
    <d v="1969-02-24T00:00:00"/>
    <d v="1951-07-31T00:00:00"/>
    <s v="OUI"/>
    <s v="OK"/>
    <s v="SANS SUITE"/>
    <d v="2020-06-02T00:00:00"/>
    <m/>
    <m/>
    <m/>
    <m/>
    <m/>
    <d v="2020-06-12T00:00:00"/>
  </r>
  <r>
    <n v="27765"/>
    <d v="2020-05-29T00:00:00"/>
    <s v="ADC"/>
    <s v="RAMAHATAFANDRY"/>
    <s v="Jean-Claude"/>
    <n v="2064814850"/>
    <d v="2021-02-18T00:00:00"/>
    <x v="0"/>
    <s v="TERRE"/>
    <x v="2"/>
    <s v="ROSAAS"/>
    <s v="Liantsoa"/>
    <d v="2001-09-14T00:00:00"/>
    <d v="1919-01-10T00:00:00"/>
    <s v="OUI"/>
    <s v="OK"/>
    <s v="SANS SUITE"/>
    <d v="2020-06-02T00:00:00"/>
    <m/>
    <m/>
    <m/>
    <m/>
    <m/>
    <d v="2020-06-12T00:00:00"/>
  </r>
  <r>
    <n v="27768"/>
    <d v="2020-05-29T00:00:00"/>
    <s v="ADC"/>
    <s v="RAMAHATAFANDRY"/>
    <s v="Jean-Claude"/>
    <n v="2064814850"/>
    <d v="2021-02-18T00:00:00"/>
    <x v="0"/>
    <s v="TERRE"/>
    <x v="1"/>
    <s v="ROSAAS"/>
    <s v="Lyanah"/>
    <d v="2009-11-02T00:00:00"/>
    <d v="1910-11-22T00:00:00"/>
    <s v="OUI"/>
    <s v="OK"/>
    <s v="SANS SUITE"/>
    <d v="2020-06-02T00:00:00"/>
    <m/>
    <m/>
    <m/>
    <m/>
    <m/>
    <d v="2020-06-12T00:00:00"/>
  </r>
  <r>
    <n v="28058"/>
    <d v="2020-06-02T00:00:00"/>
    <s v="SCH"/>
    <s v="CONSTANTINESCU"/>
    <s v="Eracle"/>
    <n v="2064634193"/>
    <d v="2023-07-11T00:00:00"/>
    <x v="0"/>
    <s v="TERRE"/>
    <x v="0"/>
    <s v="CONSTANTINESCU"/>
    <s v="Danièle"/>
    <d v="1973-12-12T00:00:00"/>
    <d v="1946-10-13T00:00:00"/>
    <s v="OUI"/>
    <s v="OK"/>
    <s v="ACCEPTÉE"/>
    <d v="2020-07-15T00:00:00"/>
    <d v="2020-07-30T00:00:00"/>
    <s v="ACCEPTÉE"/>
    <d v="2023-07-11T00:00:00"/>
    <n v="1232932"/>
    <d v="2020-08-06T00:00:00"/>
    <d v="2020-08-13T00:00:00"/>
  </r>
  <r>
    <n v="28079"/>
    <d v="2020-06-02T00:00:00"/>
    <s v="SCH"/>
    <s v="CONSTANTINESCU"/>
    <s v="Eracle"/>
    <n v="2064694193"/>
    <d v="2023-07-11T00:00:00"/>
    <x v="0"/>
    <s v="TERRE"/>
    <x v="1"/>
    <s v="CONSTANTINESCU"/>
    <s v="Sacha"/>
    <d v="2015-01-19T00:00:00"/>
    <d v="1905-09-05T00:00:00"/>
    <s v="OUI"/>
    <s v="OK"/>
    <s v="ACCEPTÉE"/>
    <d v="2020-07-15T00:00:00"/>
    <d v="2020-07-30T00:00:00"/>
    <s v="ACCEPTÉE"/>
    <d v="2023-07-11T00:00:00"/>
    <n v="1232933"/>
    <d v="2020-08-06T00:00:00"/>
    <d v="2020-08-13T00:00:00"/>
  </r>
  <r>
    <n v="28254"/>
    <d v="2020-06-02T00:00:00"/>
    <s v="SCH"/>
    <s v="CAZES"/>
    <s v="Julien"/>
    <n v="2064824463"/>
    <d v="2022-05-04T00:00:00"/>
    <x v="1"/>
    <s v="TERRE"/>
    <x v="0"/>
    <s v="CAZES"/>
    <s v="Nadia"/>
    <d v="1976-06-22T00:00:00"/>
    <d v="1944-04-03T00:00:00"/>
    <s v="OUI"/>
    <s v="EN ATT MODIF"/>
    <s v="EN CONSTRUCTION"/>
    <d v="2020-06-02T00:00:00"/>
    <m/>
    <m/>
    <m/>
    <m/>
    <m/>
    <m/>
  </r>
  <r>
    <n v="28265"/>
    <d v="2020-08-17T00:00:00"/>
    <s v="CC1"/>
    <s v="NAFKHAOUI"/>
    <s v="Tamou"/>
    <n v="2064164656"/>
    <d v="2022-05-04T00:00:00"/>
    <x v="4"/>
    <s v="TERRE"/>
    <x v="1"/>
    <s v="LINDINI NAFKHAOUI"/>
    <s v="Erwan"/>
    <d v="2014-04-06T00:00:00"/>
    <d v="1906-06-20T00:00:00"/>
    <s v="OUI"/>
    <s v="OK"/>
    <s v="ACCEPTÉE"/>
    <d v="2020-08-17T00:00:00"/>
    <d v="2020-08-26T00:00:00"/>
    <s v="ACCEPTÉE"/>
    <d v="2022-05-04T00:00:00"/>
    <n v="1235869"/>
    <d v="2020-08-28T00:00:00"/>
    <d v="2020-08-26T00:00:00"/>
  </r>
  <r>
    <n v="28822"/>
    <d v="2020-06-03T00:00:00"/>
    <s v="ADC"/>
    <s v="DUCAT"/>
    <s v="Cyrille"/>
    <n v="2063991469"/>
    <d v="2023-09-20T00:00:00"/>
    <x v="5"/>
    <s v="TERRE"/>
    <x v="1"/>
    <s v="DUCAT"/>
    <s v="Léna"/>
    <d v="2004-01-29T00:00:00"/>
    <d v="1916-08-26T00:00:00"/>
    <s v="OUI"/>
    <s v="OK"/>
    <s v="ACCEPTÉE"/>
    <d v="2020-06-11T00:00:00"/>
    <d v="2020-07-09T00:00:00"/>
    <s v="ACCEPTÉE"/>
    <d v="2022-01-29T00:00:00"/>
    <n v="1228195"/>
    <d v="2020-07-27T00:00:00"/>
    <d v="2020-07-13T00:00:00"/>
  </r>
  <r>
    <n v="28825"/>
    <d v="2020-06-03T00:00:00"/>
    <s v="ADC"/>
    <s v="DUCAT"/>
    <s v="Cyrille"/>
    <n v="2063991469"/>
    <d v="2023-09-20T00:00:00"/>
    <x v="5"/>
    <s v="TERRE"/>
    <x v="1"/>
    <s v="DUCAT"/>
    <s v="Léo"/>
    <d v="2005-12-13T00:00:00"/>
    <d v="1914-10-12T00:00:00"/>
    <s v="OUI"/>
    <s v="OK"/>
    <s v="ACCEPTÉE"/>
    <d v="2020-06-11T00:00:00"/>
    <d v="2020-07-09T00:00:00"/>
    <s v="ACCEPTÉE"/>
    <d v="2023-09-20T00:00:00"/>
    <n v="1228196"/>
    <d v="2020-07-27T00:00:00"/>
    <d v="2020-07-13T00:00:00"/>
  </r>
  <r>
    <n v="29101"/>
    <d v="2020-06-04T00:00:00"/>
    <s v="ADJ"/>
    <s v="MASCIEL"/>
    <s v="Gilceu"/>
    <n v="2064840655"/>
    <d v="2025-11-30T00:00:00"/>
    <x v="0"/>
    <s v="TERRE"/>
    <x v="2"/>
    <s v="LEODORO BORGES"/>
    <s v="Joao"/>
    <d v="2000-01-25T00:00:00"/>
    <d v="1920-08-30T00:00:00"/>
    <s v="OUI"/>
    <s v="EN ATT MODIF"/>
    <s v="EN CONSTRUCTION"/>
    <d v="2020-06-04T00:00:00"/>
    <m/>
    <m/>
    <m/>
    <m/>
    <m/>
    <m/>
  </r>
  <r>
    <n v="29104"/>
    <d v="2020-06-04T00:00:00"/>
    <s v="ADJ"/>
    <s v="MASCIEL"/>
    <s v="Gilceu"/>
    <n v="2064840655"/>
    <d v="2025-11-30T00:00:00"/>
    <x v="0"/>
    <s v="TERRE"/>
    <x v="1"/>
    <s v="MASCIEL"/>
    <s v="Julio"/>
    <d v="2007-09-17T00:00:00"/>
    <d v="1913-01-07T00:00:00"/>
    <s v="OUI"/>
    <s v="EN ATT MODIF"/>
    <s v="EN CONSTRUCTION"/>
    <d v="2020-06-04T00:00:00"/>
    <m/>
    <m/>
    <m/>
    <m/>
    <m/>
    <m/>
  </r>
  <r>
    <n v="29883"/>
    <d v="2020-06-08T00:00:00"/>
    <s v="CNE"/>
    <s v="BELLORTI"/>
    <s v="Frédéric"/>
    <n v="2064602639"/>
    <d v="2028-01-10T00:00:00"/>
    <x v="1"/>
    <s v="TERRE"/>
    <x v="2"/>
    <s v="BELLORTI"/>
    <s v="Lou-Ann"/>
    <d v="2002-06-19T00:00:00"/>
    <d v="1918-04-07T00:00:00"/>
    <s v="OUI"/>
    <s v="OK"/>
    <s v="ACCEPTÉE"/>
    <d v="2020-06-09T00:00:00"/>
    <d v="2020-06-23T00:00:00"/>
    <s v="REFUSÉE"/>
    <m/>
    <m/>
    <m/>
    <d v="2020-06-23T00:00:00"/>
  </r>
  <r>
    <n v="30194"/>
    <d v="2020-06-09T00:00:00"/>
    <s v="LCL"/>
    <s v="PASQUIER"/>
    <s v="Emmanuel"/>
    <n v="2064121082"/>
    <d v="2024-03-04T00:00:00"/>
    <x v="3"/>
    <s v="TERRE"/>
    <x v="2"/>
    <s v="PASQUIER"/>
    <s v="François"/>
    <d v="1997-05-21T00:00:00"/>
    <d v="1923-05-06T00:00:00"/>
    <s v="OUI"/>
    <s v="OK"/>
    <s v="ACCEPTÉE"/>
    <d v="2020-06-09T00:00:00"/>
    <d v="2020-06-23T00:00:00"/>
    <s v="ACCEPTÉE"/>
    <d v="2024-03-04T00:00:00"/>
    <n v="1227849"/>
    <d v="2020-06-24T00:00:00"/>
    <d v="2020-06-23T00:00:00"/>
  </r>
  <r>
    <n v="30213"/>
    <d v="2020-06-09T00:00:00"/>
    <s v="CCH"/>
    <s v="RABENJAMINA"/>
    <s v="Thierry"/>
    <n v="2064825431"/>
    <d v="2022-03-28T00:00:00"/>
    <x v="0"/>
    <s v="TERRE"/>
    <x v="0"/>
    <s v="LOVAHARIMANITRA"/>
    <s v="SANS"/>
    <d v="1975-03-14T00:00:00"/>
    <d v="1945-07-13T00:00:00"/>
    <s v="OUI"/>
    <s v="OK"/>
    <s v="ACCEPTÉE"/>
    <d v="2020-06-11T00:00:00"/>
    <d v="2020-07-09T00:00:00"/>
    <s v="ACCEPTÉE"/>
    <d v="2022-03-28T00:00:00"/>
    <n v="1228197"/>
    <d v="2020-08-06T00:00:00"/>
    <d v="2020-07-13T00:00:00"/>
  </r>
  <r>
    <n v="30228"/>
    <d v="2020-06-09T00:00:00"/>
    <s v="CCH"/>
    <s v="RABENJAMINA"/>
    <s v="Thierry"/>
    <n v="2064825431"/>
    <d v="2022-03-28T00:00:00"/>
    <x v="0"/>
    <s v="TERRE"/>
    <x v="1"/>
    <s v="RABENJAMINA"/>
    <s v="Mélanie"/>
    <d v="2003-09-16T00:00:00"/>
    <d v="1917-01-08T00:00:00"/>
    <s v="OUI"/>
    <s v="OK"/>
    <s v="ACCEPTÉE"/>
    <d v="2020-06-11T00:00:00"/>
    <d v="2020-07-09T00:00:00"/>
    <s v="ACCEPTÉE"/>
    <d v="2021-09-16T00:00:00"/>
    <n v="1228198"/>
    <d v="2020-08-06T00:00:00"/>
    <d v="2020-07-13T00:00:00"/>
  </r>
  <r>
    <n v="30231"/>
    <d v="2020-06-09T00:00:00"/>
    <s v="CCH"/>
    <s v="RABENJAMINA"/>
    <s v="Thierry"/>
    <n v="2064825431"/>
    <d v="2022-03-28T00:00:00"/>
    <x v="0"/>
    <s v="TERRE"/>
    <x v="1"/>
    <s v="RABENJAMINA"/>
    <s v="Marina"/>
    <d v="2006-11-04T00:00:00"/>
    <d v="1913-11-20T00:00:00"/>
    <s v="OUI"/>
    <s v="OK"/>
    <s v="ACCEPTÉE"/>
    <d v="2020-06-11T00:00:00"/>
    <d v="2020-07-09T00:00:00"/>
    <s v="ACCEPTÉE"/>
    <d v="2022-03-28T00:00:00"/>
    <n v="1228199"/>
    <d v="2020-08-06T00:00:00"/>
    <d v="2020-07-13T00:00:00"/>
  </r>
  <r>
    <n v="30232"/>
    <d v="2020-06-09T00:00:00"/>
    <s v="CCH"/>
    <s v="RABENJAMINA"/>
    <s v="Thierry"/>
    <n v="2064825431"/>
    <d v="2022-03-28T00:00:00"/>
    <x v="0"/>
    <s v="TERRE"/>
    <x v="2"/>
    <s v="RABENJAMINA"/>
    <s v="Miora"/>
    <d v="1996-05-08T00:00:00"/>
    <d v="1924-05-18T00:00:00"/>
    <s v="OUI"/>
    <s v="OK"/>
    <s v="ACCEPTÉE"/>
    <d v="2020-06-11T00:00:00"/>
    <d v="2020-07-09T00:00:00"/>
    <s v="ACCEPTÉE"/>
    <d v="2022-03-28T00:00:00"/>
    <n v="1228200"/>
    <d v="2020-08-06T00:00:00"/>
    <d v="2020-07-13T00:00:00"/>
  </r>
  <r>
    <n v="31160"/>
    <d v="2020-06-15T00:00:00"/>
    <s v="ADC"/>
    <s v="RAMAMONJISOA"/>
    <s v="Jean-Yves"/>
    <n v="2063876194"/>
    <d v="2024-01-05T00:00:00"/>
    <x v="4"/>
    <s v="TERRE"/>
    <x v="2"/>
    <s v="RAMAMONJISOA"/>
    <s v="Marie-Ange"/>
    <d v="1997-03-22T00:00:00"/>
    <d v="1923-07-05T00:00:00"/>
    <s v="OUI"/>
    <s v="OK"/>
    <s v="ACCEPTÉE"/>
    <d v="2020-06-15T00:00:00"/>
    <d v="2020-06-29T00:00:00"/>
    <s v="ACCEPTÉE"/>
    <d v="2024-01-05T00:00:00"/>
    <n v="1228712"/>
    <d v="2020-06-30T00:00:00"/>
    <d v="2020-06-29T00:00:00"/>
  </r>
  <r>
    <n v="31898"/>
    <d v="2020-06-15T00:00:00"/>
    <s v="CCH"/>
    <s v="WACAPOU"/>
    <s v="Winston"/>
    <n v="2064824390"/>
    <d v="2026-05-04T00:00:00"/>
    <x v="1"/>
    <s v="TERRE"/>
    <x v="0"/>
    <s v="WACAPOU"/>
    <s v="Sophie"/>
    <d v="1988-08-29T00:00:00"/>
    <d v="1932-01-26T00:00:00"/>
    <s v="OUI"/>
    <s v="EN ATT MODIF"/>
    <s v="EN CONSTRUCTION"/>
    <d v="2020-06-15T00:00:00"/>
    <m/>
    <m/>
    <m/>
    <m/>
    <m/>
    <m/>
  </r>
  <r>
    <n v="32643"/>
    <d v="2020-06-17T00:00:00"/>
    <s v="CC1"/>
    <s v="PIVOT"/>
    <s v="Sébastien"/>
    <n v="2064824933"/>
    <d v="2028-11-04T00:00:00"/>
    <x v="1"/>
    <s v="TERRE"/>
    <x v="1"/>
    <s v="VESENTINI POURTAL"/>
    <s v="Chloé"/>
    <d v="2012-04-14T00:00:00"/>
    <d v="1908-06-11T00:00:00"/>
    <s v="OUI"/>
    <s v="OK"/>
    <s v="ACCEPTÉE"/>
    <d v="2020-06-18T00:00:00"/>
    <d v="2020-06-29T00:00:00"/>
    <s v="ACCEPTÉE"/>
    <d v="2025-06-23T00:00:00"/>
    <n v="1229318"/>
    <m/>
    <d v="2020-06-29T00:00:00"/>
  </r>
  <r>
    <n v="32840"/>
    <d v="2020-06-23T00:00:00"/>
    <s v="CCH"/>
    <s v="TOAGUTU"/>
    <s v="Joseph"/>
    <n v="2064640328"/>
    <d v="2023-07-17T00:00:00"/>
    <x v="0"/>
    <s v="TERRE"/>
    <x v="0"/>
    <s v="TOAGUTU"/>
    <s v="Lorenzie"/>
    <d v="1981-03-23T00:00:00"/>
    <d v="1939-07-04T00:00:00"/>
    <s v="OUI"/>
    <s v="OK"/>
    <s v="ACCEPTÉE"/>
    <d v="2020-06-25T00:00:00"/>
    <d v="2020-07-07T00:00:00"/>
    <s v="ACCEPTÉE"/>
    <d v="2023-07-17T00:00:00"/>
    <n v="1230065"/>
    <d v="2020-08-07T00:00:00"/>
    <d v="2020-07-07T00:00:00"/>
  </r>
  <r>
    <n v="32919"/>
    <d v="2020-08-18T00:00:00"/>
    <s v="ADJ"/>
    <s v="SCHAEGIS"/>
    <s v="Benjamin"/>
    <n v="2063977067"/>
    <d v="2022-11-04T00:00:00"/>
    <x v="1"/>
    <s v="TERRE"/>
    <x v="0"/>
    <s v="BIDDAU"/>
    <s v="Florence"/>
    <d v="1982-10-20T00:00:00"/>
    <d v="1937-12-05T00:00:00"/>
    <s v="OUI"/>
    <s v="OK"/>
    <s v="ACCEPTÉE"/>
    <d v="2020-08-24T00:00:00"/>
    <d v="2020-09-09T00:00:00"/>
    <s v="ACCEPTÉE"/>
    <d v="2022-11-04T00:00:00"/>
    <n v="1236409"/>
    <d v="2020-09-15T00:00:00"/>
    <d v="2020-09-09T00:00:00"/>
  </r>
  <r>
    <n v="33116"/>
    <d v="2020-06-18T00:00:00"/>
    <s v="COL"/>
    <s v="AUNIS"/>
    <s v="Yves"/>
    <n v="2064088929"/>
    <d v="2024-11-17T00:00:00"/>
    <x v="1"/>
    <s v="TERRE"/>
    <x v="2"/>
    <s v="AUNIS"/>
    <s v="Emérence"/>
    <d v="2002-06-13T00:00:00"/>
    <d v="1918-04-13T00:00:00"/>
    <s v="OUI"/>
    <s v="OK"/>
    <s v="ACCEPTÉE"/>
    <d v="2020-06-22T00:00:00"/>
    <d v="2020-08-13T00:00:00"/>
    <s v="ACCEPTÉE"/>
    <d v="2024-11-17T00:00:00"/>
    <n v="1235067"/>
    <d v="2020-08-24T00:00:00"/>
    <d v="2020-08-13T00:00:00"/>
  </r>
  <r>
    <n v="33737"/>
    <d v="2020-06-22T00:00:00"/>
    <s v="MP"/>
    <s v="LEROY"/>
    <s v="Stéphane"/>
    <n v="2064836127"/>
    <d v="2026-12-29T00:00:00"/>
    <x v="2"/>
    <s v="MARINE"/>
    <x v="0"/>
    <s v="LEROY"/>
    <s v="Isabelle"/>
    <d v="1972-01-30T00:00:00"/>
    <d v="1948-08-25T00:00:00"/>
    <s v="OUI"/>
    <s v="OK"/>
    <s v="ACCEPTÉE"/>
    <d v="2020-06-22T00:00:00"/>
    <d v="2020-07-01T00:00:00"/>
    <s v="ACCEPTÉE"/>
    <d v="2025-06-25T00:00:00"/>
    <n v="1229527"/>
    <d v="2020-08-05T00:00:00"/>
    <d v="2020-07-01T00:00:00"/>
  </r>
  <r>
    <n v="33741"/>
    <d v="2020-06-22T00:00:00"/>
    <s v="MP"/>
    <s v="LEROY"/>
    <s v="Stéphane"/>
    <n v="2064836127"/>
    <d v="2026-12-29T00:00:00"/>
    <x v="2"/>
    <s v="MARINE"/>
    <x v="2"/>
    <s v="LEROY"/>
    <s v="Erwan"/>
    <d v="2001-02-17T00:00:00"/>
    <d v="1919-08-07T00:00:00"/>
    <s v="OUI"/>
    <s v="OK"/>
    <s v="ACCEPTÉE"/>
    <d v="2020-06-22T00:00:00"/>
    <d v="2020-07-01T00:00:00"/>
    <s v="ACCEPTÉE"/>
    <d v="2026-12-29T00:00:00"/>
    <n v="1229528"/>
    <d v="2020-08-05T00:00:00"/>
    <d v="2020-07-01T00:00:00"/>
  </r>
  <r>
    <n v="33757"/>
    <d v="2020-06-22T00:00:00"/>
    <s v="SCH"/>
    <s v="CLEMENT"/>
    <s v="Vincent"/>
    <n v="2064640325"/>
    <d v="2026-12-04T00:00:00"/>
    <x v="1"/>
    <s v="TERRE"/>
    <x v="1"/>
    <s v="CLEMENT"/>
    <s v="Louis"/>
    <d v="2013-03-20T00:00:00"/>
    <d v="1907-07-07T00:00:00"/>
    <s v="OUI"/>
    <s v="OK"/>
    <s v="ACCEPTÉE"/>
    <d v="2020-06-22T00:00:00"/>
    <d v="2020-07-01T00:00:00"/>
    <s v="ACCEPTÉE"/>
    <d v="2025-06-25T00:00:00"/>
    <n v="1229529"/>
    <m/>
    <d v="2020-07-01T00:00:00"/>
  </r>
  <r>
    <n v="33836"/>
    <d v="2020-06-23T00:00:00"/>
    <s v="CCH"/>
    <s v="TOAGUTU"/>
    <s v="Joseph"/>
    <n v="2064640328"/>
    <d v="2023-07-17T00:00:00"/>
    <x v="0"/>
    <s v="TERRE"/>
    <x v="1"/>
    <s v="TOAGUTU"/>
    <s v="Esdras"/>
    <d v="2013-09-29T00:00:00"/>
    <d v="1906-12-26T00:00:00"/>
    <s v="OUI"/>
    <s v="OK"/>
    <s v="ACCEPTÉE"/>
    <d v="2020-06-25T00:00:00"/>
    <d v="2020-07-07T00:00:00"/>
    <s v="ACCEPTÉE"/>
    <d v="2023-07-17T00:00:00"/>
    <n v="1230066"/>
    <d v="2020-08-07T00:00:00"/>
    <d v="2020-07-07T00:00:00"/>
  </r>
  <r>
    <n v="33841"/>
    <d v="2020-06-23T00:00:00"/>
    <s v="CCH"/>
    <s v="TOAGUTU"/>
    <s v="Joseph"/>
    <n v="2064640328"/>
    <d v="2023-07-17T00:00:00"/>
    <x v="0"/>
    <s v="TERRE"/>
    <x v="1"/>
    <s v="TOAGUTU"/>
    <s v="Ezechiel"/>
    <d v="2015-07-24T00:00:00"/>
    <d v="1905-03-03T00:00:00"/>
    <s v="OUI"/>
    <s v="OK"/>
    <s v="ACCEPTÉE"/>
    <d v="2020-06-25T00:00:00"/>
    <d v="2020-07-07T00:00:00"/>
    <s v="ACCEPTÉE"/>
    <d v="2023-07-17T00:00:00"/>
    <n v="1230067"/>
    <d v="2020-08-07T00:00:00"/>
    <d v="2020-07-07T00:00:00"/>
  </r>
  <r>
    <n v="33845"/>
    <d v="2020-06-23T00:00:00"/>
    <s v="CCH"/>
    <s v="TOAGUTU"/>
    <s v="Joseph"/>
    <n v="2064640328"/>
    <d v="2023-07-17T00:00:00"/>
    <x v="0"/>
    <s v="TERRE"/>
    <x v="1"/>
    <s v="TOAGUTU"/>
    <s v="Jared"/>
    <d v="2017-06-14T00:00:00"/>
    <d v="1903-04-12T00:00:00"/>
    <s v="OUI"/>
    <s v="NON"/>
    <s v="REFUSÉE"/>
    <d v="2020-06-24T00:00:00"/>
    <m/>
    <m/>
    <m/>
    <m/>
    <m/>
    <m/>
  </r>
  <r>
    <n v="34004"/>
    <d v="2020-06-23T00:00:00"/>
    <s v="CNE"/>
    <s v="BELLORTI"/>
    <s v="Frédéric"/>
    <n v="2064602639"/>
    <d v="2028-01-10T00:00:00"/>
    <x v="1"/>
    <s v="TERRE"/>
    <x v="2"/>
    <s v="BELLORTI"/>
    <s v="Lou-Ann"/>
    <d v="2002-06-19T00:00:00"/>
    <d v="1918-04-07T00:00:00"/>
    <s v="OUI"/>
    <s v="OK"/>
    <s v="ACCEPTÉE"/>
    <d v="2020-06-24T00:00:00"/>
    <d v="2020-07-07T00:00:00"/>
    <s v="ACCEPTÉE"/>
    <d v="2028-01-10T00:00:00"/>
    <n v="1230068"/>
    <d v="2020-07-07T00:00:00"/>
    <d v="2020-07-07T00:00:00"/>
  </r>
  <r>
    <n v="34036"/>
    <d v="2020-06-23T00:00:00"/>
    <s v="SCH"/>
    <s v="OLIVEIRA PEREIRA"/>
    <s v="Tiago"/>
    <n v="2064102748"/>
    <d v="2022-09-23T00:00:00"/>
    <x v="0"/>
    <s v="TERRE"/>
    <x v="1"/>
    <s v="OLIVEIRA PEREIRA"/>
    <s v="Tamera"/>
    <d v="2012-12-12T00:00:00"/>
    <d v="1907-10-13T00:00:00"/>
    <s v="OUI"/>
    <s v="OK"/>
    <s v="ACCEPTÉE"/>
    <d v="2020-06-24T00:00:00"/>
    <d v="2020-07-07T00:00:00"/>
    <s v="ACCEPTÉE"/>
    <d v="2022-09-23T00:00:00"/>
    <n v="1230069"/>
    <m/>
    <d v="2020-07-07T00:00:00"/>
  </r>
  <r>
    <n v="34296"/>
    <d v="2020-06-24T00:00:00"/>
    <s v="CCH"/>
    <s v="BISSON"/>
    <s v="Mario"/>
    <n v="2064746030"/>
    <d v="2022-05-18T00:00:00"/>
    <x v="0"/>
    <s v="TERRE"/>
    <x v="0"/>
    <s v="DA SILVEIRA ép BISSON"/>
    <s v="Maria"/>
    <d v="1965-11-06T00:00:00"/>
    <d v="1954-11-18T00:00:00"/>
    <s v="OUI"/>
    <s v="OK"/>
    <s v="ACCEPTÉE"/>
    <d v="2020-06-25T00:00:00"/>
    <d v="2020-07-07T00:00:00"/>
    <s v="ACCEPTÉE"/>
    <d v="2022-05-18T00:00:00"/>
    <n v="1230070"/>
    <d v="2020-08-07T00:00:00"/>
    <d v="2020-07-07T00:00:00"/>
  </r>
  <r>
    <n v="34305"/>
    <d v="2020-06-25T00:00:00"/>
    <s v="CCH"/>
    <s v="CETVERIKOVS"/>
    <s v="Konstantins"/>
    <n v="2064788000"/>
    <d v="2024-12-01T00:00:00"/>
    <x v="0"/>
    <s v="TERRE"/>
    <x v="0"/>
    <s v="CETVERIKOVA"/>
    <s v="Alla"/>
    <d v="1987-05-21T00:00:00"/>
    <d v="1933-05-06T00:00:00"/>
    <s v="OUI"/>
    <s v="OK"/>
    <s v="ACCEPTÉE"/>
    <d v="2020-06-25T00:00:00"/>
    <d v="2020-07-07T00:00:00"/>
    <s v="ACCEPTÉE"/>
    <d v="2024-12-01T00:00:00"/>
    <n v="1230071"/>
    <d v="2020-08-17T00:00:00"/>
    <d v="2020-07-07T00:00:00"/>
  </r>
  <r>
    <n v="34373"/>
    <d v="2020-06-24T00:00:00"/>
    <s v="COL"/>
    <s v="LE BIHAN"/>
    <s v="Victor"/>
    <n v="2063911059"/>
    <d v="2024-09-29T00:00:00"/>
    <x v="5"/>
    <s v="TERRE"/>
    <x v="1"/>
    <s v="LE BIHAN"/>
    <s v="Aymerick"/>
    <d v="2006-08-15T00:00:00"/>
    <d v="1914-02-09T00:00:00"/>
    <s v="OUI"/>
    <s v="OK"/>
    <s v="ACCEPTÉE"/>
    <d v="2020-06-24T00:00:00"/>
    <d v="2020-07-07T00:00:00"/>
    <s v="ACCEPTÉE"/>
    <d v="2024-08-15T00:00:00"/>
    <n v="1230072"/>
    <d v="2020-07-08T00:00:00"/>
    <d v="2020-07-07T00:00:00"/>
  </r>
  <r>
    <n v="34388"/>
    <d v="2020-06-24T00:00:00"/>
    <s v="COL"/>
    <s v="LE BIHAN"/>
    <s v="Victor"/>
    <n v="2063911059"/>
    <d v="2024-09-29T00:00:00"/>
    <x v="5"/>
    <s v="TERRE"/>
    <x v="1"/>
    <s v="LE BIHAN"/>
    <s v="Roxane"/>
    <d v="2010-06-24T00:00:00"/>
    <d v="1910-04-02T00:00:00"/>
    <s v="OUI"/>
    <s v="OK"/>
    <s v="ACCEPTÉE"/>
    <d v="2020-06-24T00:00:00"/>
    <d v="2020-07-07T00:00:00"/>
    <s v="ACCEPTÉE"/>
    <d v="2024-09-29T00:00:00"/>
    <n v="1230073"/>
    <d v="2020-07-08T00:00:00"/>
    <d v="2020-07-07T00:00:00"/>
  </r>
  <r>
    <n v="34446"/>
    <d v="2020-06-24T00:00:00"/>
    <s v="ADC"/>
    <s v="DE OLIVEIRA DOS SANTOS"/>
    <s v="Rogério"/>
    <n v="2064445661"/>
    <d v="2022-08-12T00:00:00"/>
    <x v="0"/>
    <s v="TERRE"/>
    <x v="0"/>
    <s v="DE OLIVEIRA DOS SANTOS"/>
    <s v="Carolina"/>
    <d v="1978-09-04T00:00:00"/>
    <d v="1942-01-20T00:00:00"/>
    <s v="OUI"/>
    <s v="OK"/>
    <s v="ACCEPTÉE"/>
    <d v="2020-06-24T00:00:00"/>
    <d v="2020-07-07T00:00:00"/>
    <s v="ACCEPTÉE"/>
    <d v="2022-08-12T00:00:00"/>
    <n v="1230074"/>
    <d v="2020-08-06T00:00:00"/>
    <d v="2020-07-07T00:00:00"/>
  </r>
  <r>
    <n v="34468"/>
    <d v="2020-06-24T00:00:00"/>
    <s v="ADC"/>
    <s v="DE OLIVEIRA DOS SANTOS"/>
    <s v="Rogério"/>
    <n v="2064445661"/>
    <d v="2022-08-12T00:00:00"/>
    <x v="0"/>
    <s v="TERRE"/>
    <x v="1"/>
    <s v="SCHEVA DOS SANTOS"/>
    <s v="Alicia"/>
    <d v="2016-04-24T00:00:00"/>
    <d v="1904-06-01T00:00:00"/>
    <s v="OUI"/>
    <s v="OK"/>
    <s v="ACCEPTÉE"/>
    <d v="2020-06-24T00:00:00"/>
    <d v="2020-07-07T00:00:00"/>
    <s v="ACCEPTÉE"/>
    <d v="2022-08-12T00:00:00"/>
    <n v="1230075"/>
    <d v="2020-08-06T00:00:00"/>
    <d v="2020-07-07T00:00:00"/>
  </r>
  <r>
    <n v="34523"/>
    <d v="2020-06-25T00:00:00"/>
    <s v="COL"/>
    <s v="LE BIHAN"/>
    <s v="Victor"/>
    <n v="2063911059"/>
    <d v="2024-09-29T00:00:00"/>
    <x v="5"/>
    <s v="TERRE"/>
    <x v="0"/>
    <s v="LE BIHAN"/>
    <s v="Nathalie"/>
    <d v="1976-10-07T00:00:00"/>
    <d v="1943-12-18T00:00:00"/>
    <s v="OUI"/>
    <s v="OK"/>
    <s v="ACCEPTÉE"/>
    <d v="2020-06-25T00:00:00"/>
    <d v="2020-07-07T00:00:00"/>
    <s v="ACCEPTÉE"/>
    <d v="2024-09-29T00:00:00"/>
    <n v="1230076"/>
    <d v="2020-07-08T00:00:00"/>
    <d v="2020-07-07T00:00:00"/>
  </r>
  <r>
    <n v="34525"/>
    <d v="2020-06-25T00:00:00"/>
    <s v="COL"/>
    <s v="LE BIHAN"/>
    <s v="Victor"/>
    <n v="2063911059"/>
    <d v="2024-09-29T00:00:00"/>
    <x v="5"/>
    <s v="TERRE"/>
    <x v="1"/>
    <s v="LE BIHAN"/>
    <s v="Rachel"/>
    <d v="2008-01-23T00:00:00"/>
    <d v="1912-09-01T00:00:00"/>
    <s v="OUI"/>
    <s v="OK"/>
    <s v="ACCEPTÉE"/>
    <d v="2020-06-25T00:00:00"/>
    <d v="2020-07-07T00:00:00"/>
    <s v="ACCEPTÉE"/>
    <d v="2024-09-29T00:00:00"/>
    <n v="1230077"/>
    <d v="2020-07-08T00:00:00"/>
    <d v="2020-07-07T00:00:00"/>
  </r>
  <r>
    <n v="34526"/>
    <d v="2020-06-25T00:00:00"/>
    <s v="COL"/>
    <s v="LE BIHAN"/>
    <s v="Victor"/>
    <n v="2063911059"/>
    <d v="2024-09-29T00:00:00"/>
    <x v="5"/>
    <s v="TERRE"/>
    <x v="1"/>
    <s v="LE BIHAN"/>
    <s v="Côme"/>
    <d v="2014-09-25T00:00:00"/>
    <d v="1905-12-30T00:00:00"/>
    <s v="OUI"/>
    <s v="OK"/>
    <s v="ACCEPTÉE"/>
    <d v="2020-06-25T00:00:00"/>
    <d v="2020-07-07T00:00:00"/>
    <s v="ACCEPTÉE"/>
    <d v="2024-09-29T00:00:00"/>
    <n v="1230078"/>
    <d v="2020-07-08T00:00:00"/>
    <d v="2020-07-07T00:00:00"/>
  </r>
  <r>
    <n v="34527"/>
    <d v="2020-06-25T00:00:00"/>
    <s v="COL"/>
    <s v="LE BIHAN"/>
    <s v="Victor"/>
    <n v="2063911059"/>
    <d v="2024-09-29T00:00:00"/>
    <x v="5"/>
    <s v="TERRE"/>
    <x v="1"/>
    <s v="LE BIHAN"/>
    <s v="Alban"/>
    <d v="2016-12-25T00:00:00"/>
    <d v="1903-09-30T00:00:00"/>
    <s v="OUI"/>
    <s v="NON"/>
    <s v="REFUSÉE"/>
    <d v="2020-06-25T00:00:00"/>
    <m/>
    <m/>
    <m/>
    <m/>
    <m/>
    <m/>
  </r>
  <r>
    <n v="35304"/>
    <d v="2020-07-24T00:00:00"/>
    <s v="CCH"/>
    <s v="SUNER"/>
    <s v="Cynthia"/>
    <n v="2064378832"/>
    <d v="2020-12-05T00:00:00"/>
    <x v="6"/>
    <s v="AIR"/>
    <x v="0"/>
    <s v="DUBRAY"/>
    <s v="Dimitri"/>
    <d v="1979-10-21T00:00:00"/>
    <d v="1940-12-04T00:00:00"/>
    <s v="OUI"/>
    <s v="OK"/>
    <s v="ACCEPTÉE"/>
    <d v="2020-07-24T00:00:00"/>
    <d v="2020-08-04T00:00:00"/>
    <s v="ACCEPTÉE"/>
    <d v="2020-12-05T00:00:00"/>
    <n v="1234037"/>
    <d v="2020-09-09T00:00:00"/>
    <d v="2020-08-04T00:00:00"/>
  </r>
  <r>
    <n v="35505"/>
    <d v="2020-06-30T00:00:00"/>
    <s v="SGT"/>
    <s v="THAPA"/>
    <s v="Prabin"/>
    <n v="2064825434"/>
    <d v="2023-05-22T00:00:00"/>
    <x v="0"/>
    <s v="TERRE"/>
    <x v="0"/>
    <s v="PAIJA PUN THAPA"/>
    <s v="Maya"/>
    <d v="1995-07-26T00:00:00"/>
    <d v="1925-03-01T00:00:00"/>
    <s v="OUI"/>
    <s v="OK"/>
    <s v="ACCEPTÉE"/>
    <d v="2020-07-01T00:00:00"/>
    <d v="2020-07-13T00:00:00"/>
    <s v="ACCEPTÉE"/>
    <d v="2023-05-22T00:00:00"/>
    <n v="1230736"/>
    <d v="2020-09-07T00:00:00"/>
    <d v="2020-07-13T00:00:00"/>
  </r>
  <r>
    <n v="36124"/>
    <d v="2020-07-02T00:00:00"/>
    <s v="CPL"/>
    <s v="LAURENT"/>
    <s v="Kévin"/>
    <n v="2064485808"/>
    <d v="2021-09-05T00:00:00"/>
    <x v="1"/>
    <s v="TERRE"/>
    <x v="0"/>
    <s v="KETILADZE"/>
    <s v="Salomé"/>
    <d v="1999-03-14T00:00:00"/>
    <d v="1921-07-13T00:00:00"/>
    <s v="OUI"/>
    <s v="OK"/>
    <s v="ACCEPTÉE"/>
    <d v="2020-07-02T00:00:00"/>
    <d v="2020-07-16T00:00:00"/>
    <s v="ACCEPTÉE"/>
    <d v="2021-09-05T00:00:00"/>
    <n v="1231695"/>
    <m/>
    <d v="2020-07-16T00:00:00"/>
  </r>
  <r>
    <n v="36588"/>
    <d v="2020-09-23T00:00:00"/>
    <s v="CPL"/>
    <s v="TAMANG"/>
    <s v="Hom"/>
    <n v="2064770929"/>
    <d v="2021-06-06T00:00:00"/>
    <x v="0"/>
    <s v="TERRE"/>
    <x v="0"/>
    <s v="GURUNG"/>
    <s v="Barsha"/>
    <d v="1994-06-12T00:00:00"/>
    <d v="1926-04-14T00:00:00"/>
    <s v="NON"/>
    <s v="EN ATT MODIF"/>
    <s v="EN CONSTRUCTION"/>
    <d v="2020-09-23T00:00:00"/>
    <m/>
    <m/>
    <m/>
    <m/>
    <m/>
    <m/>
  </r>
  <r>
    <n v="36610"/>
    <d v="2020-07-03T00:00:00"/>
    <s v="CCH"/>
    <s v="TIPU"/>
    <s v="Florin-Mihai"/>
    <n v="2064517775"/>
    <d v="2022-04-09T00:00:00"/>
    <x v="0"/>
    <s v="TERRE"/>
    <x v="0"/>
    <s v="TIPU"/>
    <s v="Daniela"/>
    <d v="1982-10-19T00:00:00"/>
    <d v="1937-12-06T00:00:00"/>
    <s v="OUI"/>
    <s v="OK"/>
    <s v="ACCEPTÉE"/>
    <d v="2020-07-09T00:00:00"/>
    <d v="2020-07-23T00:00:00"/>
    <s v="ACCEPTÉE"/>
    <d v="2022-04-09T00:00:00"/>
    <n v="1232456"/>
    <m/>
    <d v="2020-07-23T00:00:00"/>
  </r>
  <r>
    <n v="37312"/>
    <d v="2020-07-08T00:00:00"/>
    <s v="SGT"/>
    <s v="GONZALEZ VILLAGRA"/>
    <s v="Jose"/>
    <n v="2064611947"/>
    <d v="2023-03-09T00:00:00"/>
    <x v="0"/>
    <s v="TERRE"/>
    <x v="0"/>
    <s v="GARCIA DE GONZALEZ"/>
    <s v="Rosa Maria"/>
    <d v="1978-08-30T00:00:00"/>
    <d v="1942-01-25T00:00:00"/>
    <s v="OUI"/>
    <s v="OK"/>
    <s v="ACCEPTÉE"/>
    <d v="2020-08-10T00:00:00"/>
    <d v="2020-08-18T00:00:00"/>
    <s v="ACCEPTÉE"/>
    <d v="2023-03-09T00:00:00"/>
    <n v="1235317"/>
    <m/>
    <d v="2020-08-18T00:00:00"/>
  </r>
  <r>
    <n v="37560"/>
    <d v="2020-07-09T00:00:00"/>
    <s v="ADC"/>
    <s v="BEHLOULI"/>
    <s v="Mehdi"/>
    <n v="2064088956"/>
    <d v="2024-11-17T00:00:00"/>
    <x v="1"/>
    <s v="TERRE"/>
    <x v="1"/>
    <s v="BEHLOULI"/>
    <s v="Enzo"/>
    <d v="2004-04-17T00:00:00"/>
    <d v="1916-06-08T00:00:00"/>
    <s v="OUI"/>
    <s v="OK"/>
    <s v="ACCEPTÉE"/>
    <d v="2020-07-09T00:00:00"/>
    <d v="2020-07-23T00:00:00"/>
    <s v="ACCEPTÉE"/>
    <d v="2022-04-17T00:00:00"/>
    <n v="1232457"/>
    <d v="2020-08-04T00:00:00"/>
    <d v="2020-07-23T00:00:00"/>
  </r>
  <r>
    <n v="37774"/>
    <d v="2020-07-10T00:00:00"/>
    <s v="CCH"/>
    <s v="RAKOTONIRINA"/>
    <s v="Solofohery"/>
    <n v="2064465464"/>
    <d v="2021-11-13T00:00:00"/>
    <x v="0"/>
    <s v="TERRE"/>
    <x v="0"/>
    <s v="SOLONIAINARILALASOA"/>
    <s v="Fara"/>
    <d v="1972-09-08T00:00:00"/>
    <d v="1948-01-16T00:00:00"/>
    <s v="OUI"/>
    <s v="EN ATT MODIF"/>
    <s v="EN CONSTRUCTION"/>
    <d v="2020-07-13T00:00:00"/>
    <m/>
    <m/>
    <m/>
    <m/>
    <m/>
    <m/>
  </r>
  <r>
    <n v="38910"/>
    <d v="2020-07-16T00:00:00"/>
    <s v="CNE"/>
    <s v="MONTEBELLO"/>
    <s v="Frédéric"/>
    <n v="2064835569"/>
    <d v="2027-07-07T00:00:00"/>
    <x v="1"/>
    <s v="TERRE"/>
    <x v="2"/>
    <s v="MONTEBELLO"/>
    <s v="Clément"/>
    <d v="2002-04-14T00:00:00"/>
    <d v="1918-06-12T00:00:00"/>
    <s v="OUI"/>
    <s v="OK"/>
    <s v="ACCEPTÉE"/>
    <d v="2020-07-16T00:00:00"/>
    <d v="2020-07-30T00:00:00"/>
    <s v="ACCEPTÉE"/>
    <d v="2027-07-07T00:00:00"/>
    <n v="1232934"/>
    <d v="2020-08-03T00:00:00"/>
    <d v="2020-08-03T00:00:00"/>
  </r>
  <r>
    <n v="39128"/>
    <d v="2020-07-17T00:00:00"/>
    <s v="CCH"/>
    <s v="TIPU"/>
    <s v="Florin-Mihai"/>
    <n v="2064517775"/>
    <d v="2022-04-09T00:00:00"/>
    <x v="0"/>
    <s v="TERRE"/>
    <x v="1"/>
    <s v="TIPU"/>
    <s v="Larisa"/>
    <d v="2006-05-23T00:00:00"/>
    <d v="1914-05-04T00:00:00"/>
    <s v="OUI"/>
    <s v="OK"/>
    <s v="ACCEPTÉE"/>
    <d v="2020-07-21T00:00:00"/>
    <d v="2020-08-03T00:00:00"/>
    <s v="ACCEPTÉE"/>
    <d v="2022-04-09T00:00:00"/>
    <n v="1233429"/>
    <m/>
    <d v="2020-08-03T00:00:00"/>
  </r>
  <r>
    <n v="39138"/>
    <d v="2020-07-17T00:00:00"/>
    <s v="CCH"/>
    <s v="TIPU"/>
    <s v="Florin-Mihai"/>
    <n v="2064517775"/>
    <d v="2022-04-09T00:00:00"/>
    <x v="0"/>
    <s v="TERRE"/>
    <x v="1"/>
    <s v="TIPU"/>
    <s v="Sarah Alice"/>
    <d v="2018-05-28T00:00:00"/>
    <d v="1902-04-29T00:00:00"/>
    <s v="OUI"/>
    <s v="OK"/>
    <s v="REFUSÉE"/>
    <d v="2020-07-20T00:00:00"/>
    <m/>
    <m/>
    <m/>
    <m/>
    <m/>
    <m/>
  </r>
  <r>
    <n v="40686"/>
    <d v="2020-07-24T00:00:00"/>
    <s v="CCH"/>
    <s v="SUNER"/>
    <s v="Cynthia"/>
    <n v="2064378832"/>
    <d v="2020-12-05T00:00:00"/>
    <x v="6"/>
    <s v="AIR"/>
    <x v="1"/>
    <s v="DUBRAY"/>
    <s v="Théo"/>
    <d v="2012-12-23T00:00:00"/>
    <d v="1907-10-02T00:00:00"/>
    <s v="OUI"/>
    <s v="OK"/>
    <s v="ACCEPTÉE"/>
    <d v="2020-07-24T00:00:00"/>
    <d v="2020-08-04T00:00:00"/>
    <s v="ACCEPTÉE"/>
    <d v="2020-12-05T00:00:00"/>
    <n v="1234038"/>
    <d v="2020-09-09T00:00:00"/>
    <d v="2020-08-04T00:00:00"/>
  </r>
  <r>
    <n v="40955"/>
    <d v="2020-07-27T00:00:00"/>
    <s v="LTN"/>
    <s v="MEZIANE-MTALSI"/>
    <s v="Nabil"/>
    <n v="2064714323"/>
    <d v="2029-01-01T00:00:00"/>
    <x v="1"/>
    <s v="TERRE"/>
    <x v="0"/>
    <s v="FOURRIER-MAURE"/>
    <s v="Charlotte"/>
    <d v="1990-08-31T00:00:00"/>
    <d v="1930-01-24T00:00:00"/>
    <s v="OUI"/>
    <s v="OK"/>
    <s v="ACCEPTÉE"/>
    <d v="2020-07-27T00:00:00"/>
    <d v="2020-08-04T00:00:00"/>
    <s v="ACCEPTÉE"/>
    <d v="2025-07-29T00:00:00"/>
    <n v="1234039"/>
    <d v="2020-08-25T00:00:00"/>
    <d v="2020-08-04T00:00:00"/>
  </r>
  <r>
    <n v="41734"/>
    <d v="2020-07-29T00:00:00"/>
    <s v="CCH"/>
    <s v="KOVALTCHOUK"/>
    <s v="Sergiy"/>
    <n v="2064465463"/>
    <d v="2021-11-08T00:00:00"/>
    <x v="0"/>
    <s v="TERRE"/>
    <x v="0"/>
    <s v="SHKAMARDA"/>
    <s v="Tetiana"/>
    <d v="1975-05-27T00:00:00"/>
    <d v="1945-04-30T00:00:00"/>
    <s v="OUI"/>
    <s v="OK"/>
    <s v="ACCEPTÉE"/>
    <d v="2020-07-29T00:00:00"/>
    <d v="2020-08-11T00:00:00"/>
    <s v="ACCEPTÉE"/>
    <d v="2021-11-08T00:00:00"/>
    <n v="1234764"/>
    <d v="2020-08-25T00:00:00"/>
    <d v="2020-08-11T00:00:00"/>
  </r>
  <r>
    <n v="42498"/>
    <d v="2020-08-03T00:00:00"/>
    <s v="CCH"/>
    <s v="CAIUS"/>
    <s v="Isabelle"/>
    <n v="2064626710"/>
    <d v="2023-05-03T00:00:00"/>
    <x v="4"/>
    <s v="TERRE"/>
    <x v="1"/>
    <s v="CAIUS"/>
    <s v="Maelys"/>
    <d v="2015-12-20T00:00:00"/>
    <d v="1904-10-05T00:00:00"/>
    <s v="OUI"/>
    <s v="OK"/>
    <s v="ACCEPTÉE"/>
    <d v="2020-08-04T00:00:00"/>
    <d v="2020-08-13T00:00:00"/>
    <s v="ACCEPTÉE"/>
    <d v="2023-05-03T00:00:00"/>
    <n v="1235068"/>
    <d v="2020-08-13T00:00:00"/>
    <d v="2020-08-13T00:00:00"/>
  </r>
  <r>
    <n v="42590"/>
    <d v="2020-08-04T00:00:00"/>
    <s v="CC1"/>
    <s v="GARCIA"/>
    <s v="Marco"/>
    <n v="2064089246"/>
    <d v="2020-12-04T00:00:00"/>
    <x v="1"/>
    <s v="TERRE"/>
    <x v="0"/>
    <s v="COURSE"/>
    <s v="Perle"/>
    <d v="1980-08-08T00:00:00"/>
    <d v="1940-02-16T00:00:00"/>
    <s v="OUI"/>
    <s v="OK"/>
    <s v="ACCEPTÉE"/>
    <d v="2020-08-05T00:00:00"/>
    <d v="2020-08-13T00:00:00"/>
    <s v="ACCEPTÉE"/>
    <d v="2020-12-04T00:00:00"/>
    <n v="1235069"/>
    <d v="2020-09-11T00:00:00"/>
    <d v="2020-08-13T00:00:00"/>
  </r>
  <r>
    <n v="42983"/>
    <d v="2020-08-05T00:00:00"/>
    <s v="CCH"/>
    <s v="BADICEL"/>
    <s v="Anton-Catalin"/>
    <n v="2064746029"/>
    <d v="2024-07-28T00:00:00"/>
    <x v="0"/>
    <s v="TERRE"/>
    <x v="0"/>
    <s v="BADICEL"/>
    <s v="Vanessa"/>
    <d v="1979-01-07T00:00:00"/>
    <d v="1941-09-17T00:00:00"/>
    <s v="OUI"/>
    <s v="OK"/>
    <s v="ACCEPTÉE"/>
    <d v="2020-08-06T00:00:00"/>
    <d v="2020-08-18T00:00:00"/>
    <s v="ACCEPTÉE"/>
    <d v="2024-07-28T00:00:00"/>
    <n v="1235318"/>
    <d v="2020-09-21T00:00:00"/>
    <d v="2020-08-18T00:00:00"/>
  </r>
  <r>
    <n v="43003"/>
    <d v="2020-08-05T00:00:00"/>
    <s v="CCH"/>
    <s v="BADICEL"/>
    <s v="Anton-Catalin"/>
    <n v="2064746029"/>
    <d v="2024-07-28T00:00:00"/>
    <x v="0"/>
    <s v="TERRE"/>
    <x v="1"/>
    <s v="BADICEL"/>
    <s v="Emma"/>
    <d v="2010-10-18T00:00:00"/>
    <d v="1909-12-07T00:00:00"/>
    <s v="OUI"/>
    <s v="OK"/>
    <s v="ACCEPTÉE"/>
    <d v="2020-08-06T00:00:00"/>
    <d v="2020-08-18T00:00:00"/>
    <s v="ACCEPTÉE"/>
    <d v="2024-07-28T00:00:00"/>
    <n v="1235319"/>
    <d v="2020-09-21T00:00:00"/>
    <d v="2020-08-18T00:00:00"/>
  </r>
  <r>
    <n v="43045"/>
    <d v="2020-08-26T00:00:00"/>
    <s v="CCH"/>
    <s v="LADURELLE"/>
    <s v="Arnaud"/>
    <n v="2064787999"/>
    <d v="2021-12-03T00:00:00"/>
    <x v="4"/>
    <s v="TERRE"/>
    <x v="0"/>
    <s v="LADURELLE"/>
    <s v="Sandra"/>
    <d v="1981-07-11T00:00:00"/>
    <d v="1939-03-16T00:00:00"/>
    <s v="OUI"/>
    <s v="OK"/>
    <s v="ACCEPTÉE"/>
    <d v="2020-08-26T00:00:00"/>
    <d v="2020-09-09T00:00:00"/>
    <s v="ACCEPTÉE"/>
    <d v="2021-12-03T00:00:00"/>
    <n v="1236410"/>
    <d v="2020-09-11T00:00:00"/>
    <d v="2020-09-09T00:00:00"/>
  </r>
  <r>
    <n v="43154"/>
    <d v="2020-08-06T00:00:00"/>
    <s v="SGT"/>
    <s v="BARKOUSKI"/>
    <s v="Pavel"/>
    <n v="2064253694"/>
    <d v="2019-04-07T00:00:00"/>
    <x v="0"/>
    <s v="TERRE"/>
    <x v="0"/>
    <s v="SLOBODIANYK"/>
    <s v="Marina"/>
    <d v="1996-09-14T00:00:00"/>
    <d v="1924-01-10T00:00:00"/>
    <s v="OUI"/>
    <s v="OK"/>
    <s v="ACCEPTÉE"/>
    <d v="2020-08-10T00:00:00"/>
    <d v="2020-08-18T00:00:00"/>
    <s v="ACCEPTÉE"/>
    <d v="2022-04-07T00:00:00"/>
    <n v="1235320"/>
    <d v="2020-08-31T00:00:00"/>
    <d v="2020-08-18T00:00:00"/>
  </r>
  <r>
    <n v="44182"/>
    <d v="2020-08-14T00:00:00"/>
    <s v="CCH"/>
    <s v="ÏORDANOV"/>
    <s v="Hristo"/>
    <n v="2064576541"/>
    <d v="2021-11-22T00:00:00"/>
    <x v="0"/>
    <s v="TERRE"/>
    <x v="0"/>
    <s v="TSVETANOVA"/>
    <s v="Petya"/>
    <d v="1989-03-05T00:00:00"/>
    <d v="1931-07-22T00:00:00"/>
    <s v="OUI"/>
    <s v="EN ATT MODIF"/>
    <s v="EN CONSTRUCTION"/>
    <d v="2020-08-14T00:00:00"/>
    <m/>
    <m/>
    <m/>
    <m/>
    <m/>
    <m/>
  </r>
  <r>
    <n v="44593"/>
    <d v="2020-08-17T00:00:00"/>
    <s v="ADJ"/>
    <s v="KONE"/>
    <s v="Mohamed"/>
    <n v="2064825420"/>
    <d v="2025-04-03T00:00:00"/>
    <x v="4"/>
    <s v="TERRE"/>
    <x v="0"/>
    <s v="DOTSA"/>
    <s v="Abra Kafui Emelie"/>
    <d v="1984-10-26T00:00:00"/>
    <d v="1935-11-29T00:00:00"/>
    <s v="OUI"/>
    <s v="OK"/>
    <s v="ACCEPTÉE"/>
    <d v="2020-08-17T00:00:00"/>
    <d v="2020-08-26T00:00:00"/>
    <s v="ACCEPTÉE"/>
    <d v="2025-04-03T00:00:00"/>
    <n v="1235870"/>
    <d v="2020-08-26T00:00:00"/>
    <d v="2020-08-26T00:00:00"/>
  </r>
  <r>
    <n v="44610"/>
    <d v="2020-08-17T00:00:00"/>
    <s v="ADJ"/>
    <s v="KONE"/>
    <s v="Mohamed"/>
    <n v="2064825420"/>
    <d v="2025-04-03T00:00:00"/>
    <x v="4"/>
    <s v="TERRE"/>
    <x v="1"/>
    <s v="KONE"/>
    <s v="Bryan"/>
    <d v="2013-05-29T00:00:00"/>
    <d v="1907-04-28T00:00:00"/>
    <s v="OUI"/>
    <s v="OK"/>
    <s v="ACCEPTÉE"/>
    <d v="2020-08-26T00:00:00"/>
    <d v="2020-09-09T00:00:00"/>
    <s v="ACCEPTÉE"/>
    <d v="2025-04-03T00:00:00"/>
    <n v="1236411"/>
    <d v="2020-09-11T00:00:00"/>
    <d v="2020-09-09T00:00:00"/>
  </r>
  <r>
    <n v="44639"/>
    <d v="2020-08-17T00:00:00"/>
    <s v="CC1"/>
    <s v="NAFKHAOUI"/>
    <s v="Tamou"/>
    <n v="2064164656"/>
    <d v="2022-05-04T00:00:00"/>
    <x v="4"/>
    <s v="TERRE"/>
    <x v="1"/>
    <s v="STEHELYN"/>
    <s v="Roshann"/>
    <d v="2012-04-19T00:00:00"/>
    <d v="1908-06-06T00:00:00"/>
    <s v="OUI"/>
    <s v="OK"/>
    <s v="ACCEPTÉE"/>
    <d v="2020-08-18T00:00:00"/>
    <d v="2020-08-26T00:00:00"/>
    <s v="ACCEPTÉE"/>
    <d v="2022-05-04T00:00:00"/>
    <n v="1235871"/>
    <d v="2020-08-28T00:00:00"/>
    <d v="2020-08-26T00:00:00"/>
  </r>
  <r>
    <n v="44926"/>
    <d v="2020-08-20T00:00:00"/>
    <s v="SCH"/>
    <s v="KOROBIAN"/>
    <s v="Constantin-Stefan"/>
    <n v="2064081592"/>
    <d v="2020-10-29T00:00:00"/>
    <x v="0"/>
    <s v="TERRE"/>
    <x v="0"/>
    <s v="KOROBIAN"/>
    <s v="Renata Oana"/>
    <d v="1976-11-07T00:00:00"/>
    <d v="1943-11-17T00:00:00"/>
    <s v="OUI"/>
    <s v="EN ATT MODIF"/>
    <s v="EN CONSTRUCTION"/>
    <d v="2020-08-24T00:00:00"/>
    <m/>
    <m/>
    <m/>
    <m/>
    <m/>
    <m/>
  </r>
  <r>
    <n v="46072"/>
    <d v="2020-08-26T00:00:00"/>
    <s v="CCH"/>
    <s v="POP"/>
    <s v="Cornel"/>
    <n v="2064634198"/>
    <d v="2023-07-10T00:00:00"/>
    <x v="0"/>
    <s v="TERRE"/>
    <x v="0"/>
    <s v="POP"/>
    <s v="Veronica Hajnalka"/>
    <d v="1980-07-03T00:00:00"/>
    <d v="1940-03-23T00:00:00"/>
    <s v="OUI"/>
    <s v="OK"/>
    <s v="ACCEPTÉE"/>
    <d v="2020-08-27T00:00:00"/>
    <d v="2020-09-07T00:00:00"/>
    <s v="ACCEPTÉE"/>
    <d v="2023-07-10T00:00:00"/>
    <n v="1236610"/>
    <m/>
    <d v="2020-09-07T00:00:00"/>
  </r>
  <r>
    <n v="46290"/>
    <d v="2020-08-26T00:00:00"/>
    <s v="CCH"/>
    <s v="POP"/>
    <s v="Cornel"/>
    <n v="2064634198"/>
    <d v="2023-07-10T00:00:00"/>
    <x v="0"/>
    <s v="TERRE"/>
    <x v="0"/>
    <s v="POP"/>
    <s v="Emma Anaisia"/>
    <d v="2017-10-03T00:00:00"/>
    <d v="1902-12-22T00:00:00"/>
    <s v="OUI"/>
    <s v="NON"/>
    <s v="REFUSÉE"/>
    <d v="2020-08-27T00:00:00"/>
    <m/>
    <m/>
    <m/>
    <m/>
    <m/>
    <m/>
  </r>
  <r>
    <n v="46366"/>
    <d v="2020-08-27T00:00:00"/>
    <s v="SGT"/>
    <s v="GARRIDO NAVARRETE"/>
    <s v="Manuel"/>
    <n v="2064658655"/>
    <d v="2023-10-31T00:00:00"/>
    <x v="0"/>
    <s v="TERRE"/>
    <x v="0"/>
    <s v="GARRIDO NAVARRETE"/>
    <s v="Maria"/>
    <d v="1972-09-20T00:00:00"/>
    <d v="1948-01-04T00:00:00"/>
    <s v="OUI"/>
    <s v="OK"/>
    <s v="ACCEPTÉE"/>
    <d v="2020-08-27T00:00:00"/>
    <d v="2020-09-07T00:00:00"/>
    <s v="REFUSÉE"/>
    <m/>
    <m/>
    <m/>
    <m/>
  </r>
  <r>
    <n v="46367"/>
    <d v="2020-08-27T00:00:00"/>
    <s v="SGT"/>
    <s v="GARRIDO NAVARRETE"/>
    <s v="Manuel"/>
    <n v="2064658655"/>
    <d v="2023-10-31T00:00:00"/>
    <x v="0"/>
    <s v="TERRE"/>
    <x v="1"/>
    <s v="GARRIDO OLIVARES"/>
    <s v="Matias"/>
    <d v="2006-09-06T00:00:00"/>
    <d v="1914-01-18T00:00:00"/>
    <s v="OUI"/>
    <s v="OK"/>
    <s v="ACCEPTÉE"/>
    <d v="2020-08-27T00:00:00"/>
    <d v="2020-09-07T00:00:00"/>
    <s v="REFUSÉE"/>
    <m/>
    <m/>
    <m/>
    <m/>
  </r>
  <r>
    <n v="46967"/>
    <d v="2020-08-31T00:00:00"/>
    <s v="CCH"/>
    <s v="CHÂTEAU"/>
    <s v="Ludivine"/>
    <n v="2064773470"/>
    <d v="2022-08-15T00:00:00"/>
    <x v="3"/>
    <s v="AIR"/>
    <x v="1"/>
    <s v="GOZE"/>
    <s v="Marie"/>
    <d v="2009-10-26T00:00:00"/>
    <d v="1910-11-29T00:00:00"/>
    <s v="OUI"/>
    <s v="EN ATT MODIF"/>
    <s v="EN CONSTRUCTION"/>
    <d v="2020-08-31T00:00:00"/>
    <m/>
    <m/>
    <m/>
    <m/>
    <m/>
    <m/>
  </r>
  <r>
    <n v="47709"/>
    <d v="2020-09-03T00:00:00"/>
    <s v="CCH"/>
    <s v="ANDRIAMANANA"/>
    <s v="Dina"/>
    <n v="2064866900"/>
    <d v="2022-10-13T00:00:00"/>
    <x v="0"/>
    <s v="TERRE"/>
    <x v="1"/>
    <s v="ANDRIAMANANA"/>
    <s v="Meva"/>
    <d v="2006-04-25T00:00:00"/>
    <d v="1914-06-01T00:00:00"/>
    <s v="OUI"/>
    <s v="OK"/>
    <s v="ACCEPTÉE"/>
    <d v="2020-09-09T00:00:00"/>
    <d v="2020-09-18T00:00:00"/>
    <s v="ACCEPTÉE"/>
    <d v="2022-10-13T00:00:00"/>
    <n v="1238297"/>
    <m/>
    <d v="2020-09-18T00:00:00"/>
  </r>
  <r>
    <n v="47742"/>
    <d v="2020-09-03T00:00:00"/>
    <s v="CCH"/>
    <s v="ANDRIAMANANA"/>
    <s v="Dina"/>
    <n v="2064866900"/>
    <d v="2022-10-13T00:00:00"/>
    <x v="0"/>
    <s v="TERRE"/>
    <x v="0"/>
    <s v="ANDRIAMANANA"/>
    <s v="Lalaina"/>
    <d v="1980-03-01T00:00:00"/>
    <d v="1940-07-25T00:00:00"/>
    <s v="OUI"/>
    <s v="OK"/>
    <s v="ACCEPTÉE"/>
    <d v="2020-09-08T00:00:00"/>
    <m/>
    <m/>
    <m/>
    <m/>
    <m/>
    <m/>
  </r>
  <r>
    <n v="47713"/>
    <d v="2020-09-03T00:00:00"/>
    <s v="1CL"/>
    <s v="LANDREIN"/>
    <s v="Killian"/>
    <n v="2064618195"/>
    <d v="2021-05-02T00:00:00"/>
    <x v="1"/>
    <s v="TERRE"/>
    <x v="0"/>
    <s v="LE GUEN"/>
    <s v="Emilie"/>
    <d v="1997-02-20T00:00:00"/>
    <d v="1923-08-04T00:00:00"/>
    <s v="OUI"/>
    <s v="EN ATT MODIF"/>
    <s v="EN CONSTRUCTION"/>
    <d v="2020-09-03T00:00:00"/>
    <m/>
    <m/>
    <m/>
    <m/>
    <m/>
    <m/>
  </r>
  <r>
    <n v="48378"/>
    <d v="2020-09-07T00:00:00"/>
    <s v="CPL"/>
    <s v="DUCHENE"/>
    <s v="Arthur"/>
    <n v="2064504398"/>
    <d v="2021-11-30T00:00:00"/>
    <x v="1"/>
    <s v="TERRE"/>
    <x v="0"/>
    <s v="VESPERINI"/>
    <s v="Léa"/>
    <d v="1998-05-07T00:00:00"/>
    <d v="1922-05-20T00:00:00"/>
    <s v="OUI"/>
    <s v="OK"/>
    <s v="ACCEPTÉE"/>
    <d v="2020-09-08T00:00:00"/>
    <d v="2020-09-18T00:00:00"/>
    <s v="ACCEPTÉE"/>
    <d v="2021-11-30T00:00:00"/>
    <n v="1237915"/>
    <m/>
    <d v="2020-09-22T00:00:00"/>
  </r>
  <r>
    <n v="48162"/>
    <d v="2020-09-08T00:00:00"/>
    <s v="SGT"/>
    <s v="GRAVES"/>
    <s v="Jacques"/>
    <n v="2064816527"/>
    <d v="2025-05-12T00:00:00"/>
    <x v="6"/>
    <s v="AIR"/>
    <x v="0"/>
    <s v="GIOIA"/>
    <s v="Léanne"/>
    <d v="1993-10-06T00:00:00"/>
    <d v="1926-12-19T00:00:00"/>
    <s v="OUI"/>
    <s v="OK"/>
    <s v="ACCEPTÉE"/>
    <d v="2020-09-21T00:00:00"/>
    <m/>
    <m/>
    <m/>
    <m/>
    <m/>
    <m/>
  </r>
  <r>
    <n v="48567"/>
    <d v="2020-09-07T00:00:00"/>
    <s v="SCH"/>
    <s v="FISCHER"/>
    <s v="Frédéric"/>
    <n v="2064290677"/>
    <d v="2020-10-27T00:00:00"/>
    <x v="0"/>
    <s v="TERRE"/>
    <x v="0"/>
    <s v="FISCHER"/>
    <s v="Cindy"/>
    <d v="1990-01-01T00:00:00"/>
    <d v="1930-09-23T00:00:00"/>
    <s v="OUI"/>
    <s v="EN ATT MODIF"/>
    <s v="EN CONSTRUCTION"/>
    <d v="2020-09-08T00:00:00"/>
    <m/>
    <m/>
    <m/>
    <m/>
    <m/>
    <m/>
  </r>
  <r>
    <n v="48690"/>
    <d v="2020-09-08T00:00:00"/>
    <s v="ADC"/>
    <s v="MOUT HAM"/>
    <s v="Nehemia"/>
    <n v="2064854458"/>
    <d v="2021-01-29T00:00:00"/>
    <x v="0"/>
    <s v="TERRE"/>
    <x v="0"/>
    <s v="MOUT HAM"/>
    <s v="Nathalie"/>
    <d v="1965-08-02T00:00:00"/>
    <d v="1955-02-22T00:00:00"/>
    <s v="OUI"/>
    <s v="EN ATT MODIF"/>
    <s v="EN CONSTRUCTION"/>
    <d v="2020-09-08T00:00:00"/>
    <m/>
    <m/>
    <m/>
    <m/>
    <m/>
    <m/>
  </r>
  <r>
    <n v="48771"/>
    <d v="2020-09-09T00:00:00"/>
    <s v="ADJ"/>
    <s v="STRETCHKO"/>
    <s v="Dimitri"/>
    <n v="2064423291"/>
    <d v="2021-04-27T00:00:00"/>
    <x v="0"/>
    <s v="TERRE"/>
    <x v="0"/>
    <s v="STRETCHKO"/>
    <s v="Iryna"/>
    <d v="1981-07-20T00:00:00"/>
    <d v="1939-03-07T00:00:00"/>
    <s v="OUI"/>
    <s v="EN ATT MODIF"/>
    <s v="EN CONSTRUCTION"/>
    <d v="2020-09-22T00:00:00"/>
    <m/>
    <m/>
    <m/>
    <m/>
    <m/>
    <m/>
  </r>
  <r>
    <n v="48929"/>
    <d v="2020-09-08T00:00:00"/>
    <s v="MAJ"/>
    <s v="LE CONTE"/>
    <s v="Franck"/>
    <n v="2064089408"/>
    <d v="2024-11-17T00:00:00"/>
    <x v="1"/>
    <s v="TERRE"/>
    <x v="1"/>
    <s v="LE CONTE"/>
    <s v="Elyse"/>
    <d v="2013-04-11T00:00:00"/>
    <d v="1907-06-15T00:00:00"/>
    <s v="OUI"/>
    <s v="OK"/>
    <s v="ACCEPTÉE"/>
    <d v="2020-09-09T00:00:00"/>
    <d v="2020-09-18T00:00:00"/>
    <s v="ACCEPTÉE"/>
    <d v="2024-11-17T00:00:00"/>
    <n v="1238299"/>
    <m/>
    <d v="2020-09-18T00:00:00"/>
  </r>
  <r>
    <n v="48291"/>
    <d v="2020-09-09T00:00:00"/>
    <s v="MP"/>
    <s v="DAUMONT"/>
    <s v="Christophe"/>
    <n v="2064417843"/>
    <d v="2023-08-26T00:00:00"/>
    <x v="2"/>
    <s v="MARINE"/>
    <x v="0"/>
    <s v="LOPEZ"/>
    <s v="Linsey"/>
    <d v="1983-10-10T00:00:00"/>
    <d v="1936-12-15T00:00:00"/>
    <s v="OUI"/>
    <s v="OK"/>
    <s v="ACCEPTÉE"/>
    <d v="2020-09-09T00:00:00"/>
    <d v="2020-09-18T00:00:00"/>
    <s v="ACCEPTÉE"/>
    <d v="2023-08-26T00:00:00"/>
    <n v="1238298"/>
    <m/>
    <d v="2020-09-18T00:00:00"/>
  </r>
  <r>
    <n v="49169"/>
    <d v="2020-09-09T00:00:00"/>
    <s v="MP"/>
    <s v="DAUMONT"/>
    <s v="Christophe"/>
    <n v="2064417843"/>
    <d v="2023-08-26T00:00:00"/>
    <x v="2"/>
    <s v="MARINE"/>
    <x v="1"/>
    <s v="LOPEZ"/>
    <s v="Kahina"/>
    <d v="2006-01-17T00:00:00"/>
    <d v="1914-09-07T00:00:00"/>
    <s v="OUI"/>
    <s v="OK"/>
    <s v="ACCEPTÉE"/>
    <d v="2020-09-09T00:00:00"/>
    <d v="2020-09-18T00:00:00"/>
    <s v="ACCEPTÉE"/>
    <d v="2023-08-26T00:00:00"/>
    <n v="1238300"/>
    <m/>
    <d v="2020-09-18T00:00:00"/>
  </r>
  <r>
    <n v="49436"/>
    <d v="2020-09-10T00:00:00"/>
    <s v="MP"/>
    <s v="DAUMONT"/>
    <s v="Christophe"/>
    <n v="2064417843"/>
    <d v="2023-08-26T00:00:00"/>
    <x v="2"/>
    <s v="MARINE"/>
    <x v="1"/>
    <s v="DAUMONT"/>
    <s v="Justine"/>
    <d v="2006-06-26T00:00:00"/>
    <d v="1914-03-31T00:00:00"/>
    <s v="OUI"/>
    <s v="OK"/>
    <s v="ACCEPTÉE"/>
    <d v="2020-09-10T00:00:00"/>
    <d v="2020-09-18T00:00:00"/>
    <s v="ACCEPTÉE"/>
    <d v="2023-08-26T00:00:00"/>
    <n v="1238301"/>
    <m/>
    <d v="2020-09-18T00:00:00"/>
  </r>
  <r>
    <n v="50049"/>
    <d v="2020-09-14T00:00:00"/>
    <s v="MAJ"/>
    <s v="LE CONTE"/>
    <s v="Franck"/>
    <n v="2064089408"/>
    <d v="2024-11-17T00:00:00"/>
    <x v="1"/>
    <s v="TERRE"/>
    <x v="1"/>
    <s v="LE CONTE"/>
    <s v="Louisa"/>
    <d v="2008-01-17T00:00:00"/>
    <d v="1912-09-07T00:00:00"/>
    <s v="OUI"/>
    <s v="OK"/>
    <s v="ACCEPTÉE"/>
    <d v="2020-09-14T00:00:00"/>
    <d v="2020-09-21T00:00:00"/>
    <s v="ACCEPTÉE"/>
    <d v="2024-11-17T00:00:00"/>
    <n v="1238659"/>
    <m/>
    <d v="2020-09-22T00:00:00"/>
  </r>
  <r>
    <n v="50053"/>
    <d v="2020-09-14T00:00:00"/>
    <s v="MAJ "/>
    <s v="LE CONTE"/>
    <s v="Franck"/>
    <n v="2064089408"/>
    <d v="2024-11-17T00:00:00"/>
    <x v="1"/>
    <s v="TERRE"/>
    <x v="1"/>
    <s v="LE CONTE"/>
    <s v="Agathe"/>
    <d v="2006-09-09T00:00:00"/>
    <d v="1914-01-15T00:00:00"/>
    <s v="OUI"/>
    <s v="OK"/>
    <s v="ACCEPTÉE"/>
    <d v="2020-09-14T00:00:00"/>
    <d v="2020-09-21T00:00:00"/>
    <s v="ACCEPTÉE"/>
    <d v="2024-09-09T00:00:00"/>
    <n v="1238660"/>
    <m/>
    <d v="2020-09-22T00:00:00"/>
  </r>
  <r>
    <n v="50163"/>
    <d v="2020-09-15T00:00:00"/>
    <s v="CRP"/>
    <s v="CHEVAIS"/>
    <s v="Benoît"/>
    <n v="2064593387"/>
    <d v="2028-01-10T00:00:00"/>
    <x v="4"/>
    <s v="TERRE"/>
    <x v="1"/>
    <s v="CHEVAIS"/>
    <s v="Raphaël"/>
    <d v="2005-07-27T00:00:00"/>
    <d v="1915-02-28T00:00:00"/>
    <s v="OUI"/>
    <s v="OK"/>
    <s v="ACCEPTÉE"/>
    <d v="2020-09-15T00:00:00"/>
    <m/>
    <m/>
    <m/>
    <m/>
    <m/>
    <m/>
  </r>
  <r>
    <n v="51267"/>
    <d v="2020-09-18T00:00:00"/>
    <s v="SGT"/>
    <s v="VEKOVIC"/>
    <s v="Dejan"/>
    <n v="2064797918"/>
    <d v="2021-12-15T00:00:00"/>
    <x v="0"/>
    <s v="TERRE"/>
    <x v="0"/>
    <s v="DOS SANTOS MONTEIRO-VEKOVIC"/>
    <s v="Nina Kesia"/>
    <d v="1993-02-23T00:00:00"/>
    <d v="1927-08-01T00:00:00"/>
    <s v="OUI"/>
    <s v="OK"/>
    <s v="ACCEPTÉE"/>
    <d v="2020-09-23T00:00:00"/>
    <m/>
    <m/>
    <m/>
    <m/>
    <m/>
    <m/>
  </r>
  <r>
    <n v="51272"/>
    <d v="2020-09-18T00:00:00"/>
    <s v="SGT"/>
    <s v="VEKOVIC"/>
    <s v="Dejan"/>
    <n v="2064797918"/>
    <d v="2021-12-15T00:00:00"/>
    <x v="0"/>
    <s v="TERRE"/>
    <x v="1"/>
    <s v="LELEU"/>
    <s v="Kyara-Maria"/>
    <d v="2009-12-13T00:00:00"/>
    <d v="1910-10-12T00:00:00"/>
    <s v="OUI"/>
    <s v="OK"/>
    <s v="ACCEPTÉE"/>
    <d v="2020-09-23T00:00:00"/>
    <m/>
    <m/>
    <m/>
    <m/>
    <m/>
    <m/>
  </r>
  <r>
    <n v="51279"/>
    <d v="2020-09-18T00:00:00"/>
    <s v="SGT"/>
    <s v="VEKOVIC"/>
    <s v="Dejan"/>
    <n v="2064797918"/>
    <d v="2021-12-15T00:00:00"/>
    <x v="0"/>
    <s v="TERRE"/>
    <x v="1"/>
    <s v="LELEU"/>
    <s v="Victor"/>
    <d v="2010-11-30T00:00:00"/>
    <d v="1909-10-25T00:00:00"/>
    <s v="OUI"/>
    <s v="OK"/>
    <s v="ACCEPTÉE"/>
    <d v="2020-09-23T00:00:00"/>
    <m/>
    <m/>
    <m/>
    <m/>
    <m/>
    <m/>
  </r>
  <r>
    <n v="51280"/>
    <d v="2020-09-18T00:00:00"/>
    <s v="SGT"/>
    <s v="VEKOVIC"/>
    <s v="Dejan"/>
    <n v="2064797918"/>
    <d v="2021-12-15T00:00:00"/>
    <x v="0"/>
    <s v="TERRE"/>
    <x v="1"/>
    <s v="VEKOVIC"/>
    <s v="Hektor"/>
    <d v="2017-04-17T00:00:00"/>
    <d v="1903-06-09T00:00:00"/>
    <s v="OUI"/>
    <s v="NON"/>
    <s v="REFUSÉE"/>
    <d v="2020-09-21T00:00:00"/>
    <m/>
    <m/>
    <m/>
    <m/>
    <m/>
    <m/>
  </r>
  <r>
    <n v="51512"/>
    <d v="2020-09-21T00:00:00"/>
    <s v="CCH"/>
    <s v="DELENA"/>
    <s v="Grégory"/>
    <n v="2064717687"/>
    <d v="2027-09-03T00:00:00"/>
    <x v="1"/>
    <s v="TERRE"/>
    <x v="0"/>
    <s v="DELENA"/>
    <s v="Lydie"/>
    <d v="1989-09-15T00:00:00"/>
    <d v="1931-01-09T00:00:00"/>
    <s v="OUI"/>
    <s v="OK"/>
    <s v="ACCEPTÉE"/>
    <d v="2020-09-21T00:00:00"/>
    <m/>
    <m/>
    <m/>
    <m/>
    <m/>
    <m/>
  </r>
  <r>
    <n v="51513"/>
    <d v="2020-09-21T00:00:00"/>
    <s v="CCH"/>
    <s v="DELENA"/>
    <s v="Grégory"/>
    <n v="2064717687"/>
    <d v="2027-09-03T00:00:00"/>
    <x v="1"/>
    <s v="TERRE"/>
    <x v="1"/>
    <s v="DELENA"/>
    <s v="Kylian"/>
    <d v="2011-01-08T00:00:00"/>
    <d v="1909-09-16T00:00:00"/>
    <s v="OUI"/>
    <s v="OK"/>
    <s v="ACCEPTÉE"/>
    <d v="2020-09-21T00:00:00"/>
    <m/>
    <m/>
    <m/>
    <m/>
    <m/>
    <m/>
  </r>
  <r>
    <n v="51515"/>
    <d v="2020-09-21T00:00:00"/>
    <s v="CCH"/>
    <s v="DELENA"/>
    <s v="Grégory"/>
    <n v="2064717687"/>
    <d v="2027-09-03T00:00:00"/>
    <x v="1"/>
    <s v="TERRE"/>
    <x v="1"/>
    <s v="DELENA"/>
    <s v="Lohan"/>
    <d v="2012-08-18T00:00:00"/>
    <d v="1908-02-06T00:00:00"/>
    <s v="OUI"/>
    <s v="OK"/>
    <s v="ACCEPTÉE"/>
    <d v="2020-09-21T00:00:00"/>
    <m/>
    <m/>
    <m/>
    <m/>
    <m/>
    <m/>
  </r>
  <r>
    <n v="51516"/>
    <d v="2020-09-21T00:00:00"/>
    <s v="CCH"/>
    <s v="DELENA"/>
    <s v="Grégory"/>
    <n v="2064717687"/>
    <d v="2027-09-03T00:00:00"/>
    <x v="1"/>
    <s v="TERRE"/>
    <x v="1"/>
    <s v="DELENA"/>
    <s v="Hayley"/>
    <d v="2016-03-16T00:00:00"/>
    <d v="1904-07-10T00:00:00"/>
    <s v="OUI"/>
    <s v="OK"/>
    <s v="ACCEPTÉE"/>
    <d v="2020-09-21T00:00:00"/>
    <m/>
    <m/>
    <m/>
    <m/>
    <m/>
    <m/>
  </r>
  <r>
    <n v="51704"/>
    <d v="2020-09-21T00:00:00"/>
    <s v="SCH"/>
    <s v="RAMIN"/>
    <s v="Julien"/>
    <n v="2064579130"/>
    <d v="2024-07-31T00:00:00"/>
    <x v="1"/>
    <s v="TERRE"/>
    <x v="0"/>
    <s v="RAMIN"/>
    <s v="Caroline"/>
    <d v="1985-03-22T00:00:00"/>
    <d v="1935-07-05T00:00:00"/>
    <s v="OUI"/>
    <s v="OK"/>
    <s v="ACCEPTÉE"/>
    <d v="2020-09-22T00:00:00"/>
    <m/>
    <m/>
    <m/>
    <m/>
    <m/>
    <m/>
  </r>
  <r>
    <n v="51949"/>
    <d v="2020-09-22T00:00:00"/>
    <s v="CCH"/>
    <s v="BADICEL"/>
    <s v="Anton-Catalin"/>
    <n v="2064746029"/>
    <d v="2024-07-28T00:00:00"/>
    <x v="0"/>
    <s v="TERRE"/>
    <x v="1"/>
    <s v="BADICEL"/>
    <s v="Théo"/>
    <d v="2003-08-09T00:00:00"/>
    <d v="1917-02-15T00:00:00"/>
    <s v="NON"/>
    <s v="OK"/>
    <s v="EN CONSTRUCTION"/>
    <d v="2020-09-22T00:00:00"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  <r>
    <m/>
    <m/>
    <m/>
    <m/>
    <m/>
    <m/>
    <m/>
    <x v="7"/>
    <m/>
    <x v="3"/>
    <m/>
    <m/>
    <m/>
    <d v="2020-09-24T00:00:00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67:C76" firstHeaderRow="1" firstDataRow="1" firstDataCol="1"/>
  <pivotFields count="24">
    <pivotField showAll="0"/>
    <pivotField showAll="0"/>
    <pivotField showAll="0"/>
    <pivotField dataField="1" showAll="0">
      <items count="87">
        <item x="72"/>
        <item x="14"/>
        <item x="5"/>
        <item x="44"/>
        <item x="0"/>
        <item x="63"/>
        <item x="65"/>
        <item x="56"/>
        <item x="37"/>
        <item x="47"/>
        <item x="61"/>
        <item x="21"/>
        <item x="19"/>
        <item x="34"/>
        <item x="48"/>
        <item x="71"/>
        <item x="81"/>
        <item x="46"/>
        <item x="33"/>
        <item x="30"/>
        <item x="11"/>
        <item x="80"/>
        <item x="50"/>
        <item x="24"/>
        <item x="83"/>
        <item x="15"/>
        <item x="36"/>
        <item x="74"/>
        <item x="20"/>
        <item x="76"/>
        <item x="12"/>
        <item x="62"/>
        <item x="70"/>
        <item x="55"/>
        <item x="75"/>
        <item x="16"/>
        <item x="10"/>
        <item x="23"/>
        <item x="66"/>
        <item x="67"/>
        <item x="68"/>
        <item x="60"/>
        <item x="64"/>
        <item x="7"/>
        <item x="73"/>
        <item x="2"/>
        <item x="22"/>
        <item x="49"/>
        <item x="79"/>
        <item x="45"/>
        <item x="9"/>
        <item x="3"/>
        <item x="13"/>
        <item x="4"/>
        <item x="29"/>
        <item x="17"/>
        <item x="59"/>
        <item x="58"/>
        <item x="77"/>
        <item x="27"/>
        <item x="35"/>
        <item x="18"/>
        <item x="38"/>
        <item x="8"/>
        <item x="26"/>
        <item x="69"/>
        <item x="25"/>
        <item x="39"/>
        <item x="57"/>
        <item x="6"/>
        <item x="32"/>
        <item x="40"/>
        <item x="84"/>
        <item x="31"/>
        <item x="1"/>
        <item x="28"/>
        <item x="43"/>
        <item x="78"/>
        <item x="51"/>
        <item x="53"/>
        <item x="52"/>
        <item x="54"/>
        <item x="42"/>
        <item x="82"/>
        <item x="41"/>
        <item x="85"/>
        <item t="default"/>
      </items>
    </pivotField>
    <pivotField showAll="0"/>
    <pivotField showAll="0"/>
    <pivotField showAll="0"/>
    <pivotField axis="axisRow" showAll="0">
      <items count="9">
        <item n="3a" x="1"/>
        <item n="4e" x="0"/>
        <item x="3"/>
        <item n="BAM" x="2"/>
        <item x="5"/>
        <item n="EA NBE" x="6"/>
        <item n="GSB CCN" x="4"/>
        <item x="7"/>
        <item t="default"/>
      </items>
    </pivotField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ombre de NOM" fld="3" subtotal="count" baseField="7" baseItem="0"/>
  </dataFields>
  <formats count="6">
    <format dxfId="70">
      <pivotArea field="7" type="button" dataOnly="0" labelOnly="1" outline="0" axis="axisRow" fieldPosition="0"/>
    </format>
    <format dxfId="69">
      <pivotArea dataOnly="0" labelOnly="1" outline="0" axis="axisValues" fieldPosition="0"/>
    </format>
    <format dxfId="68">
      <pivotArea dataOnly="0" labelOnly="1" outline="0" axis="axisValues" fieldPosition="0"/>
    </format>
    <format dxfId="67">
      <pivotArea field="7" type="button" dataOnly="0" labelOnly="1" outline="0" axis="axisRow" fieldPosition="0"/>
    </format>
    <format dxfId="66">
      <pivotArea dataOnly="0" labelOnly="1" outline="0" axis="axisValues" fieldPosition="0"/>
    </format>
    <format dxfId="6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5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78:C102" firstHeaderRow="1" firstDataRow="1" firstDataCol="1"/>
  <pivotFields count="24">
    <pivotField showAll="0"/>
    <pivotField showAll="0"/>
    <pivotField showAll="0"/>
    <pivotField showAll="0"/>
    <pivotField showAll="0"/>
    <pivotField dataField="1" showAll="0"/>
    <pivotField showAll="0"/>
    <pivotField axis="axisRow" showAll="0">
      <items count="9">
        <item n="3a" x="1"/>
        <item n="4e" x="0"/>
        <item x="3"/>
        <item n="BAM" x="2"/>
        <item x="5"/>
        <item n="EA NBE" x="6"/>
        <item n="GSB CCN" x="4"/>
        <item x="7"/>
        <item t="default"/>
      </items>
    </pivotField>
    <pivotField showAll="0"/>
    <pivotField axis="axisRow" showAll="0">
      <items count="5">
        <item x="0"/>
        <item x="2"/>
        <item x="1"/>
        <item x="3"/>
        <item t="default"/>
      </items>
    </pivotField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9"/>
    <field x="7"/>
  </rowFields>
  <rowItems count="24">
    <i>
      <x/>
    </i>
    <i r="1">
      <x/>
    </i>
    <i r="1">
      <x v="1"/>
    </i>
    <i r="1">
      <x v="3"/>
    </i>
    <i r="1">
      <x v="4"/>
    </i>
    <i r="1">
      <x v="5"/>
    </i>
    <i r="1">
      <x v="6"/>
    </i>
    <i>
      <x v="1"/>
    </i>
    <i r="1">
      <x/>
    </i>
    <i r="1">
      <x v="1"/>
    </i>
    <i r="1">
      <x v="2"/>
    </i>
    <i r="1">
      <x v="3"/>
    </i>
    <i r="1">
      <x v="6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3"/>
    </i>
    <i r="1">
      <x v="7"/>
    </i>
    <i t="grand">
      <x/>
    </i>
  </rowItems>
  <colItems count="1">
    <i/>
  </colItems>
  <dataFields count="1">
    <dataField name="Nombre de CCS" fld="5" subtotal="count" baseField="9" baseItem="0" numFmtId="2"/>
  </dataFields>
  <formats count="7">
    <format dxfId="77">
      <pivotArea outline="0" collapsedLevelsAreSubtotals="1" fieldPosition="0"/>
    </format>
    <format dxfId="76">
      <pivotArea field="9" type="button" dataOnly="0" labelOnly="1" outline="0" axis="axisRow" fieldPosition="0"/>
    </format>
    <format dxfId="75">
      <pivotArea dataOnly="0" labelOnly="1" outline="0" axis="axisValues" fieldPosition="0"/>
    </format>
    <format dxfId="74">
      <pivotArea dataOnly="0" labelOnly="1" outline="0" axis="axisValues" fieldPosition="0"/>
    </format>
    <format dxfId="73">
      <pivotArea field="9" type="button" dataOnly="0" labelOnly="1" outline="0" axis="axisRow" fieldPosition="0"/>
    </format>
    <format dxfId="72">
      <pivotArea dataOnly="0" labelOnly="1" outline="0" axis="axisValues" fieldPosition="0"/>
    </format>
    <format dxfId="7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8A5E3"/>
  </sheetPr>
  <dimension ref="A1:AN837"/>
  <sheetViews>
    <sheetView zoomScale="85" zoomScaleNormal="85" workbookViewId="0">
      <pane xSplit="17" ySplit="4" topLeftCell="AL23" activePane="bottomRight" state="frozen"/>
      <selection pane="topRight" activeCell="Q1" sqref="Q1"/>
      <selection pane="bottomLeft" activeCell="A5" sqref="A5"/>
      <selection pane="bottomRight" activeCell="AM23" sqref="AM23"/>
    </sheetView>
  </sheetViews>
  <sheetFormatPr baseColWidth="10" defaultRowHeight="15" x14ac:dyDescent="0.25"/>
  <cols>
    <col min="1" max="1" width="7.28515625" style="3" customWidth="1"/>
    <col min="2" max="2" width="11.42578125" style="3" customWidth="1"/>
    <col min="3" max="3" width="4.5703125" style="3" customWidth="1"/>
    <col min="4" max="4" width="18.7109375" style="2" customWidth="1"/>
    <col min="5" max="5" width="13.85546875" style="2" customWidth="1"/>
    <col min="6" max="6" width="11.42578125" style="119" customWidth="1"/>
    <col min="7" max="7" width="11.42578125" style="3" customWidth="1"/>
    <col min="8" max="8" width="11.140625" style="3" customWidth="1"/>
    <col min="9" max="9" width="10.7109375" style="3" customWidth="1"/>
    <col min="10" max="10" width="8.42578125" style="3" customWidth="1"/>
    <col min="11" max="11" width="15.5703125" style="102" customWidth="1"/>
    <col min="12" max="12" width="20.85546875" style="2" bestFit="1" customWidth="1"/>
    <col min="13" max="13" width="18" style="2" bestFit="1" customWidth="1"/>
    <col min="14" max="14" width="11.28515625" style="4" customWidth="1"/>
    <col min="15" max="15" width="4.42578125" style="4" customWidth="1"/>
    <col min="16" max="16" width="5.28515625" style="3" customWidth="1"/>
    <col min="17" max="17" width="13.5703125" style="3" customWidth="1"/>
    <col min="18" max="18" width="18.140625" style="2" bestFit="1" customWidth="1"/>
    <col min="19" max="20" width="11.42578125" style="3" customWidth="1"/>
    <col min="21" max="21" width="10.28515625" style="3" customWidth="1"/>
    <col min="22" max="22" width="11.42578125" style="3" customWidth="1"/>
    <col min="23" max="23" width="9.5703125" style="119" customWidth="1"/>
    <col min="24" max="24" width="11.140625" style="3" customWidth="1"/>
    <col min="25" max="25" width="11.42578125" style="3" customWidth="1"/>
    <col min="26" max="26" width="52.7109375" style="2" customWidth="1"/>
    <col min="27" max="27" width="34.5703125" style="2" bestFit="1" customWidth="1"/>
    <col min="28" max="28" width="11.42578125" style="3" customWidth="1"/>
    <col min="29" max="29" width="11.42578125" style="3"/>
    <col min="30" max="30" width="5.42578125" style="2" customWidth="1"/>
    <col min="31" max="40" width="9" style="3" customWidth="1"/>
    <col min="41" max="41" width="11.42578125" style="2" customWidth="1"/>
    <col min="42" max="16384" width="11.42578125" style="2"/>
  </cols>
  <sheetData>
    <row r="1" spans="1:40" x14ac:dyDescent="0.25">
      <c r="K1" s="107"/>
    </row>
    <row r="2" spans="1:40" ht="16.5" thickBot="1" x14ac:dyDescent="0.3">
      <c r="K2" s="107"/>
      <c r="AE2" s="167">
        <f t="shared" ref="AE2:AN2" si="0">SUM(AE255:AE820)</f>
        <v>376</v>
      </c>
      <c r="AF2" s="167">
        <f t="shared" si="0"/>
        <v>18</v>
      </c>
      <c r="AG2" s="167">
        <f t="shared" si="0"/>
        <v>126</v>
      </c>
      <c r="AH2" s="167">
        <f t="shared" si="0"/>
        <v>165</v>
      </c>
      <c r="AI2" s="167">
        <f t="shared" si="0"/>
        <v>25</v>
      </c>
      <c r="AJ2" s="167">
        <f t="shared" si="0"/>
        <v>23</v>
      </c>
      <c r="AK2" s="167">
        <f t="shared" si="0"/>
        <v>18</v>
      </c>
      <c r="AL2" s="167">
        <f t="shared" si="0"/>
        <v>12</v>
      </c>
      <c r="AM2" s="167">
        <f t="shared" si="0"/>
        <v>24</v>
      </c>
      <c r="AN2" s="167">
        <f t="shared" si="0"/>
        <v>340</v>
      </c>
    </row>
    <row r="3" spans="1:40" s="9" customFormat="1" ht="21.75" customHeight="1" thickBot="1" x14ac:dyDescent="0.3">
      <c r="A3" s="8"/>
      <c r="B3" s="8"/>
      <c r="C3" s="183" t="s">
        <v>1</v>
      </c>
      <c r="D3" s="184"/>
      <c r="E3" s="184"/>
      <c r="F3" s="184"/>
      <c r="G3" s="184"/>
      <c r="H3" s="184"/>
      <c r="I3" s="184"/>
      <c r="J3" s="185"/>
      <c r="K3" s="183" t="s">
        <v>15</v>
      </c>
      <c r="L3" s="184"/>
      <c r="M3" s="184"/>
      <c r="N3" s="184"/>
      <c r="O3" s="184"/>
      <c r="P3" s="184"/>
      <c r="Q3" s="185"/>
      <c r="S3" s="8"/>
      <c r="T3" s="8"/>
      <c r="U3" s="8"/>
      <c r="V3" s="8"/>
      <c r="W3" s="39"/>
      <c r="X3" s="8"/>
      <c r="Y3" s="8"/>
      <c r="AB3" s="8"/>
      <c r="AC3" s="8"/>
      <c r="AE3" s="8">
        <f t="shared" ref="AE3:AN3" si="1">SUM(AE5:AE820)</f>
        <v>626</v>
      </c>
      <c r="AF3" s="8">
        <f t="shared" si="1"/>
        <v>32</v>
      </c>
      <c r="AG3" s="8">
        <f t="shared" si="1"/>
        <v>200</v>
      </c>
      <c r="AH3" s="8">
        <f t="shared" si="1"/>
        <v>273</v>
      </c>
      <c r="AI3" s="8">
        <f t="shared" si="1"/>
        <v>41</v>
      </c>
      <c r="AJ3" s="8">
        <f t="shared" si="1"/>
        <v>49</v>
      </c>
      <c r="AK3" s="8">
        <f t="shared" si="1"/>
        <v>30</v>
      </c>
      <c r="AL3" s="8">
        <f t="shared" si="1"/>
        <v>19</v>
      </c>
      <c r="AM3" s="8">
        <f t="shared" si="1"/>
        <v>52</v>
      </c>
      <c r="AN3" s="8">
        <f t="shared" si="1"/>
        <v>555</v>
      </c>
    </row>
    <row r="4" spans="1:40" s="1" customFormat="1" ht="60" customHeight="1" thickBot="1" x14ac:dyDescent="0.3">
      <c r="A4" s="34" t="s">
        <v>0</v>
      </c>
      <c r="B4" s="25" t="s">
        <v>16</v>
      </c>
      <c r="C4" s="31" t="s">
        <v>2</v>
      </c>
      <c r="D4" s="18" t="s">
        <v>3</v>
      </c>
      <c r="E4" s="18" t="s">
        <v>4</v>
      </c>
      <c r="F4" s="40" t="s">
        <v>53</v>
      </c>
      <c r="G4" s="18" t="s">
        <v>7</v>
      </c>
      <c r="H4" s="18" t="s">
        <v>8</v>
      </c>
      <c r="I4" s="18" t="s">
        <v>5</v>
      </c>
      <c r="J4" s="19" t="s">
        <v>9</v>
      </c>
      <c r="K4" s="103" t="s">
        <v>10</v>
      </c>
      <c r="L4" s="18" t="s">
        <v>3</v>
      </c>
      <c r="M4" s="18" t="s">
        <v>4</v>
      </c>
      <c r="N4" s="27" t="s">
        <v>6</v>
      </c>
      <c r="O4" s="89" t="s">
        <v>43</v>
      </c>
      <c r="P4" s="18" t="s">
        <v>11</v>
      </c>
      <c r="Q4" s="19" t="s">
        <v>12</v>
      </c>
      <c r="R4" s="26" t="s">
        <v>13</v>
      </c>
      <c r="S4" s="18" t="s">
        <v>38</v>
      </c>
      <c r="T4" s="18" t="s">
        <v>78</v>
      </c>
      <c r="U4" s="18" t="s">
        <v>25</v>
      </c>
      <c r="V4" s="18" t="s">
        <v>29</v>
      </c>
      <c r="W4" s="40" t="s">
        <v>34</v>
      </c>
      <c r="X4" s="18" t="s">
        <v>42</v>
      </c>
      <c r="Y4" s="18" t="s">
        <v>28</v>
      </c>
      <c r="Z4" s="18" t="s">
        <v>14</v>
      </c>
      <c r="AA4" s="19" t="s">
        <v>17</v>
      </c>
      <c r="AB4" s="91" t="s">
        <v>44</v>
      </c>
      <c r="AC4" s="91" t="s">
        <v>50</v>
      </c>
      <c r="AE4" s="122" t="s">
        <v>56</v>
      </c>
      <c r="AF4" s="122" t="s">
        <v>79</v>
      </c>
      <c r="AG4" s="122" t="s">
        <v>80</v>
      </c>
      <c r="AH4" s="122" t="s">
        <v>81</v>
      </c>
      <c r="AI4" s="122" t="s">
        <v>54</v>
      </c>
      <c r="AJ4" s="122" t="s">
        <v>82</v>
      </c>
      <c r="AK4" s="122" t="s">
        <v>57</v>
      </c>
      <c r="AL4" s="122" t="s">
        <v>55</v>
      </c>
      <c r="AM4" s="122" t="s">
        <v>83</v>
      </c>
      <c r="AN4" s="122" t="s">
        <v>84</v>
      </c>
    </row>
    <row r="5" spans="1:40" s="1" customFormat="1" ht="20.100000000000001" customHeight="1" x14ac:dyDescent="0.25">
      <c r="A5" s="14"/>
      <c r="B5" s="23">
        <v>43907</v>
      </c>
      <c r="C5" s="14"/>
      <c r="D5" s="15"/>
      <c r="E5" s="15"/>
      <c r="F5" s="120">
        <v>1</v>
      </c>
      <c r="G5" s="36"/>
      <c r="H5" s="24"/>
      <c r="I5" s="16" t="s">
        <v>60</v>
      </c>
      <c r="J5" s="17" t="s">
        <v>67</v>
      </c>
      <c r="K5" s="104" t="s">
        <v>18</v>
      </c>
      <c r="L5" s="15"/>
      <c r="M5" s="15"/>
      <c r="N5" s="24"/>
      <c r="O5" s="88">
        <f t="shared" ref="O5:O68" ca="1" si="2">TODAY()-N5</f>
        <v>44593</v>
      </c>
      <c r="P5" s="16" t="s">
        <v>26</v>
      </c>
      <c r="Q5" s="17" t="s">
        <v>26</v>
      </c>
      <c r="R5" s="20" t="s">
        <v>27</v>
      </c>
      <c r="S5" s="24">
        <v>43920</v>
      </c>
      <c r="T5" s="92"/>
      <c r="U5" s="92"/>
      <c r="V5" s="92"/>
      <c r="W5" s="179"/>
      <c r="X5" s="92"/>
      <c r="Y5" s="92">
        <v>43920</v>
      </c>
      <c r="Z5" s="15"/>
      <c r="AA5" s="21"/>
      <c r="AB5" s="112"/>
      <c r="AC5" s="90"/>
      <c r="AE5" s="155">
        <f>IF(COUNTIF($F$5:$F5,F5)&gt;1,"0",COUNTIF($F$5:$F5,F5))</f>
        <v>1</v>
      </c>
      <c r="AF5" s="156">
        <f>COUNTIF($I5,"*GSB*")*$AE5</f>
        <v>0</v>
      </c>
      <c r="AG5" s="157">
        <f>COUNTIF($I5,"3a")*$AE5</f>
        <v>0</v>
      </c>
      <c r="AH5" s="157">
        <f>COUNTIF($I5,"4e")*$AE5</f>
        <v>1</v>
      </c>
      <c r="AI5" s="157">
        <f t="shared" ref="AI5:AI68" si="3">COUNTIF($I5,"*CNEC*")*$AE5</f>
        <v>0</v>
      </c>
      <c r="AJ5" s="157">
        <f>COUNTIF($I5,"BAM")*$AE5</f>
        <v>0</v>
      </c>
      <c r="AK5" s="158">
        <f>(COUNTIF($I5,"AUTRES")+COUNTIF($I5,"UID")+COUNTIF($I5,"CII")+COUNTIF($I5,"EAE"))*$AE5</f>
        <v>0</v>
      </c>
      <c r="AL5" s="159">
        <f t="shared" ref="AL5:AL68" si="4">COUNTIF($J5,"AIR")*$AE5</f>
        <v>0</v>
      </c>
      <c r="AM5" s="157">
        <f>COUNTIF($J5,"MAR")*$AE5</f>
        <v>0</v>
      </c>
      <c r="AN5" s="160">
        <f>COUNTIF($J5,"TER")*$AE5</f>
        <v>1</v>
      </c>
    </row>
    <row r="6" spans="1:40" ht="20.100000000000001" customHeight="1" x14ac:dyDescent="0.25">
      <c r="A6" s="14"/>
      <c r="B6" s="23">
        <v>43914</v>
      </c>
      <c r="C6" s="28"/>
      <c r="D6" s="101"/>
      <c r="E6" s="20"/>
      <c r="F6" s="120">
        <v>2</v>
      </c>
      <c r="G6" s="115"/>
      <c r="H6" s="24"/>
      <c r="I6" s="16" t="s">
        <v>61</v>
      </c>
      <c r="J6" s="17" t="s">
        <v>67</v>
      </c>
      <c r="K6" s="104" t="s">
        <v>18</v>
      </c>
      <c r="L6" s="15"/>
      <c r="M6" s="15"/>
      <c r="N6" s="24"/>
      <c r="O6" s="88">
        <f t="shared" ca="1" si="2"/>
        <v>44593</v>
      </c>
      <c r="P6" s="16" t="s">
        <v>21</v>
      </c>
      <c r="Q6" s="17" t="s">
        <v>22</v>
      </c>
      <c r="R6" s="20" t="s">
        <v>23</v>
      </c>
      <c r="S6" s="24">
        <v>44236</v>
      </c>
      <c r="T6" s="24">
        <v>44256</v>
      </c>
      <c r="U6" s="24" t="s">
        <v>23</v>
      </c>
      <c r="V6" s="24">
        <v>45760</v>
      </c>
      <c r="W6" s="180"/>
      <c r="X6" s="24">
        <v>44278</v>
      </c>
      <c r="Y6" s="92">
        <v>44256</v>
      </c>
      <c r="Z6" s="15"/>
      <c r="AA6" s="21"/>
      <c r="AB6" s="113">
        <v>44014</v>
      </c>
      <c r="AC6" s="109"/>
      <c r="AE6" s="161">
        <f>IF(COUNTIF($F$5:$F6,F6)&gt;1,"0",COUNTIF($F$5:$F6,F6))</f>
        <v>1</v>
      </c>
      <c r="AF6" s="162">
        <f>COUNTIF($I6,"*GSB*")*$AE6</f>
        <v>0</v>
      </c>
      <c r="AG6" s="33">
        <f>COUNTIF($I6,"3a")*$AE6</f>
        <v>1</v>
      </c>
      <c r="AH6" s="33">
        <f>COUNTIF($I6,"4e")*$AE6</f>
        <v>0</v>
      </c>
      <c r="AI6" s="33">
        <f t="shared" si="3"/>
        <v>0</v>
      </c>
      <c r="AJ6" s="33">
        <f>COUNTIF($I6,"BAM")*$AE6</f>
        <v>0</v>
      </c>
      <c r="AK6" s="163">
        <f>(COUNTIF($I6,"AUTRES")+COUNTIF($I6,"UID")+COUNTIF($I6,"CII")+COUNTIF($I6,"EAE"))*$AE6</f>
        <v>0</v>
      </c>
      <c r="AL6" s="164">
        <f t="shared" si="4"/>
        <v>0</v>
      </c>
      <c r="AM6" s="33">
        <f>COUNTIF($J6,"MAR")*$AE6</f>
        <v>0</v>
      </c>
      <c r="AN6" s="165">
        <f>COUNTIF($J6,"TER")*$AE6</f>
        <v>1</v>
      </c>
    </row>
    <row r="7" spans="1:40" ht="20.100000000000001" customHeight="1" x14ac:dyDescent="0.25">
      <c r="A7" s="12"/>
      <c r="B7" s="10">
        <v>43910</v>
      </c>
      <c r="C7" s="29"/>
      <c r="D7" s="7"/>
      <c r="E7" s="11"/>
      <c r="F7" s="120">
        <v>3</v>
      </c>
      <c r="G7" s="36"/>
      <c r="H7" s="6"/>
      <c r="I7" s="16" t="s">
        <v>61</v>
      </c>
      <c r="J7" s="17" t="s">
        <v>67</v>
      </c>
      <c r="K7" s="105" t="s">
        <v>18</v>
      </c>
      <c r="L7" s="7"/>
      <c r="M7" s="7"/>
      <c r="N7" s="6"/>
      <c r="O7" s="88">
        <f t="shared" ca="1" si="2"/>
        <v>44593</v>
      </c>
      <c r="P7" s="5" t="s">
        <v>21</v>
      </c>
      <c r="Q7" s="13" t="s">
        <v>22</v>
      </c>
      <c r="R7" s="11" t="s">
        <v>23</v>
      </c>
      <c r="S7" s="24">
        <v>43920</v>
      </c>
      <c r="T7" s="24">
        <v>43964</v>
      </c>
      <c r="U7" s="24" t="s">
        <v>23</v>
      </c>
      <c r="V7" s="24">
        <v>45144</v>
      </c>
      <c r="W7" s="180"/>
      <c r="X7" s="24">
        <v>43979</v>
      </c>
      <c r="Y7" s="92">
        <v>43965</v>
      </c>
      <c r="Z7" s="7"/>
      <c r="AA7" s="22"/>
      <c r="AB7" s="110"/>
      <c r="AC7" s="58"/>
      <c r="AE7" s="161">
        <f>IF(COUNTIF($F$5:$F7,F7)&gt;1,"0",COUNTIF($F$5:$F7,F7))</f>
        <v>1</v>
      </c>
      <c r="AF7" s="162">
        <f>COUNTIF($I7,"*GSB*")*$AE7</f>
        <v>0</v>
      </c>
      <c r="AG7" s="33">
        <f>COUNTIF($I7,"3a")*$AE7</f>
        <v>1</v>
      </c>
      <c r="AH7" s="33">
        <f>COUNTIF($I7,"4e")*$AE7</f>
        <v>0</v>
      </c>
      <c r="AI7" s="33">
        <f t="shared" si="3"/>
        <v>0</v>
      </c>
      <c r="AJ7" s="33">
        <f>COUNTIF($I7,"BAM")*$AE7</f>
        <v>0</v>
      </c>
      <c r="AK7" s="163">
        <f>(COUNTIF($I7,"AUTRES")+COUNTIF($I7,"UID")+COUNTIF($I7,"CII")+COUNTIF($I7,"EAE"))*$AE7</f>
        <v>0</v>
      </c>
      <c r="AL7" s="164">
        <f t="shared" si="4"/>
        <v>0</v>
      </c>
      <c r="AM7" s="33">
        <f>COUNTIF($J7,"MAR")*$AE7</f>
        <v>0</v>
      </c>
      <c r="AN7" s="165">
        <f>COUNTIF($J7,"TER")*$AE7</f>
        <v>1</v>
      </c>
    </row>
    <row r="8" spans="1:40" ht="20.100000000000001" customHeight="1" x14ac:dyDescent="0.25">
      <c r="A8" s="12"/>
      <c r="B8" s="10">
        <v>43910</v>
      </c>
      <c r="C8" s="29"/>
      <c r="D8" s="7"/>
      <c r="E8" s="11"/>
      <c r="F8" s="120">
        <v>4</v>
      </c>
      <c r="G8" s="115"/>
      <c r="H8" s="6"/>
      <c r="I8" s="16" t="s">
        <v>61</v>
      </c>
      <c r="J8" s="17" t="s">
        <v>67</v>
      </c>
      <c r="K8" s="105" t="s">
        <v>24</v>
      </c>
      <c r="L8" s="7"/>
      <c r="M8" s="7"/>
      <c r="N8" s="6"/>
      <c r="O8" s="88">
        <f t="shared" ca="1" si="2"/>
        <v>44593</v>
      </c>
      <c r="P8" s="5" t="s">
        <v>21</v>
      </c>
      <c r="Q8" s="13" t="s">
        <v>22</v>
      </c>
      <c r="R8" s="11" t="s">
        <v>23</v>
      </c>
      <c r="S8" s="24">
        <v>43920</v>
      </c>
      <c r="T8" s="24">
        <v>43964</v>
      </c>
      <c r="U8" s="24" t="s">
        <v>23</v>
      </c>
      <c r="V8" s="24">
        <v>44960</v>
      </c>
      <c r="W8" s="180"/>
      <c r="X8" s="108">
        <v>43979</v>
      </c>
      <c r="Y8" s="92">
        <v>43965</v>
      </c>
      <c r="Z8" s="7"/>
      <c r="AA8" s="22"/>
      <c r="AB8" s="110"/>
      <c r="AC8" s="58"/>
      <c r="AE8" s="161">
        <f>IF(COUNTIF($F$5:$F8,F8)&gt;1,"0",COUNTIF($F$5:$F8,F8))</f>
        <v>1</v>
      </c>
      <c r="AF8" s="162">
        <f>COUNTIF($I8,"*GSB*")*$AE8</f>
        <v>0</v>
      </c>
      <c r="AG8" s="33">
        <f>COUNTIF($I8,"3a")*$AE8</f>
        <v>1</v>
      </c>
      <c r="AH8" s="33">
        <f>COUNTIF($I8,"4e")*$AE8</f>
        <v>0</v>
      </c>
      <c r="AI8" s="33">
        <f t="shared" si="3"/>
        <v>0</v>
      </c>
      <c r="AJ8" s="33">
        <f>COUNTIF($I8,"BAM")*$AE8</f>
        <v>0</v>
      </c>
      <c r="AK8" s="163">
        <f>(COUNTIF($I8,"AUTRES")+COUNTIF($I8,"UID")+COUNTIF($I8,"CII")+COUNTIF($I8,"EAE"))*$AE8</f>
        <v>0</v>
      </c>
      <c r="AL8" s="164">
        <f t="shared" si="4"/>
        <v>0</v>
      </c>
      <c r="AM8" s="33">
        <f>COUNTIF($J8,"MAR")*$AE8</f>
        <v>0</v>
      </c>
      <c r="AN8" s="165">
        <f>COUNTIF($J8,"TER")*$AE8</f>
        <v>1</v>
      </c>
    </row>
    <row r="9" spans="1:40" ht="20.100000000000001" customHeight="1" x14ac:dyDescent="0.25">
      <c r="A9" s="12"/>
      <c r="B9" s="10">
        <v>43913</v>
      </c>
      <c r="C9" s="29"/>
      <c r="D9" s="7"/>
      <c r="E9" s="11"/>
      <c r="F9" s="120">
        <v>5</v>
      </c>
      <c r="G9" s="115"/>
      <c r="H9" s="6"/>
      <c r="I9" s="16" t="s">
        <v>60</v>
      </c>
      <c r="J9" s="17" t="s">
        <v>67</v>
      </c>
      <c r="K9" s="105" t="s">
        <v>18</v>
      </c>
      <c r="L9" s="37"/>
      <c r="M9" s="7"/>
      <c r="N9" s="6"/>
      <c r="O9" s="88">
        <f t="shared" ca="1" si="2"/>
        <v>44593</v>
      </c>
      <c r="P9" s="5" t="s">
        <v>21</v>
      </c>
      <c r="Q9" s="13" t="s">
        <v>22</v>
      </c>
      <c r="R9" s="11" t="s">
        <v>23</v>
      </c>
      <c r="S9" s="24">
        <v>43927</v>
      </c>
      <c r="T9" s="24">
        <v>43964</v>
      </c>
      <c r="U9" s="24" t="s">
        <v>23</v>
      </c>
      <c r="V9" s="24">
        <v>44557</v>
      </c>
      <c r="W9" s="180"/>
      <c r="X9" s="24">
        <v>43969</v>
      </c>
      <c r="Y9" s="92">
        <v>43965</v>
      </c>
      <c r="Z9" s="7"/>
      <c r="AA9" s="22"/>
      <c r="AB9" s="110"/>
      <c r="AC9" s="58"/>
      <c r="AE9" s="161">
        <f>IF(COUNTIF($F$5:$F9,F9)&gt;1,"0",COUNTIF($F$5:$F9,F9))</f>
        <v>1</v>
      </c>
      <c r="AF9" s="162">
        <f>COUNTIF($I9,"*GSB*")*$AE9</f>
        <v>0</v>
      </c>
      <c r="AG9" s="33">
        <f>COUNTIF($I9,"3a")*$AE9</f>
        <v>0</v>
      </c>
      <c r="AH9" s="33">
        <f>COUNTIF($I9,"4e")*$AE9</f>
        <v>1</v>
      </c>
      <c r="AI9" s="33">
        <f t="shared" si="3"/>
        <v>0</v>
      </c>
      <c r="AJ9" s="33">
        <f>COUNTIF($I9,"BAM")*$AE9</f>
        <v>0</v>
      </c>
      <c r="AK9" s="163">
        <f>(COUNTIF($I9,"AUTRES")+COUNTIF($I9,"UID")+COUNTIF($I9,"CII")+COUNTIF($I9,"EAE"))*$AE9</f>
        <v>0</v>
      </c>
      <c r="AL9" s="164">
        <f t="shared" si="4"/>
        <v>0</v>
      </c>
      <c r="AM9" s="33">
        <f>COUNTIF($J9,"MAR")*$AE9</f>
        <v>0</v>
      </c>
      <c r="AN9" s="165">
        <f>COUNTIF($J9,"TER")*$AE9</f>
        <v>1</v>
      </c>
    </row>
    <row r="10" spans="1:40" ht="20.100000000000001" customHeight="1" x14ac:dyDescent="0.25">
      <c r="A10" s="12"/>
      <c r="B10" s="10">
        <v>43913</v>
      </c>
      <c r="C10" s="29"/>
      <c r="D10" s="101"/>
      <c r="E10" s="11"/>
      <c r="F10" s="120">
        <v>6</v>
      </c>
      <c r="G10" s="115"/>
      <c r="H10" s="6"/>
      <c r="I10" s="16" t="s">
        <v>64</v>
      </c>
      <c r="J10" s="13" t="s">
        <v>66</v>
      </c>
      <c r="K10" s="105" t="s">
        <v>24</v>
      </c>
      <c r="L10" s="7"/>
      <c r="M10" s="7"/>
      <c r="N10" s="6"/>
      <c r="O10" s="88">
        <f t="shared" ca="1" si="2"/>
        <v>44593</v>
      </c>
      <c r="P10" s="5" t="s">
        <v>21</v>
      </c>
      <c r="Q10" s="13" t="s">
        <v>22</v>
      </c>
      <c r="R10" s="11" t="s">
        <v>23</v>
      </c>
      <c r="S10" s="24">
        <v>44314</v>
      </c>
      <c r="T10" s="24">
        <v>44326</v>
      </c>
      <c r="U10" s="24" t="s">
        <v>23</v>
      </c>
      <c r="V10" s="24">
        <v>46148</v>
      </c>
      <c r="W10" s="180"/>
      <c r="X10" s="24">
        <v>44337</v>
      </c>
      <c r="Y10" s="92">
        <v>44326</v>
      </c>
      <c r="Z10" s="7"/>
      <c r="AA10" s="22"/>
      <c r="AB10" s="114">
        <v>44014</v>
      </c>
      <c r="AC10" s="109"/>
      <c r="AE10" s="161">
        <f>IF(COUNTIF($F$5:$F10,F10)&gt;1,"0",COUNTIF($F$5:$F10,F10))</f>
        <v>1</v>
      </c>
      <c r="AF10" s="162">
        <f>COUNTIF($I10,"*GSB*")*$AE10</f>
        <v>0</v>
      </c>
      <c r="AG10" s="33">
        <f>COUNTIF($I10,"3a")*$AE10</f>
        <v>0</v>
      </c>
      <c r="AH10" s="33">
        <f>COUNTIF($I10,"4e")*$AE10</f>
        <v>0</v>
      </c>
      <c r="AI10" s="33">
        <f t="shared" si="3"/>
        <v>0</v>
      </c>
      <c r="AJ10" s="33">
        <f>COUNTIF($I10,"BAM")*$AE10</f>
        <v>1</v>
      </c>
      <c r="AK10" s="163">
        <f>(COUNTIF($I10,"AUTRES")+COUNTIF($I10,"UID")+COUNTIF($I10,"CII")+COUNTIF($I10,"EAE"))*$AE10</f>
        <v>0</v>
      </c>
      <c r="AL10" s="164">
        <f t="shared" si="4"/>
        <v>0</v>
      </c>
      <c r="AM10" s="33">
        <f>COUNTIF($J10,"MAR")*$AE10</f>
        <v>1</v>
      </c>
      <c r="AN10" s="165">
        <f>COUNTIF($J10,"TER")*$AE10</f>
        <v>0</v>
      </c>
    </row>
    <row r="11" spans="1:40" ht="20.100000000000001" customHeight="1" x14ac:dyDescent="0.25">
      <c r="A11" s="12"/>
      <c r="B11" s="10">
        <v>43913</v>
      </c>
      <c r="C11" s="29"/>
      <c r="D11" s="101"/>
      <c r="E11" s="11"/>
      <c r="F11" s="120">
        <v>7</v>
      </c>
      <c r="G11" s="115"/>
      <c r="H11" s="6"/>
      <c r="I11" s="16" t="s">
        <v>64</v>
      </c>
      <c r="J11" s="13" t="s">
        <v>66</v>
      </c>
      <c r="K11" s="105" t="s">
        <v>24</v>
      </c>
      <c r="L11" s="7"/>
      <c r="M11" s="7"/>
      <c r="N11" s="6"/>
      <c r="O11" s="88">
        <f t="shared" ca="1" si="2"/>
        <v>44593</v>
      </c>
      <c r="P11" s="5" t="s">
        <v>21</v>
      </c>
      <c r="Q11" s="13" t="s">
        <v>22</v>
      </c>
      <c r="R11" s="11" t="s">
        <v>23</v>
      </c>
      <c r="S11" s="24">
        <v>44314</v>
      </c>
      <c r="T11" s="24">
        <v>44326</v>
      </c>
      <c r="U11" s="24" t="s">
        <v>23</v>
      </c>
      <c r="V11" s="24">
        <v>46094</v>
      </c>
      <c r="W11" s="180"/>
      <c r="X11" s="24">
        <v>44337</v>
      </c>
      <c r="Y11" s="92">
        <v>44326</v>
      </c>
      <c r="Z11" s="7"/>
      <c r="AA11" s="22"/>
      <c r="AB11" s="114">
        <v>44014</v>
      </c>
      <c r="AC11" s="109"/>
      <c r="AE11" s="161">
        <f>IF(COUNTIF($F$5:$F11,F11)&gt;1,"0",COUNTIF($F$5:$F11,F11))</f>
        <v>1</v>
      </c>
      <c r="AF11" s="162">
        <f>COUNTIF($I11,"*GSB*")*$AE11</f>
        <v>0</v>
      </c>
      <c r="AG11" s="33">
        <f>COUNTIF($I11,"3a")*$AE11</f>
        <v>0</v>
      </c>
      <c r="AH11" s="33">
        <f>COUNTIF($I11,"4e")*$AE11</f>
        <v>0</v>
      </c>
      <c r="AI11" s="33">
        <f t="shared" si="3"/>
        <v>0</v>
      </c>
      <c r="AJ11" s="33">
        <f>COUNTIF($I11,"BAM")*$AE11</f>
        <v>1</v>
      </c>
      <c r="AK11" s="163">
        <f>(COUNTIF($I11,"AUTRES")+COUNTIF($I11,"UID")+COUNTIF($I11,"CII")+COUNTIF($I11,"EAE"))*$AE11</f>
        <v>0</v>
      </c>
      <c r="AL11" s="164">
        <f t="shared" si="4"/>
        <v>0</v>
      </c>
      <c r="AM11" s="33">
        <f>COUNTIF($J11,"MAR")*$AE11</f>
        <v>1</v>
      </c>
      <c r="AN11" s="165">
        <f>COUNTIF($J11,"TER")*$AE11</f>
        <v>0</v>
      </c>
    </row>
    <row r="12" spans="1:40" ht="20.100000000000001" customHeight="1" x14ac:dyDescent="0.25">
      <c r="A12" s="12"/>
      <c r="B12" s="10">
        <v>43914</v>
      </c>
      <c r="C12" s="29"/>
      <c r="D12" s="7"/>
      <c r="E12" s="11"/>
      <c r="F12" s="120">
        <v>8</v>
      </c>
      <c r="G12" s="115"/>
      <c r="H12" s="6"/>
      <c r="I12" s="16" t="s">
        <v>61</v>
      </c>
      <c r="J12" s="17" t="s">
        <v>67</v>
      </c>
      <c r="K12" s="105" t="s">
        <v>18</v>
      </c>
      <c r="L12" s="7"/>
      <c r="M12" s="7"/>
      <c r="N12" s="6"/>
      <c r="O12" s="88">
        <f t="shared" ca="1" si="2"/>
        <v>44593</v>
      </c>
      <c r="P12" s="5" t="s">
        <v>21</v>
      </c>
      <c r="Q12" s="13" t="s">
        <v>22</v>
      </c>
      <c r="R12" s="11" t="s">
        <v>23</v>
      </c>
      <c r="S12" s="24">
        <v>43938</v>
      </c>
      <c r="T12" s="24">
        <v>43964</v>
      </c>
      <c r="U12" s="24" t="s">
        <v>23</v>
      </c>
      <c r="V12" s="24">
        <v>45781</v>
      </c>
      <c r="W12" s="180"/>
      <c r="X12" s="24">
        <v>43979</v>
      </c>
      <c r="Y12" s="92">
        <v>43965</v>
      </c>
      <c r="Z12" s="7"/>
      <c r="AA12" s="22"/>
      <c r="AB12" s="110"/>
      <c r="AC12" s="58"/>
      <c r="AE12" s="161">
        <f>IF(COUNTIF($F$5:$F12,F12)&gt;1,"0",COUNTIF($F$5:$F12,F12))</f>
        <v>1</v>
      </c>
      <c r="AF12" s="162">
        <f>COUNTIF($I12,"*GSB*")*$AE12</f>
        <v>0</v>
      </c>
      <c r="AG12" s="33">
        <f>COUNTIF($I12,"3a")*$AE12</f>
        <v>1</v>
      </c>
      <c r="AH12" s="33">
        <f>COUNTIF($I12,"4e")*$AE12</f>
        <v>0</v>
      </c>
      <c r="AI12" s="33">
        <f t="shared" si="3"/>
        <v>0</v>
      </c>
      <c r="AJ12" s="33">
        <f>COUNTIF($I12,"BAM")*$AE12</f>
        <v>0</v>
      </c>
      <c r="AK12" s="163">
        <f>(COUNTIF($I12,"AUTRES")+COUNTIF($I12,"UID")+COUNTIF($I12,"CII")+COUNTIF($I12,"EAE"))*$AE12</f>
        <v>0</v>
      </c>
      <c r="AL12" s="164">
        <f t="shared" si="4"/>
        <v>0</v>
      </c>
      <c r="AM12" s="33">
        <f>COUNTIF($J12,"MAR")*$AE12</f>
        <v>0</v>
      </c>
      <c r="AN12" s="165">
        <f>COUNTIF($J12,"TER")*$AE12</f>
        <v>1</v>
      </c>
    </row>
    <row r="13" spans="1:40" ht="20.100000000000001" customHeight="1" x14ac:dyDescent="0.25">
      <c r="A13" s="12"/>
      <c r="B13" s="10">
        <v>43914</v>
      </c>
      <c r="C13" s="29"/>
      <c r="D13" s="7"/>
      <c r="E13" s="11"/>
      <c r="F13" s="120">
        <v>9</v>
      </c>
      <c r="G13" s="115"/>
      <c r="H13" s="6"/>
      <c r="I13" s="16" t="s">
        <v>61</v>
      </c>
      <c r="J13" s="17" t="s">
        <v>67</v>
      </c>
      <c r="K13" s="105" t="s">
        <v>24</v>
      </c>
      <c r="L13" s="7"/>
      <c r="M13" s="7"/>
      <c r="N13" s="6"/>
      <c r="O13" s="88">
        <f t="shared" ca="1" si="2"/>
        <v>44593</v>
      </c>
      <c r="P13" s="5" t="s">
        <v>21</v>
      </c>
      <c r="Q13" s="13" t="s">
        <v>22</v>
      </c>
      <c r="R13" s="11" t="s">
        <v>23</v>
      </c>
      <c r="S13" s="24">
        <v>43938</v>
      </c>
      <c r="T13" s="24">
        <v>43964</v>
      </c>
      <c r="U13" s="24" t="s">
        <v>23</v>
      </c>
      <c r="V13" s="24">
        <v>45781</v>
      </c>
      <c r="W13" s="180"/>
      <c r="X13" s="24">
        <v>43979</v>
      </c>
      <c r="Y13" s="92">
        <v>43965</v>
      </c>
      <c r="Z13" s="7"/>
      <c r="AA13" s="22"/>
      <c r="AB13" s="110"/>
      <c r="AC13" s="58"/>
      <c r="AE13" s="161">
        <f>IF(COUNTIF($F$5:$F13,F13)&gt;1,"0",COUNTIF($F$5:$F13,F13))</f>
        <v>1</v>
      </c>
      <c r="AF13" s="162">
        <f>COUNTIF($I13,"*GSB*")*$AE13</f>
        <v>0</v>
      </c>
      <c r="AG13" s="33">
        <f>COUNTIF($I13,"3a")*$AE13</f>
        <v>1</v>
      </c>
      <c r="AH13" s="33">
        <f>COUNTIF($I13,"4e")*$AE13</f>
        <v>0</v>
      </c>
      <c r="AI13" s="33">
        <f t="shared" si="3"/>
        <v>0</v>
      </c>
      <c r="AJ13" s="33">
        <f>COUNTIF($I13,"BAM")*$AE13</f>
        <v>0</v>
      </c>
      <c r="AK13" s="163">
        <f>(COUNTIF($I13,"AUTRES")+COUNTIF($I13,"UID")+COUNTIF($I13,"CII")+COUNTIF($I13,"EAE"))*$AE13</f>
        <v>0</v>
      </c>
      <c r="AL13" s="164">
        <f t="shared" si="4"/>
        <v>0</v>
      </c>
      <c r="AM13" s="33">
        <f>COUNTIF($J13,"MAR")*$AE13</f>
        <v>0</v>
      </c>
      <c r="AN13" s="165">
        <f>COUNTIF($J13,"TER")*$AE13</f>
        <v>1</v>
      </c>
    </row>
    <row r="14" spans="1:40" ht="20.100000000000001" customHeight="1" x14ac:dyDescent="0.25">
      <c r="A14" s="12"/>
      <c r="B14" s="10">
        <v>43914</v>
      </c>
      <c r="C14" s="29"/>
      <c r="D14" s="7"/>
      <c r="E14" s="11"/>
      <c r="F14" s="120">
        <v>10</v>
      </c>
      <c r="G14" s="115"/>
      <c r="H14" s="6"/>
      <c r="I14" s="16" t="s">
        <v>61</v>
      </c>
      <c r="J14" s="17" t="s">
        <v>67</v>
      </c>
      <c r="K14" s="105" t="s">
        <v>24</v>
      </c>
      <c r="L14" s="7"/>
      <c r="M14" s="7"/>
      <c r="N14" s="6"/>
      <c r="O14" s="88">
        <f t="shared" ca="1" si="2"/>
        <v>44593</v>
      </c>
      <c r="P14" s="5" t="s">
        <v>21</v>
      </c>
      <c r="Q14" s="13" t="s">
        <v>22</v>
      </c>
      <c r="R14" s="11" t="s">
        <v>23</v>
      </c>
      <c r="S14" s="24">
        <v>43938</v>
      </c>
      <c r="T14" s="24">
        <v>43964</v>
      </c>
      <c r="U14" s="24" t="s">
        <v>23</v>
      </c>
      <c r="V14" s="24">
        <v>45781</v>
      </c>
      <c r="W14" s="180"/>
      <c r="X14" s="24">
        <v>43979</v>
      </c>
      <c r="Y14" s="92">
        <v>43965</v>
      </c>
      <c r="Z14" s="7"/>
      <c r="AA14" s="22"/>
      <c r="AB14" s="110"/>
      <c r="AC14" s="58"/>
      <c r="AE14" s="161">
        <f>IF(COUNTIF($F$5:$F14,F14)&gt;1,"0",COUNTIF($F$5:$F14,F14))</f>
        <v>1</v>
      </c>
      <c r="AF14" s="162">
        <f>COUNTIF($I14,"*GSB*")*$AE14</f>
        <v>0</v>
      </c>
      <c r="AG14" s="33">
        <f>COUNTIF($I14,"3a")*$AE14</f>
        <v>1</v>
      </c>
      <c r="AH14" s="33">
        <f>COUNTIF($I14,"4e")*$AE14</f>
        <v>0</v>
      </c>
      <c r="AI14" s="33">
        <f t="shared" si="3"/>
        <v>0</v>
      </c>
      <c r="AJ14" s="33">
        <f>COUNTIF($I14,"BAM")*$AE14</f>
        <v>0</v>
      </c>
      <c r="AK14" s="163">
        <f>(COUNTIF($I14,"AUTRES")+COUNTIF($I14,"UID")+COUNTIF($I14,"CII")+COUNTIF($I14,"EAE"))*$AE14</f>
        <v>0</v>
      </c>
      <c r="AL14" s="164">
        <f t="shared" si="4"/>
        <v>0</v>
      </c>
      <c r="AM14" s="33">
        <f>COUNTIF($J14,"MAR")*$AE14</f>
        <v>0</v>
      </c>
      <c r="AN14" s="165">
        <f>COUNTIF($J14,"TER")*$AE14</f>
        <v>1</v>
      </c>
    </row>
    <row r="15" spans="1:40" ht="20.100000000000001" customHeight="1" x14ac:dyDescent="0.25">
      <c r="A15" s="12"/>
      <c r="B15" s="10">
        <v>43915</v>
      </c>
      <c r="C15" s="29"/>
      <c r="D15" s="101"/>
      <c r="E15" s="11"/>
      <c r="F15" s="120">
        <v>11</v>
      </c>
      <c r="G15" s="116"/>
      <c r="H15" s="24"/>
      <c r="I15" s="16" t="s">
        <v>61</v>
      </c>
      <c r="J15" s="17" t="s">
        <v>67</v>
      </c>
      <c r="K15" s="105" t="s">
        <v>24</v>
      </c>
      <c r="L15" s="7"/>
      <c r="M15" s="7"/>
      <c r="N15" s="6"/>
      <c r="O15" s="88">
        <f t="shared" ca="1" si="2"/>
        <v>44593</v>
      </c>
      <c r="P15" s="5" t="s">
        <v>21</v>
      </c>
      <c r="Q15" s="13" t="s">
        <v>22</v>
      </c>
      <c r="R15" s="11" t="s">
        <v>23</v>
      </c>
      <c r="S15" s="24">
        <v>44236</v>
      </c>
      <c r="T15" s="24">
        <v>44256</v>
      </c>
      <c r="U15" s="24" t="s">
        <v>23</v>
      </c>
      <c r="V15" s="24">
        <v>44462</v>
      </c>
      <c r="W15" s="180"/>
      <c r="X15" s="24">
        <v>44278</v>
      </c>
      <c r="Y15" s="92">
        <v>44256</v>
      </c>
      <c r="Z15" s="7"/>
      <c r="AA15" s="22"/>
      <c r="AB15" s="114">
        <v>44014</v>
      </c>
      <c r="AC15" s="109"/>
      <c r="AE15" s="161">
        <f>IF(COUNTIF($F$5:$F15,F15)&gt;1,"0",COUNTIF($F$5:$F15,F15))</f>
        <v>1</v>
      </c>
      <c r="AF15" s="162">
        <f>COUNTIF($I15,"*GSB*")*$AE15</f>
        <v>0</v>
      </c>
      <c r="AG15" s="33">
        <f>COUNTIF($I15,"3a")*$AE15</f>
        <v>1</v>
      </c>
      <c r="AH15" s="33">
        <f>COUNTIF($I15,"4e")*$AE15</f>
        <v>0</v>
      </c>
      <c r="AI15" s="33">
        <f t="shared" si="3"/>
        <v>0</v>
      </c>
      <c r="AJ15" s="33">
        <f>COUNTIF($I15,"BAM")*$AE15</f>
        <v>0</v>
      </c>
      <c r="AK15" s="163">
        <f>(COUNTIF($I15,"AUTRES")+COUNTIF($I15,"UID")+COUNTIF($I15,"CII")+COUNTIF($I15,"EAE"))*$AE15</f>
        <v>0</v>
      </c>
      <c r="AL15" s="164">
        <f t="shared" si="4"/>
        <v>0</v>
      </c>
      <c r="AM15" s="33">
        <f>COUNTIF($J15,"MAR")*$AE15</f>
        <v>0</v>
      </c>
      <c r="AN15" s="165">
        <f>COUNTIF($J15,"TER")*$AE15</f>
        <v>1</v>
      </c>
    </row>
    <row r="16" spans="1:40" ht="20.100000000000001" customHeight="1" x14ac:dyDescent="0.25">
      <c r="A16" s="12"/>
      <c r="B16" s="10">
        <v>43920</v>
      </c>
      <c r="C16" s="29"/>
      <c r="D16" s="7"/>
      <c r="E16" s="11"/>
      <c r="F16" s="120">
        <v>12</v>
      </c>
      <c r="G16" s="115"/>
      <c r="H16" s="6"/>
      <c r="I16" s="16" t="s">
        <v>64</v>
      </c>
      <c r="J16" s="13" t="s">
        <v>66</v>
      </c>
      <c r="K16" s="105" t="s">
        <v>18</v>
      </c>
      <c r="L16" s="7"/>
      <c r="M16" s="7"/>
      <c r="N16" s="6"/>
      <c r="O16" s="88">
        <f t="shared" ca="1" si="2"/>
        <v>44593</v>
      </c>
      <c r="P16" s="5" t="s">
        <v>21</v>
      </c>
      <c r="Q16" s="13" t="s">
        <v>22</v>
      </c>
      <c r="R16" s="11" t="s">
        <v>23</v>
      </c>
      <c r="S16" s="24">
        <v>43923</v>
      </c>
      <c r="T16" s="24">
        <v>43964</v>
      </c>
      <c r="U16" s="24" t="s">
        <v>23</v>
      </c>
      <c r="V16" s="24">
        <v>45781</v>
      </c>
      <c r="W16" s="180"/>
      <c r="X16" s="24">
        <v>43971</v>
      </c>
      <c r="Y16" s="92">
        <v>43965</v>
      </c>
      <c r="Z16" s="7"/>
      <c r="AA16" s="22"/>
      <c r="AB16" s="110"/>
      <c r="AC16" s="58"/>
      <c r="AE16" s="161">
        <f>IF(COUNTIF($F$5:$F16,F16)&gt;1,"0",COUNTIF($F$5:$F16,F16))</f>
        <v>1</v>
      </c>
      <c r="AF16" s="162">
        <f>COUNTIF($I16,"*GSB*")*$AE16</f>
        <v>0</v>
      </c>
      <c r="AG16" s="33">
        <f>COUNTIF($I16,"3a")*$AE16</f>
        <v>0</v>
      </c>
      <c r="AH16" s="33">
        <f>COUNTIF($I16,"4e")*$AE16</f>
        <v>0</v>
      </c>
      <c r="AI16" s="33">
        <f t="shared" si="3"/>
        <v>0</v>
      </c>
      <c r="AJ16" s="33">
        <f>COUNTIF($I16,"BAM")*$AE16</f>
        <v>1</v>
      </c>
      <c r="AK16" s="163">
        <f>(COUNTIF($I16,"AUTRES")+COUNTIF($I16,"UID")+COUNTIF($I16,"CII")+COUNTIF($I16,"EAE"))*$AE16</f>
        <v>0</v>
      </c>
      <c r="AL16" s="164">
        <f t="shared" si="4"/>
        <v>0</v>
      </c>
      <c r="AM16" s="33">
        <f>COUNTIF($J16,"MAR")*$AE16</f>
        <v>1</v>
      </c>
      <c r="AN16" s="165">
        <f>COUNTIF($J16,"TER")*$AE16</f>
        <v>0</v>
      </c>
    </row>
    <row r="17" spans="1:40" ht="20.100000000000001" customHeight="1" x14ac:dyDescent="0.25">
      <c r="A17" s="12"/>
      <c r="B17" s="10">
        <v>43920</v>
      </c>
      <c r="C17" s="29"/>
      <c r="D17" s="7"/>
      <c r="E17" s="11"/>
      <c r="F17" s="120">
        <v>13</v>
      </c>
      <c r="G17" s="115"/>
      <c r="H17" s="6"/>
      <c r="I17" s="16" t="s">
        <v>64</v>
      </c>
      <c r="J17" s="13" t="s">
        <v>66</v>
      </c>
      <c r="K17" s="105" t="s">
        <v>24</v>
      </c>
      <c r="L17" s="7"/>
      <c r="M17" s="7"/>
      <c r="N17" s="6"/>
      <c r="O17" s="88">
        <f t="shared" ca="1" si="2"/>
        <v>44593</v>
      </c>
      <c r="P17" s="5" t="s">
        <v>21</v>
      </c>
      <c r="Q17" s="13" t="s">
        <v>22</v>
      </c>
      <c r="R17" s="11" t="s">
        <v>23</v>
      </c>
      <c r="S17" s="24">
        <v>43923</v>
      </c>
      <c r="T17" s="24">
        <v>43964</v>
      </c>
      <c r="U17" s="24" t="s">
        <v>23</v>
      </c>
      <c r="V17" s="24">
        <v>45781</v>
      </c>
      <c r="W17" s="180"/>
      <c r="X17" s="24">
        <v>43971</v>
      </c>
      <c r="Y17" s="92">
        <v>43965</v>
      </c>
      <c r="Z17" s="7"/>
      <c r="AA17" s="22"/>
      <c r="AB17" s="110"/>
      <c r="AC17" s="58"/>
      <c r="AE17" s="161">
        <f>IF(COUNTIF($F$5:$F17,F17)&gt;1,"0",COUNTIF($F$5:$F17,F17))</f>
        <v>1</v>
      </c>
      <c r="AF17" s="162">
        <f>COUNTIF($I17,"*GSB*")*$AE17</f>
        <v>0</v>
      </c>
      <c r="AG17" s="33">
        <f>COUNTIF($I17,"3a")*$AE17</f>
        <v>0</v>
      </c>
      <c r="AH17" s="33">
        <f>COUNTIF($I17,"4e")*$AE17</f>
        <v>0</v>
      </c>
      <c r="AI17" s="33">
        <f t="shared" si="3"/>
        <v>0</v>
      </c>
      <c r="AJ17" s="33">
        <f>COUNTIF($I17,"BAM")*$AE17</f>
        <v>1</v>
      </c>
      <c r="AK17" s="163">
        <f>(COUNTIF($I17,"AUTRES")+COUNTIF($I17,"UID")+COUNTIF($I17,"CII")+COUNTIF($I17,"EAE"))*$AE17</f>
        <v>0</v>
      </c>
      <c r="AL17" s="164">
        <f t="shared" si="4"/>
        <v>0</v>
      </c>
      <c r="AM17" s="33">
        <f>COUNTIF($J17,"MAR")*$AE17</f>
        <v>1</v>
      </c>
      <c r="AN17" s="165">
        <f>COUNTIF($J17,"TER")*$AE17</f>
        <v>0</v>
      </c>
    </row>
    <row r="18" spans="1:40" ht="20.100000000000001" customHeight="1" x14ac:dyDescent="0.25">
      <c r="A18" s="12"/>
      <c r="B18" s="10">
        <v>43920</v>
      </c>
      <c r="C18" s="29"/>
      <c r="D18" s="7"/>
      <c r="E18" s="11"/>
      <c r="F18" s="120">
        <v>14</v>
      </c>
      <c r="G18" s="115"/>
      <c r="H18" s="6"/>
      <c r="I18" s="16" t="s">
        <v>64</v>
      </c>
      <c r="J18" s="13" t="s">
        <v>66</v>
      </c>
      <c r="K18" s="105" t="s">
        <v>24</v>
      </c>
      <c r="L18" s="7"/>
      <c r="M18" s="7"/>
      <c r="N18" s="6"/>
      <c r="O18" s="88">
        <f t="shared" ca="1" si="2"/>
        <v>44593</v>
      </c>
      <c r="P18" s="5" t="s">
        <v>21</v>
      </c>
      <c r="Q18" s="13" t="s">
        <v>22</v>
      </c>
      <c r="R18" s="11" t="s">
        <v>30</v>
      </c>
      <c r="S18" s="24">
        <v>43922</v>
      </c>
      <c r="T18" s="92"/>
      <c r="U18" s="92"/>
      <c r="V18" s="92"/>
      <c r="W18" s="179"/>
      <c r="X18" s="92"/>
      <c r="Y18" s="92">
        <v>43922</v>
      </c>
      <c r="Z18" s="7"/>
      <c r="AA18" s="22"/>
      <c r="AB18" s="110"/>
      <c r="AC18" s="58"/>
      <c r="AE18" s="161">
        <f>IF(COUNTIF($F$5:$F18,F18)&gt;1,"0",COUNTIF($F$5:$F18,F18))</f>
        <v>1</v>
      </c>
      <c r="AF18" s="162">
        <f>COUNTIF($I18,"*GSB*")*$AE18</f>
        <v>0</v>
      </c>
      <c r="AG18" s="33">
        <f>COUNTIF($I18,"3a")*$AE18</f>
        <v>0</v>
      </c>
      <c r="AH18" s="33">
        <f>COUNTIF($I18,"4e")*$AE18</f>
        <v>0</v>
      </c>
      <c r="AI18" s="33">
        <f t="shared" si="3"/>
        <v>0</v>
      </c>
      <c r="AJ18" s="33">
        <f>COUNTIF($I18,"BAM")*$AE18</f>
        <v>1</v>
      </c>
      <c r="AK18" s="163">
        <f>(COUNTIF($I18,"AUTRES")+COUNTIF($I18,"UID")+COUNTIF($I18,"CII")+COUNTIF($I18,"EAE"))*$AE18</f>
        <v>0</v>
      </c>
      <c r="AL18" s="164">
        <f t="shared" si="4"/>
        <v>0</v>
      </c>
      <c r="AM18" s="33">
        <f>COUNTIF($J18,"MAR")*$AE18</f>
        <v>1</v>
      </c>
      <c r="AN18" s="165">
        <f>COUNTIF($J18,"TER")*$AE18</f>
        <v>0</v>
      </c>
    </row>
    <row r="19" spans="1:40" ht="20.100000000000001" customHeight="1" x14ac:dyDescent="0.25">
      <c r="A19" s="12"/>
      <c r="B19" s="10">
        <v>44333</v>
      </c>
      <c r="C19" s="29"/>
      <c r="D19" s="7"/>
      <c r="E19" s="11"/>
      <c r="F19" s="120">
        <v>15</v>
      </c>
      <c r="G19" s="115"/>
      <c r="H19" s="6"/>
      <c r="I19" s="16" t="s">
        <v>61</v>
      </c>
      <c r="J19" s="17" t="s">
        <v>67</v>
      </c>
      <c r="K19" s="105" t="s">
        <v>18</v>
      </c>
      <c r="L19" s="7"/>
      <c r="M19" s="7"/>
      <c r="N19" s="6"/>
      <c r="O19" s="88">
        <f t="shared" ca="1" si="2"/>
        <v>44593</v>
      </c>
      <c r="P19" s="5" t="s">
        <v>21</v>
      </c>
      <c r="Q19" s="13" t="s">
        <v>22</v>
      </c>
      <c r="R19" s="11" t="s">
        <v>23</v>
      </c>
      <c r="S19" s="24">
        <v>44334</v>
      </c>
      <c r="T19" s="93">
        <v>44347</v>
      </c>
      <c r="U19" s="93" t="s">
        <v>23</v>
      </c>
      <c r="V19" s="93">
        <v>44685</v>
      </c>
      <c r="W19" s="180"/>
      <c r="X19" s="93">
        <v>44347</v>
      </c>
      <c r="Y19" s="92">
        <v>44347</v>
      </c>
      <c r="Z19" s="7"/>
      <c r="AA19" s="22"/>
      <c r="AB19" s="110"/>
      <c r="AC19" s="58"/>
      <c r="AE19" s="161">
        <f>IF(COUNTIF($F$5:$F19,F19)&gt;1,"0",COUNTIF($F$5:$F19,F19))</f>
        <v>1</v>
      </c>
      <c r="AF19" s="162">
        <f>COUNTIF($I19,"*GSB*")*$AE19</f>
        <v>0</v>
      </c>
      <c r="AG19" s="33">
        <f>COUNTIF($I19,"3a")*$AE19</f>
        <v>1</v>
      </c>
      <c r="AH19" s="33">
        <f>COUNTIF($I19,"4e")*$AE19</f>
        <v>0</v>
      </c>
      <c r="AI19" s="33">
        <f t="shared" si="3"/>
        <v>0</v>
      </c>
      <c r="AJ19" s="33">
        <f>COUNTIF($I19,"BAM")*$AE19</f>
        <v>0</v>
      </c>
      <c r="AK19" s="163">
        <f>(COUNTIF($I19,"AUTRES")+COUNTIF($I19,"UID")+COUNTIF($I19,"CII")+COUNTIF($I19,"EAE"))*$AE19</f>
        <v>0</v>
      </c>
      <c r="AL19" s="164">
        <f t="shared" si="4"/>
        <v>0</v>
      </c>
      <c r="AM19" s="33">
        <f>COUNTIF($J19,"MAR")*$AE19</f>
        <v>0</v>
      </c>
      <c r="AN19" s="165">
        <f>COUNTIF($J19,"TER")*$AE19</f>
        <v>1</v>
      </c>
    </row>
    <row r="20" spans="1:40" ht="20.100000000000001" customHeight="1" x14ac:dyDescent="0.25">
      <c r="A20" s="12"/>
      <c r="B20" s="10">
        <v>44298</v>
      </c>
      <c r="C20" s="29"/>
      <c r="D20" s="7"/>
      <c r="E20" s="11"/>
      <c r="F20" s="120">
        <v>16</v>
      </c>
      <c r="G20" s="115"/>
      <c r="H20" s="6"/>
      <c r="I20" s="16" t="s">
        <v>61</v>
      </c>
      <c r="J20" s="17" t="s">
        <v>67</v>
      </c>
      <c r="K20" s="105" t="s">
        <v>18</v>
      </c>
      <c r="L20" s="7"/>
      <c r="M20" s="7"/>
      <c r="N20" s="6"/>
      <c r="O20" s="88">
        <f t="shared" ca="1" si="2"/>
        <v>44593</v>
      </c>
      <c r="P20" s="5" t="s">
        <v>26</v>
      </c>
      <c r="Q20" s="13" t="s">
        <v>26</v>
      </c>
      <c r="R20" s="11" t="s">
        <v>27</v>
      </c>
      <c r="S20" s="24">
        <v>44298</v>
      </c>
      <c r="T20" s="92"/>
      <c r="U20" s="92"/>
      <c r="V20" s="92"/>
      <c r="W20" s="179"/>
      <c r="X20" s="92"/>
      <c r="Y20" s="92">
        <v>44298</v>
      </c>
      <c r="Z20" s="7"/>
      <c r="AA20" s="22"/>
      <c r="AB20" s="110"/>
      <c r="AC20" s="58"/>
      <c r="AE20" s="161">
        <f>IF(COUNTIF($F$5:$F20,F20)&gt;1,"0",COUNTIF($F$5:$F20,F20))</f>
        <v>1</v>
      </c>
      <c r="AF20" s="162">
        <f>COUNTIF($I20,"*GSB*")*$AE20</f>
        <v>0</v>
      </c>
      <c r="AG20" s="33">
        <f>COUNTIF($I20,"3a")*$AE20</f>
        <v>1</v>
      </c>
      <c r="AH20" s="33">
        <f>COUNTIF($I20,"4e")*$AE20</f>
        <v>0</v>
      </c>
      <c r="AI20" s="33">
        <f t="shared" si="3"/>
        <v>0</v>
      </c>
      <c r="AJ20" s="33">
        <f>COUNTIF($I20,"BAM")*$AE20</f>
        <v>0</v>
      </c>
      <c r="AK20" s="163">
        <f>(COUNTIF($I20,"AUTRES")+COUNTIF($I20,"UID")+COUNTIF($I20,"CII")+COUNTIF($I20,"EAE"))*$AE20</f>
        <v>0</v>
      </c>
      <c r="AL20" s="164">
        <f t="shared" si="4"/>
        <v>0</v>
      </c>
      <c r="AM20" s="33">
        <f>COUNTIF($J20,"MAR")*$AE20</f>
        <v>0</v>
      </c>
      <c r="AN20" s="165">
        <f>COUNTIF($J20,"TER")*$AE20</f>
        <v>1</v>
      </c>
    </row>
    <row r="21" spans="1:40" ht="20.100000000000001" customHeight="1" x14ac:dyDescent="0.25">
      <c r="A21" s="12"/>
      <c r="B21" s="10">
        <v>43922</v>
      </c>
      <c r="C21" s="29"/>
      <c r="D21" s="7"/>
      <c r="E21" s="11"/>
      <c r="F21" s="120">
        <v>17</v>
      </c>
      <c r="G21" s="115"/>
      <c r="H21" s="6"/>
      <c r="I21" s="16" t="s">
        <v>31</v>
      </c>
      <c r="J21" s="13" t="s">
        <v>32</v>
      </c>
      <c r="K21" s="105" t="s">
        <v>24</v>
      </c>
      <c r="L21" s="7"/>
      <c r="M21" s="7"/>
      <c r="N21" s="6"/>
      <c r="O21" s="88">
        <f t="shared" ca="1" si="2"/>
        <v>44593</v>
      </c>
      <c r="P21" s="5" t="s">
        <v>21</v>
      </c>
      <c r="Q21" s="13" t="s">
        <v>22</v>
      </c>
      <c r="R21" s="11" t="s">
        <v>23</v>
      </c>
      <c r="S21" s="24">
        <v>43922</v>
      </c>
      <c r="T21" s="24">
        <v>43964</v>
      </c>
      <c r="U21" s="24" t="s">
        <v>23</v>
      </c>
      <c r="V21" s="24">
        <v>44229</v>
      </c>
      <c r="W21" s="180"/>
      <c r="X21" s="24">
        <v>43985</v>
      </c>
      <c r="Y21" s="92">
        <v>43965</v>
      </c>
      <c r="Z21" s="7"/>
      <c r="AA21" s="22"/>
      <c r="AB21" s="110"/>
      <c r="AC21" s="111">
        <v>44327</v>
      </c>
      <c r="AE21" s="161">
        <f>IF(COUNTIF($F$5:$F21,F21)&gt;1,"0",COUNTIF($F$5:$F21,F21))</f>
        <v>1</v>
      </c>
      <c r="AF21" s="162">
        <f>COUNTIF($I21,"*GSB*")*$AE21</f>
        <v>0</v>
      </c>
      <c r="AG21" s="33">
        <f>COUNTIF($I21,"3a")*$AE21</f>
        <v>0</v>
      </c>
      <c r="AH21" s="33">
        <f>COUNTIF($I21,"4e")*$AE21</f>
        <v>0</v>
      </c>
      <c r="AI21" s="33">
        <f t="shared" si="3"/>
        <v>0</v>
      </c>
      <c r="AJ21" s="33">
        <f>COUNTIF($I21,"BAM")*$AE21</f>
        <v>0</v>
      </c>
      <c r="AK21" s="163">
        <f>(COUNTIF($I21,"AUTRES")+COUNTIF($I21,"UID")+COUNTIF($I21,"CII")+COUNTIF($I21,"EAE"))*$AE21</f>
        <v>1</v>
      </c>
      <c r="AL21" s="164">
        <f t="shared" si="4"/>
        <v>1</v>
      </c>
      <c r="AM21" s="33">
        <f>COUNTIF($J21,"MAR")*$AE21</f>
        <v>0</v>
      </c>
      <c r="AN21" s="165">
        <f>COUNTIF($J21,"TER")*$AE21</f>
        <v>0</v>
      </c>
    </row>
    <row r="22" spans="1:40" ht="20.100000000000001" customHeight="1" x14ac:dyDescent="0.25">
      <c r="A22" s="12"/>
      <c r="B22" s="10">
        <v>44295</v>
      </c>
      <c r="C22" s="29"/>
      <c r="D22" s="7"/>
      <c r="E22" s="11"/>
      <c r="F22" s="120">
        <v>18</v>
      </c>
      <c r="G22" s="115"/>
      <c r="H22" s="6"/>
      <c r="I22" s="16" t="s">
        <v>61</v>
      </c>
      <c r="J22" s="17" t="s">
        <v>67</v>
      </c>
      <c r="K22" s="105" t="s">
        <v>24</v>
      </c>
      <c r="L22" s="7"/>
      <c r="M22" s="7"/>
      <c r="N22" s="6"/>
      <c r="O22" s="88">
        <f t="shared" ca="1" si="2"/>
        <v>44593</v>
      </c>
      <c r="P22" s="5" t="s">
        <v>21</v>
      </c>
      <c r="Q22" s="13" t="s">
        <v>22</v>
      </c>
      <c r="R22" s="11" t="s">
        <v>23</v>
      </c>
      <c r="S22" s="24">
        <v>44298</v>
      </c>
      <c r="T22" s="24">
        <v>44305</v>
      </c>
      <c r="U22" s="24" t="s">
        <v>23</v>
      </c>
      <c r="V22" s="24">
        <v>45613</v>
      </c>
      <c r="W22" s="180"/>
      <c r="X22" s="24">
        <v>44315</v>
      </c>
      <c r="Y22" s="92">
        <v>44305</v>
      </c>
      <c r="Z22" s="7"/>
      <c r="AA22" s="22"/>
      <c r="AB22" s="110"/>
      <c r="AC22" s="58"/>
      <c r="AE22" s="161">
        <f>IF(COUNTIF($F$5:$F22,F22)&gt;1,"0",COUNTIF($F$5:$F22,F22))</f>
        <v>1</v>
      </c>
      <c r="AF22" s="162">
        <f>COUNTIF($I22,"*GSB*")*$AE22</f>
        <v>0</v>
      </c>
      <c r="AG22" s="33">
        <f>COUNTIF($I22,"3a")*$AE22</f>
        <v>1</v>
      </c>
      <c r="AH22" s="33">
        <f>COUNTIF($I22,"4e")*$AE22</f>
        <v>0</v>
      </c>
      <c r="AI22" s="33">
        <f t="shared" si="3"/>
        <v>0</v>
      </c>
      <c r="AJ22" s="33">
        <f>COUNTIF($I22,"BAM")*$AE22</f>
        <v>0</v>
      </c>
      <c r="AK22" s="163">
        <f>(COUNTIF($I22,"AUTRES")+COUNTIF($I22,"UID")+COUNTIF($I22,"CII")+COUNTIF($I22,"EAE"))*$AE22</f>
        <v>0</v>
      </c>
      <c r="AL22" s="164">
        <f t="shared" si="4"/>
        <v>0</v>
      </c>
      <c r="AM22" s="33">
        <f>COUNTIF($J22,"MAR")*$AE22</f>
        <v>0</v>
      </c>
      <c r="AN22" s="165">
        <f>COUNTIF($J22,"TER")*$AE22</f>
        <v>1</v>
      </c>
    </row>
    <row r="23" spans="1:40" ht="20.100000000000001" customHeight="1" x14ac:dyDescent="0.25">
      <c r="A23" s="12"/>
      <c r="B23" s="10">
        <v>44295</v>
      </c>
      <c r="C23" s="29"/>
      <c r="D23" s="7"/>
      <c r="E23" s="11"/>
      <c r="F23" s="120">
        <v>19</v>
      </c>
      <c r="G23" s="115"/>
      <c r="H23" s="6"/>
      <c r="I23" s="16" t="s">
        <v>61</v>
      </c>
      <c r="J23" s="17" t="s">
        <v>67</v>
      </c>
      <c r="K23" s="105" t="s">
        <v>24</v>
      </c>
      <c r="L23" s="7"/>
      <c r="M23" s="7"/>
      <c r="N23" s="6"/>
      <c r="O23" s="88">
        <f t="shared" ca="1" si="2"/>
        <v>44593</v>
      </c>
      <c r="P23" s="5" t="s">
        <v>21</v>
      </c>
      <c r="Q23" s="13" t="s">
        <v>22</v>
      </c>
      <c r="R23" s="11" t="s">
        <v>23</v>
      </c>
      <c r="S23" s="24">
        <v>44298</v>
      </c>
      <c r="T23" s="24">
        <v>44305</v>
      </c>
      <c r="U23" s="24" t="s">
        <v>23</v>
      </c>
      <c r="V23" s="24">
        <v>45613</v>
      </c>
      <c r="W23" s="180"/>
      <c r="X23" s="24">
        <v>44315</v>
      </c>
      <c r="Y23" s="92">
        <v>44305</v>
      </c>
      <c r="Z23" s="7"/>
      <c r="AA23" s="22"/>
      <c r="AB23" s="110"/>
      <c r="AC23" s="58"/>
      <c r="AE23" s="161">
        <f>IF(COUNTIF($F$5:$F23,F23)&gt;1,"0",COUNTIF($F$5:$F23,F23))</f>
        <v>1</v>
      </c>
      <c r="AF23" s="162">
        <f>COUNTIF($I23,"*GSB*")*$AE23</f>
        <v>0</v>
      </c>
      <c r="AG23" s="33">
        <f>COUNTIF($I23,"3a")*$AE23</f>
        <v>1</v>
      </c>
      <c r="AH23" s="33">
        <f>COUNTIF($I23,"4e")*$AE23</f>
        <v>0</v>
      </c>
      <c r="AI23" s="33">
        <f t="shared" si="3"/>
        <v>0</v>
      </c>
      <c r="AJ23" s="33">
        <f>COUNTIF($I23,"BAM")*$AE23</f>
        <v>0</v>
      </c>
      <c r="AK23" s="163">
        <f>(COUNTIF($I23,"AUTRES")+COUNTIF($I23,"UID")+COUNTIF($I23,"CII")+COUNTIF($I23,"EAE"))*$AE23</f>
        <v>0</v>
      </c>
      <c r="AL23" s="164">
        <f t="shared" si="4"/>
        <v>0</v>
      </c>
      <c r="AM23" s="33">
        <f>COUNTIF($J23,"MAR")*$AE23</f>
        <v>0</v>
      </c>
      <c r="AN23" s="165">
        <f>COUNTIF($J23,"TER")*$AE23</f>
        <v>1</v>
      </c>
    </row>
    <row r="24" spans="1:40" ht="20.100000000000001" customHeight="1" x14ac:dyDescent="0.25">
      <c r="A24" s="12"/>
      <c r="B24" s="10">
        <v>43923</v>
      </c>
      <c r="C24" s="29"/>
      <c r="D24" s="7"/>
      <c r="E24" s="11"/>
      <c r="F24" s="120">
        <v>20</v>
      </c>
      <c r="G24" s="115"/>
      <c r="H24" s="6"/>
      <c r="I24" s="16" t="s">
        <v>64</v>
      </c>
      <c r="J24" s="13" t="s">
        <v>66</v>
      </c>
      <c r="K24" s="105" t="s">
        <v>18</v>
      </c>
      <c r="L24" s="7"/>
      <c r="M24" s="7"/>
      <c r="N24" s="6"/>
      <c r="O24" s="88">
        <f t="shared" ca="1" si="2"/>
        <v>44593</v>
      </c>
      <c r="P24" s="5" t="s">
        <v>21</v>
      </c>
      <c r="Q24" s="13" t="s">
        <v>26</v>
      </c>
      <c r="R24" s="11" t="s">
        <v>27</v>
      </c>
      <c r="S24" s="24">
        <v>43927</v>
      </c>
      <c r="T24" s="92"/>
      <c r="U24" s="92"/>
      <c r="V24" s="92"/>
      <c r="W24" s="179"/>
      <c r="X24" s="92"/>
      <c r="Y24" s="92">
        <v>43927</v>
      </c>
      <c r="Z24" s="7"/>
      <c r="AA24" s="22"/>
      <c r="AB24" s="110"/>
      <c r="AC24" s="58"/>
      <c r="AE24" s="161">
        <f>IF(COUNTIF($F$5:$F24,F24)&gt;1,"0",COUNTIF($F$5:$F24,F24))</f>
        <v>1</v>
      </c>
      <c r="AF24" s="162">
        <f>COUNTIF($I24,"*GSB*")*$AE24</f>
        <v>0</v>
      </c>
      <c r="AG24" s="33">
        <f>COUNTIF($I24,"3a")*$AE24</f>
        <v>0</v>
      </c>
      <c r="AH24" s="33">
        <f>COUNTIF($I24,"4e")*$AE24</f>
        <v>0</v>
      </c>
      <c r="AI24" s="33">
        <f t="shared" si="3"/>
        <v>0</v>
      </c>
      <c r="AJ24" s="33">
        <f>COUNTIF($I24,"BAM")*$AE24</f>
        <v>1</v>
      </c>
      <c r="AK24" s="163">
        <f>(COUNTIF($I24,"AUTRES")+COUNTIF($I24,"UID")+COUNTIF($I24,"CII")+COUNTIF($I24,"EAE"))*$AE24</f>
        <v>0</v>
      </c>
      <c r="AL24" s="164">
        <f t="shared" si="4"/>
        <v>0</v>
      </c>
      <c r="AM24" s="33">
        <f>COUNTIF($J24,"MAR")*$AE24</f>
        <v>1</v>
      </c>
      <c r="AN24" s="165">
        <f>COUNTIF($J24,"TER")*$AE24</f>
        <v>0</v>
      </c>
    </row>
    <row r="25" spans="1:40" ht="20.100000000000001" customHeight="1" x14ac:dyDescent="0.25">
      <c r="A25" s="12"/>
      <c r="B25" s="10">
        <v>43923</v>
      </c>
      <c r="C25" s="29"/>
      <c r="D25" s="7"/>
      <c r="E25" s="11"/>
      <c r="F25" s="120">
        <v>21</v>
      </c>
      <c r="G25" s="115"/>
      <c r="H25" s="6"/>
      <c r="I25" s="16" t="s">
        <v>64</v>
      </c>
      <c r="J25" s="13" t="s">
        <v>66</v>
      </c>
      <c r="K25" s="105" t="s">
        <v>24</v>
      </c>
      <c r="L25" s="7"/>
      <c r="M25" s="7"/>
      <c r="N25" s="6"/>
      <c r="O25" s="88">
        <f t="shared" ca="1" si="2"/>
        <v>44593</v>
      </c>
      <c r="P25" s="5" t="s">
        <v>21</v>
      </c>
      <c r="Q25" s="13" t="s">
        <v>26</v>
      </c>
      <c r="R25" s="11" t="s">
        <v>27</v>
      </c>
      <c r="S25" s="24">
        <v>43927</v>
      </c>
      <c r="T25" s="92"/>
      <c r="U25" s="92"/>
      <c r="V25" s="92"/>
      <c r="W25" s="179"/>
      <c r="X25" s="92"/>
      <c r="Y25" s="92">
        <v>43927</v>
      </c>
      <c r="Z25" s="7"/>
      <c r="AA25" s="22"/>
      <c r="AB25" s="110"/>
      <c r="AC25" s="58"/>
      <c r="AE25" s="161">
        <f>IF(COUNTIF($F$5:$F25,F25)&gt;1,"0",COUNTIF($F$5:$F25,F25))</f>
        <v>1</v>
      </c>
      <c r="AF25" s="162">
        <f>COUNTIF($I25,"*GSB*")*$AE25</f>
        <v>0</v>
      </c>
      <c r="AG25" s="33">
        <f>COUNTIF($I25,"3a")*$AE25</f>
        <v>0</v>
      </c>
      <c r="AH25" s="33">
        <f>COUNTIF($I25,"4e")*$AE25</f>
        <v>0</v>
      </c>
      <c r="AI25" s="33">
        <f t="shared" si="3"/>
        <v>0</v>
      </c>
      <c r="AJ25" s="33">
        <f>COUNTIF($I25,"BAM")*$AE25</f>
        <v>1</v>
      </c>
      <c r="AK25" s="163">
        <f>(COUNTIF($I25,"AUTRES")+COUNTIF($I25,"UID")+COUNTIF($I25,"CII")+COUNTIF($I25,"EAE"))*$AE25</f>
        <v>0</v>
      </c>
      <c r="AL25" s="164">
        <f t="shared" si="4"/>
        <v>0</v>
      </c>
      <c r="AM25" s="33">
        <f>COUNTIF($J25,"MAR")*$AE25</f>
        <v>1</v>
      </c>
      <c r="AN25" s="165">
        <f>COUNTIF($J25,"TER")*$AE25</f>
        <v>0</v>
      </c>
    </row>
    <row r="26" spans="1:40" ht="20.100000000000001" customHeight="1" x14ac:dyDescent="0.25">
      <c r="A26" s="12"/>
      <c r="B26" s="10">
        <v>43927</v>
      </c>
      <c r="C26" s="29"/>
      <c r="D26" s="7"/>
      <c r="E26" s="11"/>
      <c r="F26" s="120">
        <v>22</v>
      </c>
      <c r="G26" s="115"/>
      <c r="H26" s="6"/>
      <c r="I26" s="16" t="s">
        <v>61</v>
      </c>
      <c r="J26" s="17" t="s">
        <v>67</v>
      </c>
      <c r="K26" s="105" t="s">
        <v>24</v>
      </c>
      <c r="L26" s="7"/>
      <c r="M26" s="7"/>
      <c r="N26" s="6"/>
      <c r="O26" s="88">
        <f t="shared" ca="1" si="2"/>
        <v>44593</v>
      </c>
      <c r="P26" s="5" t="s">
        <v>21</v>
      </c>
      <c r="Q26" s="13" t="s">
        <v>22</v>
      </c>
      <c r="R26" s="11" t="s">
        <v>23</v>
      </c>
      <c r="S26" s="24">
        <v>43969</v>
      </c>
      <c r="T26" s="24">
        <v>43978</v>
      </c>
      <c r="U26" s="24" t="s">
        <v>23</v>
      </c>
      <c r="V26" s="24">
        <v>44811</v>
      </c>
      <c r="W26" s="180"/>
      <c r="X26" s="108">
        <v>44012</v>
      </c>
      <c r="Y26" s="92">
        <v>43978</v>
      </c>
      <c r="Z26" s="7"/>
      <c r="AA26" s="22"/>
      <c r="AB26" s="110"/>
      <c r="AC26" s="58"/>
      <c r="AE26" s="161">
        <f>IF(COUNTIF($F$5:$F26,F26)&gt;1,"0",COUNTIF($F$5:$F26,F26))</f>
        <v>1</v>
      </c>
      <c r="AF26" s="162">
        <f>COUNTIF($I26,"*GSB*")*$AE26</f>
        <v>0</v>
      </c>
      <c r="AG26" s="33">
        <f>COUNTIF($I26,"3a")*$AE26</f>
        <v>1</v>
      </c>
      <c r="AH26" s="33">
        <f>COUNTIF($I26,"4e")*$AE26</f>
        <v>0</v>
      </c>
      <c r="AI26" s="33">
        <f t="shared" si="3"/>
        <v>0</v>
      </c>
      <c r="AJ26" s="33">
        <f>COUNTIF($I26,"BAM")*$AE26</f>
        <v>0</v>
      </c>
      <c r="AK26" s="163">
        <f>(COUNTIF($I26,"AUTRES")+COUNTIF($I26,"UID")+COUNTIF($I26,"CII")+COUNTIF($I26,"EAE"))*$AE26</f>
        <v>0</v>
      </c>
      <c r="AL26" s="164">
        <f t="shared" si="4"/>
        <v>0</v>
      </c>
      <c r="AM26" s="33">
        <f>COUNTIF($J26,"MAR")*$AE26</f>
        <v>0</v>
      </c>
      <c r="AN26" s="165">
        <f>COUNTIF($J26,"TER")*$AE26</f>
        <v>1</v>
      </c>
    </row>
    <row r="27" spans="1:40" ht="20.100000000000001" customHeight="1" x14ac:dyDescent="0.25">
      <c r="A27" s="12"/>
      <c r="B27" s="10">
        <v>43927</v>
      </c>
      <c r="C27" s="29"/>
      <c r="D27" s="7"/>
      <c r="E27" s="11"/>
      <c r="F27" s="120">
        <v>23</v>
      </c>
      <c r="G27" s="115"/>
      <c r="H27" s="6"/>
      <c r="I27" s="16" t="s">
        <v>61</v>
      </c>
      <c r="J27" s="17" t="s">
        <v>67</v>
      </c>
      <c r="K27" s="105" t="s">
        <v>24</v>
      </c>
      <c r="L27" s="7"/>
      <c r="M27" s="7"/>
      <c r="N27" s="6"/>
      <c r="O27" s="88">
        <f t="shared" ca="1" si="2"/>
        <v>44593</v>
      </c>
      <c r="P27" s="5" t="s">
        <v>21</v>
      </c>
      <c r="Q27" s="13" t="s">
        <v>22</v>
      </c>
      <c r="R27" s="11" t="s">
        <v>23</v>
      </c>
      <c r="S27" s="24">
        <v>43969</v>
      </c>
      <c r="T27" s="24">
        <v>43978</v>
      </c>
      <c r="U27" s="24" t="s">
        <v>23</v>
      </c>
      <c r="V27" s="24">
        <v>45361</v>
      </c>
      <c r="W27" s="180"/>
      <c r="X27" s="108">
        <v>44012</v>
      </c>
      <c r="Y27" s="92">
        <v>43978</v>
      </c>
      <c r="Z27" s="7"/>
      <c r="AA27" s="22"/>
      <c r="AB27" s="110"/>
      <c r="AC27" s="58"/>
      <c r="AE27" s="161">
        <f>IF(COUNTIF($F$5:$F27,F27)&gt;1,"0",COUNTIF($F$5:$F27,F27))</f>
        <v>1</v>
      </c>
      <c r="AF27" s="162">
        <f>COUNTIF($I27,"*GSB*")*$AE27</f>
        <v>0</v>
      </c>
      <c r="AG27" s="33">
        <f>COUNTIF($I27,"3a")*$AE27</f>
        <v>1</v>
      </c>
      <c r="AH27" s="33">
        <f>COUNTIF($I27,"4e")*$AE27</f>
        <v>0</v>
      </c>
      <c r="AI27" s="33">
        <f t="shared" si="3"/>
        <v>0</v>
      </c>
      <c r="AJ27" s="33">
        <f>COUNTIF($I27,"BAM")*$AE27</f>
        <v>0</v>
      </c>
      <c r="AK27" s="163">
        <f>(COUNTIF($I27,"AUTRES")+COUNTIF($I27,"UID")+COUNTIF($I27,"CII")+COUNTIF($I27,"EAE"))*$AE27</f>
        <v>0</v>
      </c>
      <c r="AL27" s="164">
        <f t="shared" si="4"/>
        <v>0</v>
      </c>
      <c r="AM27" s="33">
        <f>COUNTIF($J27,"MAR")*$AE27</f>
        <v>0</v>
      </c>
      <c r="AN27" s="165">
        <f>COUNTIF($J27,"TER")*$AE27</f>
        <v>1</v>
      </c>
    </row>
    <row r="28" spans="1:40" ht="20.100000000000001" customHeight="1" x14ac:dyDescent="0.25">
      <c r="A28" s="12"/>
      <c r="B28" s="10">
        <v>43930</v>
      </c>
      <c r="C28" s="29"/>
      <c r="D28" s="7"/>
      <c r="E28" s="11"/>
      <c r="F28" s="120">
        <v>24</v>
      </c>
      <c r="G28" s="115"/>
      <c r="H28" s="6"/>
      <c r="I28" s="16" t="s">
        <v>61</v>
      </c>
      <c r="J28" s="17" t="s">
        <v>67</v>
      </c>
      <c r="K28" s="105" t="s">
        <v>18</v>
      </c>
      <c r="L28" s="7"/>
      <c r="M28" s="7"/>
      <c r="N28" s="6"/>
      <c r="O28" s="88">
        <f t="shared" ca="1" si="2"/>
        <v>44593</v>
      </c>
      <c r="P28" s="5" t="s">
        <v>21</v>
      </c>
      <c r="Q28" s="13" t="s">
        <v>22</v>
      </c>
      <c r="R28" s="11" t="s">
        <v>23</v>
      </c>
      <c r="S28" s="24">
        <v>43977</v>
      </c>
      <c r="T28" s="24">
        <v>43992</v>
      </c>
      <c r="U28" s="24" t="s">
        <v>23</v>
      </c>
      <c r="V28" s="24">
        <v>45140</v>
      </c>
      <c r="W28" s="180"/>
      <c r="X28" s="24">
        <v>43994</v>
      </c>
      <c r="Y28" s="92">
        <v>43992</v>
      </c>
      <c r="Z28" s="7"/>
      <c r="AA28" s="22"/>
      <c r="AB28" s="110"/>
      <c r="AC28" s="58"/>
      <c r="AE28" s="161">
        <f>IF(COUNTIF($F$5:$F28,F28)&gt;1,"0",COUNTIF($F$5:$F28,F28))</f>
        <v>1</v>
      </c>
      <c r="AF28" s="162">
        <f>COUNTIF($I28,"*GSB*")*$AE28</f>
        <v>0</v>
      </c>
      <c r="AG28" s="33">
        <f>COUNTIF($I28,"3a")*$AE28</f>
        <v>1</v>
      </c>
      <c r="AH28" s="33">
        <f>COUNTIF($I28,"4e")*$AE28</f>
        <v>0</v>
      </c>
      <c r="AI28" s="33">
        <f t="shared" si="3"/>
        <v>0</v>
      </c>
      <c r="AJ28" s="33">
        <f>COUNTIF($I28,"BAM")*$AE28</f>
        <v>0</v>
      </c>
      <c r="AK28" s="163">
        <f>(COUNTIF($I28,"AUTRES")+COUNTIF($I28,"UID")+COUNTIF($I28,"CII")+COUNTIF($I28,"EAE"))*$AE28</f>
        <v>0</v>
      </c>
      <c r="AL28" s="164">
        <f t="shared" si="4"/>
        <v>0</v>
      </c>
      <c r="AM28" s="33">
        <f>COUNTIF($J28,"MAR")*$AE28</f>
        <v>0</v>
      </c>
      <c r="AN28" s="165">
        <f>COUNTIF($J28,"TER")*$AE28</f>
        <v>1</v>
      </c>
    </row>
    <row r="29" spans="1:40" ht="20.100000000000001" customHeight="1" x14ac:dyDescent="0.25">
      <c r="A29" s="12"/>
      <c r="B29" s="10">
        <v>43930</v>
      </c>
      <c r="C29" s="29"/>
      <c r="D29" s="7"/>
      <c r="E29" s="11"/>
      <c r="F29" s="120">
        <v>25</v>
      </c>
      <c r="G29" s="115"/>
      <c r="H29" s="6"/>
      <c r="I29" s="16" t="s">
        <v>61</v>
      </c>
      <c r="J29" s="17" t="s">
        <v>67</v>
      </c>
      <c r="K29" s="105" t="s">
        <v>24</v>
      </c>
      <c r="L29" s="7"/>
      <c r="M29" s="7"/>
      <c r="N29" s="6"/>
      <c r="O29" s="88">
        <f t="shared" ca="1" si="2"/>
        <v>44593</v>
      </c>
      <c r="P29" s="5" t="s">
        <v>21</v>
      </c>
      <c r="Q29" s="13" t="s">
        <v>22</v>
      </c>
      <c r="R29" s="11" t="s">
        <v>23</v>
      </c>
      <c r="S29" s="24">
        <v>43977</v>
      </c>
      <c r="T29" s="24">
        <v>43992</v>
      </c>
      <c r="U29" s="24" t="s">
        <v>23</v>
      </c>
      <c r="V29" s="24">
        <v>45140</v>
      </c>
      <c r="W29" s="180"/>
      <c r="X29" s="24">
        <v>43994</v>
      </c>
      <c r="Y29" s="92">
        <v>43992</v>
      </c>
      <c r="Z29" s="7"/>
      <c r="AA29" s="22"/>
      <c r="AB29" s="110"/>
      <c r="AC29" s="58"/>
      <c r="AE29" s="161">
        <f>IF(COUNTIF($F$5:$F29,F29)&gt;1,"0",COUNTIF($F$5:$F29,F29))</f>
        <v>1</v>
      </c>
      <c r="AF29" s="162">
        <f>COUNTIF($I29,"*GSB*")*$AE29</f>
        <v>0</v>
      </c>
      <c r="AG29" s="33">
        <f>COUNTIF($I29,"3a")*$AE29</f>
        <v>1</v>
      </c>
      <c r="AH29" s="33">
        <f>COUNTIF($I29,"4e")*$AE29</f>
        <v>0</v>
      </c>
      <c r="AI29" s="33">
        <f t="shared" si="3"/>
        <v>0</v>
      </c>
      <c r="AJ29" s="33">
        <f>COUNTIF($I29,"BAM")*$AE29</f>
        <v>0</v>
      </c>
      <c r="AK29" s="163">
        <f>(COUNTIF($I29,"AUTRES")+COUNTIF($I29,"UID")+COUNTIF($I29,"CII")+COUNTIF($I29,"EAE"))*$AE29</f>
        <v>0</v>
      </c>
      <c r="AL29" s="164">
        <f t="shared" si="4"/>
        <v>0</v>
      </c>
      <c r="AM29" s="33">
        <f>COUNTIF($J29,"MAR")*$AE29</f>
        <v>0</v>
      </c>
      <c r="AN29" s="165">
        <f>COUNTIF($J29,"TER")*$AE29</f>
        <v>1</v>
      </c>
    </row>
    <row r="30" spans="1:40" ht="20.100000000000001" customHeight="1" x14ac:dyDescent="0.25">
      <c r="A30" s="12"/>
      <c r="B30" s="10">
        <v>43930</v>
      </c>
      <c r="C30" s="29"/>
      <c r="D30" s="7"/>
      <c r="E30" s="11"/>
      <c r="F30" s="120">
        <v>26</v>
      </c>
      <c r="G30" s="115"/>
      <c r="H30" s="6"/>
      <c r="I30" s="16" t="s">
        <v>61</v>
      </c>
      <c r="J30" s="17" t="s">
        <v>67</v>
      </c>
      <c r="K30" s="105" t="s">
        <v>24</v>
      </c>
      <c r="L30" s="7"/>
      <c r="M30" s="7"/>
      <c r="N30" s="6"/>
      <c r="O30" s="88">
        <f t="shared" ca="1" si="2"/>
        <v>44593</v>
      </c>
      <c r="P30" s="5" t="s">
        <v>21</v>
      </c>
      <c r="Q30" s="13" t="s">
        <v>22</v>
      </c>
      <c r="R30" s="11" t="s">
        <v>27</v>
      </c>
      <c r="S30" s="24">
        <v>43977</v>
      </c>
      <c r="T30" s="92"/>
      <c r="U30" s="92"/>
      <c r="V30" s="92"/>
      <c r="W30" s="179"/>
      <c r="X30" s="92"/>
      <c r="Y30" s="92">
        <v>43977</v>
      </c>
      <c r="Z30" s="7"/>
      <c r="AA30" s="22"/>
      <c r="AB30" s="110"/>
      <c r="AC30" s="58"/>
      <c r="AE30" s="161">
        <f>IF(COUNTIF($F$5:$F30,F30)&gt;1,"0",COUNTIF($F$5:$F30,F30))</f>
        <v>1</v>
      </c>
      <c r="AF30" s="162">
        <f>COUNTIF($I30,"*GSB*")*$AE30</f>
        <v>0</v>
      </c>
      <c r="AG30" s="33">
        <f>COUNTIF($I30,"3a")*$AE30</f>
        <v>1</v>
      </c>
      <c r="AH30" s="33">
        <f>COUNTIF($I30,"4e")*$AE30</f>
        <v>0</v>
      </c>
      <c r="AI30" s="33">
        <f t="shared" si="3"/>
        <v>0</v>
      </c>
      <c r="AJ30" s="33">
        <f>COUNTIF($I30,"BAM")*$AE30</f>
        <v>0</v>
      </c>
      <c r="AK30" s="163">
        <f>(COUNTIF($I30,"AUTRES")+COUNTIF($I30,"UID")+COUNTIF($I30,"CII")+COUNTIF($I30,"EAE"))*$AE30</f>
        <v>0</v>
      </c>
      <c r="AL30" s="164">
        <f t="shared" si="4"/>
        <v>0</v>
      </c>
      <c r="AM30" s="33">
        <f>COUNTIF($J30,"MAR")*$AE30</f>
        <v>0</v>
      </c>
      <c r="AN30" s="165">
        <f>COUNTIF($J30,"TER")*$AE30</f>
        <v>1</v>
      </c>
    </row>
    <row r="31" spans="1:40" ht="20.100000000000001" customHeight="1" x14ac:dyDescent="0.25">
      <c r="A31" s="12"/>
      <c r="B31" s="10">
        <v>43935</v>
      </c>
      <c r="C31" s="29"/>
      <c r="D31" s="7"/>
      <c r="E31" s="11"/>
      <c r="F31" s="120">
        <v>27</v>
      </c>
      <c r="G31" s="115"/>
      <c r="H31" s="6"/>
      <c r="I31" s="16" t="s">
        <v>60</v>
      </c>
      <c r="J31" s="17" t="s">
        <v>67</v>
      </c>
      <c r="K31" s="105" t="s">
        <v>18</v>
      </c>
      <c r="L31" s="7"/>
      <c r="M31" s="7"/>
      <c r="N31" s="6"/>
      <c r="O31" s="88">
        <f t="shared" ca="1" si="2"/>
        <v>44593</v>
      </c>
      <c r="P31" s="5" t="s">
        <v>21</v>
      </c>
      <c r="Q31" s="13" t="s">
        <v>26</v>
      </c>
      <c r="R31" s="11" t="s">
        <v>27</v>
      </c>
      <c r="S31" s="24">
        <v>43937</v>
      </c>
      <c r="T31" s="92"/>
      <c r="U31" s="92"/>
      <c r="V31" s="92"/>
      <c r="W31" s="179"/>
      <c r="X31" s="92"/>
      <c r="Y31" s="92">
        <v>43937</v>
      </c>
      <c r="Z31" s="7"/>
      <c r="AA31" s="22"/>
      <c r="AB31" s="110"/>
      <c r="AC31" s="58"/>
      <c r="AE31" s="161">
        <f>IF(COUNTIF($F$5:$F31,F31)&gt;1,"0",COUNTIF($F$5:$F31,F31))</f>
        <v>1</v>
      </c>
      <c r="AF31" s="162">
        <f>COUNTIF($I31,"*GSB*")*$AE31</f>
        <v>0</v>
      </c>
      <c r="AG31" s="33">
        <f>COUNTIF($I31,"3a")*$AE31</f>
        <v>0</v>
      </c>
      <c r="AH31" s="33">
        <f>COUNTIF($I31,"4e")*$AE31</f>
        <v>1</v>
      </c>
      <c r="AI31" s="33">
        <f t="shared" si="3"/>
        <v>0</v>
      </c>
      <c r="AJ31" s="33">
        <f>COUNTIF($I31,"BAM")*$AE31</f>
        <v>0</v>
      </c>
      <c r="AK31" s="163">
        <f>(COUNTIF($I31,"AUTRES")+COUNTIF($I31,"UID")+COUNTIF($I31,"CII")+COUNTIF($I31,"EAE"))*$AE31</f>
        <v>0</v>
      </c>
      <c r="AL31" s="164">
        <f t="shared" si="4"/>
        <v>0</v>
      </c>
      <c r="AM31" s="33">
        <f>COUNTIF($J31,"MAR")*$AE31</f>
        <v>0</v>
      </c>
      <c r="AN31" s="165">
        <f>COUNTIF($J31,"TER")*$AE31</f>
        <v>1</v>
      </c>
    </row>
    <row r="32" spans="1:40" ht="20.100000000000001" customHeight="1" x14ac:dyDescent="0.25">
      <c r="A32" s="12"/>
      <c r="B32" s="10">
        <v>43944</v>
      </c>
      <c r="C32" s="29"/>
      <c r="D32" s="7"/>
      <c r="E32" s="11"/>
      <c r="F32" s="120">
        <v>28</v>
      </c>
      <c r="G32" s="115"/>
      <c r="H32" s="6"/>
      <c r="I32" s="16" t="s">
        <v>60</v>
      </c>
      <c r="J32" s="17" t="s">
        <v>67</v>
      </c>
      <c r="K32" s="105" t="s">
        <v>24</v>
      </c>
      <c r="L32" s="7"/>
      <c r="M32" s="7"/>
      <c r="N32" s="6"/>
      <c r="O32" s="88">
        <f t="shared" ca="1" si="2"/>
        <v>44593</v>
      </c>
      <c r="P32" s="5" t="s">
        <v>21</v>
      </c>
      <c r="Q32" s="13" t="s">
        <v>22</v>
      </c>
      <c r="R32" s="11" t="s">
        <v>23</v>
      </c>
      <c r="S32" s="24">
        <v>43945</v>
      </c>
      <c r="T32" s="24">
        <v>43964</v>
      </c>
      <c r="U32" s="24" t="s">
        <v>23</v>
      </c>
      <c r="V32" s="24">
        <v>45099</v>
      </c>
      <c r="W32" s="180"/>
      <c r="X32" s="24">
        <v>43969</v>
      </c>
      <c r="Y32" s="92">
        <v>43965</v>
      </c>
      <c r="Z32" s="7"/>
      <c r="AA32" s="22"/>
      <c r="AB32" s="110"/>
      <c r="AC32" s="58"/>
      <c r="AE32" s="161">
        <f>IF(COUNTIF($F$5:$F32,F32)&gt;1,"0",COUNTIF($F$5:$F32,F32))</f>
        <v>1</v>
      </c>
      <c r="AF32" s="162">
        <f>COUNTIF($I32,"*GSB*")*$AE32</f>
        <v>0</v>
      </c>
      <c r="AG32" s="33">
        <f>COUNTIF($I32,"3a")*$AE32</f>
        <v>0</v>
      </c>
      <c r="AH32" s="33">
        <f>COUNTIF($I32,"4e")*$AE32</f>
        <v>1</v>
      </c>
      <c r="AI32" s="33">
        <f t="shared" si="3"/>
        <v>0</v>
      </c>
      <c r="AJ32" s="33">
        <f>COUNTIF($I32,"BAM")*$AE32</f>
        <v>0</v>
      </c>
      <c r="AK32" s="163">
        <f>(COUNTIF($I32,"AUTRES")+COUNTIF($I32,"UID")+COUNTIF($I32,"CII")+COUNTIF($I32,"EAE"))*$AE32</f>
        <v>0</v>
      </c>
      <c r="AL32" s="164">
        <f t="shared" si="4"/>
        <v>0</v>
      </c>
      <c r="AM32" s="33">
        <f>COUNTIF($J32,"MAR")*$AE32</f>
        <v>0</v>
      </c>
      <c r="AN32" s="165">
        <f>COUNTIF($J32,"TER")*$AE32</f>
        <v>1</v>
      </c>
    </row>
    <row r="33" spans="1:40" ht="20.100000000000001" customHeight="1" x14ac:dyDescent="0.25">
      <c r="A33" s="12"/>
      <c r="B33" s="10">
        <v>43935</v>
      </c>
      <c r="C33" s="29"/>
      <c r="D33" s="7"/>
      <c r="E33" s="11"/>
      <c r="F33" s="120">
        <v>29</v>
      </c>
      <c r="G33" s="115"/>
      <c r="H33" s="6"/>
      <c r="I33" s="16" t="s">
        <v>60</v>
      </c>
      <c r="J33" s="17" t="s">
        <v>67</v>
      </c>
      <c r="K33" s="105" t="s">
        <v>24</v>
      </c>
      <c r="L33" s="7"/>
      <c r="M33" s="7"/>
      <c r="N33" s="6"/>
      <c r="O33" s="88">
        <f t="shared" ca="1" si="2"/>
        <v>44593</v>
      </c>
      <c r="P33" s="5" t="s">
        <v>26</v>
      </c>
      <c r="Q33" s="13" t="s">
        <v>26</v>
      </c>
      <c r="R33" s="11" t="s">
        <v>27</v>
      </c>
      <c r="S33" s="24">
        <v>43937</v>
      </c>
      <c r="T33" s="92"/>
      <c r="U33" s="92"/>
      <c r="V33" s="92"/>
      <c r="W33" s="179"/>
      <c r="X33" s="92"/>
      <c r="Y33" s="92">
        <v>43937</v>
      </c>
      <c r="Z33" s="7"/>
      <c r="AA33" s="22"/>
      <c r="AB33" s="110"/>
      <c r="AC33" s="58"/>
      <c r="AE33" s="161">
        <f>IF(COUNTIF($F$5:$F33,F33)&gt;1,"0",COUNTIF($F$5:$F33,F33))</f>
        <v>1</v>
      </c>
      <c r="AF33" s="162">
        <f>COUNTIF($I33,"*GSB*")*$AE33</f>
        <v>0</v>
      </c>
      <c r="AG33" s="33">
        <f>COUNTIF($I33,"3a")*$AE33</f>
        <v>0</v>
      </c>
      <c r="AH33" s="33">
        <f>COUNTIF($I33,"4e")*$AE33</f>
        <v>1</v>
      </c>
      <c r="AI33" s="33">
        <f t="shared" si="3"/>
        <v>0</v>
      </c>
      <c r="AJ33" s="33">
        <f>COUNTIF($I33,"BAM")*$AE33</f>
        <v>0</v>
      </c>
      <c r="AK33" s="163">
        <f>(COUNTIF($I33,"AUTRES")+COUNTIF($I33,"UID")+COUNTIF($I33,"CII")+COUNTIF($I33,"EAE"))*$AE33</f>
        <v>0</v>
      </c>
      <c r="AL33" s="164">
        <f t="shared" si="4"/>
        <v>0</v>
      </c>
      <c r="AM33" s="33">
        <f>COUNTIF($J33,"MAR")*$AE33</f>
        <v>0</v>
      </c>
      <c r="AN33" s="165">
        <f>COUNTIF($J33,"TER")*$AE33</f>
        <v>1</v>
      </c>
    </row>
    <row r="34" spans="1:40" ht="20.100000000000001" customHeight="1" x14ac:dyDescent="0.25">
      <c r="A34" s="12"/>
      <c r="B34" s="10">
        <v>43944</v>
      </c>
      <c r="C34" s="29"/>
      <c r="D34" s="7"/>
      <c r="E34" s="11"/>
      <c r="F34" s="120">
        <v>30</v>
      </c>
      <c r="G34" s="115"/>
      <c r="H34" s="6"/>
      <c r="I34" s="16" t="s">
        <v>61</v>
      </c>
      <c r="J34" s="17" t="s">
        <v>67</v>
      </c>
      <c r="K34" s="105" t="s">
        <v>18</v>
      </c>
      <c r="L34" s="7"/>
      <c r="M34" s="7"/>
      <c r="N34" s="6"/>
      <c r="O34" s="88">
        <f t="shared" ca="1" si="2"/>
        <v>44593</v>
      </c>
      <c r="P34" s="5" t="s">
        <v>21</v>
      </c>
      <c r="Q34" s="13" t="s">
        <v>22</v>
      </c>
      <c r="R34" s="11" t="s">
        <v>23</v>
      </c>
      <c r="S34" s="24">
        <v>44049</v>
      </c>
      <c r="T34" s="24">
        <v>44056</v>
      </c>
      <c r="U34" s="24" t="s">
        <v>27</v>
      </c>
      <c r="V34" s="92"/>
      <c r="W34" s="179"/>
      <c r="X34" s="92"/>
      <c r="Y34" s="92">
        <v>44056</v>
      </c>
      <c r="Z34" s="7"/>
      <c r="AA34" s="22"/>
      <c r="AB34" s="114">
        <v>44014</v>
      </c>
      <c r="AC34" s="109"/>
      <c r="AE34" s="161">
        <f>IF(COUNTIF($F$5:$F34,F34)&gt;1,"0",COUNTIF($F$5:$F34,F34))</f>
        <v>1</v>
      </c>
      <c r="AF34" s="162">
        <f>COUNTIF($I34,"*GSB*")*$AE34</f>
        <v>0</v>
      </c>
      <c r="AG34" s="33">
        <f>COUNTIF($I34,"3a")*$AE34</f>
        <v>1</v>
      </c>
      <c r="AH34" s="33">
        <f>COUNTIF($I34,"4e")*$AE34</f>
        <v>0</v>
      </c>
      <c r="AI34" s="33">
        <f t="shared" si="3"/>
        <v>0</v>
      </c>
      <c r="AJ34" s="33">
        <f>COUNTIF($I34,"BAM")*$AE34</f>
        <v>0</v>
      </c>
      <c r="AK34" s="163">
        <f>(COUNTIF($I34,"AUTRES")+COUNTIF($I34,"UID")+COUNTIF($I34,"CII")+COUNTIF($I34,"EAE"))*$AE34</f>
        <v>0</v>
      </c>
      <c r="AL34" s="164">
        <f t="shared" si="4"/>
        <v>0</v>
      </c>
      <c r="AM34" s="33">
        <f>COUNTIF($J34,"MAR")*$AE34</f>
        <v>0</v>
      </c>
      <c r="AN34" s="165">
        <f>COUNTIF($J34,"TER")*$AE34</f>
        <v>1</v>
      </c>
    </row>
    <row r="35" spans="1:40" ht="20.100000000000001" customHeight="1" x14ac:dyDescent="0.25">
      <c r="A35" s="12"/>
      <c r="B35" s="10">
        <v>43938</v>
      </c>
      <c r="C35" s="29"/>
      <c r="D35" s="7"/>
      <c r="E35" s="11"/>
      <c r="F35" s="120">
        <v>31</v>
      </c>
      <c r="G35" s="115"/>
      <c r="H35" s="6"/>
      <c r="I35" s="16" t="s">
        <v>61</v>
      </c>
      <c r="J35" s="17" t="s">
        <v>67</v>
      </c>
      <c r="K35" s="105" t="s">
        <v>18</v>
      </c>
      <c r="L35" s="7"/>
      <c r="M35" s="7"/>
      <c r="N35" s="6"/>
      <c r="O35" s="88">
        <f t="shared" ca="1" si="2"/>
        <v>44593</v>
      </c>
      <c r="P35" s="5" t="s">
        <v>21</v>
      </c>
      <c r="Q35" s="13" t="s">
        <v>22</v>
      </c>
      <c r="R35" s="11" t="s">
        <v>23</v>
      </c>
      <c r="S35" s="24">
        <v>43977</v>
      </c>
      <c r="T35" s="24">
        <v>43992</v>
      </c>
      <c r="U35" s="24" t="s">
        <v>23</v>
      </c>
      <c r="V35" s="24">
        <v>45626</v>
      </c>
      <c r="W35" s="180"/>
      <c r="X35" s="24">
        <v>44004</v>
      </c>
      <c r="Y35" s="92">
        <v>43992</v>
      </c>
      <c r="Z35" s="7"/>
      <c r="AA35" s="22"/>
      <c r="AB35" s="110"/>
      <c r="AC35" s="58"/>
      <c r="AE35" s="161">
        <f>IF(COUNTIF($F$5:$F35,F35)&gt;1,"0",COUNTIF($F$5:$F35,F35))</f>
        <v>1</v>
      </c>
      <c r="AF35" s="162">
        <f>COUNTIF($I35,"*GSB*")*$AE35</f>
        <v>0</v>
      </c>
      <c r="AG35" s="33">
        <f>COUNTIF($I35,"3a")*$AE35</f>
        <v>1</v>
      </c>
      <c r="AH35" s="33">
        <f>COUNTIF($I35,"4e")*$AE35</f>
        <v>0</v>
      </c>
      <c r="AI35" s="33">
        <f t="shared" si="3"/>
        <v>0</v>
      </c>
      <c r="AJ35" s="33">
        <f>COUNTIF($I35,"BAM")*$AE35</f>
        <v>0</v>
      </c>
      <c r="AK35" s="163">
        <f>(COUNTIF($I35,"AUTRES")+COUNTIF($I35,"UID")+COUNTIF($I35,"CII")+COUNTIF($I35,"EAE"))*$AE35</f>
        <v>0</v>
      </c>
      <c r="AL35" s="164">
        <f t="shared" si="4"/>
        <v>0</v>
      </c>
      <c r="AM35" s="33">
        <f>COUNTIF($J35,"MAR")*$AE35</f>
        <v>0</v>
      </c>
      <c r="AN35" s="165">
        <f>COUNTIF($J35,"TER")*$AE35</f>
        <v>1</v>
      </c>
    </row>
    <row r="36" spans="1:40" ht="20.100000000000001" customHeight="1" x14ac:dyDescent="0.25">
      <c r="A36" s="12"/>
      <c r="B36" s="10">
        <v>43942</v>
      </c>
      <c r="C36" s="29"/>
      <c r="D36" s="7"/>
      <c r="E36" s="11"/>
      <c r="F36" s="120">
        <v>32</v>
      </c>
      <c r="G36" s="115"/>
      <c r="H36" s="6"/>
      <c r="I36" s="16" t="s">
        <v>64</v>
      </c>
      <c r="J36" s="13" t="s">
        <v>66</v>
      </c>
      <c r="K36" s="105" t="s">
        <v>18</v>
      </c>
      <c r="L36" s="7"/>
      <c r="M36" s="7"/>
      <c r="N36" s="6"/>
      <c r="O36" s="88">
        <f t="shared" ca="1" si="2"/>
        <v>44593</v>
      </c>
      <c r="P36" s="5" t="s">
        <v>21</v>
      </c>
      <c r="Q36" s="13" t="s">
        <v>22</v>
      </c>
      <c r="R36" s="11" t="s">
        <v>23</v>
      </c>
      <c r="S36" s="24">
        <v>43944</v>
      </c>
      <c r="T36" s="24">
        <v>43964</v>
      </c>
      <c r="U36" s="24" t="s">
        <v>23</v>
      </c>
      <c r="V36" s="24">
        <v>44225</v>
      </c>
      <c r="W36" s="180"/>
      <c r="X36" s="24">
        <v>43998</v>
      </c>
      <c r="Y36" s="92">
        <v>43965</v>
      </c>
      <c r="Z36" s="7"/>
      <c r="AA36" s="22"/>
      <c r="AB36" s="110"/>
      <c r="AC36" s="58"/>
      <c r="AE36" s="161">
        <f>IF(COUNTIF($F$5:$F36,F36)&gt;1,"0",COUNTIF($F$5:$F36,F36))</f>
        <v>1</v>
      </c>
      <c r="AF36" s="162">
        <f>COUNTIF($I36,"*GSB*")*$AE36</f>
        <v>0</v>
      </c>
      <c r="AG36" s="33">
        <f>COUNTIF($I36,"3a")*$AE36</f>
        <v>0</v>
      </c>
      <c r="AH36" s="33">
        <f>COUNTIF($I36,"4e")*$AE36</f>
        <v>0</v>
      </c>
      <c r="AI36" s="33">
        <f t="shared" si="3"/>
        <v>0</v>
      </c>
      <c r="AJ36" s="33">
        <f>COUNTIF($I36,"BAM")*$AE36</f>
        <v>1</v>
      </c>
      <c r="AK36" s="163">
        <f>(COUNTIF($I36,"AUTRES")+COUNTIF($I36,"UID")+COUNTIF($I36,"CII")+COUNTIF($I36,"EAE"))*$AE36</f>
        <v>0</v>
      </c>
      <c r="AL36" s="164">
        <f t="shared" si="4"/>
        <v>0</v>
      </c>
      <c r="AM36" s="33">
        <f>COUNTIF($J36,"MAR")*$AE36</f>
        <v>1</v>
      </c>
      <c r="AN36" s="165">
        <f>COUNTIF($J36,"TER")*$AE36</f>
        <v>0</v>
      </c>
    </row>
    <row r="37" spans="1:40" ht="20.100000000000001" customHeight="1" x14ac:dyDescent="0.25">
      <c r="A37" s="12"/>
      <c r="B37" s="10">
        <v>43943</v>
      </c>
      <c r="C37" s="29"/>
      <c r="D37" s="7"/>
      <c r="E37" s="11"/>
      <c r="F37" s="120">
        <v>33</v>
      </c>
      <c r="G37" s="115"/>
      <c r="H37" s="6"/>
      <c r="I37" s="16" t="s">
        <v>61</v>
      </c>
      <c r="J37" s="17" t="s">
        <v>67</v>
      </c>
      <c r="K37" s="105" t="s">
        <v>33</v>
      </c>
      <c r="L37" s="7"/>
      <c r="M37" s="7"/>
      <c r="N37" s="6"/>
      <c r="O37" s="88">
        <f t="shared" ca="1" si="2"/>
        <v>44593</v>
      </c>
      <c r="P37" s="5" t="s">
        <v>21</v>
      </c>
      <c r="Q37" s="13" t="s">
        <v>22</v>
      </c>
      <c r="R37" s="11" t="s">
        <v>23</v>
      </c>
      <c r="S37" s="24">
        <v>43944</v>
      </c>
      <c r="T37" s="24">
        <v>43964</v>
      </c>
      <c r="U37" s="24" t="s">
        <v>23</v>
      </c>
      <c r="V37" s="24">
        <v>45760</v>
      </c>
      <c r="W37" s="180"/>
      <c r="X37" s="24">
        <v>43979</v>
      </c>
      <c r="Y37" s="92">
        <v>43965</v>
      </c>
      <c r="Z37" s="7"/>
      <c r="AA37" s="22"/>
      <c r="AB37" s="110"/>
      <c r="AC37" s="58"/>
      <c r="AE37" s="161">
        <f>IF(COUNTIF($F$5:$F37,F37)&gt;1,"0",COUNTIF($F$5:$F37,F37))</f>
        <v>1</v>
      </c>
      <c r="AF37" s="162">
        <f>COUNTIF($I37,"*GSB*")*$AE37</f>
        <v>0</v>
      </c>
      <c r="AG37" s="33">
        <f>COUNTIF($I37,"3a")*$AE37</f>
        <v>1</v>
      </c>
      <c r="AH37" s="33">
        <f>COUNTIF($I37,"4e")*$AE37</f>
        <v>0</v>
      </c>
      <c r="AI37" s="33">
        <f t="shared" si="3"/>
        <v>0</v>
      </c>
      <c r="AJ37" s="33">
        <f>COUNTIF($I37,"BAM")*$AE37</f>
        <v>0</v>
      </c>
      <c r="AK37" s="163">
        <f>(COUNTIF($I37,"AUTRES")+COUNTIF($I37,"UID")+COUNTIF($I37,"CII")+COUNTIF($I37,"EAE"))*$AE37</f>
        <v>0</v>
      </c>
      <c r="AL37" s="164">
        <f t="shared" si="4"/>
        <v>0</v>
      </c>
      <c r="AM37" s="33">
        <f>COUNTIF($J37,"MAR")*$AE37</f>
        <v>0</v>
      </c>
      <c r="AN37" s="165">
        <f>COUNTIF($J37,"TER")*$AE37</f>
        <v>1</v>
      </c>
    </row>
    <row r="38" spans="1:40" ht="20.100000000000001" customHeight="1" x14ac:dyDescent="0.25">
      <c r="A38" s="12"/>
      <c r="B38" s="10">
        <v>43944</v>
      </c>
      <c r="C38" s="29"/>
      <c r="D38" s="7"/>
      <c r="E38" s="11"/>
      <c r="F38" s="120">
        <v>34</v>
      </c>
      <c r="G38" s="115"/>
      <c r="H38" s="6"/>
      <c r="I38" s="16" t="s">
        <v>60</v>
      </c>
      <c r="J38" s="17" t="s">
        <v>67</v>
      </c>
      <c r="K38" s="105" t="s">
        <v>18</v>
      </c>
      <c r="L38" s="7"/>
      <c r="M38" s="7"/>
      <c r="N38" s="6"/>
      <c r="O38" s="88">
        <f t="shared" ca="1" si="2"/>
        <v>44593</v>
      </c>
      <c r="P38" s="5" t="s">
        <v>21</v>
      </c>
      <c r="Q38" s="13" t="s">
        <v>22</v>
      </c>
      <c r="R38" s="11" t="s">
        <v>23</v>
      </c>
      <c r="S38" s="24">
        <v>43944</v>
      </c>
      <c r="T38" s="24">
        <v>43964</v>
      </c>
      <c r="U38" s="24" t="s">
        <v>23</v>
      </c>
      <c r="V38" s="24">
        <v>45704</v>
      </c>
      <c r="W38" s="180"/>
      <c r="X38" s="24">
        <v>43980</v>
      </c>
      <c r="Y38" s="92">
        <v>43965</v>
      </c>
      <c r="Z38" s="7"/>
      <c r="AA38" s="22"/>
      <c r="AB38" s="110"/>
      <c r="AC38" s="58"/>
      <c r="AE38" s="161">
        <f>IF(COUNTIF($F$5:$F38,F38)&gt;1,"0",COUNTIF($F$5:$F38,F38))</f>
        <v>1</v>
      </c>
      <c r="AF38" s="162">
        <f>COUNTIF($I38,"*GSB*")*$AE38</f>
        <v>0</v>
      </c>
      <c r="AG38" s="33">
        <f>COUNTIF($I38,"3a")*$AE38</f>
        <v>0</v>
      </c>
      <c r="AH38" s="33">
        <f>COUNTIF($I38,"4e")*$AE38</f>
        <v>1</v>
      </c>
      <c r="AI38" s="33">
        <f t="shared" si="3"/>
        <v>0</v>
      </c>
      <c r="AJ38" s="33">
        <f>COUNTIF($I38,"BAM")*$AE38</f>
        <v>0</v>
      </c>
      <c r="AK38" s="163">
        <f>(COUNTIF($I38,"AUTRES")+COUNTIF($I38,"UID")+COUNTIF($I38,"CII")+COUNTIF($I38,"EAE"))*$AE38</f>
        <v>0</v>
      </c>
      <c r="AL38" s="164">
        <f t="shared" si="4"/>
        <v>0</v>
      </c>
      <c r="AM38" s="33">
        <f>COUNTIF($J38,"MAR")*$AE38</f>
        <v>0</v>
      </c>
      <c r="AN38" s="165">
        <f>COUNTIF($J38,"TER")*$AE38</f>
        <v>1</v>
      </c>
    </row>
    <row r="39" spans="1:40" ht="20.100000000000001" customHeight="1" x14ac:dyDescent="0.25">
      <c r="A39" s="12"/>
      <c r="B39" s="10">
        <v>43944</v>
      </c>
      <c r="C39" s="29"/>
      <c r="D39" s="7"/>
      <c r="E39" s="11"/>
      <c r="F39" s="120">
        <v>35</v>
      </c>
      <c r="G39" s="115"/>
      <c r="H39" s="6"/>
      <c r="I39" s="16" t="s">
        <v>60</v>
      </c>
      <c r="J39" s="17" t="s">
        <v>67</v>
      </c>
      <c r="K39" s="105" t="s">
        <v>24</v>
      </c>
      <c r="L39" s="7"/>
      <c r="M39" s="7"/>
      <c r="N39" s="6"/>
      <c r="O39" s="88">
        <f t="shared" ca="1" si="2"/>
        <v>44593</v>
      </c>
      <c r="P39" s="5" t="s">
        <v>21</v>
      </c>
      <c r="Q39" s="13" t="s">
        <v>22</v>
      </c>
      <c r="R39" s="11" t="s">
        <v>23</v>
      </c>
      <c r="S39" s="24">
        <v>43944</v>
      </c>
      <c r="T39" s="24">
        <v>43964</v>
      </c>
      <c r="U39" s="24" t="s">
        <v>23</v>
      </c>
      <c r="V39" s="24">
        <v>45704</v>
      </c>
      <c r="W39" s="180"/>
      <c r="X39" s="24">
        <v>43980</v>
      </c>
      <c r="Y39" s="92">
        <v>43965</v>
      </c>
      <c r="Z39" s="7"/>
      <c r="AA39" s="22"/>
      <c r="AB39" s="110"/>
      <c r="AC39" s="58"/>
      <c r="AE39" s="161">
        <f>IF(COUNTIF($F$5:$F39,F39)&gt;1,"0",COUNTIF($F$5:$F39,F39))</f>
        <v>1</v>
      </c>
      <c r="AF39" s="162">
        <f>COUNTIF($I39,"*GSB*")*$AE39</f>
        <v>0</v>
      </c>
      <c r="AG39" s="33">
        <f>COUNTIF($I39,"3a")*$AE39</f>
        <v>0</v>
      </c>
      <c r="AH39" s="33">
        <f>COUNTIF($I39,"4e")*$AE39</f>
        <v>1</v>
      </c>
      <c r="AI39" s="33">
        <f t="shared" si="3"/>
        <v>0</v>
      </c>
      <c r="AJ39" s="33">
        <f>COUNTIF($I39,"BAM")*$AE39</f>
        <v>0</v>
      </c>
      <c r="AK39" s="163">
        <f>(COUNTIF($I39,"AUTRES")+COUNTIF($I39,"UID")+COUNTIF($I39,"CII")+COUNTIF($I39,"EAE"))*$AE39</f>
        <v>0</v>
      </c>
      <c r="AL39" s="164">
        <f t="shared" si="4"/>
        <v>0</v>
      </c>
      <c r="AM39" s="33">
        <f>COUNTIF($J39,"MAR")*$AE39</f>
        <v>0</v>
      </c>
      <c r="AN39" s="165">
        <f>COUNTIF($J39,"TER")*$AE39</f>
        <v>1</v>
      </c>
    </row>
    <row r="40" spans="1:40" ht="20.100000000000001" customHeight="1" x14ac:dyDescent="0.25">
      <c r="A40" s="12"/>
      <c r="B40" s="10">
        <v>43944</v>
      </c>
      <c r="C40" s="29"/>
      <c r="D40" s="7"/>
      <c r="E40" s="11"/>
      <c r="F40" s="120">
        <v>36</v>
      </c>
      <c r="G40" s="115"/>
      <c r="H40" s="6"/>
      <c r="I40" s="16" t="s">
        <v>60</v>
      </c>
      <c r="J40" s="17" t="s">
        <v>67</v>
      </c>
      <c r="K40" s="105" t="s">
        <v>33</v>
      </c>
      <c r="L40" s="7"/>
      <c r="M40" s="7"/>
      <c r="N40" s="6"/>
      <c r="O40" s="88">
        <f t="shared" ca="1" si="2"/>
        <v>44593</v>
      </c>
      <c r="P40" s="5" t="s">
        <v>21</v>
      </c>
      <c r="Q40" s="13" t="s">
        <v>22</v>
      </c>
      <c r="R40" s="11" t="s">
        <v>23</v>
      </c>
      <c r="S40" s="24">
        <v>43944</v>
      </c>
      <c r="T40" s="24">
        <v>43964</v>
      </c>
      <c r="U40" s="24" t="s">
        <v>23</v>
      </c>
      <c r="V40" s="24">
        <v>45704</v>
      </c>
      <c r="W40" s="180"/>
      <c r="X40" s="24">
        <v>43980</v>
      </c>
      <c r="Y40" s="92">
        <v>43965</v>
      </c>
      <c r="Z40" s="7"/>
      <c r="AA40" s="22"/>
      <c r="AB40" s="110"/>
      <c r="AC40" s="58"/>
      <c r="AE40" s="161">
        <f>IF(COUNTIF($F$5:$F40,F40)&gt;1,"0",COUNTIF($F$5:$F40,F40))</f>
        <v>1</v>
      </c>
      <c r="AF40" s="162">
        <f>COUNTIF($I40,"*GSB*")*$AE40</f>
        <v>0</v>
      </c>
      <c r="AG40" s="33">
        <f>COUNTIF($I40,"3a")*$AE40</f>
        <v>0</v>
      </c>
      <c r="AH40" s="33">
        <f>COUNTIF($I40,"4e")*$AE40</f>
        <v>1</v>
      </c>
      <c r="AI40" s="33">
        <f t="shared" si="3"/>
        <v>0</v>
      </c>
      <c r="AJ40" s="33">
        <f>COUNTIF($I40,"BAM")*$AE40</f>
        <v>0</v>
      </c>
      <c r="AK40" s="163">
        <f>(COUNTIF($I40,"AUTRES")+COUNTIF($I40,"UID")+COUNTIF($I40,"CII")+COUNTIF($I40,"EAE"))*$AE40</f>
        <v>0</v>
      </c>
      <c r="AL40" s="164">
        <f t="shared" si="4"/>
        <v>0</v>
      </c>
      <c r="AM40" s="33">
        <f>COUNTIF($J40,"MAR")*$AE40</f>
        <v>0</v>
      </c>
      <c r="AN40" s="165">
        <f>COUNTIF($J40,"TER")*$AE40</f>
        <v>1</v>
      </c>
    </row>
    <row r="41" spans="1:40" ht="20.100000000000001" customHeight="1" x14ac:dyDescent="0.25">
      <c r="A41" s="12"/>
      <c r="B41" s="10">
        <v>43944</v>
      </c>
      <c r="C41" s="29"/>
      <c r="D41" s="7"/>
      <c r="E41" s="11"/>
      <c r="F41" s="120">
        <v>37</v>
      </c>
      <c r="G41" s="115"/>
      <c r="H41" s="6"/>
      <c r="I41" s="16" t="s">
        <v>61</v>
      </c>
      <c r="J41" s="17" t="s">
        <v>67</v>
      </c>
      <c r="K41" s="105" t="s">
        <v>18</v>
      </c>
      <c r="L41" s="7"/>
      <c r="M41" s="7"/>
      <c r="N41" s="6"/>
      <c r="O41" s="88">
        <f t="shared" ca="1" si="2"/>
        <v>44593</v>
      </c>
      <c r="P41" s="5" t="s">
        <v>21</v>
      </c>
      <c r="Q41" s="13" t="s">
        <v>22</v>
      </c>
      <c r="R41" s="11" t="s">
        <v>23</v>
      </c>
      <c r="S41" s="24">
        <v>43944</v>
      </c>
      <c r="T41" s="24">
        <v>43964</v>
      </c>
      <c r="U41" s="24" t="s">
        <v>23</v>
      </c>
      <c r="V41" s="24">
        <v>45760</v>
      </c>
      <c r="W41" s="180"/>
      <c r="X41" s="24">
        <v>43979</v>
      </c>
      <c r="Y41" s="92">
        <v>43965</v>
      </c>
      <c r="Z41" s="7"/>
      <c r="AA41" s="22"/>
      <c r="AB41" s="110"/>
      <c r="AC41" s="58"/>
      <c r="AE41" s="161">
        <f>IF(COUNTIF($F$5:$F41,F41)&gt;1,"0",COUNTIF($F$5:$F41,F41))</f>
        <v>1</v>
      </c>
      <c r="AF41" s="162">
        <f>COUNTIF($I41,"*GSB*")*$AE41</f>
        <v>0</v>
      </c>
      <c r="AG41" s="33">
        <f>COUNTIF($I41,"3a")*$AE41</f>
        <v>1</v>
      </c>
      <c r="AH41" s="33">
        <f>COUNTIF($I41,"4e")*$AE41</f>
        <v>0</v>
      </c>
      <c r="AI41" s="33">
        <f t="shared" si="3"/>
        <v>0</v>
      </c>
      <c r="AJ41" s="33">
        <f>COUNTIF($I41,"BAM")*$AE41</f>
        <v>0</v>
      </c>
      <c r="AK41" s="163">
        <f>(COUNTIF($I41,"AUTRES")+COUNTIF($I41,"UID")+COUNTIF($I41,"CII")+COUNTIF($I41,"EAE"))*$AE41</f>
        <v>0</v>
      </c>
      <c r="AL41" s="164">
        <f t="shared" si="4"/>
        <v>0</v>
      </c>
      <c r="AM41" s="33">
        <f>COUNTIF($J41,"MAR")*$AE41</f>
        <v>0</v>
      </c>
      <c r="AN41" s="165">
        <f>COUNTIF($J41,"TER")*$AE41</f>
        <v>1</v>
      </c>
    </row>
    <row r="42" spans="1:40" ht="20.100000000000001" customHeight="1" x14ac:dyDescent="0.25">
      <c r="A42" s="12"/>
      <c r="B42" s="10">
        <v>43944</v>
      </c>
      <c r="C42" s="29"/>
      <c r="D42" s="7"/>
      <c r="E42" s="11"/>
      <c r="F42" s="120">
        <v>38</v>
      </c>
      <c r="G42" s="115"/>
      <c r="H42" s="6"/>
      <c r="I42" s="16" t="s">
        <v>60</v>
      </c>
      <c r="J42" s="17" t="s">
        <v>67</v>
      </c>
      <c r="K42" s="105" t="s">
        <v>24</v>
      </c>
      <c r="L42" s="7"/>
      <c r="M42" s="7"/>
      <c r="N42" s="6"/>
      <c r="O42" s="88">
        <f t="shared" ca="1" si="2"/>
        <v>44593</v>
      </c>
      <c r="P42" s="5" t="s">
        <v>21</v>
      </c>
      <c r="Q42" s="13" t="s">
        <v>26</v>
      </c>
      <c r="R42" s="11" t="s">
        <v>30</v>
      </c>
      <c r="S42" s="24">
        <v>43945</v>
      </c>
      <c r="T42" s="92"/>
      <c r="U42" s="92"/>
      <c r="V42" s="92"/>
      <c r="W42" s="179"/>
      <c r="X42" s="92"/>
      <c r="Y42" s="92">
        <v>43945</v>
      </c>
      <c r="Z42" s="7"/>
      <c r="AA42" s="22"/>
      <c r="AB42" s="110"/>
      <c r="AC42" s="58"/>
      <c r="AE42" s="161">
        <f>IF(COUNTIF($F$5:$F42,F42)&gt;1,"0",COUNTIF($F$5:$F42,F42))</f>
        <v>1</v>
      </c>
      <c r="AF42" s="162">
        <f>COUNTIF($I42,"*GSB*")*$AE42</f>
        <v>0</v>
      </c>
      <c r="AG42" s="33">
        <f>COUNTIF($I42,"3a")*$AE42</f>
        <v>0</v>
      </c>
      <c r="AH42" s="33">
        <f>COUNTIF($I42,"4e")*$AE42</f>
        <v>1</v>
      </c>
      <c r="AI42" s="33">
        <f t="shared" si="3"/>
        <v>0</v>
      </c>
      <c r="AJ42" s="33">
        <f>COUNTIF($I42,"BAM")*$AE42</f>
        <v>0</v>
      </c>
      <c r="AK42" s="163">
        <f>(COUNTIF($I42,"AUTRES")+COUNTIF($I42,"UID")+COUNTIF($I42,"CII")+COUNTIF($I42,"EAE"))*$AE42</f>
        <v>0</v>
      </c>
      <c r="AL42" s="164">
        <f t="shared" si="4"/>
        <v>0</v>
      </c>
      <c r="AM42" s="33">
        <f>COUNTIF($J42,"MAR")*$AE42</f>
        <v>0</v>
      </c>
      <c r="AN42" s="165">
        <f>COUNTIF($J42,"TER")*$AE42</f>
        <v>1</v>
      </c>
    </row>
    <row r="43" spans="1:40" ht="20.100000000000001" customHeight="1" x14ac:dyDescent="0.25">
      <c r="A43" s="12"/>
      <c r="B43" s="10">
        <v>43948</v>
      </c>
      <c r="C43" s="29"/>
      <c r="D43" s="7"/>
      <c r="E43" s="11"/>
      <c r="F43" s="120">
        <v>39</v>
      </c>
      <c r="G43" s="115"/>
      <c r="H43" s="6"/>
      <c r="I43" s="16" t="s">
        <v>60</v>
      </c>
      <c r="J43" s="17" t="s">
        <v>67</v>
      </c>
      <c r="K43" s="105" t="s">
        <v>18</v>
      </c>
      <c r="L43" s="7"/>
      <c r="M43" s="7"/>
      <c r="N43" s="6"/>
      <c r="O43" s="88">
        <f t="shared" ca="1" si="2"/>
        <v>44593</v>
      </c>
      <c r="P43" s="5" t="s">
        <v>21</v>
      </c>
      <c r="Q43" s="13" t="s">
        <v>22</v>
      </c>
      <c r="R43" s="11" t="s">
        <v>23</v>
      </c>
      <c r="S43" s="24">
        <v>43965</v>
      </c>
      <c r="T43" s="24">
        <v>43977</v>
      </c>
      <c r="U43" s="24" t="s">
        <v>23</v>
      </c>
      <c r="V43" s="24">
        <v>44804</v>
      </c>
      <c r="W43" s="180"/>
      <c r="X43" s="24">
        <v>43985</v>
      </c>
      <c r="Y43" s="92">
        <v>43977</v>
      </c>
      <c r="Z43" s="7"/>
      <c r="AA43" s="22"/>
      <c r="AB43" s="110"/>
      <c r="AC43" s="58"/>
      <c r="AE43" s="161">
        <f>IF(COUNTIF($F$5:$F43,F43)&gt;1,"0",COUNTIF($F$5:$F43,F43))</f>
        <v>1</v>
      </c>
      <c r="AF43" s="162">
        <f>COUNTIF($I43,"*GSB*")*$AE43</f>
        <v>0</v>
      </c>
      <c r="AG43" s="33">
        <f>COUNTIF($I43,"3a")*$AE43</f>
        <v>0</v>
      </c>
      <c r="AH43" s="33">
        <f>COUNTIF($I43,"4e")*$AE43</f>
        <v>1</v>
      </c>
      <c r="AI43" s="33">
        <f t="shared" si="3"/>
        <v>0</v>
      </c>
      <c r="AJ43" s="33">
        <f>COUNTIF($I43,"BAM")*$AE43</f>
        <v>0</v>
      </c>
      <c r="AK43" s="163">
        <f>(COUNTIF($I43,"AUTRES")+COUNTIF($I43,"UID")+COUNTIF($I43,"CII")+COUNTIF($I43,"EAE"))*$AE43</f>
        <v>0</v>
      </c>
      <c r="AL43" s="164">
        <f t="shared" si="4"/>
        <v>0</v>
      </c>
      <c r="AM43" s="33">
        <f>COUNTIF($J43,"MAR")*$AE43</f>
        <v>0</v>
      </c>
      <c r="AN43" s="165">
        <f>COUNTIF($J43,"TER")*$AE43</f>
        <v>1</v>
      </c>
    </row>
    <row r="44" spans="1:40" ht="20.100000000000001" customHeight="1" x14ac:dyDescent="0.25">
      <c r="A44" s="12"/>
      <c r="B44" s="10">
        <v>44005</v>
      </c>
      <c r="C44" s="29"/>
      <c r="D44" s="7"/>
      <c r="E44" s="11"/>
      <c r="F44" s="120">
        <v>40</v>
      </c>
      <c r="G44" s="115"/>
      <c r="H44" s="6"/>
      <c r="I44" s="16" t="s">
        <v>60</v>
      </c>
      <c r="J44" s="17" t="s">
        <v>67</v>
      </c>
      <c r="K44" s="105" t="s">
        <v>18</v>
      </c>
      <c r="L44" s="7"/>
      <c r="M44" s="7"/>
      <c r="N44" s="6"/>
      <c r="O44" s="88">
        <f t="shared" ca="1" si="2"/>
        <v>44593</v>
      </c>
      <c r="P44" s="5" t="s">
        <v>26</v>
      </c>
      <c r="Q44" s="13" t="s">
        <v>26</v>
      </c>
      <c r="R44" s="11" t="s">
        <v>27</v>
      </c>
      <c r="S44" s="24">
        <v>44006</v>
      </c>
      <c r="T44" s="92"/>
      <c r="U44" s="92"/>
      <c r="V44" s="92"/>
      <c r="W44" s="179"/>
      <c r="X44" s="92"/>
      <c r="Y44" s="92">
        <v>44006</v>
      </c>
      <c r="Z44" s="87"/>
      <c r="AA44" s="22"/>
      <c r="AB44" s="110"/>
      <c r="AC44" s="58"/>
      <c r="AE44" s="161">
        <f>IF(COUNTIF($F$5:$F44,F44)&gt;1,"0",COUNTIF($F$5:$F44,F44))</f>
        <v>1</v>
      </c>
      <c r="AF44" s="162">
        <f>COUNTIF($I44,"*GSB*")*$AE44</f>
        <v>0</v>
      </c>
      <c r="AG44" s="33">
        <f>COUNTIF($I44,"3a")*$AE44</f>
        <v>0</v>
      </c>
      <c r="AH44" s="33">
        <f>COUNTIF($I44,"4e")*$AE44</f>
        <v>1</v>
      </c>
      <c r="AI44" s="33">
        <f t="shared" si="3"/>
        <v>0</v>
      </c>
      <c r="AJ44" s="33">
        <f>COUNTIF($I44,"BAM")*$AE44</f>
        <v>0</v>
      </c>
      <c r="AK44" s="163">
        <f>(COUNTIF($I44,"AUTRES")+COUNTIF($I44,"UID")+COUNTIF($I44,"CII")+COUNTIF($I44,"EAE"))*$AE44</f>
        <v>0</v>
      </c>
      <c r="AL44" s="164">
        <f t="shared" si="4"/>
        <v>0</v>
      </c>
      <c r="AM44" s="33">
        <f>COUNTIF($J44,"MAR")*$AE44</f>
        <v>0</v>
      </c>
      <c r="AN44" s="165">
        <f>COUNTIF($J44,"TER")*$AE44</f>
        <v>1</v>
      </c>
    </row>
    <row r="45" spans="1:40" ht="20.100000000000001" customHeight="1" x14ac:dyDescent="0.25">
      <c r="A45" s="12"/>
      <c r="B45" s="10">
        <v>43950</v>
      </c>
      <c r="C45" s="29"/>
      <c r="D45" s="101"/>
      <c r="E45" s="11"/>
      <c r="F45" s="120">
        <v>41</v>
      </c>
      <c r="G45" s="115"/>
      <c r="H45" s="6"/>
      <c r="I45" s="16" t="s">
        <v>61</v>
      </c>
      <c r="J45" s="17" t="s">
        <v>67</v>
      </c>
      <c r="K45" s="105" t="s">
        <v>18</v>
      </c>
      <c r="L45" s="7"/>
      <c r="M45" s="7"/>
      <c r="N45" s="6"/>
      <c r="O45" s="88">
        <f t="shared" ca="1" si="2"/>
        <v>44593</v>
      </c>
      <c r="P45" s="5" t="s">
        <v>21</v>
      </c>
      <c r="Q45" s="13" t="s">
        <v>20</v>
      </c>
      <c r="R45" s="11" t="s">
        <v>30</v>
      </c>
      <c r="S45" s="24">
        <v>44132</v>
      </c>
      <c r="T45" s="92"/>
      <c r="U45" s="92"/>
      <c r="V45" s="92"/>
      <c r="W45" s="179"/>
      <c r="X45" s="92"/>
      <c r="Y45" s="92">
        <v>44132</v>
      </c>
      <c r="Z45" s="7"/>
      <c r="AA45" s="22"/>
      <c r="AB45" s="114">
        <v>44014</v>
      </c>
      <c r="AC45" s="109"/>
      <c r="AE45" s="161">
        <f>IF(COUNTIF($F$5:$F45,F45)&gt;1,"0",COUNTIF($F$5:$F45,F45))</f>
        <v>1</v>
      </c>
      <c r="AF45" s="162">
        <f>COUNTIF($I45,"*GSB*")*$AE45</f>
        <v>0</v>
      </c>
      <c r="AG45" s="33">
        <f>COUNTIF($I45,"3a")*$AE45</f>
        <v>1</v>
      </c>
      <c r="AH45" s="33">
        <f>COUNTIF($I45,"4e")*$AE45</f>
        <v>0</v>
      </c>
      <c r="AI45" s="33">
        <f t="shared" si="3"/>
        <v>0</v>
      </c>
      <c r="AJ45" s="33">
        <f>COUNTIF($I45,"BAM")*$AE45</f>
        <v>0</v>
      </c>
      <c r="AK45" s="163">
        <f>(COUNTIF($I45,"AUTRES")+COUNTIF($I45,"UID")+COUNTIF($I45,"CII")+COUNTIF($I45,"EAE"))*$AE45</f>
        <v>0</v>
      </c>
      <c r="AL45" s="164">
        <f t="shared" si="4"/>
        <v>0</v>
      </c>
      <c r="AM45" s="33">
        <f>COUNTIF($J45,"MAR")*$AE45</f>
        <v>0</v>
      </c>
      <c r="AN45" s="165">
        <f>COUNTIF($J45,"TER")*$AE45</f>
        <v>1</v>
      </c>
    </row>
    <row r="46" spans="1:40" ht="20.100000000000001" customHeight="1" x14ac:dyDescent="0.25">
      <c r="A46" s="12"/>
      <c r="B46" s="10">
        <v>43971</v>
      </c>
      <c r="C46" s="29"/>
      <c r="D46" s="7"/>
      <c r="E46" s="11"/>
      <c r="F46" s="120">
        <v>42</v>
      </c>
      <c r="G46" s="115"/>
      <c r="H46" s="6"/>
      <c r="I46" s="16" t="s">
        <v>61</v>
      </c>
      <c r="J46" s="17" t="s">
        <v>67</v>
      </c>
      <c r="K46" s="105" t="s">
        <v>24</v>
      </c>
      <c r="L46" s="7"/>
      <c r="M46" s="7"/>
      <c r="N46" s="6"/>
      <c r="O46" s="88">
        <f t="shared" ca="1" si="2"/>
        <v>44593</v>
      </c>
      <c r="P46" s="5" t="s">
        <v>21</v>
      </c>
      <c r="Q46" s="13" t="s">
        <v>22</v>
      </c>
      <c r="R46" s="11" t="s">
        <v>23</v>
      </c>
      <c r="S46" s="24">
        <v>43977</v>
      </c>
      <c r="T46" s="24">
        <v>43992</v>
      </c>
      <c r="U46" s="24" t="s">
        <v>23</v>
      </c>
      <c r="V46" s="24">
        <v>44899</v>
      </c>
      <c r="W46" s="180"/>
      <c r="X46" s="24">
        <v>44001</v>
      </c>
      <c r="Y46" s="92">
        <v>43992</v>
      </c>
      <c r="Z46" s="7"/>
      <c r="AA46" s="22"/>
      <c r="AB46" s="110"/>
      <c r="AC46" s="58"/>
      <c r="AE46" s="161">
        <f>IF(COUNTIF($F$5:$F46,F46)&gt;1,"0",COUNTIF($F$5:$F46,F46))</f>
        <v>1</v>
      </c>
      <c r="AF46" s="162">
        <f>COUNTIF($I46,"*GSB*")*$AE46</f>
        <v>0</v>
      </c>
      <c r="AG46" s="33">
        <f>COUNTIF($I46,"3a")*$AE46</f>
        <v>1</v>
      </c>
      <c r="AH46" s="33">
        <f>COUNTIF($I46,"4e")*$AE46</f>
        <v>0</v>
      </c>
      <c r="AI46" s="33">
        <f t="shared" si="3"/>
        <v>0</v>
      </c>
      <c r="AJ46" s="33">
        <f>COUNTIF($I46,"BAM")*$AE46</f>
        <v>0</v>
      </c>
      <c r="AK46" s="163">
        <f>(COUNTIF($I46,"AUTRES")+COUNTIF($I46,"UID")+COUNTIF($I46,"CII")+COUNTIF($I46,"EAE"))*$AE46</f>
        <v>0</v>
      </c>
      <c r="AL46" s="164">
        <f t="shared" si="4"/>
        <v>0</v>
      </c>
      <c r="AM46" s="33">
        <f>COUNTIF($J46,"MAR")*$AE46</f>
        <v>0</v>
      </c>
      <c r="AN46" s="165">
        <f>COUNTIF($J46,"TER")*$AE46</f>
        <v>1</v>
      </c>
    </row>
    <row r="47" spans="1:40" ht="20.100000000000001" customHeight="1" x14ac:dyDescent="0.25">
      <c r="A47" s="12"/>
      <c r="B47" s="10">
        <v>43956</v>
      </c>
      <c r="C47" s="29"/>
      <c r="D47" s="7"/>
      <c r="E47" s="11"/>
      <c r="F47" s="120">
        <v>43</v>
      </c>
      <c r="G47" s="115"/>
      <c r="H47" s="6"/>
      <c r="I47" s="16" t="s">
        <v>61</v>
      </c>
      <c r="J47" s="17" t="s">
        <v>67</v>
      </c>
      <c r="K47" s="105" t="s">
        <v>33</v>
      </c>
      <c r="L47" s="7"/>
      <c r="M47" s="7"/>
      <c r="N47" s="6"/>
      <c r="O47" s="88">
        <f t="shared" ca="1" si="2"/>
        <v>44593</v>
      </c>
      <c r="P47" s="5" t="s">
        <v>21</v>
      </c>
      <c r="Q47" s="13" t="s">
        <v>22</v>
      </c>
      <c r="R47" s="11" t="s">
        <v>23</v>
      </c>
      <c r="S47" s="24">
        <v>43965</v>
      </c>
      <c r="T47" s="24">
        <v>43977</v>
      </c>
      <c r="U47" s="24" t="s">
        <v>23</v>
      </c>
      <c r="V47" s="24">
        <v>45760</v>
      </c>
      <c r="W47" s="180"/>
      <c r="X47" s="24">
        <v>43984</v>
      </c>
      <c r="Y47" s="92">
        <v>43977</v>
      </c>
      <c r="Z47" s="7"/>
      <c r="AA47" s="22"/>
      <c r="AB47" s="110"/>
      <c r="AC47" s="58"/>
      <c r="AE47" s="161">
        <f>IF(COUNTIF($F$5:$F47,F47)&gt;1,"0",COUNTIF($F$5:$F47,F47))</f>
        <v>1</v>
      </c>
      <c r="AF47" s="162">
        <f>COUNTIF($I47,"*GSB*")*$AE47</f>
        <v>0</v>
      </c>
      <c r="AG47" s="33">
        <f>COUNTIF($I47,"3a")*$AE47</f>
        <v>1</v>
      </c>
      <c r="AH47" s="33">
        <f>COUNTIF($I47,"4e")*$AE47</f>
        <v>0</v>
      </c>
      <c r="AI47" s="33">
        <f t="shared" si="3"/>
        <v>0</v>
      </c>
      <c r="AJ47" s="33">
        <f>COUNTIF($I47,"BAM")*$AE47</f>
        <v>0</v>
      </c>
      <c r="AK47" s="163">
        <f>(COUNTIF($I47,"AUTRES")+COUNTIF($I47,"UID")+COUNTIF($I47,"CII")+COUNTIF($I47,"EAE"))*$AE47</f>
        <v>0</v>
      </c>
      <c r="AL47" s="164">
        <f t="shared" si="4"/>
        <v>0</v>
      </c>
      <c r="AM47" s="33">
        <f>COUNTIF($J47,"MAR")*$AE47</f>
        <v>0</v>
      </c>
      <c r="AN47" s="165">
        <f>COUNTIF($J47,"TER")*$AE47</f>
        <v>1</v>
      </c>
    </row>
    <row r="48" spans="1:40" ht="20.100000000000001" customHeight="1" x14ac:dyDescent="0.25">
      <c r="A48" s="12"/>
      <c r="B48" s="10">
        <v>43985</v>
      </c>
      <c r="C48" s="29"/>
      <c r="D48" s="7"/>
      <c r="E48" s="11"/>
      <c r="F48" s="120">
        <v>44</v>
      </c>
      <c r="G48" s="115"/>
      <c r="H48" s="6"/>
      <c r="I48" s="16" t="s">
        <v>61</v>
      </c>
      <c r="J48" s="17" t="s">
        <v>67</v>
      </c>
      <c r="K48" s="105" t="s">
        <v>18</v>
      </c>
      <c r="L48" s="7"/>
      <c r="M48" s="7"/>
      <c r="N48" s="6"/>
      <c r="O48" s="88">
        <f t="shared" ca="1" si="2"/>
        <v>44593</v>
      </c>
      <c r="P48" s="5" t="s">
        <v>21</v>
      </c>
      <c r="Q48" s="13" t="s">
        <v>22</v>
      </c>
      <c r="R48" s="11" t="s">
        <v>23</v>
      </c>
      <c r="S48" s="24">
        <v>43986</v>
      </c>
      <c r="T48" s="24">
        <v>44005</v>
      </c>
      <c r="U48" s="24" t="s">
        <v>23</v>
      </c>
      <c r="V48" s="24">
        <v>45823</v>
      </c>
      <c r="W48" s="180"/>
      <c r="X48" s="24">
        <v>44005</v>
      </c>
      <c r="Y48" s="92">
        <v>44005</v>
      </c>
      <c r="Z48" s="38"/>
      <c r="AA48" s="22"/>
      <c r="AB48" s="110"/>
      <c r="AC48" s="58"/>
      <c r="AE48" s="161">
        <f>IF(COUNTIF($F$5:$F48,F48)&gt;1,"0",COUNTIF($F$5:$F48,F48))</f>
        <v>1</v>
      </c>
      <c r="AF48" s="162">
        <f>COUNTIF($I48,"*GSB*")*$AE48</f>
        <v>0</v>
      </c>
      <c r="AG48" s="33">
        <f>COUNTIF($I48,"3a")*$AE48</f>
        <v>1</v>
      </c>
      <c r="AH48" s="33">
        <f>COUNTIF($I48,"4e")*$AE48</f>
        <v>0</v>
      </c>
      <c r="AI48" s="33">
        <f t="shared" si="3"/>
        <v>0</v>
      </c>
      <c r="AJ48" s="33">
        <f>COUNTIF($I48,"BAM")*$AE48</f>
        <v>0</v>
      </c>
      <c r="AK48" s="163">
        <f>(COUNTIF($I48,"AUTRES")+COUNTIF($I48,"UID")+COUNTIF($I48,"CII")+COUNTIF($I48,"EAE"))*$AE48</f>
        <v>0</v>
      </c>
      <c r="AL48" s="164">
        <f t="shared" si="4"/>
        <v>0</v>
      </c>
      <c r="AM48" s="33">
        <f>COUNTIF($J48,"MAR")*$AE48</f>
        <v>0</v>
      </c>
      <c r="AN48" s="165">
        <f>COUNTIF($J48,"TER")*$AE48</f>
        <v>1</v>
      </c>
    </row>
    <row r="49" spans="1:40" ht="20.100000000000001" customHeight="1" x14ac:dyDescent="0.25">
      <c r="A49" s="12"/>
      <c r="B49" s="10">
        <v>43958</v>
      </c>
      <c r="C49" s="29"/>
      <c r="D49" s="7"/>
      <c r="E49" s="11"/>
      <c r="F49" s="120">
        <v>45</v>
      </c>
      <c r="G49" s="115"/>
      <c r="H49" s="6"/>
      <c r="I49" s="16" t="s">
        <v>61</v>
      </c>
      <c r="J49" s="17" t="s">
        <v>67</v>
      </c>
      <c r="K49" s="105" t="s">
        <v>18</v>
      </c>
      <c r="L49" s="7"/>
      <c r="M49" s="7"/>
      <c r="N49" s="6"/>
      <c r="O49" s="88">
        <f t="shared" ca="1" si="2"/>
        <v>44593</v>
      </c>
      <c r="P49" s="5" t="s">
        <v>26</v>
      </c>
      <c r="Q49" s="13" t="s">
        <v>26</v>
      </c>
      <c r="R49" s="11" t="s">
        <v>27</v>
      </c>
      <c r="S49" s="24">
        <v>43965</v>
      </c>
      <c r="T49" s="92"/>
      <c r="U49" s="92"/>
      <c r="V49" s="92"/>
      <c r="W49" s="179"/>
      <c r="X49" s="92"/>
      <c r="Y49" s="92">
        <v>43965</v>
      </c>
      <c r="Z49" s="7"/>
      <c r="AA49" s="22"/>
      <c r="AB49" s="110"/>
      <c r="AC49" s="58"/>
      <c r="AE49" s="161">
        <f>IF(COUNTIF($F$5:$F49,F49)&gt;1,"0",COUNTIF($F$5:$F49,F49))</f>
        <v>1</v>
      </c>
      <c r="AF49" s="162">
        <f>COUNTIF($I49,"*GSB*")*$AE49</f>
        <v>0</v>
      </c>
      <c r="AG49" s="33">
        <f>COUNTIF($I49,"3a")*$AE49</f>
        <v>1</v>
      </c>
      <c r="AH49" s="33">
        <f>COUNTIF($I49,"4e")*$AE49</f>
        <v>0</v>
      </c>
      <c r="AI49" s="33">
        <f t="shared" si="3"/>
        <v>0</v>
      </c>
      <c r="AJ49" s="33">
        <f>COUNTIF($I49,"BAM")*$AE49</f>
        <v>0</v>
      </c>
      <c r="AK49" s="163">
        <f>(COUNTIF($I49,"AUTRES")+COUNTIF($I49,"UID")+COUNTIF($I49,"CII")+COUNTIF($I49,"EAE"))*$AE49</f>
        <v>0</v>
      </c>
      <c r="AL49" s="164">
        <f t="shared" si="4"/>
        <v>0</v>
      </c>
      <c r="AM49" s="33">
        <f>COUNTIF($J49,"MAR")*$AE49</f>
        <v>0</v>
      </c>
      <c r="AN49" s="165">
        <f>COUNTIF($J49,"TER")*$AE49</f>
        <v>1</v>
      </c>
    </row>
    <row r="50" spans="1:40" ht="20.100000000000001" customHeight="1" x14ac:dyDescent="0.25">
      <c r="A50" s="12"/>
      <c r="B50" s="10">
        <v>43976</v>
      </c>
      <c r="C50" s="29"/>
      <c r="D50" s="7"/>
      <c r="E50" s="11"/>
      <c r="F50" s="120">
        <v>46</v>
      </c>
      <c r="G50" s="115"/>
      <c r="H50" s="6"/>
      <c r="I50" s="16" t="s">
        <v>60</v>
      </c>
      <c r="J50" s="17" t="s">
        <v>67</v>
      </c>
      <c r="K50" s="105" t="s">
        <v>18</v>
      </c>
      <c r="L50" s="7"/>
      <c r="M50" s="7"/>
      <c r="N50" s="6"/>
      <c r="O50" s="88">
        <f t="shared" ca="1" si="2"/>
        <v>44593</v>
      </c>
      <c r="P50" s="5" t="s">
        <v>21</v>
      </c>
      <c r="Q50" s="13" t="s">
        <v>22</v>
      </c>
      <c r="R50" s="11" t="s">
        <v>23</v>
      </c>
      <c r="S50" s="24">
        <v>43977</v>
      </c>
      <c r="T50" s="24">
        <v>43992</v>
      </c>
      <c r="U50" s="24" t="s">
        <v>23</v>
      </c>
      <c r="V50" s="24">
        <v>45266</v>
      </c>
      <c r="W50" s="180"/>
      <c r="X50" s="24">
        <v>43999</v>
      </c>
      <c r="Y50" s="92">
        <v>43992</v>
      </c>
      <c r="Z50" s="7"/>
      <c r="AA50" s="22"/>
      <c r="AB50" s="110"/>
      <c r="AC50" s="58"/>
      <c r="AE50" s="161">
        <f>IF(COUNTIF($F$5:$F50,F50)&gt;1,"0",COUNTIF($F$5:$F50,F50))</f>
        <v>1</v>
      </c>
      <c r="AF50" s="162">
        <f>COUNTIF($I50,"*GSB*")*$AE50</f>
        <v>0</v>
      </c>
      <c r="AG50" s="33">
        <f>COUNTIF($I50,"3a")*$AE50</f>
        <v>0</v>
      </c>
      <c r="AH50" s="33">
        <f>COUNTIF($I50,"4e")*$AE50</f>
        <v>1</v>
      </c>
      <c r="AI50" s="33">
        <f t="shared" si="3"/>
        <v>0</v>
      </c>
      <c r="AJ50" s="33">
        <f>COUNTIF($I50,"BAM")*$AE50</f>
        <v>0</v>
      </c>
      <c r="AK50" s="163">
        <f>(COUNTIF($I50,"AUTRES")+COUNTIF($I50,"UID")+COUNTIF($I50,"CII")+COUNTIF($I50,"EAE"))*$AE50</f>
        <v>0</v>
      </c>
      <c r="AL50" s="164">
        <f t="shared" si="4"/>
        <v>0</v>
      </c>
      <c r="AM50" s="33">
        <f>COUNTIF($J50,"MAR")*$AE50</f>
        <v>0</v>
      </c>
      <c r="AN50" s="165">
        <f>COUNTIF($J50,"TER")*$AE50</f>
        <v>1</v>
      </c>
    </row>
    <row r="51" spans="1:40" ht="20.100000000000001" customHeight="1" x14ac:dyDescent="0.25">
      <c r="A51" s="12"/>
      <c r="B51" s="10">
        <v>43964</v>
      </c>
      <c r="C51" s="29"/>
      <c r="D51" s="7"/>
      <c r="E51" s="11"/>
      <c r="F51" s="120">
        <v>47</v>
      </c>
      <c r="G51" s="115"/>
      <c r="H51" s="6"/>
      <c r="I51" s="16" t="s">
        <v>64</v>
      </c>
      <c r="J51" s="13" t="s">
        <v>66</v>
      </c>
      <c r="K51" s="105" t="s">
        <v>24</v>
      </c>
      <c r="L51" s="7"/>
      <c r="M51" s="7"/>
      <c r="N51" s="6"/>
      <c r="O51" s="88">
        <f t="shared" ca="1" si="2"/>
        <v>44593</v>
      </c>
      <c r="P51" s="5" t="s">
        <v>21</v>
      </c>
      <c r="Q51" s="13" t="s">
        <v>22</v>
      </c>
      <c r="R51" s="11" t="s">
        <v>23</v>
      </c>
      <c r="S51" s="24">
        <v>43965</v>
      </c>
      <c r="T51" s="24">
        <v>43986</v>
      </c>
      <c r="U51" s="24" t="s">
        <v>23</v>
      </c>
      <c r="V51" s="24">
        <v>44441</v>
      </c>
      <c r="W51" s="180"/>
      <c r="X51" s="24">
        <v>44159</v>
      </c>
      <c r="Y51" s="92">
        <v>43994</v>
      </c>
      <c r="Z51" s="7"/>
      <c r="AA51" s="22"/>
      <c r="AB51" s="110"/>
      <c r="AC51" s="58"/>
      <c r="AE51" s="161">
        <f>IF(COUNTIF($F$5:$F51,F51)&gt;1,"0",COUNTIF($F$5:$F51,F51))</f>
        <v>1</v>
      </c>
      <c r="AF51" s="162">
        <f>COUNTIF($I51,"*GSB*")*$AE51</f>
        <v>0</v>
      </c>
      <c r="AG51" s="33">
        <f>COUNTIF($I51,"3a")*$AE51</f>
        <v>0</v>
      </c>
      <c r="AH51" s="33">
        <f>COUNTIF($I51,"4e")*$AE51</f>
        <v>0</v>
      </c>
      <c r="AI51" s="33">
        <f t="shared" si="3"/>
        <v>0</v>
      </c>
      <c r="AJ51" s="33">
        <f>COUNTIF($I51,"BAM")*$AE51</f>
        <v>1</v>
      </c>
      <c r="AK51" s="163">
        <f>(COUNTIF($I51,"AUTRES")+COUNTIF($I51,"UID")+COUNTIF($I51,"CII")+COUNTIF($I51,"EAE"))*$AE51</f>
        <v>0</v>
      </c>
      <c r="AL51" s="164">
        <f t="shared" si="4"/>
        <v>0</v>
      </c>
      <c r="AM51" s="33">
        <f>COUNTIF($J51,"MAR")*$AE51</f>
        <v>1</v>
      </c>
      <c r="AN51" s="165">
        <f>COUNTIF($J51,"TER")*$AE51</f>
        <v>0</v>
      </c>
    </row>
    <row r="52" spans="1:40" ht="20.100000000000001" customHeight="1" x14ac:dyDescent="0.25">
      <c r="A52" s="12"/>
      <c r="B52" s="10">
        <v>43969</v>
      </c>
      <c r="C52" s="29"/>
      <c r="D52" s="7"/>
      <c r="E52" s="11"/>
      <c r="F52" s="120">
        <v>48</v>
      </c>
      <c r="G52" s="115"/>
      <c r="H52" s="6"/>
      <c r="I52" s="16" t="s">
        <v>60</v>
      </c>
      <c r="J52" s="17" t="s">
        <v>67</v>
      </c>
      <c r="K52" s="105" t="s">
        <v>24</v>
      </c>
      <c r="L52" s="7"/>
      <c r="M52" s="7"/>
      <c r="N52" s="6"/>
      <c r="O52" s="88">
        <f t="shared" ca="1" si="2"/>
        <v>44593</v>
      </c>
      <c r="P52" s="5" t="s">
        <v>21</v>
      </c>
      <c r="Q52" s="13" t="s">
        <v>22</v>
      </c>
      <c r="R52" s="11" t="s">
        <v>23</v>
      </c>
      <c r="S52" s="24">
        <v>44020</v>
      </c>
      <c r="T52" s="24">
        <v>44028</v>
      </c>
      <c r="U52" s="24" t="s">
        <v>23</v>
      </c>
      <c r="V52" s="24">
        <v>44653</v>
      </c>
      <c r="W52" s="180"/>
      <c r="X52" s="108"/>
      <c r="Y52" s="92">
        <v>44028</v>
      </c>
      <c r="Z52" s="7"/>
      <c r="AA52" s="22"/>
      <c r="AB52" s="114">
        <v>44014</v>
      </c>
      <c r="AC52" s="109"/>
      <c r="AE52" s="161">
        <f>IF(COUNTIF($F$5:$F52,F52)&gt;1,"0",COUNTIF($F$5:$F52,F52))</f>
        <v>1</v>
      </c>
      <c r="AF52" s="162">
        <f>COUNTIF($I52,"*GSB*")*$AE52</f>
        <v>0</v>
      </c>
      <c r="AG52" s="33">
        <f>COUNTIF($I52,"3a")*$AE52</f>
        <v>0</v>
      </c>
      <c r="AH52" s="33">
        <f>COUNTIF($I52,"4e")*$AE52</f>
        <v>1</v>
      </c>
      <c r="AI52" s="33">
        <f t="shared" si="3"/>
        <v>0</v>
      </c>
      <c r="AJ52" s="33">
        <f>COUNTIF($I52,"BAM")*$AE52</f>
        <v>0</v>
      </c>
      <c r="AK52" s="163">
        <f>(COUNTIF($I52,"AUTRES")+COUNTIF($I52,"UID")+COUNTIF($I52,"CII")+COUNTIF($I52,"EAE"))*$AE52</f>
        <v>0</v>
      </c>
      <c r="AL52" s="164">
        <f t="shared" si="4"/>
        <v>0</v>
      </c>
      <c r="AM52" s="33">
        <f>COUNTIF($J52,"MAR")*$AE52</f>
        <v>0</v>
      </c>
      <c r="AN52" s="165">
        <f>COUNTIF($J52,"TER")*$AE52</f>
        <v>1</v>
      </c>
    </row>
    <row r="53" spans="1:40" ht="20.100000000000001" customHeight="1" x14ac:dyDescent="0.25">
      <c r="A53" s="12"/>
      <c r="B53" s="10">
        <v>43969</v>
      </c>
      <c r="C53" s="29"/>
      <c r="D53" s="7"/>
      <c r="E53" s="11"/>
      <c r="F53" s="120">
        <v>49</v>
      </c>
      <c r="G53" s="115"/>
      <c r="H53" s="6"/>
      <c r="I53" s="16" t="s">
        <v>60</v>
      </c>
      <c r="J53" s="17" t="s">
        <v>67</v>
      </c>
      <c r="K53" s="105" t="s">
        <v>24</v>
      </c>
      <c r="L53" s="7"/>
      <c r="M53" s="7"/>
      <c r="N53" s="6"/>
      <c r="O53" s="88">
        <f t="shared" ca="1" si="2"/>
        <v>44593</v>
      </c>
      <c r="P53" s="5" t="s">
        <v>21</v>
      </c>
      <c r="Q53" s="13" t="s">
        <v>26</v>
      </c>
      <c r="R53" s="11" t="s">
        <v>27</v>
      </c>
      <c r="S53" s="24">
        <v>43969</v>
      </c>
      <c r="T53" s="92"/>
      <c r="U53" s="92"/>
      <c r="V53" s="92"/>
      <c r="W53" s="179"/>
      <c r="X53" s="92"/>
      <c r="Y53" s="92">
        <v>43994</v>
      </c>
      <c r="Z53" s="7"/>
      <c r="AA53" s="22"/>
      <c r="AB53" s="110"/>
      <c r="AC53" s="58"/>
      <c r="AE53" s="161">
        <f>IF(COUNTIF($F$5:$F53,F53)&gt;1,"0",COUNTIF($F$5:$F53,F53))</f>
        <v>1</v>
      </c>
      <c r="AF53" s="162">
        <f>COUNTIF($I53,"*GSB*")*$AE53</f>
        <v>0</v>
      </c>
      <c r="AG53" s="33">
        <f>COUNTIF($I53,"3a")*$AE53</f>
        <v>0</v>
      </c>
      <c r="AH53" s="33">
        <f>COUNTIF($I53,"4e")*$AE53</f>
        <v>1</v>
      </c>
      <c r="AI53" s="33">
        <f t="shared" si="3"/>
        <v>0</v>
      </c>
      <c r="AJ53" s="33">
        <f>COUNTIF($I53,"BAM")*$AE53</f>
        <v>0</v>
      </c>
      <c r="AK53" s="163">
        <f>(COUNTIF($I53,"AUTRES")+COUNTIF($I53,"UID")+COUNTIF($I53,"CII")+COUNTIF($I53,"EAE"))*$AE53</f>
        <v>0</v>
      </c>
      <c r="AL53" s="164">
        <f t="shared" si="4"/>
        <v>0</v>
      </c>
      <c r="AM53" s="33">
        <f>COUNTIF($J53,"MAR")*$AE53</f>
        <v>0</v>
      </c>
      <c r="AN53" s="165">
        <f>COUNTIF($J53,"TER")*$AE53</f>
        <v>1</v>
      </c>
    </row>
    <row r="54" spans="1:40" ht="20.100000000000001" customHeight="1" x14ac:dyDescent="0.25">
      <c r="A54" s="12"/>
      <c r="B54" s="10">
        <v>43969</v>
      </c>
      <c r="C54" s="29"/>
      <c r="D54" s="7"/>
      <c r="E54" s="11"/>
      <c r="F54" s="120">
        <v>50</v>
      </c>
      <c r="G54" s="115"/>
      <c r="H54" s="6"/>
      <c r="I54" s="16" t="s">
        <v>60</v>
      </c>
      <c r="J54" s="17" t="s">
        <v>67</v>
      </c>
      <c r="K54" s="105" t="s">
        <v>18</v>
      </c>
      <c r="L54" s="7"/>
      <c r="M54" s="7"/>
      <c r="N54" s="6"/>
      <c r="O54" s="88">
        <f t="shared" ca="1" si="2"/>
        <v>44593</v>
      </c>
      <c r="P54" s="5" t="s">
        <v>21</v>
      </c>
      <c r="Q54" s="13" t="s">
        <v>22</v>
      </c>
      <c r="R54" s="11" t="s">
        <v>23</v>
      </c>
      <c r="S54" s="24">
        <v>44020</v>
      </c>
      <c r="T54" s="24">
        <v>44028</v>
      </c>
      <c r="U54" s="24" t="s">
        <v>23</v>
      </c>
      <c r="V54" s="24">
        <v>44653</v>
      </c>
      <c r="W54" s="180"/>
      <c r="X54" s="108"/>
      <c r="Y54" s="92">
        <v>44028</v>
      </c>
      <c r="Z54" s="7"/>
      <c r="AA54" s="22"/>
      <c r="AB54" s="114">
        <v>44014</v>
      </c>
      <c r="AC54" s="109"/>
      <c r="AE54" s="161">
        <f>IF(COUNTIF($F$5:$F54,F54)&gt;1,"0",COUNTIF($F$5:$F54,F54))</f>
        <v>1</v>
      </c>
      <c r="AF54" s="162">
        <f>COUNTIF($I54,"*GSB*")*$AE54</f>
        <v>0</v>
      </c>
      <c r="AG54" s="33">
        <f>COUNTIF($I54,"3a")*$AE54</f>
        <v>0</v>
      </c>
      <c r="AH54" s="33">
        <f>COUNTIF($I54,"4e")*$AE54</f>
        <v>1</v>
      </c>
      <c r="AI54" s="33">
        <f t="shared" si="3"/>
        <v>0</v>
      </c>
      <c r="AJ54" s="33">
        <f>COUNTIF($I54,"BAM")*$AE54</f>
        <v>0</v>
      </c>
      <c r="AK54" s="163">
        <f>(COUNTIF($I54,"AUTRES")+COUNTIF($I54,"UID")+COUNTIF($I54,"CII")+COUNTIF($I54,"EAE"))*$AE54</f>
        <v>0</v>
      </c>
      <c r="AL54" s="164">
        <f t="shared" si="4"/>
        <v>0</v>
      </c>
      <c r="AM54" s="33">
        <f>COUNTIF($J54,"MAR")*$AE54</f>
        <v>0</v>
      </c>
      <c r="AN54" s="165">
        <f>COUNTIF($J54,"TER")*$AE54</f>
        <v>1</v>
      </c>
    </row>
    <row r="55" spans="1:40" ht="20.100000000000001" customHeight="1" x14ac:dyDescent="0.25">
      <c r="A55" s="12"/>
      <c r="B55" s="10">
        <v>43970</v>
      </c>
      <c r="C55" s="29"/>
      <c r="D55" s="7"/>
      <c r="E55" s="11"/>
      <c r="F55" s="120">
        <v>51</v>
      </c>
      <c r="G55" s="115"/>
      <c r="H55" s="32"/>
      <c r="I55" s="16" t="s">
        <v>61</v>
      </c>
      <c r="J55" s="17" t="s">
        <v>67</v>
      </c>
      <c r="K55" s="105" t="s">
        <v>18</v>
      </c>
      <c r="L55" s="7"/>
      <c r="M55" s="7"/>
      <c r="N55" s="6"/>
      <c r="O55" s="88">
        <f t="shared" ca="1" si="2"/>
        <v>44593</v>
      </c>
      <c r="P55" s="5" t="s">
        <v>21</v>
      </c>
      <c r="Q55" s="13" t="s">
        <v>22</v>
      </c>
      <c r="R55" s="11" t="s">
        <v>23</v>
      </c>
      <c r="S55" s="24">
        <v>43998</v>
      </c>
      <c r="T55" s="24">
        <v>44011</v>
      </c>
      <c r="U55" s="24" t="s">
        <v>23</v>
      </c>
      <c r="V55" s="24">
        <v>45826</v>
      </c>
      <c r="W55" s="180"/>
      <c r="X55" s="108">
        <v>44012</v>
      </c>
      <c r="Y55" s="92">
        <v>44011</v>
      </c>
      <c r="Z55" s="7"/>
      <c r="AA55" s="22"/>
      <c r="AB55" s="110"/>
      <c r="AC55" s="58"/>
      <c r="AE55" s="161">
        <f>IF(COUNTIF($F$5:$F55,F55)&gt;1,"0",COUNTIF($F$5:$F55,F55))</f>
        <v>1</v>
      </c>
      <c r="AF55" s="162">
        <f>COUNTIF($I55,"*GSB*")*$AE55</f>
        <v>0</v>
      </c>
      <c r="AG55" s="33">
        <f>COUNTIF($I55,"3a")*$AE55</f>
        <v>1</v>
      </c>
      <c r="AH55" s="33">
        <f>COUNTIF($I55,"4e")*$AE55</f>
        <v>0</v>
      </c>
      <c r="AI55" s="33">
        <f t="shared" si="3"/>
        <v>0</v>
      </c>
      <c r="AJ55" s="33">
        <f>COUNTIF($I55,"BAM")*$AE55</f>
        <v>0</v>
      </c>
      <c r="AK55" s="163">
        <f>(COUNTIF($I55,"AUTRES")+COUNTIF($I55,"UID")+COUNTIF($I55,"CII")+COUNTIF($I55,"EAE"))*$AE55</f>
        <v>0</v>
      </c>
      <c r="AL55" s="164">
        <f t="shared" si="4"/>
        <v>0</v>
      </c>
      <c r="AM55" s="33">
        <f>COUNTIF($J55,"MAR")*$AE55</f>
        <v>0</v>
      </c>
      <c r="AN55" s="165">
        <f>COUNTIF($J55,"TER")*$AE55</f>
        <v>1</v>
      </c>
    </row>
    <row r="56" spans="1:40" ht="20.100000000000001" customHeight="1" x14ac:dyDescent="0.25">
      <c r="A56" s="12"/>
      <c r="B56" s="10">
        <v>43969</v>
      </c>
      <c r="C56" s="29"/>
      <c r="D56" s="7"/>
      <c r="E56" s="11"/>
      <c r="F56" s="120">
        <v>52</v>
      </c>
      <c r="G56" s="115"/>
      <c r="H56" s="6"/>
      <c r="I56" s="16" t="s">
        <v>61</v>
      </c>
      <c r="J56" s="17" t="s">
        <v>67</v>
      </c>
      <c r="K56" s="105" t="s">
        <v>18</v>
      </c>
      <c r="L56" s="7"/>
      <c r="M56" s="7"/>
      <c r="N56" s="6"/>
      <c r="O56" s="88">
        <f t="shared" ca="1" si="2"/>
        <v>44593</v>
      </c>
      <c r="P56" s="5" t="s">
        <v>21</v>
      </c>
      <c r="Q56" s="13" t="s">
        <v>22</v>
      </c>
      <c r="R56" s="11" t="s">
        <v>23</v>
      </c>
      <c r="S56" s="24">
        <v>43969</v>
      </c>
      <c r="T56" s="24">
        <v>43986</v>
      </c>
      <c r="U56" s="24" t="s">
        <v>23</v>
      </c>
      <c r="V56" s="24">
        <v>45803</v>
      </c>
      <c r="W56" s="180"/>
      <c r="X56" s="24">
        <v>43993</v>
      </c>
      <c r="Y56" s="92">
        <v>43993</v>
      </c>
      <c r="Z56" s="7"/>
      <c r="AA56" s="22"/>
      <c r="AB56" s="110"/>
      <c r="AC56" s="58"/>
      <c r="AE56" s="161">
        <f>IF(COUNTIF($F$5:$F56,F56)&gt;1,"0",COUNTIF($F$5:$F56,F56))</f>
        <v>1</v>
      </c>
      <c r="AF56" s="162">
        <f>COUNTIF($I56,"*GSB*")*$AE56</f>
        <v>0</v>
      </c>
      <c r="AG56" s="33">
        <f>COUNTIF($I56,"3a")*$AE56</f>
        <v>1</v>
      </c>
      <c r="AH56" s="33">
        <f>COUNTIF($I56,"4e")*$AE56</f>
        <v>0</v>
      </c>
      <c r="AI56" s="33">
        <f t="shared" si="3"/>
        <v>0</v>
      </c>
      <c r="AJ56" s="33">
        <f>COUNTIF($I56,"BAM")*$AE56</f>
        <v>0</v>
      </c>
      <c r="AK56" s="163">
        <f>(COUNTIF($I56,"AUTRES")+COUNTIF($I56,"UID")+COUNTIF($I56,"CII")+COUNTIF($I56,"EAE"))*$AE56</f>
        <v>0</v>
      </c>
      <c r="AL56" s="164">
        <f t="shared" si="4"/>
        <v>0</v>
      </c>
      <c r="AM56" s="33">
        <f>COUNTIF($J56,"MAR")*$AE56</f>
        <v>0</v>
      </c>
      <c r="AN56" s="165">
        <f>COUNTIF($J56,"TER")*$AE56</f>
        <v>1</v>
      </c>
    </row>
    <row r="57" spans="1:40" ht="20.100000000000001" customHeight="1" x14ac:dyDescent="0.25">
      <c r="A57" s="12"/>
      <c r="B57" s="10">
        <v>43969</v>
      </c>
      <c r="C57" s="29"/>
      <c r="D57" s="7"/>
      <c r="E57" s="11"/>
      <c r="F57" s="120">
        <v>53</v>
      </c>
      <c r="G57" s="115"/>
      <c r="H57" s="6"/>
      <c r="I57" s="16" t="s">
        <v>61</v>
      </c>
      <c r="J57" s="17" t="s">
        <v>67</v>
      </c>
      <c r="K57" s="105" t="s">
        <v>24</v>
      </c>
      <c r="L57" s="7"/>
      <c r="M57" s="7"/>
      <c r="N57" s="6"/>
      <c r="O57" s="88">
        <f t="shared" ca="1" si="2"/>
        <v>44593</v>
      </c>
      <c r="P57" s="5" t="s">
        <v>21</v>
      </c>
      <c r="Q57" s="13" t="s">
        <v>22</v>
      </c>
      <c r="R57" s="11" t="s">
        <v>23</v>
      </c>
      <c r="S57" s="24">
        <v>43969</v>
      </c>
      <c r="T57" s="24">
        <v>43986</v>
      </c>
      <c r="U57" s="24" t="s">
        <v>23</v>
      </c>
      <c r="V57" s="24">
        <v>45803</v>
      </c>
      <c r="W57" s="180"/>
      <c r="X57" s="24">
        <v>43993</v>
      </c>
      <c r="Y57" s="92">
        <v>43993</v>
      </c>
      <c r="Z57" s="7"/>
      <c r="AA57" s="22"/>
      <c r="AB57" s="110"/>
      <c r="AC57" s="58"/>
      <c r="AE57" s="161">
        <f>IF(COUNTIF($F$5:$F57,F57)&gt;1,"0",COUNTIF($F$5:$F57,F57))</f>
        <v>1</v>
      </c>
      <c r="AF57" s="162">
        <f>COUNTIF($I57,"*GSB*")*$AE57</f>
        <v>0</v>
      </c>
      <c r="AG57" s="33">
        <f>COUNTIF($I57,"3a")*$AE57</f>
        <v>1</v>
      </c>
      <c r="AH57" s="33">
        <f>COUNTIF($I57,"4e")*$AE57</f>
        <v>0</v>
      </c>
      <c r="AI57" s="33">
        <f t="shared" si="3"/>
        <v>0</v>
      </c>
      <c r="AJ57" s="33">
        <f>COUNTIF($I57,"BAM")*$AE57</f>
        <v>0</v>
      </c>
      <c r="AK57" s="163">
        <f>(COUNTIF($I57,"AUTRES")+COUNTIF($I57,"UID")+COUNTIF($I57,"CII")+COUNTIF($I57,"EAE"))*$AE57</f>
        <v>0</v>
      </c>
      <c r="AL57" s="164">
        <f t="shared" si="4"/>
        <v>0</v>
      </c>
      <c r="AM57" s="33">
        <f>COUNTIF($J57,"MAR")*$AE57</f>
        <v>0</v>
      </c>
      <c r="AN57" s="165">
        <f>COUNTIF($J57,"TER")*$AE57</f>
        <v>1</v>
      </c>
    </row>
    <row r="58" spans="1:40" ht="20.100000000000001" customHeight="1" x14ac:dyDescent="0.25">
      <c r="A58" s="12"/>
      <c r="B58" s="10">
        <v>43969</v>
      </c>
      <c r="C58" s="29"/>
      <c r="D58" s="7"/>
      <c r="E58" s="11"/>
      <c r="F58" s="120">
        <v>54</v>
      </c>
      <c r="G58" s="115"/>
      <c r="H58" s="6"/>
      <c r="I58" s="16" t="s">
        <v>61</v>
      </c>
      <c r="J58" s="17" t="s">
        <v>67</v>
      </c>
      <c r="K58" s="105" t="s">
        <v>24</v>
      </c>
      <c r="L58" s="7"/>
      <c r="M58" s="7"/>
      <c r="N58" s="6"/>
      <c r="O58" s="88">
        <f t="shared" ca="1" si="2"/>
        <v>44593</v>
      </c>
      <c r="P58" s="5" t="s">
        <v>21</v>
      </c>
      <c r="Q58" s="13" t="s">
        <v>22</v>
      </c>
      <c r="R58" s="11" t="s">
        <v>23</v>
      </c>
      <c r="S58" s="24">
        <v>43969</v>
      </c>
      <c r="T58" s="24">
        <v>43986</v>
      </c>
      <c r="U58" s="24" t="s">
        <v>23</v>
      </c>
      <c r="V58" s="24">
        <v>45803</v>
      </c>
      <c r="W58" s="180"/>
      <c r="X58" s="24">
        <v>43993</v>
      </c>
      <c r="Y58" s="92">
        <v>43993</v>
      </c>
      <c r="Z58" s="7"/>
      <c r="AA58" s="22"/>
      <c r="AB58" s="110"/>
      <c r="AC58" s="58"/>
      <c r="AE58" s="161">
        <f>IF(COUNTIF($F$5:$F58,F58)&gt;1,"0",COUNTIF($F$5:$F58,F58))</f>
        <v>1</v>
      </c>
      <c r="AF58" s="162">
        <f>COUNTIF($I58,"*GSB*")*$AE58</f>
        <v>0</v>
      </c>
      <c r="AG58" s="33">
        <f>COUNTIF($I58,"3a")*$AE58</f>
        <v>1</v>
      </c>
      <c r="AH58" s="33">
        <f>COUNTIF($I58,"4e")*$AE58</f>
        <v>0</v>
      </c>
      <c r="AI58" s="33">
        <f t="shared" si="3"/>
        <v>0</v>
      </c>
      <c r="AJ58" s="33">
        <f>COUNTIF($I58,"BAM")*$AE58</f>
        <v>0</v>
      </c>
      <c r="AK58" s="163">
        <f>(COUNTIF($I58,"AUTRES")+COUNTIF($I58,"UID")+COUNTIF($I58,"CII")+COUNTIF($I58,"EAE"))*$AE58</f>
        <v>0</v>
      </c>
      <c r="AL58" s="164">
        <f t="shared" si="4"/>
        <v>0</v>
      </c>
      <c r="AM58" s="33">
        <f>COUNTIF($J58,"MAR")*$AE58</f>
        <v>0</v>
      </c>
      <c r="AN58" s="165">
        <f>COUNTIF($J58,"TER")*$AE58</f>
        <v>1</v>
      </c>
    </row>
    <row r="59" spans="1:40" ht="20.100000000000001" customHeight="1" x14ac:dyDescent="0.25">
      <c r="A59" s="12"/>
      <c r="B59" s="10">
        <v>43970</v>
      </c>
      <c r="C59" s="29"/>
      <c r="D59" s="7"/>
      <c r="E59" s="11"/>
      <c r="F59" s="120">
        <v>55</v>
      </c>
      <c r="G59" s="115"/>
      <c r="H59" s="32"/>
      <c r="I59" s="16" t="s">
        <v>61</v>
      </c>
      <c r="J59" s="17" t="s">
        <v>67</v>
      </c>
      <c r="K59" s="105" t="s">
        <v>24</v>
      </c>
      <c r="L59" s="7"/>
      <c r="M59" s="7"/>
      <c r="N59" s="6"/>
      <c r="O59" s="88">
        <f t="shared" ca="1" si="2"/>
        <v>44593</v>
      </c>
      <c r="P59" s="5" t="s">
        <v>26</v>
      </c>
      <c r="Q59" s="13" t="s">
        <v>26</v>
      </c>
      <c r="R59" s="11" t="s">
        <v>27</v>
      </c>
      <c r="S59" s="24">
        <v>43977</v>
      </c>
      <c r="T59" s="92"/>
      <c r="U59" s="92"/>
      <c r="V59" s="92"/>
      <c r="W59" s="179"/>
      <c r="X59" s="92"/>
      <c r="Y59" s="92">
        <v>43994</v>
      </c>
      <c r="Z59" s="7"/>
      <c r="AA59" s="22"/>
      <c r="AB59" s="110"/>
      <c r="AC59" s="58"/>
      <c r="AE59" s="161">
        <f>IF(COUNTIF($F$5:$F59,F59)&gt;1,"0",COUNTIF($F$5:$F59,F59))</f>
        <v>1</v>
      </c>
      <c r="AF59" s="162">
        <f>COUNTIF($I59,"*GSB*")*$AE59</f>
        <v>0</v>
      </c>
      <c r="AG59" s="33">
        <f>COUNTIF($I59,"3a")*$AE59</f>
        <v>1</v>
      </c>
      <c r="AH59" s="33">
        <f>COUNTIF($I59,"4e")*$AE59</f>
        <v>0</v>
      </c>
      <c r="AI59" s="33">
        <f t="shared" si="3"/>
        <v>0</v>
      </c>
      <c r="AJ59" s="33">
        <f>COUNTIF($I59,"BAM")*$AE59</f>
        <v>0</v>
      </c>
      <c r="AK59" s="163">
        <f>(COUNTIF($I59,"AUTRES")+COUNTIF($I59,"UID")+COUNTIF($I59,"CII")+COUNTIF($I59,"EAE"))*$AE59</f>
        <v>0</v>
      </c>
      <c r="AL59" s="164">
        <f t="shared" si="4"/>
        <v>0</v>
      </c>
      <c r="AM59" s="33">
        <f>COUNTIF($J59,"MAR")*$AE59</f>
        <v>0</v>
      </c>
      <c r="AN59" s="165">
        <f>COUNTIF($J59,"TER")*$AE59</f>
        <v>1</v>
      </c>
    </row>
    <row r="60" spans="1:40" ht="20.100000000000001" customHeight="1" x14ac:dyDescent="0.25">
      <c r="A60" s="12"/>
      <c r="B60" s="10">
        <v>43970</v>
      </c>
      <c r="C60" s="29"/>
      <c r="D60" s="7"/>
      <c r="E60" s="11"/>
      <c r="F60" s="120">
        <v>56</v>
      </c>
      <c r="G60" s="115"/>
      <c r="H60" s="6"/>
      <c r="I60" s="16" t="s">
        <v>64</v>
      </c>
      <c r="J60" s="13" t="s">
        <v>66</v>
      </c>
      <c r="K60" s="105" t="s">
        <v>18</v>
      </c>
      <c r="L60" s="7"/>
      <c r="M60" s="7"/>
      <c r="N60" s="6"/>
      <c r="O60" s="88">
        <f t="shared" ca="1" si="2"/>
        <v>44593</v>
      </c>
      <c r="P60" s="5" t="s">
        <v>21</v>
      </c>
      <c r="Q60" s="13" t="s">
        <v>22</v>
      </c>
      <c r="R60" s="11" t="s">
        <v>23</v>
      </c>
      <c r="S60" s="24">
        <v>43977</v>
      </c>
      <c r="T60" s="24">
        <v>43992</v>
      </c>
      <c r="U60" s="24" t="s">
        <v>23</v>
      </c>
      <c r="V60" s="24">
        <v>44305</v>
      </c>
      <c r="W60" s="180"/>
      <c r="X60" s="24">
        <v>44006</v>
      </c>
      <c r="Y60" s="24">
        <v>43992</v>
      </c>
      <c r="Z60" s="7"/>
      <c r="AA60" s="22"/>
      <c r="AB60" s="110"/>
      <c r="AC60" s="111">
        <v>44327</v>
      </c>
      <c r="AE60" s="161">
        <f>IF(COUNTIF($F$5:$F60,F60)&gt;1,"0",COUNTIF($F$5:$F60,F60))</f>
        <v>1</v>
      </c>
      <c r="AF60" s="162">
        <f>COUNTIF($I60,"*GSB*")*$AE60</f>
        <v>0</v>
      </c>
      <c r="AG60" s="33">
        <f>COUNTIF($I60,"3a")*$AE60</f>
        <v>0</v>
      </c>
      <c r="AH60" s="33">
        <f>COUNTIF($I60,"4e")*$AE60</f>
        <v>0</v>
      </c>
      <c r="AI60" s="33">
        <f t="shared" si="3"/>
        <v>0</v>
      </c>
      <c r="AJ60" s="33">
        <f>COUNTIF($I60,"BAM")*$AE60</f>
        <v>1</v>
      </c>
      <c r="AK60" s="163">
        <f>(COUNTIF($I60,"AUTRES")+COUNTIF($I60,"UID")+COUNTIF($I60,"CII")+COUNTIF($I60,"EAE"))*$AE60</f>
        <v>0</v>
      </c>
      <c r="AL60" s="164">
        <f t="shared" si="4"/>
        <v>0</v>
      </c>
      <c r="AM60" s="33">
        <f>COUNTIF($J60,"MAR")*$AE60</f>
        <v>1</v>
      </c>
      <c r="AN60" s="165">
        <f>COUNTIF($J60,"TER")*$AE60</f>
        <v>0</v>
      </c>
    </row>
    <row r="61" spans="1:40" ht="20.100000000000001" customHeight="1" x14ac:dyDescent="0.25">
      <c r="A61" s="12"/>
      <c r="B61" s="10">
        <v>43970</v>
      </c>
      <c r="C61" s="29"/>
      <c r="D61" s="7"/>
      <c r="E61" s="11"/>
      <c r="F61" s="120">
        <v>57</v>
      </c>
      <c r="G61" s="115"/>
      <c r="H61" s="6"/>
      <c r="I61" s="16" t="s">
        <v>64</v>
      </c>
      <c r="J61" s="13" t="s">
        <v>66</v>
      </c>
      <c r="K61" s="105" t="s">
        <v>24</v>
      </c>
      <c r="L61" s="7"/>
      <c r="M61" s="7"/>
      <c r="N61" s="6"/>
      <c r="O61" s="88">
        <f t="shared" ca="1" si="2"/>
        <v>44593</v>
      </c>
      <c r="P61" s="5" t="s">
        <v>21</v>
      </c>
      <c r="Q61" s="13" t="s">
        <v>22</v>
      </c>
      <c r="R61" s="11" t="s">
        <v>23</v>
      </c>
      <c r="S61" s="24">
        <v>43977</v>
      </c>
      <c r="T61" s="24">
        <v>43992</v>
      </c>
      <c r="U61" s="24" t="s">
        <v>23</v>
      </c>
      <c r="V61" s="24">
        <v>44305</v>
      </c>
      <c r="W61" s="180"/>
      <c r="X61" s="24">
        <v>44006</v>
      </c>
      <c r="Y61" s="24">
        <v>43992</v>
      </c>
      <c r="Z61" s="7"/>
      <c r="AA61" s="22"/>
      <c r="AB61" s="110"/>
      <c r="AC61" s="111">
        <v>44327</v>
      </c>
      <c r="AE61" s="161">
        <f>IF(COUNTIF($F$5:$F61,F61)&gt;1,"0",COUNTIF($F$5:$F61,F61))</f>
        <v>1</v>
      </c>
      <c r="AF61" s="162">
        <f>COUNTIF($I61,"*GSB*")*$AE61</f>
        <v>0</v>
      </c>
      <c r="AG61" s="33">
        <f>COUNTIF($I61,"3a")*$AE61</f>
        <v>0</v>
      </c>
      <c r="AH61" s="33">
        <f>COUNTIF($I61,"4e")*$AE61</f>
        <v>0</v>
      </c>
      <c r="AI61" s="33">
        <f t="shared" si="3"/>
        <v>0</v>
      </c>
      <c r="AJ61" s="33">
        <f>COUNTIF($I61,"BAM")*$AE61</f>
        <v>1</v>
      </c>
      <c r="AK61" s="163">
        <f>(COUNTIF($I61,"AUTRES")+COUNTIF($I61,"UID")+COUNTIF($I61,"CII")+COUNTIF($I61,"EAE"))*$AE61</f>
        <v>0</v>
      </c>
      <c r="AL61" s="164">
        <f t="shared" si="4"/>
        <v>0</v>
      </c>
      <c r="AM61" s="33">
        <f>COUNTIF($J61,"MAR")*$AE61</f>
        <v>1</v>
      </c>
      <c r="AN61" s="165">
        <f>COUNTIF($J61,"TER")*$AE61</f>
        <v>0</v>
      </c>
    </row>
    <row r="62" spans="1:40" ht="20.100000000000001" customHeight="1" x14ac:dyDescent="0.25">
      <c r="A62" s="12"/>
      <c r="B62" s="10">
        <v>43986</v>
      </c>
      <c r="C62" s="29"/>
      <c r="D62" s="101"/>
      <c r="E62" s="11"/>
      <c r="F62" s="120">
        <v>58</v>
      </c>
      <c r="G62" s="115"/>
      <c r="H62" s="6"/>
      <c r="I62" s="16" t="s">
        <v>60</v>
      </c>
      <c r="J62" s="17" t="s">
        <v>67</v>
      </c>
      <c r="K62" s="105" t="s">
        <v>18</v>
      </c>
      <c r="L62" s="7"/>
      <c r="M62" s="7"/>
      <c r="N62" s="6"/>
      <c r="O62" s="88">
        <f t="shared" ca="1" si="2"/>
        <v>44593</v>
      </c>
      <c r="P62" s="5" t="s">
        <v>21</v>
      </c>
      <c r="Q62" s="13" t="s">
        <v>22</v>
      </c>
      <c r="R62" s="11" t="s">
        <v>23</v>
      </c>
      <c r="S62" s="24">
        <v>44104</v>
      </c>
      <c r="T62" s="24">
        <v>44116</v>
      </c>
      <c r="U62" s="24" t="s">
        <v>23</v>
      </c>
      <c r="V62" s="24">
        <v>45936</v>
      </c>
      <c r="W62" s="180"/>
      <c r="X62" s="24">
        <v>44125</v>
      </c>
      <c r="Y62" s="24">
        <v>44116</v>
      </c>
      <c r="Z62" s="7"/>
      <c r="AA62" s="22"/>
      <c r="AB62" s="114">
        <v>44014</v>
      </c>
      <c r="AC62" s="109"/>
      <c r="AE62" s="161">
        <f>IF(COUNTIF($F$5:$F62,F62)&gt;1,"0",COUNTIF($F$5:$F62,F62))</f>
        <v>1</v>
      </c>
      <c r="AF62" s="162">
        <f>COUNTIF($I62,"*GSB*")*$AE62</f>
        <v>0</v>
      </c>
      <c r="AG62" s="33">
        <f>COUNTIF($I62,"3a")*$AE62</f>
        <v>0</v>
      </c>
      <c r="AH62" s="33">
        <f>COUNTIF($I62,"4e")*$AE62</f>
        <v>1</v>
      </c>
      <c r="AI62" s="33">
        <f t="shared" si="3"/>
        <v>0</v>
      </c>
      <c r="AJ62" s="33">
        <f>COUNTIF($I62,"BAM")*$AE62</f>
        <v>0</v>
      </c>
      <c r="AK62" s="163">
        <f>(COUNTIF($I62,"AUTRES")+COUNTIF($I62,"UID")+COUNTIF($I62,"CII")+COUNTIF($I62,"EAE"))*$AE62</f>
        <v>0</v>
      </c>
      <c r="AL62" s="164">
        <f t="shared" si="4"/>
        <v>0</v>
      </c>
      <c r="AM62" s="33">
        <f>COUNTIF($J62,"MAR")*$AE62</f>
        <v>0</v>
      </c>
      <c r="AN62" s="165">
        <f>COUNTIF($J62,"TER")*$AE62</f>
        <v>1</v>
      </c>
    </row>
    <row r="63" spans="1:40" ht="20.100000000000001" customHeight="1" x14ac:dyDescent="0.25">
      <c r="A63" s="12"/>
      <c r="B63" s="10">
        <v>43976</v>
      </c>
      <c r="C63" s="29"/>
      <c r="D63" s="101"/>
      <c r="E63" s="11"/>
      <c r="F63" s="120">
        <v>59</v>
      </c>
      <c r="G63" s="115"/>
      <c r="H63" s="6"/>
      <c r="I63" s="16" t="s">
        <v>61</v>
      </c>
      <c r="J63" s="17" t="s">
        <v>67</v>
      </c>
      <c r="K63" s="105" t="s">
        <v>18</v>
      </c>
      <c r="L63" s="7"/>
      <c r="M63" s="7"/>
      <c r="N63" s="6"/>
      <c r="O63" s="88">
        <f t="shared" ca="1" si="2"/>
        <v>44593</v>
      </c>
      <c r="P63" s="5" t="s">
        <v>21</v>
      </c>
      <c r="Q63" s="13" t="s">
        <v>22</v>
      </c>
      <c r="R63" s="11" t="s">
        <v>23</v>
      </c>
      <c r="S63" s="24">
        <v>44236</v>
      </c>
      <c r="T63" s="24">
        <v>44256</v>
      </c>
      <c r="U63" s="24" t="s">
        <v>23</v>
      </c>
      <c r="V63" s="24">
        <v>45049</v>
      </c>
      <c r="W63" s="180"/>
      <c r="X63" s="24">
        <v>44277</v>
      </c>
      <c r="Y63" s="24">
        <v>44256</v>
      </c>
      <c r="Z63" s="7"/>
      <c r="AA63" s="22"/>
      <c r="AB63" s="114">
        <v>44014</v>
      </c>
      <c r="AC63" s="109"/>
      <c r="AE63" s="161">
        <f>IF(COUNTIF($F$5:$F63,F63)&gt;1,"0",COUNTIF($F$5:$F63,F63))</f>
        <v>1</v>
      </c>
      <c r="AF63" s="162">
        <f>COUNTIF($I63,"*GSB*")*$AE63</f>
        <v>0</v>
      </c>
      <c r="AG63" s="33">
        <f>COUNTIF($I63,"3a")*$AE63</f>
        <v>1</v>
      </c>
      <c r="AH63" s="33">
        <f>COUNTIF($I63,"4e")*$AE63</f>
        <v>0</v>
      </c>
      <c r="AI63" s="33">
        <f t="shared" si="3"/>
        <v>0</v>
      </c>
      <c r="AJ63" s="33">
        <f>COUNTIF($I63,"BAM")*$AE63</f>
        <v>0</v>
      </c>
      <c r="AK63" s="163">
        <f>(COUNTIF($I63,"AUTRES")+COUNTIF($I63,"UID")+COUNTIF($I63,"CII")+COUNTIF($I63,"EAE"))*$AE63</f>
        <v>0</v>
      </c>
      <c r="AL63" s="164">
        <f t="shared" si="4"/>
        <v>0</v>
      </c>
      <c r="AM63" s="33">
        <f>COUNTIF($J63,"MAR")*$AE63</f>
        <v>0</v>
      </c>
      <c r="AN63" s="165">
        <f>COUNTIF($J63,"TER")*$AE63</f>
        <v>1</v>
      </c>
    </row>
    <row r="64" spans="1:40" ht="20.100000000000001" customHeight="1" x14ac:dyDescent="0.25">
      <c r="A64" s="12"/>
      <c r="B64" s="10">
        <v>43976</v>
      </c>
      <c r="C64" s="29"/>
      <c r="D64" s="7"/>
      <c r="E64" s="11"/>
      <c r="F64" s="120">
        <v>60</v>
      </c>
      <c r="G64" s="115"/>
      <c r="H64" s="6"/>
      <c r="I64" s="16" t="s">
        <v>60</v>
      </c>
      <c r="J64" s="17" t="s">
        <v>67</v>
      </c>
      <c r="K64" s="105" t="s">
        <v>18</v>
      </c>
      <c r="L64" s="7"/>
      <c r="M64" s="7"/>
      <c r="N64" s="6"/>
      <c r="O64" s="88">
        <f t="shared" ca="1" si="2"/>
        <v>44593</v>
      </c>
      <c r="P64" s="5" t="s">
        <v>21</v>
      </c>
      <c r="Q64" s="13" t="s">
        <v>22</v>
      </c>
      <c r="R64" s="11" t="s">
        <v>23</v>
      </c>
      <c r="S64" s="24">
        <v>43984</v>
      </c>
      <c r="T64" s="24">
        <v>43998</v>
      </c>
      <c r="U64" s="24" t="s">
        <v>23</v>
      </c>
      <c r="V64" s="24">
        <v>45099</v>
      </c>
      <c r="W64" s="180"/>
      <c r="X64" s="24">
        <v>44020</v>
      </c>
      <c r="Y64" s="24">
        <v>43998</v>
      </c>
      <c r="Z64" s="7"/>
      <c r="AA64" s="22"/>
      <c r="AB64" s="110"/>
      <c r="AC64" s="58"/>
      <c r="AE64" s="161">
        <f>IF(COUNTIF($F$5:$F64,F64)&gt;1,"0",COUNTIF($F$5:$F64,F64))</f>
        <v>1</v>
      </c>
      <c r="AF64" s="162">
        <f>COUNTIF($I64,"*GSB*")*$AE64</f>
        <v>0</v>
      </c>
      <c r="AG64" s="33">
        <f>COUNTIF($I64,"3a")*$AE64</f>
        <v>0</v>
      </c>
      <c r="AH64" s="33">
        <f>COUNTIF($I64,"4e")*$AE64</f>
        <v>1</v>
      </c>
      <c r="AI64" s="33">
        <f t="shared" si="3"/>
        <v>0</v>
      </c>
      <c r="AJ64" s="33">
        <f>COUNTIF($I64,"BAM")*$AE64</f>
        <v>0</v>
      </c>
      <c r="AK64" s="163">
        <f>(COUNTIF($I64,"AUTRES")+COUNTIF($I64,"UID")+COUNTIF($I64,"CII")+COUNTIF($I64,"EAE"))*$AE64</f>
        <v>0</v>
      </c>
      <c r="AL64" s="164">
        <f t="shared" si="4"/>
        <v>0</v>
      </c>
      <c r="AM64" s="33">
        <f>COUNTIF($J64,"MAR")*$AE64</f>
        <v>0</v>
      </c>
      <c r="AN64" s="165">
        <f>COUNTIF($J64,"TER")*$AE64</f>
        <v>1</v>
      </c>
    </row>
    <row r="65" spans="1:40" ht="20.100000000000001" customHeight="1" x14ac:dyDescent="0.25">
      <c r="A65" s="12"/>
      <c r="B65" s="10">
        <v>43976</v>
      </c>
      <c r="C65" s="29"/>
      <c r="D65" s="7"/>
      <c r="E65" s="11"/>
      <c r="F65" s="120">
        <v>61</v>
      </c>
      <c r="G65" s="36"/>
      <c r="H65" s="6"/>
      <c r="I65" s="16" t="s">
        <v>60</v>
      </c>
      <c r="J65" s="17" t="s">
        <v>67</v>
      </c>
      <c r="K65" s="105" t="s">
        <v>18</v>
      </c>
      <c r="L65" s="7"/>
      <c r="M65" s="7"/>
      <c r="N65" s="6"/>
      <c r="O65" s="88">
        <f t="shared" ca="1" si="2"/>
        <v>44593</v>
      </c>
      <c r="P65" s="5" t="s">
        <v>21</v>
      </c>
      <c r="Q65" s="13" t="s">
        <v>22</v>
      </c>
      <c r="R65" s="11" t="s">
        <v>23</v>
      </c>
      <c r="S65" s="24">
        <v>43984</v>
      </c>
      <c r="T65" s="24">
        <v>43998</v>
      </c>
      <c r="U65" s="24" t="s">
        <v>23</v>
      </c>
      <c r="V65" s="24">
        <v>45600</v>
      </c>
      <c r="W65" s="180"/>
      <c r="X65" s="24">
        <v>44014</v>
      </c>
      <c r="Y65" s="24">
        <v>43998</v>
      </c>
      <c r="Z65" s="7"/>
      <c r="AA65" s="22"/>
      <c r="AB65" s="110"/>
      <c r="AC65" s="58"/>
      <c r="AE65" s="161">
        <f>IF(COUNTIF($F$5:$F65,F65)&gt;1,"0",COUNTIF($F$5:$F65,F65))</f>
        <v>1</v>
      </c>
      <c r="AF65" s="162">
        <f>COUNTIF($I65,"*GSB*")*$AE65</f>
        <v>0</v>
      </c>
      <c r="AG65" s="33">
        <f>COUNTIF($I65,"3a")*$AE65</f>
        <v>0</v>
      </c>
      <c r="AH65" s="33">
        <f>COUNTIF($I65,"4e")*$AE65</f>
        <v>1</v>
      </c>
      <c r="AI65" s="33">
        <f t="shared" si="3"/>
        <v>0</v>
      </c>
      <c r="AJ65" s="33">
        <f>COUNTIF($I65,"BAM")*$AE65</f>
        <v>0</v>
      </c>
      <c r="AK65" s="163">
        <f>(COUNTIF($I65,"AUTRES")+COUNTIF($I65,"UID")+COUNTIF($I65,"CII")+COUNTIF($I65,"EAE"))*$AE65</f>
        <v>0</v>
      </c>
      <c r="AL65" s="164">
        <f t="shared" si="4"/>
        <v>0</v>
      </c>
      <c r="AM65" s="33">
        <f>COUNTIF($J65,"MAR")*$AE65</f>
        <v>0</v>
      </c>
      <c r="AN65" s="165">
        <f>COUNTIF($J65,"TER")*$AE65</f>
        <v>1</v>
      </c>
    </row>
    <row r="66" spans="1:40" ht="20.100000000000001" customHeight="1" x14ac:dyDescent="0.25">
      <c r="A66" s="12"/>
      <c r="B66" s="10">
        <v>43977</v>
      </c>
      <c r="C66" s="29"/>
      <c r="D66" s="7"/>
      <c r="E66" s="11"/>
      <c r="F66" s="120">
        <v>62</v>
      </c>
      <c r="G66" s="115"/>
      <c r="H66" s="6"/>
      <c r="I66" s="16" t="s">
        <v>61</v>
      </c>
      <c r="J66" s="17" t="s">
        <v>67</v>
      </c>
      <c r="K66" s="105" t="s">
        <v>18</v>
      </c>
      <c r="L66" s="7"/>
      <c r="M66" s="7"/>
      <c r="N66" s="6"/>
      <c r="O66" s="88">
        <f t="shared" ca="1" si="2"/>
        <v>44593</v>
      </c>
      <c r="P66" s="5" t="s">
        <v>21</v>
      </c>
      <c r="Q66" s="13" t="s">
        <v>22</v>
      </c>
      <c r="R66" s="11" t="s">
        <v>30</v>
      </c>
      <c r="S66" s="24">
        <v>43977</v>
      </c>
      <c r="T66" s="92"/>
      <c r="U66" s="92"/>
      <c r="V66" s="92"/>
      <c r="W66" s="179"/>
      <c r="X66" s="92"/>
      <c r="Y66" s="92">
        <v>43977</v>
      </c>
      <c r="Z66" s="7"/>
      <c r="AA66" s="22"/>
      <c r="AB66" s="110"/>
      <c r="AC66" s="58"/>
      <c r="AE66" s="161">
        <f>IF(COUNTIF($F$5:$F66,F66)&gt;1,"0",COUNTIF($F$5:$F66,F66))</f>
        <v>1</v>
      </c>
      <c r="AF66" s="162">
        <f>COUNTIF($I66,"*GSB*")*$AE66</f>
        <v>0</v>
      </c>
      <c r="AG66" s="33">
        <f>COUNTIF($I66,"3a")*$AE66</f>
        <v>1</v>
      </c>
      <c r="AH66" s="33">
        <f>COUNTIF($I66,"4e")*$AE66</f>
        <v>0</v>
      </c>
      <c r="AI66" s="33">
        <f t="shared" si="3"/>
        <v>0</v>
      </c>
      <c r="AJ66" s="33">
        <f>COUNTIF($I66,"BAM")*$AE66</f>
        <v>0</v>
      </c>
      <c r="AK66" s="163">
        <f>(COUNTIF($I66,"AUTRES")+COUNTIF($I66,"UID")+COUNTIF($I66,"CII")+COUNTIF($I66,"EAE"))*$AE66</f>
        <v>0</v>
      </c>
      <c r="AL66" s="164">
        <f t="shared" si="4"/>
        <v>0</v>
      </c>
      <c r="AM66" s="33">
        <f>COUNTIF($J66,"MAR")*$AE66</f>
        <v>0</v>
      </c>
      <c r="AN66" s="165">
        <f>COUNTIF($J66,"TER")*$AE66</f>
        <v>1</v>
      </c>
    </row>
    <row r="67" spans="1:40" ht="20.100000000000001" customHeight="1" x14ac:dyDescent="0.25">
      <c r="A67" s="12"/>
      <c r="B67" s="10">
        <v>43977</v>
      </c>
      <c r="C67" s="29"/>
      <c r="D67" s="7"/>
      <c r="E67" s="11"/>
      <c r="F67" s="120">
        <v>63</v>
      </c>
      <c r="G67" s="115"/>
      <c r="H67" s="6"/>
      <c r="I67" s="16" t="s">
        <v>61</v>
      </c>
      <c r="J67" s="17" t="s">
        <v>67</v>
      </c>
      <c r="K67" s="105" t="s">
        <v>24</v>
      </c>
      <c r="L67" s="7"/>
      <c r="M67" s="7"/>
      <c r="N67" s="6"/>
      <c r="O67" s="88">
        <f t="shared" ca="1" si="2"/>
        <v>44593</v>
      </c>
      <c r="P67" s="5" t="s">
        <v>21</v>
      </c>
      <c r="Q67" s="13" t="s">
        <v>22</v>
      </c>
      <c r="R67" s="11" t="s">
        <v>23</v>
      </c>
      <c r="S67" s="24">
        <v>43985</v>
      </c>
      <c r="T67" s="24">
        <v>43999</v>
      </c>
      <c r="U67" s="24" t="s">
        <v>23</v>
      </c>
      <c r="V67" s="24">
        <v>45626</v>
      </c>
      <c r="W67" s="180"/>
      <c r="X67" s="24">
        <v>44001</v>
      </c>
      <c r="Y67" s="24">
        <v>43999</v>
      </c>
      <c r="Z67" s="7"/>
      <c r="AA67" s="22"/>
      <c r="AB67" s="110"/>
      <c r="AC67" s="58"/>
      <c r="AE67" s="161">
        <f>IF(COUNTIF($F$5:$F67,F67)&gt;1,"0",COUNTIF($F$5:$F67,F67))</f>
        <v>1</v>
      </c>
      <c r="AF67" s="162">
        <f>COUNTIF($I67,"*GSB*")*$AE67</f>
        <v>0</v>
      </c>
      <c r="AG67" s="33">
        <f>COUNTIF($I67,"3a")*$AE67</f>
        <v>1</v>
      </c>
      <c r="AH67" s="33">
        <f>COUNTIF($I67,"4e")*$AE67</f>
        <v>0</v>
      </c>
      <c r="AI67" s="33">
        <f t="shared" si="3"/>
        <v>0</v>
      </c>
      <c r="AJ67" s="33">
        <f>COUNTIF($I67,"BAM")*$AE67</f>
        <v>0</v>
      </c>
      <c r="AK67" s="163">
        <f>(COUNTIF($I67,"AUTRES")+COUNTIF($I67,"UID")+COUNTIF($I67,"CII")+COUNTIF($I67,"EAE"))*$AE67</f>
        <v>0</v>
      </c>
      <c r="AL67" s="164">
        <f t="shared" si="4"/>
        <v>0</v>
      </c>
      <c r="AM67" s="33">
        <f>COUNTIF($J67,"MAR")*$AE67</f>
        <v>0</v>
      </c>
      <c r="AN67" s="165">
        <f>COUNTIF($J67,"TER")*$AE67</f>
        <v>1</v>
      </c>
    </row>
    <row r="68" spans="1:40" ht="20.100000000000001" customHeight="1" x14ac:dyDescent="0.25">
      <c r="A68" s="12"/>
      <c r="B68" s="10">
        <v>43980</v>
      </c>
      <c r="C68" s="29"/>
      <c r="D68" s="38"/>
      <c r="E68" s="11"/>
      <c r="F68" s="120">
        <v>64</v>
      </c>
      <c r="G68" s="115"/>
      <c r="H68" s="6"/>
      <c r="I68" s="16" t="s">
        <v>60</v>
      </c>
      <c r="J68" s="17" t="s">
        <v>67</v>
      </c>
      <c r="K68" s="105" t="s">
        <v>18</v>
      </c>
      <c r="L68" s="7"/>
      <c r="M68" s="7"/>
      <c r="N68" s="6"/>
      <c r="O68" s="88">
        <f t="shared" ca="1" si="2"/>
        <v>44593</v>
      </c>
      <c r="P68" s="5" t="s">
        <v>21</v>
      </c>
      <c r="Q68" s="13" t="s">
        <v>22</v>
      </c>
      <c r="R68" s="11" t="s">
        <v>30</v>
      </c>
      <c r="S68" s="24">
        <v>43984</v>
      </c>
      <c r="T68" s="92"/>
      <c r="U68" s="92"/>
      <c r="V68" s="92"/>
      <c r="W68" s="179"/>
      <c r="X68" s="92"/>
      <c r="Y68" s="92">
        <v>43994</v>
      </c>
      <c r="Z68" s="7"/>
      <c r="AA68" s="22"/>
      <c r="AB68" s="110"/>
      <c r="AC68" s="58"/>
      <c r="AE68" s="161">
        <f>IF(COUNTIF($F$5:$F68,F68)&gt;1,"0",COUNTIF($F$5:$F68,F68))</f>
        <v>1</v>
      </c>
      <c r="AF68" s="162">
        <f>COUNTIF($I68,"*GSB*")*$AE68</f>
        <v>0</v>
      </c>
      <c r="AG68" s="33">
        <f>COUNTIF($I68,"3a")*$AE68</f>
        <v>0</v>
      </c>
      <c r="AH68" s="33">
        <f>COUNTIF($I68,"4e")*$AE68</f>
        <v>1</v>
      </c>
      <c r="AI68" s="33">
        <f t="shared" si="3"/>
        <v>0</v>
      </c>
      <c r="AJ68" s="33">
        <f>COUNTIF($I68,"BAM")*$AE68</f>
        <v>0</v>
      </c>
      <c r="AK68" s="163">
        <f>(COUNTIF($I68,"AUTRES")+COUNTIF($I68,"UID")+COUNTIF($I68,"CII")+COUNTIF($I68,"EAE"))*$AE68</f>
        <v>0</v>
      </c>
      <c r="AL68" s="164">
        <f t="shared" si="4"/>
        <v>0</v>
      </c>
      <c r="AM68" s="33">
        <f>COUNTIF($J68,"MAR")*$AE68</f>
        <v>0</v>
      </c>
      <c r="AN68" s="165">
        <f>COUNTIF($J68,"TER")*$AE68</f>
        <v>1</v>
      </c>
    </row>
    <row r="69" spans="1:40" ht="20.100000000000001" customHeight="1" x14ac:dyDescent="0.25">
      <c r="A69" s="12"/>
      <c r="B69" s="10">
        <v>43980</v>
      </c>
      <c r="C69" s="29"/>
      <c r="D69" s="38"/>
      <c r="E69" s="11"/>
      <c r="F69" s="120">
        <v>65</v>
      </c>
      <c r="G69" s="115"/>
      <c r="H69" s="6"/>
      <c r="I69" s="16" t="s">
        <v>60</v>
      </c>
      <c r="J69" s="17" t="s">
        <v>67</v>
      </c>
      <c r="K69" s="105" t="s">
        <v>33</v>
      </c>
      <c r="L69" s="7"/>
      <c r="M69" s="7"/>
      <c r="N69" s="6"/>
      <c r="O69" s="88">
        <f t="shared" ref="O69:O132" ca="1" si="5">TODAY()-N69</f>
        <v>44593</v>
      </c>
      <c r="P69" s="5" t="s">
        <v>21</v>
      </c>
      <c r="Q69" s="13" t="s">
        <v>22</v>
      </c>
      <c r="R69" s="11" t="s">
        <v>30</v>
      </c>
      <c r="S69" s="24">
        <v>43984</v>
      </c>
      <c r="T69" s="92"/>
      <c r="U69" s="92"/>
      <c r="V69" s="92"/>
      <c r="W69" s="179"/>
      <c r="X69" s="92"/>
      <c r="Y69" s="92">
        <v>43994</v>
      </c>
      <c r="Z69" s="7"/>
      <c r="AA69" s="22"/>
      <c r="AB69" s="110"/>
      <c r="AC69" s="58"/>
      <c r="AE69" s="161">
        <f>IF(COUNTIF($F$5:$F69,F69)&gt;1,"0",COUNTIF($F$5:$F69,F69))</f>
        <v>1</v>
      </c>
      <c r="AF69" s="162">
        <f>COUNTIF($I69,"*GSB*")*$AE69</f>
        <v>0</v>
      </c>
      <c r="AG69" s="33">
        <f>COUNTIF($I69,"3a")*$AE69</f>
        <v>0</v>
      </c>
      <c r="AH69" s="33">
        <f>COUNTIF($I69,"4e")*$AE69</f>
        <v>1</v>
      </c>
      <c r="AI69" s="33">
        <f t="shared" ref="AI69:AI132" si="6">COUNTIF($I69,"*CNEC*")*$AE69</f>
        <v>0</v>
      </c>
      <c r="AJ69" s="33">
        <f>COUNTIF($I69,"BAM")*$AE69</f>
        <v>0</v>
      </c>
      <c r="AK69" s="163">
        <f>(COUNTIF($I69,"AUTRES")+COUNTIF($I69,"UID")+COUNTIF($I69,"CII")+COUNTIF($I69,"EAE"))*$AE69</f>
        <v>0</v>
      </c>
      <c r="AL69" s="164">
        <f t="shared" ref="AL69:AL132" si="7">COUNTIF($J69,"AIR")*$AE69</f>
        <v>0</v>
      </c>
      <c r="AM69" s="33">
        <f>COUNTIF($J69,"MAR")*$AE69</f>
        <v>0</v>
      </c>
      <c r="AN69" s="165">
        <f>COUNTIF($J69,"TER")*$AE69</f>
        <v>1</v>
      </c>
    </row>
    <row r="70" spans="1:40" ht="20.100000000000001" customHeight="1" x14ac:dyDescent="0.25">
      <c r="A70" s="12"/>
      <c r="B70" s="10">
        <v>43980</v>
      </c>
      <c r="C70" s="29"/>
      <c r="D70" s="38"/>
      <c r="E70" s="11"/>
      <c r="F70" s="120">
        <v>66</v>
      </c>
      <c r="G70" s="115"/>
      <c r="H70" s="6"/>
      <c r="I70" s="16" t="s">
        <v>60</v>
      </c>
      <c r="J70" s="17" t="s">
        <v>67</v>
      </c>
      <c r="K70" s="105" t="s">
        <v>24</v>
      </c>
      <c r="L70" s="7"/>
      <c r="M70" s="7"/>
      <c r="N70" s="6"/>
      <c r="O70" s="88">
        <f t="shared" ca="1" si="5"/>
        <v>44593</v>
      </c>
      <c r="P70" s="5" t="s">
        <v>21</v>
      </c>
      <c r="Q70" s="13" t="s">
        <v>22</v>
      </c>
      <c r="R70" s="11" t="s">
        <v>30</v>
      </c>
      <c r="S70" s="24">
        <v>43984</v>
      </c>
      <c r="T70" s="92"/>
      <c r="U70" s="92"/>
      <c r="V70" s="92"/>
      <c r="W70" s="179"/>
      <c r="X70" s="92"/>
      <c r="Y70" s="92">
        <v>43994</v>
      </c>
      <c r="Z70" s="7"/>
      <c r="AA70" s="22"/>
      <c r="AB70" s="110"/>
      <c r="AC70" s="58"/>
      <c r="AE70" s="161">
        <f>IF(COUNTIF($F$5:$F70,F70)&gt;1,"0",COUNTIF($F$5:$F70,F70))</f>
        <v>1</v>
      </c>
      <c r="AF70" s="162">
        <f>COUNTIF($I70,"*GSB*")*$AE70</f>
        <v>0</v>
      </c>
      <c r="AG70" s="33">
        <f>COUNTIF($I70,"3a")*$AE70</f>
        <v>0</v>
      </c>
      <c r="AH70" s="33">
        <f>COUNTIF($I70,"4e")*$AE70</f>
        <v>1</v>
      </c>
      <c r="AI70" s="33">
        <f t="shared" si="6"/>
        <v>0</v>
      </c>
      <c r="AJ70" s="33">
        <f>COUNTIF($I70,"BAM")*$AE70</f>
        <v>0</v>
      </c>
      <c r="AK70" s="163">
        <f>(COUNTIF($I70,"AUTRES")+COUNTIF($I70,"UID")+COUNTIF($I70,"CII")+COUNTIF($I70,"EAE"))*$AE70</f>
        <v>0</v>
      </c>
      <c r="AL70" s="164">
        <f t="shared" si="7"/>
        <v>0</v>
      </c>
      <c r="AM70" s="33">
        <f>COUNTIF($J70,"MAR")*$AE70</f>
        <v>0</v>
      </c>
      <c r="AN70" s="165">
        <f>COUNTIF($J70,"TER")*$AE70</f>
        <v>1</v>
      </c>
    </row>
    <row r="71" spans="1:40" ht="20.100000000000001" customHeight="1" x14ac:dyDescent="0.25">
      <c r="A71" s="12"/>
      <c r="B71" s="10">
        <v>43984</v>
      </c>
      <c r="C71" s="29"/>
      <c r="D71" s="7"/>
      <c r="E71" s="11"/>
      <c r="F71" s="120">
        <v>67</v>
      </c>
      <c r="G71" s="115"/>
      <c r="H71" s="6"/>
      <c r="I71" s="16" t="s">
        <v>60</v>
      </c>
      <c r="J71" s="17" t="s">
        <v>67</v>
      </c>
      <c r="K71" s="105" t="s">
        <v>18</v>
      </c>
      <c r="L71" s="7"/>
      <c r="M71" s="7"/>
      <c r="N71" s="6"/>
      <c r="O71" s="88">
        <f t="shared" ca="1" si="5"/>
        <v>44593</v>
      </c>
      <c r="P71" s="5" t="s">
        <v>21</v>
      </c>
      <c r="Q71" s="13" t="s">
        <v>22</v>
      </c>
      <c r="R71" s="11" t="s">
        <v>23</v>
      </c>
      <c r="S71" s="24">
        <v>44027</v>
      </c>
      <c r="T71" s="24">
        <v>44042</v>
      </c>
      <c r="U71" s="24" t="s">
        <v>23</v>
      </c>
      <c r="V71" s="24">
        <v>45118</v>
      </c>
      <c r="W71" s="180"/>
      <c r="X71" s="24">
        <v>44049</v>
      </c>
      <c r="Y71" s="24">
        <v>44056</v>
      </c>
      <c r="Z71" s="7"/>
      <c r="AA71" s="22"/>
      <c r="AB71" s="110"/>
      <c r="AC71" s="109"/>
      <c r="AE71" s="161">
        <f>IF(COUNTIF($F$5:$F71,F71)&gt;1,"0",COUNTIF($F$5:$F71,F71))</f>
        <v>1</v>
      </c>
      <c r="AF71" s="162">
        <f>COUNTIF($I71,"*GSB*")*$AE71</f>
        <v>0</v>
      </c>
      <c r="AG71" s="33">
        <f>COUNTIF($I71,"3a")*$AE71</f>
        <v>0</v>
      </c>
      <c r="AH71" s="33">
        <f>COUNTIF($I71,"4e")*$AE71</f>
        <v>1</v>
      </c>
      <c r="AI71" s="33">
        <f t="shared" si="6"/>
        <v>0</v>
      </c>
      <c r="AJ71" s="33">
        <f>COUNTIF($I71,"BAM")*$AE71</f>
        <v>0</v>
      </c>
      <c r="AK71" s="163">
        <f>(COUNTIF($I71,"AUTRES")+COUNTIF($I71,"UID")+COUNTIF($I71,"CII")+COUNTIF($I71,"EAE"))*$AE71</f>
        <v>0</v>
      </c>
      <c r="AL71" s="164">
        <f t="shared" si="7"/>
        <v>0</v>
      </c>
      <c r="AM71" s="33">
        <f>COUNTIF($J71,"MAR")*$AE71</f>
        <v>0</v>
      </c>
      <c r="AN71" s="165">
        <f>COUNTIF($J71,"TER")*$AE71</f>
        <v>1</v>
      </c>
    </row>
    <row r="72" spans="1:40" ht="20.100000000000001" customHeight="1" x14ac:dyDescent="0.25">
      <c r="A72" s="12"/>
      <c r="B72" s="10">
        <v>43984</v>
      </c>
      <c r="C72" s="29"/>
      <c r="D72" s="7"/>
      <c r="E72" s="11"/>
      <c r="F72" s="120">
        <v>68</v>
      </c>
      <c r="G72" s="115"/>
      <c r="H72" s="6"/>
      <c r="I72" s="16" t="s">
        <v>60</v>
      </c>
      <c r="J72" s="17" t="s">
        <v>67</v>
      </c>
      <c r="K72" s="105" t="s">
        <v>24</v>
      </c>
      <c r="L72" s="7"/>
      <c r="M72" s="7"/>
      <c r="N72" s="6"/>
      <c r="O72" s="88">
        <f t="shared" ca="1" si="5"/>
        <v>44593</v>
      </c>
      <c r="P72" s="5" t="s">
        <v>21</v>
      </c>
      <c r="Q72" s="13" t="s">
        <v>22</v>
      </c>
      <c r="R72" s="11" t="s">
        <v>23</v>
      </c>
      <c r="S72" s="24">
        <v>44027</v>
      </c>
      <c r="T72" s="24">
        <v>44042</v>
      </c>
      <c r="U72" s="24" t="s">
        <v>23</v>
      </c>
      <c r="V72" s="24">
        <v>45118</v>
      </c>
      <c r="W72" s="180"/>
      <c r="X72" s="24">
        <v>44049</v>
      </c>
      <c r="Y72" s="24">
        <v>44056</v>
      </c>
      <c r="Z72" s="7"/>
      <c r="AA72" s="22"/>
      <c r="AB72" s="110"/>
      <c r="AC72" s="109"/>
      <c r="AE72" s="161">
        <f>IF(COUNTIF($F$5:$F72,F72)&gt;1,"0",COUNTIF($F$5:$F72,F72))</f>
        <v>1</v>
      </c>
      <c r="AF72" s="162">
        <f>COUNTIF($I72,"*GSB*")*$AE72</f>
        <v>0</v>
      </c>
      <c r="AG72" s="33">
        <f>COUNTIF($I72,"3a")*$AE72</f>
        <v>0</v>
      </c>
      <c r="AH72" s="33">
        <f>COUNTIF($I72,"4e")*$AE72</f>
        <v>1</v>
      </c>
      <c r="AI72" s="33">
        <f t="shared" si="6"/>
        <v>0</v>
      </c>
      <c r="AJ72" s="33">
        <f>COUNTIF($I72,"BAM")*$AE72</f>
        <v>0</v>
      </c>
      <c r="AK72" s="163">
        <f>(COUNTIF($I72,"AUTRES")+COUNTIF($I72,"UID")+COUNTIF($I72,"CII")+COUNTIF($I72,"EAE"))*$AE72</f>
        <v>0</v>
      </c>
      <c r="AL72" s="164">
        <f t="shared" si="7"/>
        <v>0</v>
      </c>
      <c r="AM72" s="33">
        <f>COUNTIF($J72,"MAR")*$AE72</f>
        <v>0</v>
      </c>
      <c r="AN72" s="165">
        <f>COUNTIF($J72,"TER")*$AE72</f>
        <v>1</v>
      </c>
    </row>
    <row r="73" spans="1:40" ht="20.100000000000001" customHeight="1" x14ac:dyDescent="0.25">
      <c r="A73" s="12"/>
      <c r="B73" s="10">
        <v>43984</v>
      </c>
      <c r="C73" s="29"/>
      <c r="D73" s="101"/>
      <c r="E73" s="11"/>
      <c r="F73" s="120">
        <v>69</v>
      </c>
      <c r="G73" s="115"/>
      <c r="H73" s="6"/>
      <c r="I73" s="16" t="s">
        <v>61</v>
      </c>
      <c r="J73" s="17" t="s">
        <v>67</v>
      </c>
      <c r="K73" s="105" t="s">
        <v>18</v>
      </c>
      <c r="L73" s="7"/>
      <c r="M73" s="7"/>
      <c r="N73" s="6"/>
      <c r="O73" s="88">
        <f t="shared" ca="1" si="5"/>
        <v>44593</v>
      </c>
      <c r="P73" s="5" t="s">
        <v>21</v>
      </c>
      <c r="Q73" s="13" t="s">
        <v>20</v>
      </c>
      <c r="R73" s="11" t="s">
        <v>30</v>
      </c>
      <c r="S73" s="24">
        <v>44288</v>
      </c>
      <c r="T73" s="92"/>
      <c r="U73" s="92"/>
      <c r="V73" s="92"/>
      <c r="W73" s="179"/>
      <c r="X73" s="92"/>
      <c r="Y73" s="92">
        <v>44288</v>
      </c>
      <c r="Z73" s="7"/>
      <c r="AA73" s="22"/>
      <c r="AB73" s="114">
        <v>44014</v>
      </c>
      <c r="AC73" s="109"/>
      <c r="AE73" s="161">
        <f>IF(COUNTIF($F$5:$F73,F73)&gt;1,"0",COUNTIF($F$5:$F73,F73))</f>
        <v>1</v>
      </c>
      <c r="AF73" s="162">
        <f>COUNTIF($I73,"*GSB*")*$AE73</f>
        <v>0</v>
      </c>
      <c r="AG73" s="33">
        <f>COUNTIF($I73,"3a")*$AE73</f>
        <v>1</v>
      </c>
      <c r="AH73" s="33">
        <f>COUNTIF($I73,"4e")*$AE73</f>
        <v>0</v>
      </c>
      <c r="AI73" s="33">
        <f t="shared" si="6"/>
        <v>0</v>
      </c>
      <c r="AJ73" s="33">
        <f>COUNTIF($I73,"BAM")*$AE73</f>
        <v>0</v>
      </c>
      <c r="AK73" s="163">
        <f>(COUNTIF($I73,"AUTRES")+COUNTIF($I73,"UID")+COUNTIF($I73,"CII")+COUNTIF($I73,"EAE"))*$AE73</f>
        <v>0</v>
      </c>
      <c r="AL73" s="164">
        <f t="shared" si="7"/>
        <v>0</v>
      </c>
      <c r="AM73" s="33">
        <f>COUNTIF($J73,"MAR")*$AE73</f>
        <v>0</v>
      </c>
      <c r="AN73" s="165">
        <f>COUNTIF($J73,"TER")*$AE73</f>
        <v>1</v>
      </c>
    </row>
    <row r="74" spans="1:40" ht="20.100000000000001" customHeight="1" x14ac:dyDescent="0.25">
      <c r="A74" s="12"/>
      <c r="B74" s="10">
        <v>44060</v>
      </c>
      <c r="C74" s="29"/>
      <c r="D74" s="7"/>
      <c r="E74" s="11"/>
      <c r="F74" s="120">
        <v>70</v>
      </c>
      <c r="G74" s="115"/>
      <c r="H74" s="6"/>
      <c r="I74" s="16" t="s">
        <v>65</v>
      </c>
      <c r="J74" s="17" t="s">
        <v>67</v>
      </c>
      <c r="K74" s="105" t="s">
        <v>24</v>
      </c>
      <c r="L74" s="7"/>
      <c r="M74" s="7"/>
      <c r="N74" s="6"/>
      <c r="O74" s="88">
        <f t="shared" ca="1" si="5"/>
        <v>44593</v>
      </c>
      <c r="P74" s="5" t="s">
        <v>21</v>
      </c>
      <c r="Q74" s="13" t="s">
        <v>22</v>
      </c>
      <c r="R74" s="11" t="s">
        <v>23</v>
      </c>
      <c r="S74" s="24">
        <v>44060</v>
      </c>
      <c r="T74" s="24">
        <v>44069</v>
      </c>
      <c r="U74" s="24" t="s">
        <v>23</v>
      </c>
      <c r="V74" s="24">
        <v>44685</v>
      </c>
      <c r="W74" s="180"/>
      <c r="X74" s="24">
        <v>44071</v>
      </c>
      <c r="Y74" s="24">
        <v>44069</v>
      </c>
      <c r="Z74" s="7"/>
      <c r="AA74" s="22"/>
      <c r="AB74" s="110"/>
      <c r="AC74" s="58"/>
      <c r="AE74" s="161">
        <f>IF(COUNTIF($F$5:$F74,F74)&gt;1,"0",COUNTIF($F$5:$F74,F74))</f>
        <v>1</v>
      </c>
      <c r="AF74" s="162">
        <f>COUNTIF($I74,"*GSB*")*$AE74</f>
        <v>1</v>
      </c>
      <c r="AG74" s="33">
        <f>COUNTIF($I74,"3a")*$AE74</f>
        <v>0</v>
      </c>
      <c r="AH74" s="33">
        <f>COUNTIF($I74,"4e")*$AE74</f>
        <v>0</v>
      </c>
      <c r="AI74" s="33">
        <f t="shared" si="6"/>
        <v>0</v>
      </c>
      <c r="AJ74" s="33">
        <f>COUNTIF($I74,"BAM")*$AE74</f>
        <v>0</v>
      </c>
      <c r="AK74" s="163">
        <f>(COUNTIF($I74,"AUTRES")+COUNTIF($I74,"UID")+COUNTIF($I74,"CII")+COUNTIF($I74,"EAE"))*$AE74</f>
        <v>0</v>
      </c>
      <c r="AL74" s="164">
        <f t="shared" si="7"/>
        <v>0</v>
      </c>
      <c r="AM74" s="33">
        <f>COUNTIF($J74,"MAR")*$AE74</f>
        <v>0</v>
      </c>
      <c r="AN74" s="165">
        <f>COUNTIF($J74,"TER")*$AE74</f>
        <v>1</v>
      </c>
    </row>
    <row r="75" spans="1:40" ht="20.100000000000001" customHeight="1" x14ac:dyDescent="0.25">
      <c r="A75" s="12"/>
      <c r="B75" s="10">
        <v>43985</v>
      </c>
      <c r="C75" s="29"/>
      <c r="D75" s="7"/>
      <c r="E75" s="11"/>
      <c r="F75" s="120">
        <v>71</v>
      </c>
      <c r="G75" s="115"/>
      <c r="H75" s="6"/>
      <c r="I75" s="16" t="s">
        <v>73</v>
      </c>
      <c r="J75" s="17" t="s">
        <v>67</v>
      </c>
      <c r="K75" s="105" t="s">
        <v>24</v>
      </c>
      <c r="L75" s="7"/>
      <c r="M75" s="7"/>
      <c r="N75" s="6"/>
      <c r="O75" s="88">
        <f t="shared" ca="1" si="5"/>
        <v>44593</v>
      </c>
      <c r="P75" s="5" t="s">
        <v>21</v>
      </c>
      <c r="Q75" s="13" t="s">
        <v>22</v>
      </c>
      <c r="R75" s="11" t="s">
        <v>23</v>
      </c>
      <c r="S75" s="24">
        <v>43993</v>
      </c>
      <c r="T75" s="24">
        <v>44021</v>
      </c>
      <c r="U75" s="24" t="s">
        <v>23</v>
      </c>
      <c r="V75" s="24">
        <v>44590</v>
      </c>
      <c r="W75" s="180"/>
      <c r="X75" s="24">
        <v>44039</v>
      </c>
      <c r="Y75" s="24">
        <v>44025</v>
      </c>
      <c r="Z75" s="7"/>
      <c r="AA75" s="22"/>
      <c r="AB75" s="110"/>
      <c r="AC75" s="58"/>
      <c r="AE75" s="161">
        <f>IF(COUNTIF($F$5:$F75,F75)&gt;1,"0",COUNTIF($F$5:$F75,F75))</f>
        <v>1</v>
      </c>
      <c r="AF75" s="162">
        <f>COUNTIF($I75,"*GSB*")*$AE75</f>
        <v>0</v>
      </c>
      <c r="AG75" s="33">
        <f>COUNTIF($I75,"3a")*$AE75</f>
        <v>0</v>
      </c>
      <c r="AH75" s="33">
        <f>COUNTIF($I75,"4e")*$AE75</f>
        <v>0</v>
      </c>
      <c r="AI75" s="33">
        <f t="shared" si="6"/>
        <v>1</v>
      </c>
      <c r="AJ75" s="33">
        <f>COUNTIF($I75,"BAM")*$AE75</f>
        <v>0</v>
      </c>
      <c r="AK75" s="163">
        <f>(COUNTIF($I75,"AUTRES")+COUNTIF($I75,"UID")+COUNTIF($I75,"CII")+COUNTIF($I75,"EAE"))*$AE75</f>
        <v>0</v>
      </c>
      <c r="AL75" s="164">
        <f t="shared" si="7"/>
        <v>0</v>
      </c>
      <c r="AM75" s="33">
        <f>COUNTIF($J75,"MAR")*$AE75</f>
        <v>0</v>
      </c>
      <c r="AN75" s="165">
        <f>COUNTIF($J75,"TER")*$AE75</f>
        <v>1</v>
      </c>
    </row>
    <row r="76" spans="1:40" ht="20.100000000000001" customHeight="1" x14ac:dyDescent="0.25">
      <c r="A76" s="12"/>
      <c r="B76" s="10">
        <v>43985</v>
      </c>
      <c r="C76" s="29"/>
      <c r="D76" s="7"/>
      <c r="E76" s="11"/>
      <c r="F76" s="120">
        <v>72</v>
      </c>
      <c r="G76" s="115"/>
      <c r="H76" s="6"/>
      <c r="I76" s="16" t="s">
        <v>73</v>
      </c>
      <c r="J76" s="17" t="s">
        <v>67</v>
      </c>
      <c r="K76" s="105" t="s">
        <v>24</v>
      </c>
      <c r="L76" s="7"/>
      <c r="M76" s="7"/>
      <c r="N76" s="6"/>
      <c r="O76" s="88">
        <f t="shared" ca="1" si="5"/>
        <v>44593</v>
      </c>
      <c r="P76" s="5" t="s">
        <v>21</v>
      </c>
      <c r="Q76" s="13" t="s">
        <v>22</v>
      </c>
      <c r="R76" s="11" t="s">
        <v>23</v>
      </c>
      <c r="S76" s="24">
        <v>43993</v>
      </c>
      <c r="T76" s="24">
        <v>44021</v>
      </c>
      <c r="U76" s="24" t="s">
        <v>23</v>
      </c>
      <c r="V76" s="24">
        <v>45189</v>
      </c>
      <c r="W76" s="180"/>
      <c r="X76" s="24">
        <v>44039</v>
      </c>
      <c r="Y76" s="24">
        <v>44025</v>
      </c>
      <c r="Z76" s="7"/>
      <c r="AA76" s="22"/>
      <c r="AB76" s="110"/>
      <c r="AC76" s="58"/>
      <c r="AE76" s="161">
        <f>IF(COUNTIF($F$5:$F76,F76)&gt;1,"0",COUNTIF($F$5:$F76,F76))</f>
        <v>1</v>
      </c>
      <c r="AF76" s="162">
        <f>COUNTIF($I76,"*GSB*")*$AE76</f>
        <v>0</v>
      </c>
      <c r="AG76" s="33">
        <f>COUNTIF($I76,"3a")*$AE76</f>
        <v>0</v>
      </c>
      <c r="AH76" s="33">
        <f>COUNTIF($I76,"4e")*$AE76</f>
        <v>0</v>
      </c>
      <c r="AI76" s="33">
        <f t="shared" si="6"/>
        <v>1</v>
      </c>
      <c r="AJ76" s="33">
        <f>COUNTIF($I76,"BAM")*$AE76</f>
        <v>0</v>
      </c>
      <c r="AK76" s="163">
        <f>(COUNTIF($I76,"AUTRES")+COUNTIF($I76,"UID")+COUNTIF($I76,"CII")+COUNTIF($I76,"EAE"))*$AE76</f>
        <v>0</v>
      </c>
      <c r="AL76" s="164">
        <f t="shared" si="7"/>
        <v>0</v>
      </c>
      <c r="AM76" s="33">
        <f>COUNTIF($J76,"MAR")*$AE76</f>
        <v>0</v>
      </c>
      <c r="AN76" s="165">
        <f>COUNTIF($J76,"TER")*$AE76</f>
        <v>1</v>
      </c>
    </row>
    <row r="77" spans="1:40" ht="20.100000000000001" customHeight="1" x14ac:dyDescent="0.25">
      <c r="A77" s="12"/>
      <c r="B77" s="10">
        <v>43986</v>
      </c>
      <c r="C77" s="29"/>
      <c r="D77" s="101"/>
      <c r="E77" s="11"/>
      <c r="F77" s="120">
        <v>73</v>
      </c>
      <c r="G77" s="115"/>
      <c r="H77" s="6"/>
      <c r="I77" s="16" t="s">
        <v>60</v>
      </c>
      <c r="J77" s="17" t="s">
        <v>67</v>
      </c>
      <c r="K77" s="105" t="s">
        <v>33</v>
      </c>
      <c r="L77" s="7"/>
      <c r="M77" s="7"/>
      <c r="N77" s="6"/>
      <c r="O77" s="88">
        <f t="shared" ca="1" si="5"/>
        <v>44593</v>
      </c>
      <c r="P77" s="5" t="s">
        <v>21</v>
      </c>
      <c r="Q77" s="13" t="s">
        <v>22</v>
      </c>
      <c r="R77" s="11" t="s">
        <v>23</v>
      </c>
      <c r="S77" s="24">
        <v>44104</v>
      </c>
      <c r="T77" s="24">
        <v>44116</v>
      </c>
      <c r="U77" s="24" t="s">
        <v>23</v>
      </c>
      <c r="V77" s="24">
        <v>45991</v>
      </c>
      <c r="W77" s="180"/>
      <c r="X77" s="24">
        <v>44125</v>
      </c>
      <c r="Y77" s="24">
        <v>44116</v>
      </c>
      <c r="Z77" s="7"/>
      <c r="AA77" s="22"/>
      <c r="AB77" s="114">
        <v>44014</v>
      </c>
      <c r="AC77" s="109"/>
      <c r="AE77" s="161">
        <f>IF(COUNTIF($F$5:$F77,F77)&gt;1,"0",COUNTIF($F$5:$F77,F77))</f>
        <v>1</v>
      </c>
      <c r="AF77" s="162">
        <f>COUNTIF($I77,"*GSB*")*$AE77</f>
        <v>0</v>
      </c>
      <c r="AG77" s="33">
        <f>COUNTIF($I77,"3a")*$AE77</f>
        <v>0</v>
      </c>
      <c r="AH77" s="33">
        <f>COUNTIF($I77,"4e")*$AE77</f>
        <v>1</v>
      </c>
      <c r="AI77" s="33">
        <f t="shared" si="6"/>
        <v>0</v>
      </c>
      <c r="AJ77" s="33">
        <f>COUNTIF($I77,"BAM")*$AE77</f>
        <v>0</v>
      </c>
      <c r="AK77" s="163">
        <f>(COUNTIF($I77,"AUTRES")+COUNTIF($I77,"UID")+COUNTIF($I77,"CII")+COUNTIF($I77,"EAE"))*$AE77</f>
        <v>0</v>
      </c>
      <c r="AL77" s="164">
        <f t="shared" si="7"/>
        <v>0</v>
      </c>
      <c r="AM77" s="33">
        <f>COUNTIF($J77,"MAR")*$AE77</f>
        <v>0</v>
      </c>
      <c r="AN77" s="165">
        <f>COUNTIF($J77,"TER")*$AE77</f>
        <v>1</v>
      </c>
    </row>
    <row r="78" spans="1:40" ht="20.100000000000001" customHeight="1" x14ac:dyDescent="0.25">
      <c r="A78" s="12"/>
      <c r="B78" s="10">
        <v>43986</v>
      </c>
      <c r="C78" s="29"/>
      <c r="D78" s="101"/>
      <c r="E78" s="11"/>
      <c r="F78" s="120">
        <v>74</v>
      </c>
      <c r="G78" s="115"/>
      <c r="H78" s="6"/>
      <c r="I78" s="16" t="s">
        <v>60</v>
      </c>
      <c r="J78" s="17" t="s">
        <v>67</v>
      </c>
      <c r="K78" s="105" t="s">
        <v>24</v>
      </c>
      <c r="L78" s="7"/>
      <c r="M78" s="7"/>
      <c r="N78" s="6"/>
      <c r="O78" s="88">
        <f t="shared" ca="1" si="5"/>
        <v>44593</v>
      </c>
      <c r="P78" s="5" t="s">
        <v>21</v>
      </c>
      <c r="Q78" s="13" t="s">
        <v>22</v>
      </c>
      <c r="R78" s="11" t="s">
        <v>23</v>
      </c>
      <c r="S78" s="24">
        <v>44104</v>
      </c>
      <c r="T78" s="24">
        <v>44116</v>
      </c>
      <c r="U78" s="24" t="s">
        <v>23</v>
      </c>
      <c r="V78" s="24">
        <v>45917</v>
      </c>
      <c r="W78" s="180"/>
      <c r="X78" s="24">
        <v>44125</v>
      </c>
      <c r="Y78" s="24">
        <v>44116</v>
      </c>
      <c r="Z78" s="7"/>
      <c r="AA78" s="22"/>
      <c r="AB78" s="114">
        <v>44014</v>
      </c>
      <c r="AC78" s="109"/>
      <c r="AE78" s="161">
        <f>IF(COUNTIF($F$5:$F78,F78)&gt;1,"0",COUNTIF($F$5:$F78,F78))</f>
        <v>1</v>
      </c>
      <c r="AF78" s="162">
        <f>COUNTIF($I78,"*GSB*")*$AE78</f>
        <v>0</v>
      </c>
      <c r="AG78" s="33">
        <f>COUNTIF($I78,"3a")*$AE78</f>
        <v>0</v>
      </c>
      <c r="AH78" s="33">
        <f>COUNTIF($I78,"4e")*$AE78</f>
        <v>1</v>
      </c>
      <c r="AI78" s="33">
        <f t="shared" si="6"/>
        <v>0</v>
      </c>
      <c r="AJ78" s="33">
        <f>COUNTIF($I78,"BAM")*$AE78</f>
        <v>0</v>
      </c>
      <c r="AK78" s="163">
        <f>(COUNTIF($I78,"AUTRES")+COUNTIF($I78,"UID")+COUNTIF($I78,"CII")+COUNTIF($I78,"EAE"))*$AE78</f>
        <v>0</v>
      </c>
      <c r="AL78" s="164">
        <f t="shared" si="7"/>
        <v>0</v>
      </c>
      <c r="AM78" s="33">
        <f>COUNTIF($J78,"MAR")*$AE78</f>
        <v>0</v>
      </c>
      <c r="AN78" s="165">
        <f>COUNTIF($J78,"TER")*$AE78</f>
        <v>1</v>
      </c>
    </row>
    <row r="79" spans="1:40" ht="20.100000000000001" customHeight="1" x14ac:dyDescent="0.25">
      <c r="A79" s="12"/>
      <c r="B79" s="10">
        <v>43990</v>
      </c>
      <c r="C79" s="29"/>
      <c r="D79" s="7"/>
      <c r="E79" s="11"/>
      <c r="F79" s="120">
        <v>75</v>
      </c>
      <c r="G79" s="115"/>
      <c r="H79" s="6"/>
      <c r="I79" s="16" t="s">
        <v>61</v>
      </c>
      <c r="J79" s="17" t="s">
        <v>67</v>
      </c>
      <c r="K79" s="105" t="s">
        <v>33</v>
      </c>
      <c r="L79" s="7"/>
      <c r="M79" s="7"/>
      <c r="N79" s="41"/>
      <c r="O79" s="88">
        <f t="shared" ca="1" si="5"/>
        <v>44593</v>
      </c>
      <c r="P79" s="5" t="s">
        <v>21</v>
      </c>
      <c r="Q79" s="13" t="s">
        <v>22</v>
      </c>
      <c r="R79" s="11" t="s">
        <v>23</v>
      </c>
      <c r="S79" s="24">
        <v>43991</v>
      </c>
      <c r="T79" s="24">
        <v>44005</v>
      </c>
      <c r="U79" s="24" t="s">
        <v>27</v>
      </c>
      <c r="V79" s="92"/>
      <c r="W79" s="179"/>
      <c r="X79" s="92"/>
      <c r="Y79" s="92">
        <v>44005</v>
      </c>
      <c r="Z79" s="7"/>
      <c r="AA79" s="22"/>
      <c r="AB79" s="110"/>
      <c r="AC79" s="58"/>
      <c r="AE79" s="161">
        <f>IF(COUNTIF($F$5:$F79,F79)&gt;1,"0",COUNTIF($F$5:$F79,F79))</f>
        <v>1</v>
      </c>
      <c r="AF79" s="162">
        <f>COUNTIF($I79,"*GSB*")*$AE79</f>
        <v>0</v>
      </c>
      <c r="AG79" s="33">
        <f>COUNTIF($I79,"3a")*$AE79</f>
        <v>1</v>
      </c>
      <c r="AH79" s="33">
        <f>COUNTIF($I79,"4e")*$AE79</f>
        <v>0</v>
      </c>
      <c r="AI79" s="33">
        <f t="shared" si="6"/>
        <v>0</v>
      </c>
      <c r="AJ79" s="33">
        <f>COUNTIF($I79,"BAM")*$AE79</f>
        <v>0</v>
      </c>
      <c r="AK79" s="163">
        <f>(COUNTIF($I79,"AUTRES")+COUNTIF($I79,"UID")+COUNTIF($I79,"CII")+COUNTIF($I79,"EAE"))*$AE79</f>
        <v>0</v>
      </c>
      <c r="AL79" s="164">
        <f t="shared" si="7"/>
        <v>0</v>
      </c>
      <c r="AM79" s="33">
        <f>COUNTIF($J79,"MAR")*$AE79</f>
        <v>0</v>
      </c>
      <c r="AN79" s="165">
        <f>COUNTIF($J79,"TER")*$AE79</f>
        <v>1</v>
      </c>
    </row>
    <row r="80" spans="1:40" ht="20.100000000000001" customHeight="1" x14ac:dyDescent="0.25">
      <c r="A80" s="12"/>
      <c r="B80" s="10">
        <v>43991</v>
      </c>
      <c r="C80" s="29"/>
      <c r="D80" s="7"/>
      <c r="E80" s="11"/>
      <c r="F80" s="120">
        <v>76</v>
      </c>
      <c r="G80" s="115"/>
      <c r="H80" s="6"/>
      <c r="I80" s="16" t="s">
        <v>31</v>
      </c>
      <c r="J80" s="17" t="s">
        <v>67</v>
      </c>
      <c r="K80" s="105" t="s">
        <v>33</v>
      </c>
      <c r="L80" s="7"/>
      <c r="M80" s="7"/>
      <c r="N80" s="6"/>
      <c r="O80" s="88">
        <f t="shared" ca="1" si="5"/>
        <v>44593</v>
      </c>
      <c r="P80" s="5" t="s">
        <v>21</v>
      </c>
      <c r="Q80" s="13" t="s">
        <v>22</v>
      </c>
      <c r="R80" s="11" t="s">
        <v>23</v>
      </c>
      <c r="S80" s="24">
        <v>43991</v>
      </c>
      <c r="T80" s="24">
        <v>44005</v>
      </c>
      <c r="U80" s="24" t="s">
        <v>23</v>
      </c>
      <c r="V80" s="24">
        <v>45355</v>
      </c>
      <c r="W80" s="180"/>
      <c r="X80" s="24">
        <v>44006</v>
      </c>
      <c r="Y80" s="24">
        <v>44005</v>
      </c>
      <c r="Z80" s="7"/>
      <c r="AA80" s="22"/>
      <c r="AB80" s="110"/>
      <c r="AC80" s="58"/>
      <c r="AE80" s="161">
        <f>IF(COUNTIF($F$5:$F80,F80)&gt;1,"0",COUNTIF($F$5:$F80,F80))</f>
        <v>1</v>
      </c>
      <c r="AF80" s="162">
        <f>COUNTIF($I80,"*GSB*")*$AE80</f>
        <v>0</v>
      </c>
      <c r="AG80" s="33">
        <f>COUNTIF($I80,"3a")*$AE80</f>
        <v>0</v>
      </c>
      <c r="AH80" s="33">
        <f>COUNTIF($I80,"4e")*$AE80</f>
        <v>0</v>
      </c>
      <c r="AI80" s="33">
        <f t="shared" si="6"/>
        <v>0</v>
      </c>
      <c r="AJ80" s="33">
        <f>COUNTIF($I80,"BAM")*$AE80</f>
        <v>0</v>
      </c>
      <c r="AK80" s="163">
        <f>(COUNTIF($I80,"AUTRES")+COUNTIF($I80,"UID")+COUNTIF($I80,"CII")+COUNTIF($I80,"EAE"))*$AE80</f>
        <v>1</v>
      </c>
      <c r="AL80" s="164">
        <f t="shared" si="7"/>
        <v>0</v>
      </c>
      <c r="AM80" s="33">
        <f>COUNTIF($J80,"MAR")*$AE80</f>
        <v>0</v>
      </c>
      <c r="AN80" s="165">
        <f>COUNTIF($J80,"TER")*$AE80</f>
        <v>1</v>
      </c>
    </row>
    <row r="81" spans="1:40" ht="20.100000000000001" customHeight="1" x14ac:dyDescent="0.25">
      <c r="A81" s="12"/>
      <c r="B81" s="10">
        <v>43991</v>
      </c>
      <c r="C81" s="29"/>
      <c r="D81" s="7"/>
      <c r="E81" s="11"/>
      <c r="F81" s="120">
        <v>77</v>
      </c>
      <c r="G81" s="115"/>
      <c r="H81" s="6"/>
      <c r="I81" s="16" t="s">
        <v>60</v>
      </c>
      <c r="J81" s="17" t="s">
        <v>67</v>
      </c>
      <c r="K81" s="105" t="s">
        <v>18</v>
      </c>
      <c r="L81" s="7"/>
      <c r="M81" s="7"/>
      <c r="N81" s="6"/>
      <c r="O81" s="88">
        <f t="shared" ca="1" si="5"/>
        <v>44593</v>
      </c>
      <c r="P81" s="5" t="s">
        <v>21</v>
      </c>
      <c r="Q81" s="13" t="s">
        <v>22</v>
      </c>
      <c r="R81" s="11" t="s">
        <v>23</v>
      </c>
      <c r="S81" s="24">
        <v>43993</v>
      </c>
      <c r="T81" s="24">
        <v>44021</v>
      </c>
      <c r="U81" s="24" t="s">
        <v>23</v>
      </c>
      <c r="V81" s="24">
        <v>44648</v>
      </c>
      <c r="W81" s="180"/>
      <c r="X81" s="24">
        <v>44049</v>
      </c>
      <c r="Y81" s="24">
        <v>44025</v>
      </c>
      <c r="Z81" s="7"/>
      <c r="AA81" s="22"/>
      <c r="AB81" s="110"/>
      <c r="AC81" s="58"/>
      <c r="AE81" s="161">
        <f>IF(COUNTIF($F$5:$F81,F81)&gt;1,"0",COUNTIF($F$5:$F81,F81))</f>
        <v>1</v>
      </c>
      <c r="AF81" s="162">
        <f>COUNTIF($I81,"*GSB*")*$AE81</f>
        <v>0</v>
      </c>
      <c r="AG81" s="33">
        <f>COUNTIF($I81,"3a")*$AE81</f>
        <v>0</v>
      </c>
      <c r="AH81" s="33">
        <f>COUNTIF($I81,"4e")*$AE81</f>
        <v>1</v>
      </c>
      <c r="AI81" s="33">
        <f t="shared" si="6"/>
        <v>0</v>
      </c>
      <c r="AJ81" s="33">
        <f>COUNTIF($I81,"BAM")*$AE81</f>
        <v>0</v>
      </c>
      <c r="AK81" s="163">
        <f>(COUNTIF($I81,"AUTRES")+COUNTIF($I81,"UID")+COUNTIF($I81,"CII")+COUNTIF($I81,"EAE"))*$AE81</f>
        <v>0</v>
      </c>
      <c r="AL81" s="164">
        <f t="shared" si="7"/>
        <v>0</v>
      </c>
      <c r="AM81" s="33">
        <f>COUNTIF($J81,"MAR")*$AE81</f>
        <v>0</v>
      </c>
      <c r="AN81" s="165">
        <f>COUNTIF($J81,"TER")*$AE81</f>
        <v>1</v>
      </c>
    </row>
    <row r="82" spans="1:40" ht="20.100000000000001" customHeight="1" x14ac:dyDescent="0.25">
      <c r="A82" s="12"/>
      <c r="B82" s="10">
        <v>43991</v>
      </c>
      <c r="C82" s="29"/>
      <c r="D82" s="7"/>
      <c r="E82" s="11"/>
      <c r="F82" s="120">
        <v>78</v>
      </c>
      <c r="G82" s="115"/>
      <c r="H82" s="6"/>
      <c r="I82" s="16" t="s">
        <v>60</v>
      </c>
      <c r="J82" s="17" t="s">
        <v>67</v>
      </c>
      <c r="K82" s="105" t="s">
        <v>24</v>
      </c>
      <c r="L82" s="7"/>
      <c r="M82" s="7"/>
      <c r="N82" s="6"/>
      <c r="O82" s="88">
        <f t="shared" ca="1" si="5"/>
        <v>44593</v>
      </c>
      <c r="P82" s="5" t="s">
        <v>21</v>
      </c>
      <c r="Q82" s="13" t="s">
        <v>22</v>
      </c>
      <c r="R82" s="11" t="s">
        <v>23</v>
      </c>
      <c r="S82" s="24">
        <v>43993</v>
      </c>
      <c r="T82" s="24">
        <v>44021</v>
      </c>
      <c r="U82" s="24" t="s">
        <v>23</v>
      </c>
      <c r="V82" s="24">
        <v>44455</v>
      </c>
      <c r="W82" s="180"/>
      <c r="X82" s="24">
        <v>44049</v>
      </c>
      <c r="Y82" s="24">
        <v>44025</v>
      </c>
      <c r="Z82" s="7"/>
      <c r="AA82" s="22"/>
      <c r="AB82" s="110"/>
      <c r="AC82" s="58"/>
      <c r="AE82" s="161">
        <f>IF(COUNTIF($F$5:$F82,F82)&gt;1,"0",COUNTIF($F$5:$F82,F82))</f>
        <v>1</v>
      </c>
      <c r="AF82" s="162">
        <f>COUNTIF($I82,"*GSB*")*$AE82</f>
        <v>0</v>
      </c>
      <c r="AG82" s="33">
        <f>COUNTIF($I82,"3a")*$AE82</f>
        <v>0</v>
      </c>
      <c r="AH82" s="33">
        <f>COUNTIF($I82,"4e")*$AE82</f>
        <v>1</v>
      </c>
      <c r="AI82" s="33">
        <f t="shared" si="6"/>
        <v>0</v>
      </c>
      <c r="AJ82" s="33">
        <f>COUNTIF($I82,"BAM")*$AE82</f>
        <v>0</v>
      </c>
      <c r="AK82" s="163">
        <f>(COUNTIF($I82,"AUTRES")+COUNTIF($I82,"UID")+COUNTIF($I82,"CII")+COUNTIF($I82,"EAE"))*$AE82</f>
        <v>0</v>
      </c>
      <c r="AL82" s="164">
        <f t="shared" si="7"/>
        <v>0</v>
      </c>
      <c r="AM82" s="33">
        <f>COUNTIF($J82,"MAR")*$AE82</f>
        <v>0</v>
      </c>
      <c r="AN82" s="165">
        <f>COUNTIF($J82,"TER")*$AE82</f>
        <v>1</v>
      </c>
    </row>
    <row r="83" spans="1:40" ht="20.100000000000001" customHeight="1" x14ac:dyDescent="0.25">
      <c r="A83" s="12"/>
      <c r="B83" s="10">
        <v>43991</v>
      </c>
      <c r="C83" s="29"/>
      <c r="D83" s="7"/>
      <c r="E83" s="11"/>
      <c r="F83" s="120">
        <v>79</v>
      </c>
      <c r="G83" s="115"/>
      <c r="H83" s="6"/>
      <c r="I83" s="16" t="s">
        <v>60</v>
      </c>
      <c r="J83" s="17" t="s">
        <v>67</v>
      </c>
      <c r="K83" s="105" t="s">
        <v>24</v>
      </c>
      <c r="L83" s="7"/>
      <c r="M83" s="7"/>
      <c r="N83" s="6"/>
      <c r="O83" s="88">
        <f t="shared" ca="1" si="5"/>
        <v>44593</v>
      </c>
      <c r="P83" s="5" t="s">
        <v>21</v>
      </c>
      <c r="Q83" s="13" t="s">
        <v>22</v>
      </c>
      <c r="R83" s="11" t="s">
        <v>23</v>
      </c>
      <c r="S83" s="24">
        <v>43993</v>
      </c>
      <c r="T83" s="24">
        <v>44021</v>
      </c>
      <c r="U83" s="24" t="s">
        <v>23</v>
      </c>
      <c r="V83" s="24">
        <v>44648</v>
      </c>
      <c r="W83" s="180"/>
      <c r="X83" s="24">
        <v>44049</v>
      </c>
      <c r="Y83" s="24">
        <v>44025</v>
      </c>
      <c r="Z83" s="7"/>
      <c r="AA83" s="22"/>
      <c r="AB83" s="110"/>
      <c r="AC83" s="58"/>
      <c r="AE83" s="161">
        <f>IF(COUNTIF($F$5:$F83,F83)&gt;1,"0",COUNTIF($F$5:$F83,F83))</f>
        <v>1</v>
      </c>
      <c r="AF83" s="162">
        <f>COUNTIF($I83,"*GSB*")*$AE83</f>
        <v>0</v>
      </c>
      <c r="AG83" s="33">
        <f>COUNTIF($I83,"3a")*$AE83</f>
        <v>0</v>
      </c>
      <c r="AH83" s="33">
        <f>COUNTIF($I83,"4e")*$AE83</f>
        <v>1</v>
      </c>
      <c r="AI83" s="33">
        <f t="shared" si="6"/>
        <v>0</v>
      </c>
      <c r="AJ83" s="33">
        <f>COUNTIF($I83,"BAM")*$AE83</f>
        <v>0</v>
      </c>
      <c r="AK83" s="163">
        <f>(COUNTIF($I83,"AUTRES")+COUNTIF($I83,"UID")+COUNTIF($I83,"CII")+COUNTIF($I83,"EAE"))*$AE83</f>
        <v>0</v>
      </c>
      <c r="AL83" s="164">
        <f t="shared" si="7"/>
        <v>0</v>
      </c>
      <c r="AM83" s="33">
        <f>COUNTIF($J83,"MAR")*$AE83</f>
        <v>0</v>
      </c>
      <c r="AN83" s="165">
        <f>COUNTIF($J83,"TER")*$AE83</f>
        <v>1</v>
      </c>
    </row>
    <row r="84" spans="1:40" ht="20.100000000000001" customHeight="1" x14ac:dyDescent="0.25">
      <c r="A84" s="12"/>
      <c r="B84" s="10">
        <v>43991</v>
      </c>
      <c r="C84" s="29"/>
      <c r="D84" s="7"/>
      <c r="E84" s="11"/>
      <c r="F84" s="120">
        <v>80</v>
      </c>
      <c r="G84" s="115"/>
      <c r="H84" s="6"/>
      <c r="I84" s="16" t="s">
        <v>60</v>
      </c>
      <c r="J84" s="17" t="s">
        <v>67</v>
      </c>
      <c r="K84" s="105" t="s">
        <v>33</v>
      </c>
      <c r="L84" s="7"/>
      <c r="M84" s="7"/>
      <c r="N84" s="6"/>
      <c r="O84" s="88">
        <f t="shared" ca="1" si="5"/>
        <v>44593</v>
      </c>
      <c r="P84" s="5" t="s">
        <v>21</v>
      </c>
      <c r="Q84" s="13" t="s">
        <v>22</v>
      </c>
      <c r="R84" s="11" t="s">
        <v>23</v>
      </c>
      <c r="S84" s="24">
        <v>43993</v>
      </c>
      <c r="T84" s="24">
        <v>44021</v>
      </c>
      <c r="U84" s="24" t="s">
        <v>23</v>
      </c>
      <c r="V84" s="24">
        <v>44648</v>
      </c>
      <c r="W84" s="180"/>
      <c r="X84" s="24">
        <v>44049</v>
      </c>
      <c r="Y84" s="24">
        <v>44025</v>
      </c>
      <c r="Z84" s="7"/>
      <c r="AA84" s="22"/>
      <c r="AB84" s="110"/>
      <c r="AC84" s="58"/>
      <c r="AE84" s="161">
        <f>IF(COUNTIF($F$5:$F84,F84)&gt;1,"0",COUNTIF($F$5:$F84,F84))</f>
        <v>1</v>
      </c>
      <c r="AF84" s="162">
        <f>COUNTIF($I84,"*GSB*")*$AE84</f>
        <v>0</v>
      </c>
      <c r="AG84" s="33">
        <f>COUNTIF($I84,"3a")*$AE84</f>
        <v>0</v>
      </c>
      <c r="AH84" s="33">
        <f>COUNTIF($I84,"4e")*$AE84</f>
        <v>1</v>
      </c>
      <c r="AI84" s="33">
        <f t="shared" si="6"/>
        <v>0</v>
      </c>
      <c r="AJ84" s="33">
        <f>COUNTIF($I84,"BAM")*$AE84</f>
        <v>0</v>
      </c>
      <c r="AK84" s="163">
        <f>(COUNTIF($I84,"AUTRES")+COUNTIF($I84,"UID")+COUNTIF($I84,"CII")+COUNTIF($I84,"EAE"))*$AE84</f>
        <v>0</v>
      </c>
      <c r="AL84" s="164">
        <f t="shared" si="7"/>
        <v>0</v>
      </c>
      <c r="AM84" s="33">
        <f>COUNTIF($J84,"MAR")*$AE84</f>
        <v>0</v>
      </c>
      <c r="AN84" s="165">
        <f>COUNTIF($J84,"TER")*$AE84</f>
        <v>1</v>
      </c>
    </row>
    <row r="85" spans="1:40" ht="20.100000000000001" customHeight="1" x14ac:dyDescent="0.25">
      <c r="A85" s="12"/>
      <c r="B85" s="10">
        <v>43997</v>
      </c>
      <c r="C85" s="29"/>
      <c r="D85" s="7"/>
      <c r="E85" s="11"/>
      <c r="F85" s="120">
        <v>81</v>
      </c>
      <c r="G85" s="115"/>
      <c r="H85" s="6"/>
      <c r="I85" s="16" t="s">
        <v>65</v>
      </c>
      <c r="J85" s="17" t="s">
        <v>67</v>
      </c>
      <c r="K85" s="105" t="s">
        <v>33</v>
      </c>
      <c r="L85" s="7"/>
      <c r="M85" s="7"/>
      <c r="N85" s="6"/>
      <c r="O85" s="88">
        <f t="shared" ca="1" si="5"/>
        <v>44593</v>
      </c>
      <c r="P85" s="5" t="s">
        <v>21</v>
      </c>
      <c r="Q85" s="13" t="s">
        <v>22</v>
      </c>
      <c r="R85" s="11" t="s">
        <v>23</v>
      </c>
      <c r="S85" s="24">
        <v>43997</v>
      </c>
      <c r="T85" s="24">
        <v>44011</v>
      </c>
      <c r="U85" s="24" t="s">
        <v>23</v>
      </c>
      <c r="V85" s="24">
        <v>45296</v>
      </c>
      <c r="W85" s="180"/>
      <c r="X85" s="24">
        <v>44012</v>
      </c>
      <c r="Y85" s="24">
        <v>44011</v>
      </c>
      <c r="Z85" s="7"/>
      <c r="AA85" s="22"/>
      <c r="AB85" s="110"/>
      <c r="AC85" s="58"/>
      <c r="AE85" s="161">
        <f>IF(COUNTIF($F$5:$F85,F85)&gt;1,"0",COUNTIF($F$5:$F85,F85))</f>
        <v>1</v>
      </c>
      <c r="AF85" s="162">
        <f>COUNTIF($I85,"*GSB*")*$AE85</f>
        <v>1</v>
      </c>
      <c r="AG85" s="33">
        <f>COUNTIF($I85,"3a")*$AE85</f>
        <v>0</v>
      </c>
      <c r="AH85" s="33">
        <f>COUNTIF($I85,"4e")*$AE85</f>
        <v>0</v>
      </c>
      <c r="AI85" s="33">
        <f t="shared" si="6"/>
        <v>0</v>
      </c>
      <c r="AJ85" s="33">
        <f>COUNTIF($I85,"BAM")*$AE85</f>
        <v>0</v>
      </c>
      <c r="AK85" s="163">
        <f>(COUNTIF($I85,"AUTRES")+COUNTIF($I85,"UID")+COUNTIF($I85,"CII")+COUNTIF($I85,"EAE"))*$AE85</f>
        <v>0</v>
      </c>
      <c r="AL85" s="164">
        <f t="shared" si="7"/>
        <v>0</v>
      </c>
      <c r="AM85" s="33">
        <f>COUNTIF($J85,"MAR")*$AE85</f>
        <v>0</v>
      </c>
      <c r="AN85" s="165">
        <f>COUNTIF($J85,"TER")*$AE85</f>
        <v>1</v>
      </c>
    </row>
    <row r="86" spans="1:40" ht="20.100000000000001" customHeight="1" x14ac:dyDescent="0.25">
      <c r="A86" s="12"/>
      <c r="B86" s="10">
        <v>43997</v>
      </c>
      <c r="C86" s="29"/>
      <c r="D86" s="101"/>
      <c r="E86" s="11"/>
      <c r="F86" s="120">
        <v>82</v>
      </c>
      <c r="G86" s="115"/>
      <c r="H86" s="6"/>
      <c r="I86" s="16" t="s">
        <v>61</v>
      </c>
      <c r="J86" s="17" t="s">
        <v>67</v>
      </c>
      <c r="K86" s="105" t="s">
        <v>18</v>
      </c>
      <c r="L86" s="7"/>
      <c r="M86" s="7"/>
      <c r="N86" s="6"/>
      <c r="O86" s="88">
        <f t="shared" ca="1" si="5"/>
        <v>44593</v>
      </c>
      <c r="P86" s="5" t="s">
        <v>21</v>
      </c>
      <c r="Q86" s="13" t="s">
        <v>20</v>
      </c>
      <c r="R86" s="11" t="s">
        <v>30</v>
      </c>
      <c r="S86" s="24">
        <v>44102</v>
      </c>
      <c r="T86" s="92"/>
      <c r="U86" s="92"/>
      <c r="V86" s="92"/>
      <c r="W86" s="179"/>
      <c r="X86" s="92"/>
      <c r="Y86" s="92">
        <v>44102</v>
      </c>
      <c r="Z86" s="7"/>
      <c r="AA86" s="22"/>
      <c r="AB86" s="114">
        <v>44014</v>
      </c>
      <c r="AC86" s="109"/>
      <c r="AE86" s="161">
        <f>IF(COUNTIF($F$5:$F86,F86)&gt;1,"0",COUNTIF($F$5:$F86,F86))</f>
        <v>1</v>
      </c>
      <c r="AF86" s="162">
        <f>COUNTIF($I86,"*GSB*")*$AE86</f>
        <v>0</v>
      </c>
      <c r="AG86" s="33">
        <f>COUNTIF($I86,"3a")*$AE86</f>
        <v>1</v>
      </c>
      <c r="AH86" s="33">
        <f>COUNTIF($I86,"4e")*$AE86</f>
        <v>0</v>
      </c>
      <c r="AI86" s="33">
        <f t="shared" si="6"/>
        <v>0</v>
      </c>
      <c r="AJ86" s="33">
        <f>COUNTIF($I86,"BAM")*$AE86</f>
        <v>0</v>
      </c>
      <c r="AK86" s="163">
        <f>(COUNTIF($I86,"AUTRES")+COUNTIF($I86,"UID")+COUNTIF($I86,"CII")+COUNTIF($I86,"EAE"))*$AE86</f>
        <v>0</v>
      </c>
      <c r="AL86" s="164">
        <f t="shared" si="7"/>
        <v>0</v>
      </c>
      <c r="AM86" s="33">
        <f>COUNTIF($J86,"MAR")*$AE86</f>
        <v>0</v>
      </c>
      <c r="AN86" s="165">
        <f>COUNTIF($J86,"TER")*$AE86</f>
        <v>1</v>
      </c>
    </row>
    <row r="87" spans="1:40" ht="20.100000000000001" customHeight="1" x14ac:dyDescent="0.25">
      <c r="A87" s="12"/>
      <c r="B87" s="10">
        <v>43999</v>
      </c>
      <c r="C87" s="29"/>
      <c r="D87" s="7"/>
      <c r="E87" s="11"/>
      <c r="F87" s="120">
        <v>83</v>
      </c>
      <c r="G87" s="115"/>
      <c r="H87" s="6"/>
      <c r="I87" s="16" t="s">
        <v>61</v>
      </c>
      <c r="J87" s="17" t="s">
        <v>67</v>
      </c>
      <c r="K87" s="105" t="s">
        <v>24</v>
      </c>
      <c r="L87" s="7"/>
      <c r="M87" s="7"/>
      <c r="N87" s="6"/>
      <c r="O87" s="88">
        <f t="shared" ca="1" si="5"/>
        <v>44593</v>
      </c>
      <c r="P87" s="5" t="s">
        <v>21</v>
      </c>
      <c r="Q87" s="13" t="s">
        <v>22</v>
      </c>
      <c r="R87" s="11" t="s">
        <v>23</v>
      </c>
      <c r="S87" s="24">
        <v>44000</v>
      </c>
      <c r="T87" s="24">
        <v>44011</v>
      </c>
      <c r="U87" s="24" t="s">
        <v>23</v>
      </c>
      <c r="V87" s="24">
        <v>45831</v>
      </c>
      <c r="W87" s="180"/>
      <c r="X87" s="108">
        <v>44012</v>
      </c>
      <c r="Y87" s="24">
        <v>44011</v>
      </c>
      <c r="Z87" s="7"/>
      <c r="AA87" s="22"/>
      <c r="AB87" s="110"/>
      <c r="AC87" s="58"/>
      <c r="AE87" s="161">
        <f>IF(COUNTIF($F$5:$F87,F87)&gt;1,"0",COUNTIF($F$5:$F87,F87))</f>
        <v>1</v>
      </c>
      <c r="AF87" s="162">
        <f>COUNTIF($I87,"*GSB*")*$AE87</f>
        <v>0</v>
      </c>
      <c r="AG87" s="33">
        <f>COUNTIF($I87,"3a")*$AE87</f>
        <v>1</v>
      </c>
      <c r="AH87" s="33">
        <f>COUNTIF($I87,"4e")*$AE87</f>
        <v>0</v>
      </c>
      <c r="AI87" s="33">
        <f t="shared" si="6"/>
        <v>0</v>
      </c>
      <c r="AJ87" s="33">
        <f>COUNTIF($I87,"BAM")*$AE87</f>
        <v>0</v>
      </c>
      <c r="AK87" s="163">
        <f>(COUNTIF($I87,"AUTRES")+COUNTIF($I87,"UID")+COUNTIF($I87,"CII")+COUNTIF($I87,"EAE"))*$AE87</f>
        <v>0</v>
      </c>
      <c r="AL87" s="164">
        <f t="shared" si="7"/>
        <v>0</v>
      </c>
      <c r="AM87" s="33">
        <f>COUNTIF($J87,"MAR")*$AE87</f>
        <v>0</v>
      </c>
      <c r="AN87" s="165">
        <f>COUNTIF($J87,"TER")*$AE87</f>
        <v>1</v>
      </c>
    </row>
    <row r="88" spans="1:40" ht="20.100000000000001" customHeight="1" x14ac:dyDescent="0.25">
      <c r="A88" s="12"/>
      <c r="B88" s="10">
        <v>44005</v>
      </c>
      <c r="C88" s="29"/>
      <c r="D88" s="7"/>
      <c r="E88" s="11"/>
      <c r="F88" s="120">
        <v>84</v>
      </c>
      <c r="G88" s="115"/>
      <c r="H88" s="6"/>
      <c r="I88" s="16" t="s">
        <v>60</v>
      </c>
      <c r="J88" s="17" t="s">
        <v>67</v>
      </c>
      <c r="K88" s="105" t="s">
        <v>18</v>
      </c>
      <c r="L88" s="7"/>
      <c r="M88" s="7"/>
      <c r="N88" s="6"/>
      <c r="O88" s="88">
        <f t="shared" ca="1" si="5"/>
        <v>44593</v>
      </c>
      <c r="P88" s="5" t="s">
        <v>21</v>
      </c>
      <c r="Q88" s="13" t="s">
        <v>22</v>
      </c>
      <c r="R88" s="11" t="s">
        <v>23</v>
      </c>
      <c r="S88" s="24">
        <v>44007</v>
      </c>
      <c r="T88" s="24">
        <v>44019</v>
      </c>
      <c r="U88" s="24" t="s">
        <v>23</v>
      </c>
      <c r="V88" s="24">
        <v>45124</v>
      </c>
      <c r="W88" s="180"/>
      <c r="X88" s="24">
        <v>44050</v>
      </c>
      <c r="Y88" s="24">
        <v>44019</v>
      </c>
      <c r="Z88" s="7"/>
      <c r="AA88" s="22"/>
      <c r="AB88" s="110"/>
      <c r="AC88" s="58"/>
      <c r="AE88" s="161">
        <f>IF(COUNTIF($F$5:$F88,F88)&gt;1,"0",COUNTIF($F$5:$F88,F88))</f>
        <v>1</v>
      </c>
      <c r="AF88" s="162">
        <f>COUNTIF($I88,"*GSB*")*$AE88</f>
        <v>0</v>
      </c>
      <c r="AG88" s="33">
        <f>COUNTIF($I88,"3a")*$AE88</f>
        <v>0</v>
      </c>
      <c r="AH88" s="33">
        <f>COUNTIF($I88,"4e")*$AE88</f>
        <v>1</v>
      </c>
      <c r="AI88" s="33">
        <f t="shared" si="6"/>
        <v>0</v>
      </c>
      <c r="AJ88" s="33">
        <f>COUNTIF($I88,"BAM")*$AE88</f>
        <v>0</v>
      </c>
      <c r="AK88" s="163">
        <f>(COUNTIF($I88,"AUTRES")+COUNTIF($I88,"UID")+COUNTIF($I88,"CII")+COUNTIF($I88,"EAE"))*$AE88</f>
        <v>0</v>
      </c>
      <c r="AL88" s="164">
        <f t="shared" si="7"/>
        <v>0</v>
      </c>
      <c r="AM88" s="33">
        <f>COUNTIF($J88,"MAR")*$AE88</f>
        <v>0</v>
      </c>
      <c r="AN88" s="165">
        <f>COUNTIF($J88,"TER")*$AE88</f>
        <v>1</v>
      </c>
    </row>
    <row r="89" spans="1:40" ht="20.100000000000001" customHeight="1" x14ac:dyDescent="0.25">
      <c r="A89" s="12"/>
      <c r="B89" s="10">
        <v>44061</v>
      </c>
      <c r="C89" s="29"/>
      <c r="D89" s="7"/>
      <c r="E89" s="11"/>
      <c r="F89" s="120">
        <v>85</v>
      </c>
      <c r="G89" s="115"/>
      <c r="H89" s="6"/>
      <c r="I89" s="16" t="s">
        <v>61</v>
      </c>
      <c r="J89" s="17" t="s">
        <v>67</v>
      </c>
      <c r="K89" s="105" t="s">
        <v>18</v>
      </c>
      <c r="L89" s="7"/>
      <c r="M89" s="7"/>
      <c r="N89" s="6"/>
      <c r="O89" s="88">
        <f t="shared" ca="1" si="5"/>
        <v>44593</v>
      </c>
      <c r="P89" s="5" t="s">
        <v>21</v>
      </c>
      <c r="Q89" s="13" t="s">
        <v>22</v>
      </c>
      <c r="R89" s="11" t="s">
        <v>23</v>
      </c>
      <c r="S89" s="24">
        <v>44067</v>
      </c>
      <c r="T89" s="24">
        <v>44083</v>
      </c>
      <c r="U89" s="24" t="s">
        <v>23</v>
      </c>
      <c r="V89" s="24">
        <v>44869</v>
      </c>
      <c r="W89" s="180"/>
      <c r="X89" s="24">
        <v>44089</v>
      </c>
      <c r="Y89" s="24">
        <v>44083</v>
      </c>
      <c r="Z89" s="7"/>
      <c r="AA89" s="22"/>
      <c r="AB89" s="110"/>
      <c r="AC89" s="58"/>
      <c r="AE89" s="161">
        <f>IF(COUNTIF($F$5:$F89,F89)&gt;1,"0",COUNTIF($F$5:$F89,F89))</f>
        <v>1</v>
      </c>
      <c r="AF89" s="162">
        <f>COUNTIF($I89,"*GSB*")*$AE89</f>
        <v>0</v>
      </c>
      <c r="AG89" s="33">
        <f>COUNTIF($I89,"3a")*$AE89</f>
        <v>1</v>
      </c>
      <c r="AH89" s="33">
        <f>COUNTIF($I89,"4e")*$AE89</f>
        <v>0</v>
      </c>
      <c r="AI89" s="33">
        <f t="shared" si="6"/>
        <v>0</v>
      </c>
      <c r="AJ89" s="33">
        <f>COUNTIF($I89,"BAM")*$AE89</f>
        <v>0</v>
      </c>
      <c r="AK89" s="163">
        <f>(COUNTIF($I89,"AUTRES")+COUNTIF($I89,"UID")+COUNTIF($I89,"CII")+COUNTIF($I89,"EAE"))*$AE89</f>
        <v>0</v>
      </c>
      <c r="AL89" s="164">
        <f t="shared" si="7"/>
        <v>0</v>
      </c>
      <c r="AM89" s="33">
        <f>COUNTIF($J89,"MAR")*$AE89</f>
        <v>0</v>
      </c>
      <c r="AN89" s="165">
        <f>COUNTIF($J89,"TER")*$AE89</f>
        <v>1</v>
      </c>
    </row>
    <row r="90" spans="1:40" ht="20.100000000000001" customHeight="1" x14ac:dyDescent="0.25">
      <c r="A90" s="12"/>
      <c r="B90" s="10">
        <v>44000</v>
      </c>
      <c r="C90" s="29"/>
      <c r="D90" s="7"/>
      <c r="E90" s="11"/>
      <c r="F90" s="120">
        <v>86</v>
      </c>
      <c r="G90" s="115"/>
      <c r="H90" s="6"/>
      <c r="I90" s="16" t="s">
        <v>61</v>
      </c>
      <c r="J90" s="17" t="s">
        <v>67</v>
      </c>
      <c r="K90" s="105" t="s">
        <v>33</v>
      </c>
      <c r="L90" s="7"/>
      <c r="M90" s="7"/>
      <c r="N90" s="6"/>
      <c r="O90" s="88">
        <f t="shared" ca="1" si="5"/>
        <v>44593</v>
      </c>
      <c r="P90" s="5" t="s">
        <v>21</v>
      </c>
      <c r="Q90" s="13" t="s">
        <v>22</v>
      </c>
      <c r="R90" s="11" t="s">
        <v>23</v>
      </c>
      <c r="S90" s="24">
        <v>44004</v>
      </c>
      <c r="T90" s="24">
        <v>44056</v>
      </c>
      <c r="U90" s="24" t="s">
        <v>23</v>
      </c>
      <c r="V90" s="24">
        <v>45613</v>
      </c>
      <c r="W90" s="180"/>
      <c r="X90" s="24">
        <v>44067</v>
      </c>
      <c r="Y90" s="24">
        <v>44056</v>
      </c>
      <c r="Z90" s="7"/>
      <c r="AA90" s="22"/>
      <c r="AB90" s="110"/>
      <c r="AC90" s="58"/>
      <c r="AE90" s="161">
        <f>IF(COUNTIF($F$5:$F90,F90)&gt;1,"0",COUNTIF($F$5:$F90,F90))</f>
        <v>1</v>
      </c>
      <c r="AF90" s="162">
        <f>COUNTIF($I90,"*GSB*")*$AE90</f>
        <v>0</v>
      </c>
      <c r="AG90" s="33">
        <f>COUNTIF($I90,"3a")*$AE90</f>
        <v>1</v>
      </c>
      <c r="AH90" s="33">
        <f>COUNTIF($I90,"4e")*$AE90</f>
        <v>0</v>
      </c>
      <c r="AI90" s="33">
        <f t="shared" si="6"/>
        <v>0</v>
      </c>
      <c r="AJ90" s="33">
        <f>COUNTIF($I90,"BAM")*$AE90</f>
        <v>0</v>
      </c>
      <c r="AK90" s="163">
        <f>(COUNTIF($I90,"AUTRES")+COUNTIF($I90,"UID")+COUNTIF($I90,"CII")+COUNTIF($I90,"EAE"))*$AE90</f>
        <v>0</v>
      </c>
      <c r="AL90" s="164">
        <f t="shared" si="7"/>
        <v>0</v>
      </c>
      <c r="AM90" s="33">
        <f>COUNTIF($J90,"MAR")*$AE90</f>
        <v>0</v>
      </c>
      <c r="AN90" s="165">
        <f>COUNTIF($J90,"TER")*$AE90</f>
        <v>1</v>
      </c>
    </row>
    <row r="91" spans="1:40" ht="20.100000000000001" customHeight="1" x14ac:dyDescent="0.25">
      <c r="A91" s="12"/>
      <c r="B91" s="10">
        <v>44004</v>
      </c>
      <c r="C91" s="29"/>
      <c r="D91" s="7"/>
      <c r="E91" s="11"/>
      <c r="F91" s="120">
        <v>87</v>
      </c>
      <c r="G91" s="115"/>
      <c r="H91" s="6"/>
      <c r="I91" s="16" t="s">
        <v>64</v>
      </c>
      <c r="J91" s="13" t="s">
        <v>66</v>
      </c>
      <c r="K91" s="105" t="s">
        <v>18</v>
      </c>
      <c r="L91" s="7"/>
      <c r="M91" s="7"/>
      <c r="N91" s="6"/>
      <c r="O91" s="88">
        <f t="shared" ca="1" si="5"/>
        <v>44593</v>
      </c>
      <c r="P91" s="5" t="s">
        <v>21</v>
      </c>
      <c r="Q91" s="13" t="s">
        <v>22</v>
      </c>
      <c r="R91" s="11" t="s">
        <v>23</v>
      </c>
      <c r="S91" s="24">
        <v>44004</v>
      </c>
      <c r="T91" s="24">
        <v>44013</v>
      </c>
      <c r="U91" s="24" t="s">
        <v>23</v>
      </c>
      <c r="V91" s="24">
        <v>45833</v>
      </c>
      <c r="W91" s="180"/>
      <c r="X91" s="24">
        <v>44048</v>
      </c>
      <c r="Y91" s="24">
        <v>44013</v>
      </c>
      <c r="Z91" s="7"/>
      <c r="AA91" s="22"/>
      <c r="AB91" s="110"/>
      <c r="AC91" s="58"/>
      <c r="AE91" s="161">
        <f>IF(COUNTIF($F$5:$F91,F91)&gt;1,"0",COUNTIF($F$5:$F91,F91))</f>
        <v>1</v>
      </c>
      <c r="AF91" s="162">
        <f>COUNTIF($I91,"*GSB*")*$AE91</f>
        <v>0</v>
      </c>
      <c r="AG91" s="33">
        <f>COUNTIF($I91,"3a")*$AE91</f>
        <v>0</v>
      </c>
      <c r="AH91" s="33">
        <f>COUNTIF($I91,"4e")*$AE91</f>
        <v>0</v>
      </c>
      <c r="AI91" s="33">
        <f t="shared" si="6"/>
        <v>0</v>
      </c>
      <c r="AJ91" s="33">
        <f>COUNTIF($I91,"BAM")*$AE91</f>
        <v>1</v>
      </c>
      <c r="AK91" s="163">
        <f>(COUNTIF($I91,"AUTRES")+COUNTIF($I91,"UID")+COUNTIF($I91,"CII")+COUNTIF($I91,"EAE"))*$AE91</f>
        <v>0</v>
      </c>
      <c r="AL91" s="164">
        <f t="shared" si="7"/>
        <v>0</v>
      </c>
      <c r="AM91" s="33">
        <f>COUNTIF($J91,"MAR")*$AE91</f>
        <v>1</v>
      </c>
      <c r="AN91" s="165">
        <f>COUNTIF($J91,"TER")*$AE91</f>
        <v>0</v>
      </c>
    </row>
    <row r="92" spans="1:40" ht="20.100000000000001" customHeight="1" x14ac:dyDescent="0.25">
      <c r="A92" s="12"/>
      <c r="B92" s="10">
        <v>44004</v>
      </c>
      <c r="C92" s="29"/>
      <c r="D92" s="7"/>
      <c r="E92" s="11"/>
      <c r="F92" s="120">
        <v>88</v>
      </c>
      <c r="G92" s="115"/>
      <c r="H92" s="6"/>
      <c r="I92" s="16" t="s">
        <v>64</v>
      </c>
      <c r="J92" s="13" t="s">
        <v>66</v>
      </c>
      <c r="K92" s="105" t="s">
        <v>33</v>
      </c>
      <c r="L92" s="7"/>
      <c r="M92" s="7"/>
      <c r="N92" s="6"/>
      <c r="O92" s="88">
        <f t="shared" ca="1" si="5"/>
        <v>44593</v>
      </c>
      <c r="P92" s="5" t="s">
        <v>21</v>
      </c>
      <c r="Q92" s="13" t="s">
        <v>22</v>
      </c>
      <c r="R92" s="11" t="s">
        <v>23</v>
      </c>
      <c r="S92" s="24">
        <v>44004</v>
      </c>
      <c r="T92" s="24">
        <v>44013</v>
      </c>
      <c r="U92" s="24" t="s">
        <v>23</v>
      </c>
      <c r="V92" s="24">
        <v>46385</v>
      </c>
      <c r="W92" s="180"/>
      <c r="X92" s="24">
        <v>44048</v>
      </c>
      <c r="Y92" s="24">
        <v>44013</v>
      </c>
      <c r="Z92" s="7"/>
      <c r="AA92" s="22"/>
      <c r="AB92" s="110"/>
      <c r="AC92" s="58"/>
      <c r="AE92" s="161">
        <f>IF(COUNTIF($F$5:$F92,F92)&gt;1,"0",COUNTIF($F$5:$F92,F92))</f>
        <v>1</v>
      </c>
      <c r="AF92" s="162">
        <f>COUNTIF($I92,"*GSB*")*$AE92</f>
        <v>0</v>
      </c>
      <c r="AG92" s="33">
        <f>COUNTIF($I92,"3a")*$AE92</f>
        <v>0</v>
      </c>
      <c r="AH92" s="33">
        <f>COUNTIF($I92,"4e")*$AE92</f>
        <v>0</v>
      </c>
      <c r="AI92" s="33">
        <f t="shared" si="6"/>
        <v>0</v>
      </c>
      <c r="AJ92" s="33">
        <f>COUNTIF($I92,"BAM")*$AE92</f>
        <v>1</v>
      </c>
      <c r="AK92" s="163">
        <f>(COUNTIF($I92,"AUTRES")+COUNTIF($I92,"UID")+COUNTIF($I92,"CII")+COUNTIF($I92,"EAE"))*$AE92</f>
        <v>0</v>
      </c>
      <c r="AL92" s="164">
        <f t="shared" si="7"/>
        <v>0</v>
      </c>
      <c r="AM92" s="33">
        <f>COUNTIF($J92,"MAR")*$AE92</f>
        <v>1</v>
      </c>
      <c r="AN92" s="165">
        <f>COUNTIF($J92,"TER")*$AE92</f>
        <v>0</v>
      </c>
    </row>
    <row r="93" spans="1:40" ht="20.100000000000001" customHeight="1" x14ac:dyDescent="0.25">
      <c r="A93" s="12"/>
      <c r="B93" s="10">
        <v>44004</v>
      </c>
      <c r="C93" s="29"/>
      <c r="D93" s="7"/>
      <c r="E93" s="11"/>
      <c r="F93" s="120">
        <v>89</v>
      </c>
      <c r="G93" s="115"/>
      <c r="H93" s="6"/>
      <c r="I93" s="16" t="s">
        <v>61</v>
      </c>
      <c r="J93" s="17" t="s">
        <v>67</v>
      </c>
      <c r="K93" s="105" t="s">
        <v>24</v>
      </c>
      <c r="L93" s="7"/>
      <c r="M93" s="7"/>
      <c r="N93" s="6"/>
      <c r="O93" s="88">
        <f t="shared" ca="1" si="5"/>
        <v>44593</v>
      </c>
      <c r="P93" s="5" t="s">
        <v>21</v>
      </c>
      <c r="Q93" s="13" t="s">
        <v>22</v>
      </c>
      <c r="R93" s="11" t="s">
        <v>23</v>
      </c>
      <c r="S93" s="24">
        <v>44004</v>
      </c>
      <c r="T93" s="24">
        <v>44013</v>
      </c>
      <c r="U93" s="24" t="s">
        <v>23</v>
      </c>
      <c r="V93" s="24">
        <v>45833</v>
      </c>
      <c r="W93" s="180"/>
      <c r="X93" s="24">
        <v>44024</v>
      </c>
      <c r="Y93" s="24">
        <v>44013</v>
      </c>
      <c r="Z93" s="7"/>
      <c r="AA93" s="22"/>
      <c r="AB93" s="110"/>
      <c r="AC93" s="58"/>
      <c r="AE93" s="161">
        <f>IF(COUNTIF($F$5:$F93,F93)&gt;1,"0",COUNTIF($F$5:$F93,F93))</f>
        <v>1</v>
      </c>
      <c r="AF93" s="162">
        <f>COUNTIF($I93,"*GSB*")*$AE93</f>
        <v>0</v>
      </c>
      <c r="AG93" s="33">
        <f>COUNTIF($I93,"3a")*$AE93</f>
        <v>1</v>
      </c>
      <c r="AH93" s="33">
        <f>COUNTIF($I93,"4e")*$AE93</f>
        <v>0</v>
      </c>
      <c r="AI93" s="33">
        <f t="shared" si="6"/>
        <v>0</v>
      </c>
      <c r="AJ93" s="33">
        <f>COUNTIF($I93,"BAM")*$AE93</f>
        <v>0</v>
      </c>
      <c r="AK93" s="163">
        <f>(COUNTIF($I93,"AUTRES")+COUNTIF($I93,"UID")+COUNTIF($I93,"CII")+COUNTIF($I93,"EAE"))*$AE93</f>
        <v>0</v>
      </c>
      <c r="AL93" s="164">
        <f t="shared" si="7"/>
        <v>0</v>
      </c>
      <c r="AM93" s="33">
        <f>COUNTIF($J93,"MAR")*$AE93</f>
        <v>0</v>
      </c>
      <c r="AN93" s="165">
        <f>COUNTIF($J93,"TER")*$AE93</f>
        <v>1</v>
      </c>
    </row>
    <row r="94" spans="1:40" ht="20.100000000000001" customHeight="1" x14ac:dyDescent="0.25">
      <c r="A94" s="12"/>
      <c r="B94" s="10">
        <v>44005</v>
      </c>
      <c r="C94" s="29"/>
      <c r="D94" s="7"/>
      <c r="E94" s="11"/>
      <c r="F94" s="120">
        <v>90</v>
      </c>
      <c r="G94" s="115"/>
      <c r="H94" s="6"/>
      <c r="I94" s="16" t="s">
        <v>60</v>
      </c>
      <c r="J94" s="17" t="s">
        <v>67</v>
      </c>
      <c r="K94" s="105" t="s">
        <v>24</v>
      </c>
      <c r="L94" s="7"/>
      <c r="M94" s="7"/>
      <c r="N94" s="6"/>
      <c r="O94" s="88">
        <f t="shared" ca="1" si="5"/>
        <v>44593</v>
      </c>
      <c r="P94" s="5" t="s">
        <v>21</v>
      </c>
      <c r="Q94" s="13" t="s">
        <v>22</v>
      </c>
      <c r="R94" s="11" t="s">
        <v>23</v>
      </c>
      <c r="S94" s="24">
        <v>44007</v>
      </c>
      <c r="T94" s="24">
        <v>44019</v>
      </c>
      <c r="U94" s="24" t="s">
        <v>23</v>
      </c>
      <c r="V94" s="24">
        <v>45124</v>
      </c>
      <c r="W94" s="180"/>
      <c r="X94" s="24">
        <v>44050</v>
      </c>
      <c r="Y94" s="24">
        <v>44019</v>
      </c>
      <c r="Z94" s="7"/>
      <c r="AA94" s="22"/>
      <c r="AB94" s="110"/>
      <c r="AC94" s="58"/>
      <c r="AE94" s="161">
        <f>IF(COUNTIF($F$5:$F94,F94)&gt;1,"0",COUNTIF($F$5:$F94,F94))</f>
        <v>1</v>
      </c>
      <c r="AF94" s="162">
        <f>COUNTIF($I94,"*GSB*")*$AE94</f>
        <v>0</v>
      </c>
      <c r="AG94" s="33">
        <f>COUNTIF($I94,"3a")*$AE94</f>
        <v>0</v>
      </c>
      <c r="AH94" s="33">
        <f>COUNTIF($I94,"4e")*$AE94</f>
        <v>1</v>
      </c>
      <c r="AI94" s="33">
        <f t="shared" si="6"/>
        <v>0</v>
      </c>
      <c r="AJ94" s="33">
        <f>COUNTIF($I94,"BAM")*$AE94</f>
        <v>0</v>
      </c>
      <c r="AK94" s="163">
        <f>(COUNTIF($I94,"AUTRES")+COUNTIF($I94,"UID")+COUNTIF($I94,"CII")+COUNTIF($I94,"EAE"))*$AE94</f>
        <v>0</v>
      </c>
      <c r="AL94" s="164">
        <f t="shared" si="7"/>
        <v>0</v>
      </c>
      <c r="AM94" s="33">
        <f>COUNTIF($J94,"MAR")*$AE94</f>
        <v>0</v>
      </c>
      <c r="AN94" s="165">
        <f>COUNTIF($J94,"TER")*$AE94</f>
        <v>1</v>
      </c>
    </row>
    <row r="95" spans="1:40" ht="20.100000000000001" customHeight="1" x14ac:dyDescent="0.25">
      <c r="A95" s="12"/>
      <c r="B95" s="10">
        <v>44005</v>
      </c>
      <c r="C95" s="29"/>
      <c r="D95" s="7"/>
      <c r="E95" s="11"/>
      <c r="F95" s="120">
        <v>91</v>
      </c>
      <c r="G95" s="115"/>
      <c r="H95" s="6"/>
      <c r="I95" s="16" t="s">
        <v>60</v>
      </c>
      <c r="J95" s="17" t="s">
        <v>67</v>
      </c>
      <c r="K95" s="105" t="s">
        <v>24</v>
      </c>
      <c r="L95" s="7"/>
      <c r="M95" s="7"/>
      <c r="N95" s="6"/>
      <c r="O95" s="88">
        <f t="shared" ca="1" si="5"/>
        <v>44593</v>
      </c>
      <c r="P95" s="5" t="s">
        <v>21</v>
      </c>
      <c r="Q95" s="13" t="s">
        <v>22</v>
      </c>
      <c r="R95" s="11" t="s">
        <v>23</v>
      </c>
      <c r="S95" s="24">
        <v>44007</v>
      </c>
      <c r="T95" s="24">
        <v>44019</v>
      </c>
      <c r="U95" s="24" t="s">
        <v>23</v>
      </c>
      <c r="V95" s="24">
        <v>45124</v>
      </c>
      <c r="W95" s="180"/>
      <c r="X95" s="24">
        <v>44050</v>
      </c>
      <c r="Y95" s="24">
        <v>44019</v>
      </c>
      <c r="Z95" s="7"/>
      <c r="AA95" s="22"/>
      <c r="AB95" s="110"/>
      <c r="AC95" s="58"/>
      <c r="AE95" s="161">
        <f>IF(COUNTIF($F$5:$F95,F95)&gt;1,"0",COUNTIF($F$5:$F95,F95))</f>
        <v>1</v>
      </c>
      <c r="AF95" s="162">
        <f>COUNTIF($I95,"*GSB*")*$AE95</f>
        <v>0</v>
      </c>
      <c r="AG95" s="33">
        <f>COUNTIF($I95,"3a")*$AE95</f>
        <v>0</v>
      </c>
      <c r="AH95" s="33">
        <f>COUNTIF($I95,"4e")*$AE95</f>
        <v>1</v>
      </c>
      <c r="AI95" s="33">
        <f t="shared" si="6"/>
        <v>0</v>
      </c>
      <c r="AJ95" s="33">
        <f>COUNTIF($I95,"BAM")*$AE95</f>
        <v>0</v>
      </c>
      <c r="AK95" s="163">
        <f>(COUNTIF($I95,"AUTRES")+COUNTIF($I95,"UID")+COUNTIF($I95,"CII")+COUNTIF($I95,"EAE"))*$AE95</f>
        <v>0</v>
      </c>
      <c r="AL95" s="164">
        <f t="shared" si="7"/>
        <v>0</v>
      </c>
      <c r="AM95" s="33">
        <f>COUNTIF($J95,"MAR")*$AE95</f>
        <v>0</v>
      </c>
      <c r="AN95" s="165">
        <f>COUNTIF($J95,"TER")*$AE95</f>
        <v>1</v>
      </c>
    </row>
    <row r="96" spans="1:40" ht="20.100000000000001" customHeight="1" x14ac:dyDescent="0.25">
      <c r="A96" s="12"/>
      <c r="B96" s="10">
        <v>44005</v>
      </c>
      <c r="C96" s="29"/>
      <c r="D96" s="7"/>
      <c r="E96" s="11"/>
      <c r="F96" s="120">
        <v>92</v>
      </c>
      <c r="G96" s="115"/>
      <c r="H96" s="6"/>
      <c r="I96" s="16" t="s">
        <v>60</v>
      </c>
      <c r="J96" s="17" t="s">
        <v>67</v>
      </c>
      <c r="K96" s="105" t="s">
        <v>24</v>
      </c>
      <c r="L96" s="7"/>
      <c r="M96" s="7"/>
      <c r="N96" s="6"/>
      <c r="O96" s="88">
        <f t="shared" ca="1" si="5"/>
        <v>44593</v>
      </c>
      <c r="P96" s="5" t="s">
        <v>21</v>
      </c>
      <c r="Q96" s="13" t="s">
        <v>26</v>
      </c>
      <c r="R96" s="11" t="s">
        <v>27</v>
      </c>
      <c r="S96" s="24">
        <v>44006</v>
      </c>
      <c r="T96" s="92"/>
      <c r="U96" s="92"/>
      <c r="V96" s="92"/>
      <c r="W96" s="179"/>
      <c r="X96" s="92"/>
      <c r="Y96" s="92">
        <v>44006</v>
      </c>
      <c r="Z96" s="7"/>
      <c r="AA96" s="22"/>
      <c r="AB96" s="110"/>
      <c r="AC96" s="58"/>
      <c r="AE96" s="161">
        <f>IF(COUNTIF($F$5:$F96,F96)&gt;1,"0",COUNTIF($F$5:$F96,F96))</f>
        <v>1</v>
      </c>
      <c r="AF96" s="162">
        <f>COUNTIF($I96,"*GSB*")*$AE96</f>
        <v>0</v>
      </c>
      <c r="AG96" s="33">
        <f>COUNTIF($I96,"3a")*$AE96</f>
        <v>0</v>
      </c>
      <c r="AH96" s="33">
        <f>COUNTIF($I96,"4e")*$AE96</f>
        <v>1</v>
      </c>
      <c r="AI96" s="33">
        <f t="shared" si="6"/>
        <v>0</v>
      </c>
      <c r="AJ96" s="33">
        <f>COUNTIF($I96,"BAM")*$AE96</f>
        <v>0</v>
      </c>
      <c r="AK96" s="163">
        <f>(COUNTIF($I96,"AUTRES")+COUNTIF($I96,"UID")+COUNTIF($I96,"CII")+COUNTIF($I96,"EAE"))*$AE96</f>
        <v>0</v>
      </c>
      <c r="AL96" s="164">
        <f t="shared" si="7"/>
        <v>0</v>
      </c>
      <c r="AM96" s="33">
        <f>COUNTIF($J96,"MAR")*$AE96</f>
        <v>0</v>
      </c>
      <c r="AN96" s="165">
        <f>COUNTIF($J96,"TER")*$AE96</f>
        <v>1</v>
      </c>
    </row>
    <row r="97" spans="1:40" ht="20.100000000000001" customHeight="1" x14ac:dyDescent="0.25">
      <c r="A97" s="12"/>
      <c r="B97" s="10">
        <v>44005</v>
      </c>
      <c r="C97" s="29"/>
      <c r="D97" s="7"/>
      <c r="E97" s="11"/>
      <c r="F97" s="120">
        <v>93</v>
      </c>
      <c r="G97" s="115"/>
      <c r="H97" s="6"/>
      <c r="I97" s="16" t="s">
        <v>61</v>
      </c>
      <c r="J97" s="17" t="s">
        <v>67</v>
      </c>
      <c r="K97" s="105" t="s">
        <v>33</v>
      </c>
      <c r="L97" s="7"/>
      <c r="M97" s="7"/>
      <c r="N97" s="6"/>
      <c r="O97" s="88">
        <f t="shared" ca="1" si="5"/>
        <v>44593</v>
      </c>
      <c r="P97" s="5" t="s">
        <v>21</v>
      </c>
      <c r="Q97" s="13" t="s">
        <v>22</v>
      </c>
      <c r="R97" s="11" t="s">
        <v>23</v>
      </c>
      <c r="S97" s="24">
        <v>44006</v>
      </c>
      <c r="T97" s="24">
        <v>44019</v>
      </c>
      <c r="U97" s="24" t="s">
        <v>23</v>
      </c>
      <c r="V97" s="24">
        <v>46762</v>
      </c>
      <c r="W97" s="180"/>
      <c r="X97" s="24">
        <v>44019</v>
      </c>
      <c r="Y97" s="24">
        <v>44019</v>
      </c>
      <c r="Z97" s="7"/>
      <c r="AA97" s="22"/>
      <c r="AB97" s="110"/>
      <c r="AC97" s="58"/>
      <c r="AE97" s="161">
        <f>IF(COUNTIF($F$5:$F97,F97)&gt;1,"0",COUNTIF($F$5:$F97,F97))</f>
        <v>1</v>
      </c>
      <c r="AF97" s="162">
        <f>COUNTIF($I97,"*GSB*")*$AE97</f>
        <v>0</v>
      </c>
      <c r="AG97" s="33">
        <f>COUNTIF($I97,"3a")*$AE97</f>
        <v>1</v>
      </c>
      <c r="AH97" s="33">
        <f>COUNTIF($I97,"4e")*$AE97</f>
        <v>0</v>
      </c>
      <c r="AI97" s="33">
        <f t="shared" si="6"/>
        <v>0</v>
      </c>
      <c r="AJ97" s="33">
        <f>COUNTIF($I97,"BAM")*$AE97</f>
        <v>0</v>
      </c>
      <c r="AK97" s="163">
        <f>(COUNTIF($I97,"AUTRES")+COUNTIF($I97,"UID")+COUNTIF($I97,"CII")+COUNTIF($I97,"EAE"))*$AE97</f>
        <v>0</v>
      </c>
      <c r="AL97" s="164">
        <f t="shared" si="7"/>
        <v>0</v>
      </c>
      <c r="AM97" s="33">
        <f>COUNTIF($J97,"MAR")*$AE97</f>
        <v>0</v>
      </c>
      <c r="AN97" s="165">
        <f>COUNTIF($J97,"TER")*$AE97</f>
        <v>1</v>
      </c>
    </row>
    <row r="98" spans="1:40" ht="20.100000000000001" customHeight="1" x14ac:dyDescent="0.25">
      <c r="A98" s="12"/>
      <c r="B98" s="10">
        <v>44005</v>
      </c>
      <c r="C98" s="29"/>
      <c r="D98" s="7"/>
      <c r="E98" s="11"/>
      <c r="F98" s="120">
        <v>94</v>
      </c>
      <c r="G98" s="115"/>
      <c r="H98" s="6"/>
      <c r="I98" s="16" t="s">
        <v>60</v>
      </c>
      <c r="J98" s="17" t="s">
        <v>67</v>
      </c>
      <c r="K98" s="105" t="s">
        <v>24</v>
      </c>
      <c r="L98" s="7"/>
      <c r="M98" s="7"/>
      <c r="N98" s="6"/>
      <c r="O98" s="88">
        <f t="shared" ca="1" si="5"/>
        <v>44593</v>
      </c>
      <c r="P98" s="5" t="s">
        <v>21</v>
      </c>
      <c r="Q98" s="13" t="s">
        <v>22</v>
      </c>
      <c r="R98" s="11" t="s">
        <v>23</v>
      </c>
      <c r="S98" s="24">
        <v>44006</v>
      </c>
      <c r="T98" s="24">
        <v>44019</v>
      </c>
      <c r="U98" s="24" t="s">
        <v>23</v>
      </c>
      <c r="V98" s="24">
        <v>44827</v>
      </c>
      <c r="W98" s="180"/>
      <c r="X98" s="108"/>
      <c r="Y98" s="24">
        <v>44019</v>
      </c>
      <c r="Z98" s="7"/>
      <c r="AA98" s="22"/>
      <c r="AB98" s="110"/>
      <c r="AC98" s="58"/>
      <c r="AE98" s="161">
        <f>IF(COUNTIF($F$5:$F98,F98)&gt;1,"0",COUNTIF($F$5:$F98,F98))</f>
        <v>1</v>
      </c>
      <c r="AF98" s="162">
        <f>COUNTIF($I98,"*GSB*")*$AE98</f>
        <v>0</v>
      </c>
      <c r="AG98" s="33">
        <f>COUNTIF($I98,"3a")*$AE98</f>
        <v>0</v>
      </c>
      <c r="AH98" s="33">
        <f>COUNTIF($I98,"4e")*$AE98</f>
        <v>1</v>
      </c>
      <c r="AI98" s="33">
        <f t="shared" si="6"/>
        <v>0</v>
      </c>
      <c r="AJ98" s="33">
        <f>COUNTIF($I98,"BAM")*$AE98</f>
        <v>0</v>
      </c>
      <c r="AK98" s="163">
        <f>(COUNTIF($I98,"AUTRES")+COUNTIF($I98,"UID")+COUNTIF($I98,"CII")+COUNTIF($I98,"EAE"))*$AE98</f>
        <v>0</v>
      </c>
      <c r="AL98" s="164">
        <f t="shared" si="7"/>
        <v>0</v>
      </c>
      <c r="AM98" s="33">
        <f>COUNTIF($J98,"MAR")*$AE98</f>
        <v>0</v>
      </c>
      <c r="AN98" s="165">
        <f>COUNTIF($J98,"TER")*$AE98</f>
        <v>1</v>
      </c>
    </row>
    <row r="99" spans="1:40" ht="20.100000000000001" customHeight="1" x14ac:dyDescent="0.25">
      <c r="A99" s="12"/>
      <c r="B99" s="10">
        <v>44006</v>
      </c>
      <c r="C99" s="29"/>
      <c r="D99" s="7"/>
      <c r="E99" s="11"/>
      <c r="F99" s="120">
        <v>95</v>
      </c>
      <c r="G99" s="115"/>
      <c r="H99" s="6"/>
      <c r="I99" s="16" t="s">
        <v>60</v>
      </c>
      <c r="J99" s="17" t="s">
        <v>67</v>
      </c>
      <c r="K99" s="105" t="s">
        <v>18</v>
      </c>
      <c r="L99" s="7"/>
      <c r="M99" s="7"/>
      <c r="N99" s="6"/>
      <c r="O99" s="88">
        <f t="shared" ca="1" si="5"/>
        <v>44593</v>
      </c>
      <c r="P99" s="5" t="s">
        <v>21</v>
      </c>
      <c r="Q99" s="13" t="s">
        <v>22</v>
      </c>
      <c r="R99" s="11" t="s">
        <v>23</v>
      </c>
      <c r="S99" s="24">
        <v>44007</v>
      </c>
      <c r="T99" s="24">
        <v>44019</v>
      </c>
      <c r="U99" s="24" t="s">
        <v>23</v>
      </c>
      <c r="V99" s="24">
        <v>44699</v>
      </c>
      <c r="W99" s="180"/>
      <c r="X99" s="24">
        <v>44050</v>
      </c>
      <c r="Y99" s="24">
        <v>44019</v>
      </c>
      <c r="Z99" s="7"/>
      <c r="AA99" s="22"/>
      <c r="AB99" s="110"/>
      <c r="AC99" s="58"/>
      <c r="AE99" s="161">
        <f>IF(COUNTIF($F$5:$F99,F99)&gt;1,"0",COUNTIF($F$5:$F99,F99))</f>
        <v>1</v>
      </c>
      <c r="AF99" s="162">
        <f>COUNTIF($I99,"*GSB*")*$AE99</f>
        <v>0</v>
      </c>
      <c r="AG99" s="33">
        <f>COUNTIF($I99,"3a")*$AE99</f>
        <v>0</v>
      </c>
      <c r="AH99" s="33">
        <f>COUNTIF($I99,"4e")*$AE99</f>
        <v>1</v>
      </c>
      <c r="AI99" s="33">
        <f t="shared" si="6"/>
        <v>0</v>
      </c>
      <c r="AJ99" s="33">
        <f>COUNTIF($I99,"BAM")*$AE99</f>
        <v>0</v>
      </c>
      <c r="AK99" s="163">
        <f>(COUNTIF($I99,"AUTRES")+COUNTIF($I99,"UID")+COUNTIF($I99,"CII")+COUNTIF($I99,"EAE"))*$AE99</f>
        <v>0</v>
      </c>
      <c r="AL99" s="164">
        <f t="shared" si="7"/>
        <v>0</v>
      </c>
      <c r="AM99" s="33">
        <f>COUNTIF($J99,"MAR")*$AE99</f>
        <v>0</v>
      </c>
      <c r="AN99" s="165">
        <f>COUNTIF($J99,"TER")*$AE99</f>
        <v>1</v>
      </c>
    </row>
    <row r="100" spans="1:40" ht="20.100000000000001" customHeight="1" x14ac:dyDescent="0.25">
      <c r="A100" s="12"/>
      <c r="B100" s="10">
        <v>44007</v>
      </c>
      <c r="C100" s="29"/>
      <c r="D100" s="7"/>
      <c r="E100" s="11"/>
      <c r="F100" s="120">
        <v>96</v>
      </c>
      <c r="G100" s="115"/>
      <c r="H100" s="6"/>
      <c r="I100" s="16" t="s">
        <v>60</v>
      </c>
      <c r="J100" s="17" t="s">
        <v>67</v>
      </c>
      <c r="K100" s="105" t="s">
        <v>18</v>
      </c>
      <c r="L100" s="7"/>
      <c r="M100" s="7"/>
      <c r="N100" s="6"/>
      <c r="O100" s="88">
        <f t="shared" ca="1" si="5"/>
        <v>44593</v>
      </c>
      <c r="P100" s="5" t="s">
        <v>21</v>
      </c>
      <c r="Q100" s="13" t="s">
        <v>22</v>
      </c>
      <c r="R100" s="11" t="s">
        <v>23</v>
      </c>
      <c r="S100" s="24">
        <v>44007</v>
      </c>
      <c r="T100" s="24">
        <v>44019</v>
      </c>
      <c r="U100" s="24" t="s">
        <v>23</v>
      </c>
      <c r="V100" s="24">
        <v>45627</v>
      </c>
      <c r="W100" s="180"/>
      <c r="X100" s="24">
        <v>44060</v>
      </c>
      <c r="Y100" s="24">
        <v>44019</v>
      </c>
      <c r="Z100" s="7"/>
      <c r="AA100" s="22"/>
      <c r="AB100" s="110"/>
      <c r="AC100" s="58"/>
      <c r="AE100" s="161">
        <f>IF(COUNTIF($F$5:$F100,F100)&gt;1,"0",COUNTIF($F$5:$F100,F100))</f>
        <v>1</v>
      </c>
      <c r="AF100" s="162">
        <f>COUNTIF($I100,"*GSB*")*$AE100</f>
        <v>0</v>
      </c>
      <c r="AG100" s="33">
        <f>COUNTIF($I100,"3a")*$AE100</f>
        <v>0</v>
      </c>
      <c r="AH100" s="33">
        <f>COUNTIF($I100,"4e")*$AE100</f>
        <v>1</v>
      </c>
      <c r="AI100" s="33">
        <f t="shared" si="6"/>
        <v>0</v>
      </c>
      <c r="AJ100" s="33">
        <f>COUNTIF($I100,"BAM")*$AE100</f>
        <v>0</v>
      </c>
      <c r="AK100" s="163">
        <f>(COUNTIF($I100,"AUTRES")+COUNTIF($I100,"UID")+COUNTIF($I100,"CII")+COUNTIF($I100,"EAE"))*$AE100</f>
        <v>0</v>
      </c>
      <c r="AL100" s="164">
        <f t="shared" si="7"/>
        <v>0</v>
      </c>
      <c r="AM100" s="33">
        <f>COUNTIF($J100,"MAR")*$AE100</f>
        <v>0</v>
      </c>
      <c r="AN100" s="165">
        <f>COUNTIF($J100,"TER")*$AE100</f>
        <v>1</v>
      </c>
    </row>
    <row r="101" spans="1:40" ht="20.100000000000001" customHeight="1" x14ac:dyDescent="0.25">
      <c r="A101" s="12"/>
      <c r="B101" s="10">
        <v>44006</v>
      </c>
      <c r="C101" s="29"/>
      <c r="D101" s="7"/>
      <c r="E101" s="11"/>
      <c r="F101" s="120">
        <v>97</v>
      </c>
      <c r="G101" s="115"/>
      <c r="H101" s="6"/>
      <c r="I101" s="16" t="s">
        <v>73</v>
      </c>
      <c r="J101" s="17" t="s">
        <v>67</v>
      </c>
      <c r="K101" s="105" t="s">
        <v>24</v>
      </c>
      <c r="L101" s="7"/>
      <c r="M101" s="7"/>
      <c r="N101" s="6"/>
      <c r="O101" s="88">
        <f t="shared" ca="1" si="5"/>
        <v>44593</v>
      </c>
      <c r="P101" s="5" t="s">
        <v>21</v>
      </c>
      <c r="Q101" s="13" t="s">
        <v>22</v>
      </c>
      <c r="R101" s="11" t="s">
        <v>23</v>
      </c>
      <c r="S101" s="24">
        <v>44006</v>
      </c>
      <c r="T101" s="24">
        <v>44019</v>
      </c>
      <c r="U101" s="24" t="s">
        <v>23</v>
      </c>
      <c r="V101" s="24">
        <v>45519</v>
      </c>
      <c r="W101" s="180"/>
      <c r="X101" s="24">
        <v>44020</v>
      </c>
      <c r="Y101" s="24">
        <v>44019</v>
      </c>
      <c r="Z101" s="7"/>
      <c r="AA101" s="22"/>
      <c r="AB101" s="110"/>
      <c r="AC101" s="58"/>
      <c r="AE101" s="161">
        <f>IF(COUNTIF($F$5:$F101,F101)&gt;1,"0",COUNTIF($F$5:$F101,F101))</f>
        <v>1</v>
      </c>
      <c r="AF101" s="162">
        <f>COUNTIF($I101,"*GSB*")*$AE101</f>
        <v>0</v>
      </c>
      <c r="AG101" s="33">
        <f>COUNTIF($I101,"3a")*$AE101</f>
        <v>0</v>
      </c>
      <c r="AH101" s="33">
        <f>COUNTIF($I101,"4e")*$AE101</f>
        <v>0</v>
      </c>
      <c r="AI101" s="33">
        <f t="shared" si="6"/>
        <v>1</v>
      </c>
      <c r="AJ101" s="33">
        <f>COUNTIF($I101,"BAM")*$AE101</f>
        <v>0</v>
      </c>
      <c r="AK101" s="163">
        <f>(COUNTIF($I101,"AUTRES")+COUNTIF($I101,"UID")+COUNTIF($I101,"CII")+COUNTIF($I101,"EAE"))*$AE101</f>
        <v>0</v>
      </c>
      <c r="AL101" s="164">
        <f t="shared" si="7"/>
        <v>0</v>
      </c>
      <c r="AM101" s="33">
        <f>COUNTIF($J101,"MAR")*$AE101</f>
        <v>0</v>
      </c>
      <c r="AN101" s="165">
        <f>COUNTIF($J101,"TER")*$AE101</f>
        <v>1</v>
      </c>
    </row>
    <row r="102" spans="1:40" ht="20.100000000000001" customHeight="1" x14ac:dyDescent="0.25">
      <c r="A102" s="12"/>
      <c r="B102" s="10">
        <v>44006</v>
      </c>
      <c r="C102" s="29"/>
      <c r="D102" s="7"/>
      <c r="E102" s="11"/>
      <c r="F102" s="120">
        <v>98</v>
      </c>
      <c r="G102" s="115"/>
      <c r="H102" s="6"/>
      <c r="I102" s="16" t="s">
        <v>73</v>
      </c>
      <c r="J102" s="17" t="s">
        <v>67</v>
      </c>
      <c r="K102" s="105" t="s">
        <v>24</v>
      </c>
      <c r="L102" s="7"/>
      <c r="M102" s="7"/>
      <c r="N102" s="6"/>
      <c r="O102" s="88">
        <f t="shared" ca="1" si="5"/>
        <v>44593</v>
      </c>
      <c r="P102" s="5" t="s">
        <v>21</v>
      </c>
      <c r="Q102" s="13" t="s">
        <v>22</v>
      </c>
      <c r="R102" s="11" t="s">
        <v>23</v>
      </c>
      <c r="S102" s="24">
        <v>44006</v>
      </c>
      <c r="T102" s="24">
        <v>44019</v>
      </c>
      <c r="U102" s="24" t="s">
        <v>23</v>
      </c>
      <c r="V102" s="24">
        <v>45564</v>
      </c>
      <c r="W102" s="180"/>
      <c r="X102" s="24">
        <v>44020</v>
      </c>
      <c r="Y102" s="24">
        <v>44019</v>
      </c>
      <c r="Z102" s="7"/>
      <c r="AA102" s="22"/>
      <c r="AB102" s="110"/>
      <c r="AC102" s="58"/>
      <c r="AE102" s="161">
        <f>IF(COUNTIF($F$5:$F102,F102)&gt;1,"0",COUNTIF($F$5:$F102,F102))</f>
        <v>1</v>
      </c>
      <c r="AF102" s="162">
        <f>COUNTIF($I102,"*GSB*")*$AE102</f>
        <v>0</v>
      </c>
      <c r="AG102" s="33">
        <f>COUNTIF($I102,"3a")*$AE102</f>
        <v>0</v>
      </c>
      <c r="AH102" s="33">
        <f>COUNTIF($I102,"4e")*$AE102</f>
        <v>0</v>
      </c>
      <c r="AI102" s="33">
        <f t="shared" si="6"/>
        <v>1</v>
      </c>
      <c r="AJ102" s="33">
        <f>COUNTIF($I102,"BAM")*$AE102</f>
        <v>0</v>
      </c>
      <c r="AK102" s="163">
        <f>(COUNTIF($I102,"AUTRES")+COUNTIF($I102,"UID")+COUNTIF($I102,"CII")+COUNTIF($I102,"EAE"))*$AE102</f>
        <v>0</v>
      </c>
      <c r="AL102" s="164">
        <f t="shared" si="7"/>
        <v>0</v>
      </c>
      <c r="AM102" s="33">
        <f>COUNTIF($J102,"MAR")*$AE102</f>
        <v>0</v>
      </c>
      <c r="AN102" s="165">
        <f>COUNTIF($J102,"TER")*$AE102</f>
        <v>1</v>
      </c>
    </row>
    <row r="103" spans="1:40" ht="20.100000000000001" customHeight="1" x14ac:dyDescent="0.25">
      <c r="A103" s="12"/>
      <c r="B103" s="10">
        <v>44006</v>
      </c>
      <c r="C103" s="29"/>
      <c r="D103" s="7"/>
      <c r="E103" s="11"/>
      <c r="F103" s="120">
        <v>99</v>
      </c>
      <c r="G103" s="115"/>
      <c r="H103" s="6"/>
      <c r="I103" s="16" t="s">
        <v>60</v>
      </c>
      <c r="J103" s="17" t="s">
        <v>67</v>
      </c>
      <c r="K103" s="105" t="s">
        <v>18</v>
      </c>
      <c r="L103" s="7"/>
      <c r="M103" s="7"/>
      <c r="N103" s="6"/>
      <c r="O103" s="88">
        <f t="shared" ca="1" si="5"/>
        <v>44593</v>
      </c>
      <c r="P103" s="5" t="s">
        <v>21</v>
      </c>
      <c r="Q103" s="13" t="s">
        <v>22</v>
      </c>
      <c r="R103" s="11" t="s">
        <v>23</v>
      </c>
      <c r="S103" s="24">
        <v>44006</v>
      </c>
      <c r="T103" s="24">
        <v>44019</v>
      </c>
      <c r="U103" s="24" t="s">
        <v>23</v>
      </c>
      <c r="V103" s="24">
        <v>44785</v>
      </c>
      <c r="W103" s="180"/>
      <c r="X103" s="24">
        <v>44049</v>
      </c>
      <c r="Y103" s="24">
        <v>44019</v>
      </c>
      <c r="Z103" s="7"/>
      <c r="AA103" s="22"/>
      <c r="AB103" s="110"/>
      <c r="AC103" s="58"/>
      <c r="AE103" s="161">
        <f>IF(COUNTIF($F$5:$F103,F103)&gt;1,"0",COUNTIF($F$5:$F103,F103))</f>
        <v>1</v>
      </c>
      <c r="AF103" s="162">
        <f>COUNTIF($I103,"*GSB*")*$AE103</f>
        <v>0</v>
      </c>
      <c r="AG103" s="33">
        <f>COUNTIF($I103,"3a")*$AE103</f>
        <v>0</v>
      </c>
      <c r="AH103" s="33">
        <f>COUNTIF($I103,"4e")*$AE103</f>
        <v>1</v>
      </c>
      <c r="AI103" s="33">
        <f t="shared" si="6"/>
        <v>0</v>
      </c>
      <c r="AJ103" s="33">
        <f>COUNTIF($I103,"BAM")*$AE103</f>
        <v>0</v>
      </c>
      <c r="AK103" s="163">
        <f>(COUNTIF($I103,"AUTRES")+COUNTIF($I103,"UID")+COUNTIF($I103,"CII")+COUNTIF($I103,"EAE"))*$AE103</f>
        <v>0</v>
      </c>
      <c r="AL103" s="164">
        <f t="shared" si="7"/>
        <v>0</v>
      </c>
      <c r="AM103" s="33">
        <f>COUNTIF($J103,"MAR")*$AE103</f>
        <v>0</v>
      </c>
      <c r="AN103" s="165">
        <f>COUNTIF($J103,"TER")*$AE103</f>
        <v>1</v>
      </c>
    </row>
    <row r="104" spans="1:40" ht="20.100000000000001" customHeight="1" x14ac:dyDescent="0.25">
      <c r="A104" s="12"/>
      <c r="B104" s="10">
        <v>44006</v>
      </c>
      <c r="C104" s="29"/>
      <c r="D104" s="7"/>
      <c r="E104" s="11"/>
      <c r="F104" s="120">
        <v>100</v>
      </c>
      <c r="G104" s="115"/>
      <c r="H104" s="6"/>
      <c r="I104" s="16" t="s">
        <v>60</v>
      </c>
      <c r="J104" s="17" t="s">
        <v>67</v>
      </c>
      <c r="K104" s="105" t="s">
        <v>24</v>
      </c>
      <c r="L104" s="7"/>
      <c r="M104" s="7"/>
      <c r="N104" s="6"/>
      <c r="O104" s="88">
        <f t="shared" ca="1" si="5"/>
        <v>44593</v>
      </c>
      <c r="P104" s="5" t="s">
        <v>21</v>
      </c>
      <c r="Q104" s="13" t="s">
        <v>22</v>
      </c>
      <c r="R104" s="11" t="s">
        <v>23</v>
      </c>
      <c r="S104" s="24">
        <v>44006</v>
      </c>
      <c r="T104" s="24">
        <v>44019</v>
      </c>
      <c r="U104" s="24" t="s">
        <v>23</v>
      </c>
      <c r="V104" s="24">
        <v>44785</v>
      </c>
      <c r="W104" s="180"/>
      <c r="X104" s="24">
        <v>44049</v>
      </c>
      <c r="Y104" s="24">
        <v>44019</v>
      </c>
      <c r="Z104" s="7"/>
      <c r="AA104" s="22"/>
      <c r="AB104" s="110"/>
      <c r="AC104" s="58"/>
      <c r="AE104" s="161">
        <f>IF(COUNTIF($F$5:$F104,F104)&gt;1,"0",COUNTIF($F$5:$F104,F104))</f>
        <v>1</v>
      </c>
      <c r="AF104" s="162">
        <f>COUNTIF($I104,"*GSB*")*$AE104</f>
        <v>0</v>
      </c>
      <c r="AG104" s="33">
        <f>COUNTIF($I104,"3a")*$AE104</f>
        <v>0</v>
      </c>
      <c r="AH104" s="33">
        <f>COUNTIF($I104,"4e")*$AE104</f>
        <v>1</v>
      </c>
      <c r="AI104" s="33">
        <f t="shared" si="6"/>
        <v>0</v>
      </c>
      <c r="AJ104" s="33">
        <f>COUNTIF($I104,"BAM")*$AE104</f>
        <v>0</v>
      </c>
      <c r="AK104" s="163">
        <f>(COUNTIF($I104,"AUTRES")+COUNTIF($I104,"UID")+COUNTIF($I104,"CII")+COUNTIF($I104,"EAE"))*$AE104</f>
        <v>0</v>
      </c>
      <c r="AL104" s="164">
        <f t="shared" si="7"/>
        <v>0</v>
      </c>
      <c r="AM104" s="33">
        <f>COUNTIF($J104,"MAR")*$AE104</f>
        <v>0</v>
      </c>
      <c r="AN104" s="165">
        <f>COUNTIF($J104,"TER")*$AE104</f>
        <v>1</v>
      </c>
    </row>
    <row r="105" spans="1:40" ht="20.100000000000001" customHeight="1" x14ac:dyDescent="0.25">
      <c r="A105" s="12"/>
      <c r="B105" s="10">
        <v>44007</v>
      </c>
      <c r="C105" s="29"/>
      <c r="D105" s="7"/>
      <c r="E105" s="11"/>
      <c r="F105" s="120">
        <v>101</v>
      </c>
      <c r="G105" s="115"/>
      <c r="H105" s="6"/>
      <c r="I105" s="16" t="s">
        <v>73</v>
      </c>
      <c r="J105" s="17" t="s">
        <v>67</v>
      </c>
      <c r="K105" s="105" t="s">
        <v>18</v>
      </c>
      <c r="L105" s="7"/>
      <c r="M105" s="7"/>
      <c r="N105" s="6"/>
      <c r="O105" s="88">
        <f t="shared" ca="1" si="5"/>
        <v>44593</v>
      </c>
      <c r="P105" s="5" t="s">
        <v>21</v>
      </c>
      <c r="Q105" s="13" t="s">
        <v>22</v>
      </c>
      <c r="R105" s="11" t="s">
        <v>23</v>
      </c>
      <c r="S105" s="24">
        <v>44007</v>
      </c>
      <c r="T105" s="24">
        <v>44019</v>
      </c>
      <c r="U105" s="24" t="s">
        <v>23</v>
      </c>
      <c r="V105" s="24">
        <v>45564</v>
      </c>
      <c r="W105" s="180"/>
      <c r="X105" s="24">
        <v>44020</v>
      </c>
      <c r="Y105" s="24">
        <v>44019</v>
      </c>
      <c r="Z105" s="7"/>
      <c r="AA105" s="22"/>
      <c r="AB105" s="110"/>
      <c r="AC105" s="58"/>
      <c r="AE105" s="161">
        <f>IF(COUNTIF($F$5:$F105,F105)&gt;1,"0",COUNTIF($F$5:$F105,F105))</f>
        <v>1</v>
      </c>
      <c r="AF105" s="162">
        <f>COUNTIF($I105,"*GSB*")*$AE105</f>
        <v>0</v>
      </c>
      <c r="AG105" s="33">
        <f>COUNTIF($I105,"3a")*$AE105</f>
        <v>0</v>
      </c>
      <c r="AH105" s="33">
        <f>COUNTIF($I105,"4e")*$AE105</f>
        <v>0</v>
      </c>
      <c r="AI105" s="33">
        <f t="shared" si="6"/>
        <v>1</v>
      </c>
      <c r="AJ105" s="33">
        <f>COUNTIF($I105,"BAM")*$AE105</f>
        <v>0</v>
      </c>
      <c r="AK105" s="163">
        <f>(COUNTIF($I105,"AUTRES")+COUNTIF($I105,"UID")+COUNTIF($I105,"CII")+COUNTIF($I105,"EAE"))*$AE105</f>
        <v>0</v>
      </c>
      <c r="AL105" s="164">
        <f t="shared" si="7"/>
        <v>0</v>
      </c>
      <c r="AM105" s="33">
        <f>COUNTIF($J105,"MAR")*$AE105</f>
        <v>0</v>
      </c>
      <c r="AN105" s="165">
        <f>COUNTIF($J105,"TER")*$AE105</f>
        <v>1</v>
      </c>
    </row>
    <row r="106" spans="1:40" ht="20.100000000000001" customHeight="1" x14ac:dyDescent="0.25">
      <c r="A106" s="12"/>
      <c r="B106" s="10">
        <v>44007</v>
      </c>
      <c r="C106" s="29"/>
      <c r="D106" s="7"/>
      <c r="E106" s="11"/>
      <c r="F106" s="120">
        <v>102</v>
      </c>
      <c r="G106" s="115"/>
      <c r="H106" s="6"/>
      <c r="I106" s="16" t="s">
        <v>73</v>
      </c>
      <c r="J106" s="17" t="s">
        <v>67</v>
      </c>
      <c r="K106" s="105" t="s">
        <v>24</v>
      </c>
      <c r="L106" s="7"/>
      <c r="M106" s="7"/>
      <c r="N106" s="6"/>
      <c r="O106" s="88">
        <f t="shared" ca="1" si="5"/>
        <v>44593</v>
      </c>
      <c r="P106" s="5" t="s">
        <v>21</v>
      </c>
      <c r="Q106" s="13" t="s">
        <v>22</v>
      </c>
      <c r="R106" s="11" t="s">
        <v>23</v>
      </c>
      <c r="S106" s="24">
        <v>44007</v>
      </c>
      <c r="T106" s="24">
        <v>44019</v>
      </c>
      <c r="U106" s="24" t="s">
        <v>23</v>
      </c>
      <c r="V106" s="24">
        <v>45564</v>
      </c>
      <c r="W106" s="180"/>
      <c r="X106" s="24">
        <v>44020</v>
      </c>
      <c r="Y106" s="24">
        <v>44019</v>
      </c>
      <c r="Z106" s="7"/>
      <c r="AA106" s="22"/>
      <c r="AB106" s="110"/>
      <c r="AC106" s="58"/>
      <c r="AE106" s="161">
        <f>IF(COUNTIF($F$5:$F106,F106)&gt;1,"0",COUNTIF($F$5:$F106,F106))</f>
        <v>1</v>
      </c>
      <c r="AF106" s="162">
        <f>COUNTIF($I106,"*GSB*")*$AE106</f>
        <v>0</v>
      </c>
      <c r="AG106" s="33">
        <f>COUNTIF($I106,"3a")*$AE106</f>
        <v>0</v>
      </c>
      <c r="AH106" s="33">
        <f>COUNTIF($I106,"4e")*$AE106</f>
        <v>0</v>
      </c>
      <c r="AI106" s="33">
        <f t="shared" si="6"/>
        <v>1</v>
      </c>
      <c r="AJ106" s="33">
        <f>COUNTIF($I106,"BAM")*$AE106</f>
        <v>0</v>
      </c>
      <c r="AK106" s="163">
        <f>(COUNTIF($I106,"AUTRES")+COUNTIF($I106,"UID")+COUNTIF($I106,"CII")+COUNTIF($I106,"EAE"))*$AE106</f>
        <v>0</v>
      </c>
      <c r="AL106" s="164">
        <f t="shared" si="7"/>
        <v>0</v>
      </c>
      <c r="AM106" s="33">
        <f>COUNTIF($J106,"MAR")*$AE106</f>
        <v>0</v>
      </c>
      <c r="AN106" s="165">
        <f>COUNTIF($J106,"TER")*$AE106</f>
        <v>1</v>
      </c>
    </row>
    <row r="107" spans="1:40" ht="20.100000000000001" customHeight="1" x14ac:dyDescent="0.25">
      <c r="A107" s="12"/>
      <c r="B107" s="10">
        <v>44007</v>
      </c>
      <c r="C107" s="29"/>
      <c r="D107" s="7"/>
      <c r="E107" s="11"/>
      <c r="F107" s="120">
        <v>103</v>
      </c>
      <c r="G107" s="115"/>
      <c r="H107" s="6"/>
      <c r="I107" s="16" t="s">
        <v>73</v>
      </c>
      <c r="J107" s="17" t="s">
        <v>67</v>
      </c>
      <c r="K107" s="105" t="s">
        <v>24</v>
      </c>
      <c r="L107" s="7"/>
      <c r="M107" s="7"/>
      <c r="N107" s="6"/>
      <c r="O107" s="88">
        <f t="shared" ca="1" si="5"/>
        <v>44593</v>
      </c>
      <c r="P107" s="5" t="s">
        <v>21</v>
      </c>
      <c r="Q107" s="13" t="s">
        <v>22</v>
      </c>
      <c r="R107" s="11" t="s">
        <v>23</v>
      </c>
      <c r="S107" s="24">
        <v>44007</v>
      </c>
      <c r="T107" s="24">
        <v>44019</v>
      </c>
      <c r="U107" s="24" t="s">
        <v>23</v>
      </c>
      <c r="V107" s="24">
        <v>45564</v>
      </c>
      <c r="W107" s="180"/>
      <c r="X107" s="24">
        <v>44020</v>
      </c>
      <c r="Y107" s="24">
        <v>44019</v>
      </c>
      <c r="Z107" s="7"/>
      <c r="AA107" s="22"/>
      <c r="AB107" s="110"/>
      <c r="AC107" s="58"/>
      <c r="AE107" s="161">
        <f>IF(COUNTIF($F$5:$F107,F107)&gt;1,"0",COUNTIF($F$5:$F107,F107))</f>
        <v>1</v>
      </c>
      <c r="AF107" s="162">
        <f>COUNTIF($I107,"*GSB*")*$AE107</f>
        <v>0</v>
      </c>
      <c r="AG107" s="33">
        <f>COUNTIF($I107,"3a")*$AE107</f>
        <v>0</v>
      </c>
      <c r="AH107" s="33">
        <f>COUNTIF($I107,"4e")*$AE107</f>
        <v>0</v>
      </c>
      <c r="AI107" s="33">
        <f t="shared" si="6"/>
        <v>1</v>
      </c>
      <c r="AJ107" s="33">
        <f>COUNTIF($I107,"BAM")*$AE107</f>
        <v>0</v>
      </c>
      <c r="AK107" s="163">
        <f>(COUNTIF($I107,"AUTRES")+COUNTIF($I107,"UID")+COUNTIF($I107,"CII")+COUNTIF($I107,"EAE"))*$AE107</f>
        <v>0</v>
      </c>
      <c r="AL107" s="164">
        <f t="shared" si="7"/>
        <v>0</v>
      </c>
      <c r="AM107" s="33">
        <f>COUNTIF($J107,"MAR")*$AE107</f>
        <v>0</v>
      </c>
      <c r="AN107" s="165">
        <f>COUNTIF($J107,"TER")*$AE107</f>
        <v>1</v>
      </c>
    </row>
    <row r="108" spans="1:40" ht="20.100000000000001" customHeight="1" x14ac:dyDescent="0.25">
      <c r="A108" s="12"/>
      <c r="B108" s="10">
        <v>44007</v>
      </c>
      <c r="C108" s="29"/>
      <c r="D108" s="7"/>
      <c r="E108" s="11"/>
      <c r="F108" s="120">
        <v>104</v>
      </c>
      <c r="G108" s="115"/>
      <c r="H108" s="6"/>
      <c r="I108" s="16" t="s">
        <v>73</v>
      </c>
      <c r="J108" s="17" t="s">
        <v>67</v>
      </c>
      <c r="K108" s="105" t="s">
        <v>24</v>
      </c>
      <c r="L108" s="7"/>
      <c r="M108" s="7"/>
      <c r="N108" s="6"/>
      <c r="O108" s="88">
        <f t="shared" ca="1" si="5"/>
        <v>44593</v>
      </c>
      <c r="P108" s="5" t="s">
        <v>21</v>
      </c>
      <c r="Q108" s="13" t="s">
        <v>26</v>
      </c>
      <c r="R108" s="11" t="s">
        <v>27</v>
      </c>
      <c r="S108" s="24">
        <v>44007</v>
      </c>
      <c r="T108" s="92"/>
      <c r="U108" s="92"/>
      <c r="V108" s="92"/>
      <c r="W108" s="179"/>
      <c r="X108" s="92"/>
      <c r="Y108" s="92">
        <v>44007</v>
      </c>
      <c r="Z108" s="7"/>
      <c r="AA108" s="22"/>
      <c r="AB108" s="110"/>
      <c r="AC108" s="58"/>
      <c r="AE108" s="161">
        <f>IF(COUNTIF($F$5:$F108,F108)&gt;1,"0",COUNTIF($F$5:$F108,F108))</f>
        <v>1</v>
      </c>
      <c r="AF108" s="162">
        <f>COUNTIF($I108,"*GSB*")*$AE108</f>
        <v>0</v>
      </c>
      <c r="AG108" s="33">
        <f>COUNTIF($I108,"3a")*$AE108</f>
        <v>0</v>
      </c>
      <c r="AH108" s="33">
        <f>COUNTIF($I108,"4e")*$AE108</f>
        <v>0</v>
      </c>
      <c r="AI108" s="33">
        <f t="shared" si="6"/>
        <v>1</v>
      </c>
      <c r="AJ108" s="33">
        <f>COUNTIF($I108,"BAM")*$AE108</f>
        <v>0</v>
      </c>
      <c r="AK108" s="163">
        <f>(COUNTIF($I108,"AUTRES")+COUNTIF($I108,"UID")+COUNTIF($I108,"CII")+COUNTIF($I108,"EAE"))*$AE108</f>
        <v>0</v>
      </c>
      <c r="AL108" s="164">
        <f t="shared" si="7"/>
        <v>0</v>
      </c>
      <c r="AM108" s="33">
        <f>COUNTIF($J108,"MAR")*$AE108</f>
        <v>0</v>
      </c>
      <c r="AN108" s="165">
        <f>COUNTIF($J108,"TER")*$AE108</f>
        <v>1</v>
      </c>
    </row>
    <row r="109" spans="1:40" ht="20.100000000000001" customHeight="1" x14ac:dyDescent="0.25">
      <c r="A109" s="12"/>
      <c r="B109" s="10">
        <v>44036</v>
      </c>
      <c r="C109" s="29"/>
      <c r="D109" s="7"/>
      <c r="E109" s="11"/>
      <c r="F109" s="120">
        <v>105</v>
      </c>
      <c r="G109" s="115"/>
      <c r="H109" s="6"/>
      <c r="I109" s="16" t="s">
        <v>63</v>
      </c>
      <c r="J109" s="13" t="s">
        <v>32</v>
      </c>
      <c r="K109" s="105" t="s">
        <v>18</v>
      </c>
      <c r="L109" s="7"/>
      <c r="M109" s="7"/>
      <c r="N109" s="6"/>
      <c r="O109" s="88">
        <f t="shared" ca="1" si="5"/>
        <v>44593</v>
      </c>
      <c r="P109" s="5" t="s">
        <v>21</v>
      </c>
      <c r="Q109" s="13" t="s">
        <v>22</v>
      </c>
      <c r="R109" s="11" t="s">
        <v>23</v>
      </c>
      <c r="S109" s="24">
        <v>44036</v>
      </c>
      <c r="T109" s="93">
        <v>44047</v>
      </c>
      <c r="U109" s="93" t="s">
        <v>23</v>
      </c>
      <c r="V109" s="93">
        <v>44170</v>
      </c>
      <c r="W109" s="180"/>
      <c r="X109" s="93">
        <v>44083</v>
      </c>
      <c r="Y109" s="93">
        <v>44047</v>
      </c>
      <c r="Z109" s="7"/>
      <c r="AA109" s="22"/>
      <c r="AB109" s="110"/>
      <c r="AC109" s="58"/>
      <c r="AE109" s="161">
        <f>IF(COUNTIF($F$5:$F109,F109)&gt;1,"0",COUNTIF($F$5:$F109,F109))</f>
        <v>1</v>
      </c>
      <c r="AF109" s="162">
        <f>COUNTIF($I109,"*GSB*")*$AE109</f>
        <v>0</v>
      </c>
      <c r="AG109" s="33">
        <f>COUNTIF($I109,"3a")*$AE109</f>
        <v>0</v>
      </c>
      <c r="AH109" s="33">
        <f>COUNTIF($I109,"4e")*$AE109</f>
        <v>0</v>
      </c>
      <c r="AI109" s="33">
        <f t="shared" si="6"/>
        <v>0</v>
      </c>
      <c r="AJ109" s="33">
        <f>COUNTIF($I109,"BAM")*$AE109</f>
        <v>0</v>
      </c>
      <c r="AK109" s="163">
        <f>(COUNTIF($I109,"AUTRES")+COUNTIF($I109,"UID")+COUNTIF($I109,"CII")+COUNTIF($I109,"EAE"))*$AE109</f>
        <v>1</v>
      </c>
      <c r="AL109" s="164">
        <f t="shared" si="7"/>
        <v>1</v>
      </c>
      <c r="AM109" s="33">
        <f>COUNTIF($J109,"MAR")*$AE109</f>
        <v>0</v>
      </c>
      <c r="AN109" s="165">
        <f>COUNTIF($J109,"TER")*$AE109</f>
        <v>0</v>
      </c>
    </row>
    <row r="110" spans="1:40" ht="20.100000000000001" customHeight="1" x14ac:dyDescent="0.25">
      <c r="A110" s="12"/>
      <c r="B110" s="10">
        <v>44012</v>
      </c>
      <c r="C110" s="29"/>
      <c r="D110" s="7"/>
      <c r="E110" s="11"/>
      <c r="F110" s="120">
        <v>106</v>
      </c>
      <c r="G110" s="115"/>
      <c r="H110" s="6"/>
      <c r="I110" s="16" t="s">
        <v>60</v>
      </c>
      <c r="J110" s="17" t="s">
        <v>67</v>
      </c>
      <c r="K110" s="105" t="s">
        <v>18</v>
      </c>
      <c r="L110" s="7"/>
      <c r="M110" s="7"/>
      <c r="N110" s="6"/>
      <c r="O110" s="88">
        <f t="shared" ca="1" si="5"/>
        <v>44593</v>
      </c>
      <c r="P110" s="5" t="s">
        <v>21</v>
      </c>
      <c r="Q110" s="13" t="s">
        <v>22</v>
      </c>
      <c r="R110" s="11" t="s">
        <v>23</v>
      </c>
      <c r="S110" s="24">
        <v>44013</v>
      </c>
      <c r="T110" s="24">
        <v>44025</v>
      </c>
      <c r="U110" s="24" t="s">
        <v>23</v>
      </c>
      <c r="V110" s="24">
        <v>45068</v>
      </c>
      <c r="W110" s="180"/>
      <c r="X110" s="24">
        <v>44081</v>
      </c>
      <c r="Y110" s="24">
        <v>44025</v>
      </c>
      <c r="Z110" s="7"/>
      <c r="AA110" s="22"/>
      <c r="AB110" s="110"/>
      <c r="AC110" s="58"/>
      <c r="AE110" s="161">
        <f>IF(COUNTIF($F$5:$F110,F110)&gt;1,"0",COUNTIF($F$5:$F110,F110))</f>
        <v>1</v>
      </c>
      <c r="AF110" s="162">
        <f>COUNTIF($I110,"*GSB*")*$AE110</f>
        <v>0</v>
      </c>
      <c r="AG110" s="33">
        <f>COUNTIF($I110,"3a")*$AE110</f>
        <v>0</v>
      </c>
      <c r="AH110" s="33">
        <f>COUNTIF($I110,"4e")*$AE110</f>
        <v>1</v>
      </c>
      <c r="AI110" s="33">
        <f t="shared" si="6"/>
        <v>0</v>
      </c>
      <c r="AJ110" s="33">
        <f>COUNTIF($I110,"BAM")*$AE110</f>
        <v>0</v>
      </c>
      <c r="AK110" s="163">
        <f>(COUNTIF($I110,"AUTRES")+COUNTIF($I110,"UID")+COUNTIF($I110,"CII")+COUNTIF($I110,"EAE"))*$AE110</f>
        <v>0</v>
      </c>
      <c r="AL110" s="164">
        <f t="shared" si="7"/>
        <v>0</v>
      </c>
      <c r="AM110" s="33">
        <f>COUNTIF($J110,"MAR")*$AE110</f>
        <v>0</v>
      </c>
      <c r="AN110" s="165">
        <f>COUNTIF($J110,"TER")*$AE110</f>
        <v>1</v>
      </c>
    </row>
    <row r="111" spans="1:40" ht="20.100000000000001" customHeight="1" x14ac:dyDescent="0.25">
      <c r="A111" s="12"/>
      <c r="B111" s="10">
        <v>44014</v>
      </c>
      <c r="C111" s="29"/>
      <c r="D111" s="7"/>
      <c r="E111" s="11"/>
      <c r="F111" s="120">
        <v>107</v>
      </c>
      <c r="G111" s="115"/>
      <c r="H111" s="6"/>
      <c r="I111" s="16" t="s">
        <v>61</v>
      </c>
      <c r="J111" s="17" t="s">
        <v>67</v>
      </c>
      <c r="K111" s="105" t="s">
        <v>18</v>
      </c>
      <c r="L111" s="7"/>
      <c r="M111" s="7"/>
      <c r="N111" s="6"/>
      <c r="O111" s="88">
        <f t="shared" ca="1" si="5"/>
        <v>44593</v>
      </c>
      <c r="P111" s="5" t="s">
        <v>21</v>
      </c>
      <c r="Q111" s="13" t="s">
        <v>22</v>
      </c>
      <c r="R111" s="11" t="s">
        <v>23</v>
      </c>
      <c r="S111" s="24">
        <v>44014</v>
      </c>
      <c r="T111" s="24">
        <v>44028</v>
      </c>
      <c r="U111" s="24" t="s">
        <v>23</v>
      </c>
      <c r="V111" s="24">
        <v>44444</v>
      </c>
      <c r="W111" s="180"/>
      <c r="X111" s="24">
        <v>44180</v>
      </c>
      <c r="Y111" s="24">
        <v>44028</v>
      </c>
      <c r="Z111" s="7"/>
      <c r="AA111" s="22"/>
      <c r="AB111" s="110"/>
      <c r="AC111" s="58"/>
      <c r="AE111" s="161">
        <f>IF(COUNTIF($F$5:$F111,F111)&gt;1,"0",COUNTIF($F$5:$F111,F111))</f>
        <v>1</v>
      </c>
      <c r="AF111" s="162">
        <f>COUNTIF($I111,"*GSB*")*$AE111</f>
        <v>0</v>
      </c>
      <c r="AG111" s="33">
        <f>COUNTIF($I111,"3a")*$AE111</f>
        <v>1</v>
      </c>
      <c r="AH111" s="33">
        <f>COUNTIF($I111,"4e")*$AE111</f>
        <v>0</v>
      </c>
      <c r="AI111" s="33">
        <f t="shared" si="6"/>
        <v>0</v>
      </c>
      <c r="AJ111" s="33">
        <f>COUNTIF($I111,"BAM")*$AE111</f>
        <v>0</v>
      </c>
      <c r="AK111" s="163">
        <f>(COUNTIF($I111,"AUTRES")+COUNTIF($I111,"UID")+COUNTIF($I111,"CII")+COUNTIF($I111,"EAE"))*$AE111</f>
        <v>0</v>
      </c>
      <c r="AL111" s="164">
        <f t="shared" si="7"/>
        <v>0</v>
      </c>
      <c r="AM111" s="33">
        <f>COUNTIF($J111,"MAR")*$AE111</f>
        <v>0</v>
      </c>
      <c r="AN111" s="165">
        <f>COUNTIF($J111,"TER")*$AE111</f>
        <v>1</v>
      </c>
    </row>
    <row r="112" spans="1:40" ht="20.100000000000001" customHeight="1" x14ac:dyDescent="0.25">
      <c r="A112" s="12"/>
      <c r="B112" s="10">
        <v>44097</v>
      </c>
      <c r="C112" s="29"/>
      <c r="D112" s="101"/>
      <c r="E112" s="11"/>
      <c r="F112" s="120">
        <v>108</v>
      </c>
      <c r="G112" s="115"/>
      <c r="H112" s="6"/>
      <c r="I112" s="16" t="s">
        <v>60</v>
      </c>
      <c r="J112" s="17" t="s">
        <v>67</v>
      </c>
      <c r="K112" s="105" t="s">
        <v>18</v>
      </c>
      <c r="L112" s="7"/>
      <c r="M112" s="7"/>
      <c r="N112" s="6"/>
      <c r="O112" s="88">
        <f t="shared" ca="1" si="5"/>
        <v>44593</v>
      </c>
      <c r="P112" s="5" t="s">
        <v>26</v>
      </c>
      <c r="Q112" s="13" t="s">
        <v>20</v>
      </c>
      <c r="R112" s="11" t="s">
        <v>30</v>
      </c>
      <c r="S112" s="24">
        <v>44236</v>
      </c>
      <c r="T112" s="92"/>
      <c r="U112" s="92"/>
      <c r="V112" s="92"/>
      <c r="W112" s="179"/>
      <c r="X112" s="92"/>
      <c r="Y112" s="92">
        <v>44236</v>
      </c>
      <c r="Z112" s="7"/>
      <c r="AA112" s="22"/>
      <c r="AB112" s="110"/>
      <c r="AC112" s="58"/>
      <c r="AE112" s="161">
        <f>IF(COUNTIF($F$5:$F112,F112)&gt;1,"0",COUNTIF($F$5:$F112,F112))</f>
        <v>1</v>
      </c>
      <c r="AF112" s="162">
        <f>COUNTIF($I112,"*GSB*")*$AE112</f>
        <v>0</v>
      </c>
      <c r="AG112" s="33">
        <f>COUNTIF($I112,"3a")*$AE112</f>
        <v>0</v>
      </c>
      <c r="AH112" s="33">
        <f>COUNTIF($I112,"4e")*$AE112</f>
        <v>1</v>
      </c>
      <c r="AI112" s="33">
        <f t="shared" si="6"/>
        <v>0</v>
      </c>
      <c r="AJ112" s="33">
        <f>COUNTIF($I112,"BAM")*$AE112</f>
        <v>0</v>
      </c>
      <c r="AK112" s="163">
        <f>(COUNTIF($I112,"AUTRES")+COUNTIF($I112,"UID")+COUNTIF($I112,"CII")+COUNTIF($I112,"EAE"))*$AE112</f>
        <v>0</v>
      </c>
      <c r="AL112" s="164">
        <f t="shared" si="7"/>
        <v>0</v>
      </c>
      <c r="AM112" s="33">
        <f>COUNTIF($J112,"MAR")*$AE112</f>
        <v>0</v>
      </c>
      <c r="AN112" s="165">
        <f>COUNTIF($J112,"TER")*$AE112</f>
        <v>1</v>
      </c>
    </row>
    <row r="113" spans="1:40" ht="20.100000000000001" customHeight="1" x14ac:dyDescent="0.25">
      <c r="A113" s="12"/>
      <c r="B113" s="10">
        <v>44015</v>
      </c>
      <c r="C113" s="29"/>
      <c r="D113" s="7"/>
      <c r="E113" s="11"/>
      <c r="F113" s="120">
        <v>109</v>
      </c>
      <c r="G113" s="115"/>
      <c r="H113" s="6"/>
      <c r="I113" s="16" t="s">
        <v>60</v>
      </c>
      <c r="J113" s="17" t="s">
        <v>67</v>
      </c>
      <c r="K113" s="105" t="s">
        <v>18</v>
      </c>
      <c r="L113" s="7"/>
      <c r="M113" s="7"/>
      <c r="N113" s="6"/>
      <c r="O113" s="88">
        <f t="shared" ca="1" si="5"/>
        <v>44593</v>
      </c>
      <c r="P113" s="5" t="s">
        <v>21</v>
      </c>
      <c r="Q113" s="13" t="s">
        <v>22</v>
      </c>
      <c r="R113" s="11" t="s">
        <v>23</v>
      </c>
      <c r="S113" s="24">
        <v>44021</v>
      </c>
      <c r="T113" s="24">
        <v>44035</v>
      </c>
      <c r="U113" s="24" t="s">
        <v>23</v>
      </c>
      <c r="V113" s="24">
        <v>44660</v>
      </c>
      <c r="W113" s="180"/>
      <c r="X113" s="24">
        <v>44098</v>
      </c>
      <c r="Y113" s="24">
        <v>44035</v>
      </c>
      <c r="Z113" s="7"/>
      <c r="AA113" s="22"/>
      <c r="AB113" s="110"/>
      <c r="AC113" s="58"/>
      <c r="AE113" s="161">
        <f>IF(COUNTIF($F$5:$F113,F113)&gt;1,"0",COUNTIF($F$5:$F113,F113))</f>
        <v>1</v>
      </c>
      <c r="AF113" s="162">
        <f>COUNTIF($I113,"*GSB*")*$AE113</f>
        <v>0</v>
      </c>
      <c r="AG113" s="33">
        <f>COUNTIF($I113,"3a")*$AE113</f>
        <v>0</v>
      </c>
      <c r="AH113" s="33">
        <f>COUNTIF($I113,"4e")*$AE113</f>
        <v>1</v>
      </c>
      <c r="AI113" s="33">
        <f t="shared" si="6"/>
        <v>0</v>
      </c>
      <c r="AJ113" s="33">
        <f>COUNTIF($I113,"BAM")*$AE113</f>
        <v>0</v>
      </c>
      <c r="AK113" s="163">
        <f>(COUNTIF($I113,"AUTRES")+COUNTIF($I113,"UID")+COUNTIF($I113,"CII")+COUNTIF($I113,"EAE"))*$AE113</f>
        <v>0</v>
      </c>
      <c r="AL113" s="164">
        <f t="shared" si="7"/>
        <v>0</v>
      </c>
      <c r="AM113" s="33">
        <f>COUNTIF($J113,"MAR")*$AE113</f>
        <v>0</v>
      </c>
      <c r="AN113" s="165">
        <f>COUNTIF($J113,"TER")*$AE113</f>
        <v>1</v>
      </c>
    </row>
    <row r="114" spans="1:40" ht="20.100000000000001" customHeight="1" x14ac:dyDescent="0.25">
      <c r="A114" s="12"/>
      <c r="B114" s="10">
        <v>44396</v>
      </c>
      <c r="C114" s="29"/>
      <c r="D114" s="7"/>
      <c r="E114" s="11"/>
      <c r="F114" s="120">
        <v>110</v>
      </c>
      <c r="G114" s="115"/>
      <c r="H114" s="6"/>
      <c r="I114" s="16" t="s">
        <v>64</v>
      </c>
      <c r="J114" s="13" t="s">
        <v>66</v>
      </c>
      <c r="K114" s="105" t="s">
        <v>18</v>
      </c>
      <c r="L114" s="7"/>
      <c r="M114" s="7"/>
      <c r="N114" s="6"/>
      <c r="O114" s="88">
        <f t="shared" ca="1" si="5"/>
        <v>44593</v>
      </c>
      <c r="P114" s="5" t="s">
        <v>21</v>
      </c>
      <c r="Q114" s="13" t="s">
        <v>22</v>
      </c>
      <c r="R114" s="11" t="s">
        <v>23</v>
      </c>
      <c r="S114" s="24">
        <v>44398</v>
      </c>
      <c r="T114" s="24">
        <v>44420</v>
      </c>
      <c r="U114" s="24" t="s">
        <v>23</v>
      </c>
      <c r="V114" s="24">
        <v>46243</v>
      </c>
      <c r="W114" s="180"/>
      <c r="X114" s="24">
        <v>44445</v>
      </c>
      <c r="Y114" s="24">
        <v>44399</v>
      </c>
      <c r="Z114" s="7"/>
      <c r="AA114" s="22"/>
      <c r="AB114" s="110"/>
      <c r="AC114" s="58"/>
      <c r="AE114" s="161">
        <f>IF(COUNTIF($F$5:$F114,F114)&gt;1,"0",COUNTIF($F$5:$F114,F114))</f>
        <v>1</v>
      </c>
      <c r="AF114" s="162">
        <f>COUNTIF($I114,"*GSB*")*$AE114</f>
        <v>0</v>
      </c>
      <c r="AG114" s="33">
        <f>COUNTIF($I114,"3a")*$AE114</f>
        <v>0</v>
      </c>
      <c r="AH114" s="33">
        <f>COUNTIF($I114,"4e")*$AE114</f>
        <v>0</v>
      </c>
      <c r="AI114" s="33">
        <f t="shared" si="6"/>
        <v>0</v>
      </c>
      <c r="AJ114" s="33">
        <f>COUNTIF($I114,"BAM")*$AE114</f>
        <v>1</v>
      </c>
      <c r="AK114" s="163">
        <f>(COUNTIF($I114,"AUTRES")+COUNTIF($I114,"UID")+COUNTIF($I114,"CII")+COUNTIF($I114,"EAE"))*$AE114</f>
        <v>0</v>
      </c>
      <c r="AL114" s="164">
        <f t="shared" si="7"/>
        <v>0</v>
      </c>
      <c r="AM114" s="33">
        <f>COUNTIF($J114,"MAR")*$AE114</f>
        <v>1</v>
      </c>
      <c r="AN114" s="165">
        <f>COUNTIF($J114,"TER")*$AE114</f>
        <v>0</v>
      </c>
    </row>
    <row r="115" spans="1:40" ht="20.100000000000001" customHeight="1" x14ac:dyDescent="0.25">
      <c r="A115" s="12"/>
      <c r="B115" s="10">
        <v>44020</v>
      </c>
      <c r="C115" s="29"/>
      <c r="D115" s="7"/>
      <c r="E115" s="11"/>
      <c r="F115" s="120">
        <v>111</v>
      </c>
      <c r="G115" s="115"/>
      <c r="H115" s="6"/>
      <c r="I115" s="16" t="s">
        <v>60</v>
      </c>
      <c r="J115" s="17" t="s">
        <v>67</v>
      </c>
      <c r="K115" s="105" t="s">
        <v>18</v>
      </c>
      <c r="L115" s="7"/>
      <c r="M115" s="7"/>
      <c r="N115" s="6"/>
      <c r="O115" s="88">
        <f t="shared" ca="1" si="5"/>
        <v>44593</v>
      </c>
      <c r="P115" s="5" t="s">
        <v>21</v>
      </c>
      <c r="Q115" s="13" t="s">
        <v>22</v>
      </c>
      <c r="R115" s="11" t="s">
        <v>23</v>
      </c>
      <c r="S115" s="24">
        <v>44053</v>
      </c>
      <c r="T115" s="24">
        <v>44061</v>
      </c>
      <c r="U115" s="24" t="s">
        <v>23</v>
      </c>
      <c r="V115" s="24">
        <v>44994</v>
      </c>
      <c r="W115" s="180"/>
      <c r="X115" s="24">
        <v>44097</v>
      </c>
      <c r="Y115" s="24">
        <v>44061</v>
      </c>
      <c r="Z115" s="7"/>
      <c r="AA115" s="22"/>
      <c r="AB115" s="110"/>
      <c r="AC115" s="58"/>
      <c r="AE115" s="161">
        <f>IF(COUNTIF($F$5:$F115,F115)&gt;1,"0",COUNTIF($F$5:$F115,F115))</f>
        <v>1</v>
      </c>
      <c r="AF115" s="162">
        <f>COUNTIF($I115,"*GSB*")*$AE115</f>
        <v>0</v>
      </c>
      <c r="AG115" s="33">
        <f>COUNTIF($I115,"3a")*$AE115</f>
        <v>0</v>
      </c>
      <c r="AH115" s="33">
        <f>COUNTIF($I115,"4e")*$AE115</f>
        <v>1</v>
      </c>
      <c r="AI115" s="33">
        <f t="shared" si="6"/>
        <v>0</v>
      </c>
      <c r="AJ115" s="33">
        <f>COUNTIF($I115,"BAM")*$AE115</f>
        <v>0</v>
      </c>
      <c r="AK115" s="163">
        <f>(COUNTIF($I115,"AUTRES")+COUNTIF($I115,"UID")+COUNTIF($I115,"CII")+COUNTIF($I115,"EAE"))*$AE115</f>
        <v>0</v>
      </c>
      <c r="AL115" s="164">
        <f t="shared" si="7"/>
        <v>0</v>
      </c>
      <c r="AM115" s="33">
        <f>COUNTIF($J115,"MAR")*$AE115</f>
        <v>0</v>
      </c>
      <c r="AN115" s="165">
        <f>COUNTIF($J115,"TER")*$AE115</f>
        <v>1</v>
      </c>
    </row>
    <row r="116" spans="1:40" ht="20.100000000000001" customHeight="1" x14ac:dyDescent="0.25">
      <c r="A116" s="12"/>
      <c r="B116" s="10">
        <v>44021</v>
      </c>
      <c r="C116" s="29"/>
      <c r="D116" s="7"/>
      <c r="E116" s="11"/>
      <c r="F116" s="120">
        <v>112</v>
      </c>
      <c r="G116" s="115"/>
      <c r="H116" s="6"/>
      <c r="I116" s="16" t="s">
        <v>61</v>
      </c>
      <c r="J116" s="17" t="s">
        <v>67</v>
      </c>
      <c r="K116" s="105" t="s">
        <v>24</v>
      </c>
      <c r="L116" s="7"/>
      <c r="M116" s="7"/>
      <c r="N116" s="6"/>
      <c r="O116" s="88">
        <f t="shared" ca="1" si="5"/>
        <v>44593</v>
      </c>
      <c r="P116" s="5" t="s">
        <v>21</v>
      </c>
      <c r="Q116" s="13" t="s">
        <v>22</v>
      </c>
      <c r="R116" s="11" t="s">
        <v>23</v>
      </c>
      <c r="S116" s="24">
        <v>44021</v>
      </c>
      <c r="T116" s="24">
        <v>44035</v>
      </c>
      <c r="U116" s="24" t="s">
        <v>23</v>
      </c>
      <c r="V116" s="24">
        <v>44668</v>
      </c>
      <c r="W116" s="180"/>
      <c r="X116" s="24">
        <v>44047</v>
      </c>
      <c r="Y116" s="24">
        <v>44035</v>
      </c>
      <c r="Z116" s="7"/>
      <c r="AA116" s="22"/>
      <c r="AB116" s="110"/>
      <c r="AC116" s="58"/>
      <c r="AE116" s="161">
        <f>IF(COUNTIF($F$5:$F116,F116)&gt;1,"0",COUNTIF($F$5:$F116,F116))</f>
        <v>1</v>
      </c>
      <c r="AF116" s="162">
        <f>COUNTIF($I116,"*GSB*")*$AE116</f>
        <v>0</v>
      </c>
      <c r="AG116" s="33">
        <f>COUNTIF($I116,"3a")*$AE116</f>
        <v>1</v>
      </c>
      <c r="AH116" s="33">
        <f>COUNTIF($I116,"4e")*$AE116</f>
        <v>0</v>
      </c>
      <c r="AI116" s="33">
        <f t="shared" si="6"/>
        <v>0</v>
      </c>
      <c r="AJ116" s="33">
        <f>COUNTIF($I116,"BAM")*$AE116</f>
        <v>0</v>
      </c>
      <c r="AK116" s="163">
        <f>(COUNTIF($I116,"AUTRES")+COUNTIF($I116,"UID")+COUNTIF($I116,"CII")+COUNTIF($I116,"EAE"))*$AE116</f>
        <v>0</v>
      </c>
      <c r="AL116" s="164">
        <f t="shared" si="7"/>
        <v>0</v>
      </c>
      <c r="AM116" s="33">
        <f>COUNTIF($J116,"MAR")*$AE116</f>
        <v>0</v>
      </c>
      <c r="AN116" s="165">
        <f>COUNTIF($J116,"TER")*$AE116</f>
        <v>1</v>
      </c>
    </row>
    <row r="117" spans="1:40" ht="20.100000000000001" customHeight="1" x14ac:dyDescent="0.25">
      <c r="A117" s="12"/>
      <c r="B117" s="10">
        <v>44022</v>
      </c>
      <c r="C117" s="29"/>
      <c r="D117" s="101"/>
      <c r="E117" s="11"/>
      <c r="F117" s="120">
        <v>113</v>
      </c>
      <c r="G117" s="115"/>
      <c r="H117" s="6"/>
      <c r="I117" s="16" t="s">
        <v>60</v>
      </c>
      <c r="J117" s="17" t="s">
        <v>67</v>
      </c>
      <c r="K117" s="105" t="s">
        <v>18</v>
      </c>
      <c r="L117" s="7"/>
      <c r="M117" s="7"/>
      <c r="N117" s="6"/>
      <c r="O117" s="88">
        <f t="shared" ca="1" si="5"/>
        <v>44593</v>
      </c>
      <c r="P117" s="5" t="s">
        <v>21</v>
      </c>
      <c r="Q117" s="13" t="s">
        <v>22</v>
      </c>
      <c r="R117" s="11" t="s">
        <v>23</v>
      </c>
      <c r="S117" s="24">
        <v>44105</v>
      </c>
      <c r="T117" s="24">
        <v>44116</v>
      </c>
      <c r="U117" s="24" t="s">
        <v>23</v>
      </c>
      <c r="V117" s="24">
        <v>44513</v>
      </c>
      <c r="W117" s="180"/>
      <c r="X117" s="24">
        <v>44125</v>
      </c>
      <c r="Y117" s="24">
        <v>44116</v>
      </c>
      <c r="Z117" s="7"/>
      <c r="AA117" s="22"/>
      <c r="AB117" s="110"/>
      <c r="AC117" s="58"/>
      <c r="AE117" s="161">
        <f>IF(COUNTIF($F$5:$F117,F117)&gt;1,"0",COUNTIF($F$5:$F117,F117))</f>
        <v>1</v>
      </c>
      <c r="AF117" s="162">
        <f>COUNTIF($I117,"*GSB*")*$AE117</f>
        <v>0</v>
      </c>
      <c r="AG117" s="33">
        <f>COUNTIF($I117,"3a")*$AE117</f>
        <v>0</v>
      </c>
      <c r="AH117" s="33">
        <f>COUNTIF($I117,"4e")*$AE117</f>
        <v>1</v>
      </c>
      <c r="AI117" s="33">
        <f t="shared" si="6"/>
        <v>0</v>
      </c>
      <c r="AJ117" s="33">
        <f>COUNTIF($I117,"BAM")*$AE117</f>
        <v>0</v>
      </c>
      <c r="AK117" s="163">
        <f>(COUNTIF($I117,"AUTRES")+COUNTIF($I117,"UID")+COUNTIF($I117,"CII")+COUNTIF($I117,"EAE"))*$AE117</f>
        <v>0</v>
      </c>
      <c r="AL117" s="164">
        <f t="shared" si="7"/>
        <v>0</v>
      </c>
      <c r="AM117" s="33">
        <f>COUNTIF($J117,"MAR")*$AE117</f>
        <v>0</v>
      </c>
      <c r="AN117" s="165">
        <f>COUNTIF($J117,"TER")*$AE117</f>
        <v>1</v>
      </c>
    </row>
    <row r="118" spans="1:40" ht="20.100000000000001" customHeight="1" x14ac:dyDescent="0.25">
      <c r="A118" s="12"/>
      <c r="B118" s="10">
        <v>44028</v>
      </c>
      <c r="C118" s="29"/>
      <c r="D118" s="7"/>
      <c r="E118" s="11"/>
      <c r="F118" s="120">
        <v>114</v>
      </c>
      <c r="G118" s="115"/>
      <c r="H118" s="6"/>
      <c r="I118" s="16" t="s">
        <v>61</v>
      </c>
      <c r="J118" s="17" t="s">
        <v>67</v>
      </c>
      <c r="K118" s="105" t="s">
        <v>33</v>
      </c>
      <c r="L118" s="7"/>
      <c r="M118" s="7"/>
      <c r="N118" s="6"/>
      <c r="O118" s="88">
        <f t="shared" ca="1" si="5"/>
        <v>44593</v>
      </c>
      <c r="P118" s="5" t="s">
        <v>21</v>
      </c>
      <c r="Q118" s="13" t="s">
        <v>22</v>
      </c>
      <c r="R118" s="11" t="s">
        <v>23</v>
      </c>
      <c r="S118" s="24">
        <v>44028</v>
      </c>
      <c r="T118" s="24">
        <v>44042</v>
      </c>
      <c r="U118" s="24" t="s">
        <v>23</v>
      </c>
      <c r="V118" s="24">
        <v>46575</v>
      </c>
      <c r="W118" s="180"/>
      <c r="X118" s="24">
        <v>44046</v>
      </c>
      <c r="Y118" s="24">
        <v>44046</v>
      </c>
      <c r="Z118" s="7"/>
      <c r="AA118" s="22"/>
      <c r="AB118" s="110"/>
      <c r="AC118" s="58"/>
      <c r="AE118" s="161">
        <f>IF(COUNTIF($F$5:$F118,F118)&gt;1,"0",COUNTIF($F$5:$F118,F118))</f>
        <v>1</v>
      </c>
      <c r="AF118" s="162">
        <f>COUNTIF($I118,"*GSB*")*$AE118</f>
        <v>0</v>
      </c>
      <c r="AG118" s="33">
        <f>COUNTIF($I118,"3a")*$AE118</f>
        <v>1</v>
      </c>
      <c r="AH118" s="33">
        <f>COUNTIF($I118,"4e")*$AE118</f>
        <v>0</v>
      </c>
      <c r="AI118" s="33">
        <f t="shared" si="6"/>
        <v>0</v>
      </c>
      <c r="AJ118" s="33">
        <f>COUNTIF($I118,"BAM")*$AE118</f>
        <v>0</v>
      </c>
      <c r="AK118" s="163">
        <f>(COUNTIF($I118,"AUTRES")+COUNTIF($I118,"UID")+COUNTIF($I118,"CII")+COUNTIF($I118,"EAE"))*$AE118</f>
        <v>0</v>
      </c>
      <c r="AL118" s="164">
        <f t="shared" si="7"/>
        <v>0</v>
      </c>
      <c r="AM118" s="33">
        <f>COUNTIF($J118,"MAR")*$AE118</f>
        <v>0</v>
      </c>
      <c r="AN118" s="165">
        <f>COUNTIF($J118,"TER")*$AE118</f>
        <v>1</v>
      </c>
    </row>
    <row r="119" spans="1:40" ht="20.100000000000001" customHeight="1" x14ac:dyDescent="0.25">
      <c r="A119" s="12"/>
      <c r="B119" s="10">
        <v>44029</v>
      </c>
      <c r="C119" s="29"/>
      <c r="D119" s="7"/>
      <c r="E119" s="11"/>
      <c r="F119" s="120">
        <v>115</v>
      </c>
      <c r="G119" s="115"/>
      <c r="H119" s="6"/>
      <c r="I119" s="16" t="s">
        <v>60</v>
      </c>
      <c r="J119" s="17" t="s">
        <v>67</v>
      </c>
      <c r="K119" s="105" t="s">
        <v>24</v>
      </c>
      <c r="L119" s="7"/>
      <c r="M119" s="7"/>
      <c r="N119" s="6"/>
      <c r="O119" s="88">
        <f t="shared" ca="1" si="5"/>
        <v>44593</v>
      </c>
      <c r="P119" s="5" t="s">
        <v>21</v>
      </c>
      <c r="Q119" s="13" t="s">
        <v>22</v>
      </c>
      <c r="R119" s="11" t="s">
        <v>23</v>
      </c>
      <c r="S119" s="24">
        <v>44033</v>
      </c>
      <c r="T119" s="24">
        <v>44046</v>
      </c>
      <c r="U119" s="24" t="s">
        <v>23</v>
      </c>
      <c r="V119" s="24">
        <v>44660</v>
      </c>
      <c r="W119" s="180"/>
      <c r="X119" s="24">
        <v>44098</v>
      </c>
      <c r="Y119" s="24">
        <v>44046</v>
      </c>
      <c r="Z119" s="7"/>
      <c r="AA119" s="22"/>
      <c r="AB119" s="110"/>
      <c r="AC119" s="58"/>
      <c r="AE119" s="161">
        <f>IF(COUNTIF($F$5:$F119,F119)&gt;1,"0",COUNTIF($F$5:$F119,F119))</f>
        <v>1</v>
      </c>
      <c r="AF119" s="162">
        <f>COUNTIF($I119,"*GSB*")*$AE119</f>
        <v>0</v>
      </c>
      <c r="AG119" s="33">
        <f>COUNTIF($I119,"3a")*$AE119</f>
        <v>0</v>
      </c>
      <c r="AH119" s="33">
        <f>COUNTIF($I119,"4e")*$AE119</f>
        <v>1</v>
      </c>
      <c r="AI119" s="33">
        <f t="shared" si="6"/>
        <v>0</v>
      </c>
      <c r="AJ119" s="33">
        <f>COUNTIF($I119,"BAM")*$AE119</f>
        <v>0</v>
      </c>
      <c r="AK119" s="163">
        <f>(COUNTIF($I119,"AUTRES")+COUNTIF($I119,"UID")+COUNTIF($I119,"CII")+COUNTIF($I119,"EAE"))*$AE119</f>
        <v>0</v>
      </c>
      <c r="AL119" s="164">
        <f t="shared" si="7"/>
        <v>0</v>
      </c>
      <c r="AM119" s="33">
        <f>COUNTIF($J119,"MAR")*$AE119</f>
        <v>0</v>
      </c>
      <c r="AN119" s="165">
        <f>COUNTIF($J119,"TER")*$AE119</f>
        <v>1</v>
      </c>
    </row>
    <row r="120" spans="1:40" ht="20.100000000000001" customHeight="1" x14ac:dyDescent="0.25">
      <c r="A120" s="12"/>
      <c r="B120" s="10">
        <v>44029</v>
      </c>
      <c r="C120" s="29"/>
      <c r="D120" s="7"/>
      <c r="E120" s="11"/>
      <c r="F120" s="120">
        <v>116</v>
      </c>
      <c r="G120" s="115"/>
      <c r="H120" s="6"/>
      <c r="I120" s="16" t="s">
        <v>60</v>
      </c>
      <c r="J120" s="17" t="s">
        <v>67</v>
      </c>
      <c r="K120" s="105" t="s">
        <v>24</v>
      </c>
      <c r="L120" s="7"/>
      <c r="M120" s="7"/>
      <c r="N120" s="6"/>
      <c r="O120" s="88">
        <f t="shared" ca="1" si="5"/>
        <v>44593</v>
      </c>
      <c r="P120" s="5" t="s">
        <v>21</v>
      </c>
      <c r="Q120" s="13" t="s">
        <v>22</v>
      </c>
      <c r="R120" s="11" t="s">
        <v>27</v>
      </c>
      <c r="S120" s="24">
        <v>44032</v>
      </c>
      <c r="T120" s="92"/>
      <c r="U120" s="92"/>
      <c r="V120" s="92"/>
      <c r="W120" s="179"/>
      <c r="X120" s="92"/>
      <c r="Y120" s="92">
        <v>44032</v>
      </c>
      <c r="Z120" s="7"/>
      <c r="AA120" s="22"/>
      <c r="AB120" s="110"/>
      <c r="AC120" s="58"/>
      <c r="AE120" s="161">
        <f>IF(COUNTIF($F$5:$F120,F120)&gt;1,"0",COUNTIF($F$5:$F120,F120))</f>
        <v>1</v>
      </c>
      <c r="AF120" s="162">
        <f>COUNTIF($I120,"*GSB*")*$AE120</f>
        <v>0</v>
      </c>
      <c r="AG120" s="33">
        <f>COUNTIF($I120,"3a")*$AE120</f>
        <v>0</v>
      </c>
      <c r="AH120" s="33">
        <f>COUNTIF($I120,"4e")*$AE120</f>
        <v>1</v>
      </c>
      <c r="AI120" s="33">
        <f t="shared" si="6"/>
        <v>0</v>
      </c>
      <c r="AJ120" s="33">
        <f>COUNTIF($I120,"BAM")*$AE120</f>
        <v>0</v>
      </c>
      <c r="AK120" s="163">
        <f>(COUNTIF($I120,"AUTRES")+COUNTIF($I120,"UID")+COUNTIF($I120,"CII")+COUNTIF($I120,"EAE"))*$AE120</f>
        <v>0</v>
      </c>
      <c r="AL120" s="164">
        <f t="shared" si="7"/>
        <v>0</v>
      </c>
      <c r="AM120" s="33">
        <f>COUNTIF($J120,"MAR")*$AE120</f>
        <v>0</v>
      </c>
      <c r="AN120" s="165">
        <f>COUNTIF($J120,"TER")*$AE120</f>
        <v>1</v>
      </c>
    </row>
    <row r="121" spans="1:40" ht="20.100000000000001" customHeight="1" x14ac:dyDescent="0.25">
      <c r="A121" s="12"/>
      <c r="B121" s="10">
        <v>44413</v>
      </c>
      <c r="C121" s="29"/>
      <c r="D121" s="7"/>
      <c r="E121" s="11"/>
      <c r="F121" s="120">
        <v>117</v>
      </c>
      <c r="G121" s="115"/>
      <c r="H121" s="6"/>
      <c r="I121" s="16" t="s">
        <v>63</v>
      </c>
      <c r="J121" s="13" t="s">
        <v>32</v>
      </c>
      <c r="K121" s="105" t="s">
        <v>18</v>
      </c>
      <c r="L121" s="7"/>
      <c r="M121" s="7"/>
      <c r="N121" s="6"/>
      <c r="O121" s="88">
        <f t="shared" ca="1" si="5"/>
        <v>44593</v>
      </c>
      <c r="P121" s="5" t="s">
        <v>21</v>
      </c>
      <c r="Q121" s="13" t="s">
        <v>22</v>
      </c>
      <c r="R121" s="11" t="s">
        <v>23</v>
      </c>
      <c r="S121" s="24">
        <v>44418</v>
      </c>
      <c r="T121" s="108">
        <v>44420</v>
      </c>
      <c r="U121" s="108" t="s">
        <v>23</v>
      </c>
      <c r="V121" s="108">
        <v>45996</v>
      </c>
      <c r="W121" s="180"/>
      <c r="X121" s="108">
        <v>44440</v>
      </c>
      <c r="Y121" s="108">
        <v>44421</v>
      </c>
      <c r="Z121" s="7"/>
      <c r="AA121" s="22"/>
      <c r="AB121" s="110"/>
      <c r="AC121" s="58"/>
      <c r="AE121" s="161">
        <f>IF(COUNTIF($F$5:$F121,F121)&gt;1,"0",COUNTIF($F$5:$F121,F121))</f>
        <v>1</v>
      </c>
      <c r="AF121" s="162">
        <f>COUNTIF($I121,"*GSB*")*$AE121</f>
        <v>0</v>
      </c>
      <c r="AG121" s="33">
        <f>COUNTIF($I121,"3a")*$AE121</f>
        <v>0</v>
      </c>
      <c r="AH121" s="33">
        <f>COUNTIF($I121,"4e")*$AE121</f>
        <v>0</v>
      </c>
      <c r="AI121" s="33">
        <f t="shared" si="6"/>
        <v>0</v>
      </c>
      <c r="AJ121" s="33">
        <f>COUNTIF($I121,"BAM")*$AE121</f>
        <v>0</v>
      </c>
      <c r="AK121" s="163">
        <f>(COUNTIF($I121,"AUTRES")+COUNTIF($I121,"UID")+COUNTIF($I121,"CII")+COUNTIF($I121,"EAE"))*$AE121</f>
        <v>1</v>
      </c>
      <c r="AL121" s="164">
        <f t="shared" si="7"/>
        <v>1</v>
      </c>
      <c r="AM121" s="33">
        <f>COUNTIF($J121,"MAR")*$AE121</f>
        <v>0</v>
      </c>
      <c r="AN121" s="165">
        <f>COUNTIF($J121,"TER")*$AE121</f>
        <v>0</v>
      </c>
    </row>
    <row r="122" spans="1:40" ht="20.100000000000001" customHeight="1" x14ac:dyDescent="0.25">
      <c r="A122" s="12"/>
      <c r="B122" s="10">
        <v>44036</v>
      </c>
      <c r="C122" s="29"/>
      <c r="D122" s="7"/>
      <c r="E122" s="11"/>
      <c r="F122" s="120">
        <v>118</v>
      </c>
      <c r="G122" s="115"/>
      <c r="H122" s="6"/>
      <c r="I122" s="16" t="s">
        <v>63</v>
      </c>
      <c r="J122" s="13" t="s">
        <v>32</v>
      </c>
      <c r="K122" s="105" t="s">
        <v>24</v>
      </c>
      <c r="L122" s="7"/>
      <c r="M122" s="7"/>
      <c r="N122" s="6"/>
      <c r="O122" s="88">
        <f t="shared" ca="1" si="5"/>
        <v>44593</v>
      </c>
      <c r="P122" s="5" t="s">
        <v>21</v>
      </c>
      <c r="Q122" s="13" t="s">
        <v>22</v>
      </c>
      <c r="R122" s="11" t="s">
        <v>23</v>
      </c>
      <c r="S122" s="24">
        <v>44036</v>
      </c>
      <c r="T122" s="24">
        <v>44047</v>
      </c>
      <c r="U122" s="24" t="s">
        <v>23</v>
      </c>
      <c r="V122" s="24">
        <v>44170</v>
      </c>
      <c r="W122" s="180"/>
      <c r="X122" s="24">
        <v>44083</v>
      </c>
      <c r="Y122" s="24">
        <v>44047</v>
      </c>
      <c r="Z122" s="7"/>
      <c r="AA122" s="22"/>
      <c r="AB122" s="110"/>
      <c r="AC122" s="58"/>
      <c r="AE122" s="161">
        <f>IF(COUNTIF($F$5:$F122,F122)&gt;1,"0",COUNTIF($F$5:$F122,F122))</f>
        <v>1</v>
      </c>
      <c r="AF122" s="162">
        <f>COUNTIF($I122,"*GSB*")*$AE122</f>
        <v>0</v>
      </c>
      <c r="AG122" s="33">
        <f>COUNTIF($I122,"3a")*$AE122</f>
        <v>0</v>
      </c>
      <c r="AH122" s="33">
        <f>COUNTIF($I122,"4e")*$AE122</f>
        <v>0</v>
      </c>
      <c r="AI122" s="33">
        <f t="shared" si="6"/>
        <v>0</v>
      </c>
      <c r="AJ122" s="33">
        <f>COUNTIF($I122,"BAM")*$AE122</f>
        <v>0</v>
      </c>
      <c r="AK122" s="163">
        <f>(COUNTIF($I122,"AUTRES")+COUNTIF($I122,"UID")+COUNTIF($I122,"CII")+COUNTIF($I122,"EAE"))*$AE122</f>
        <v>1</v>
      </c>
      <c r="AL122" s="164">
        <f t="shared" si="7"/>
        <v>1</v>
      </c>
      <c r="AM122" s="33">
        <f>COUNTIF($J122,"MAR")*$AE122</f>
        <v>0</v>
      </c>
      <c r="AN122" s="165">
        <f>COUNTIF($J122,"TER")*$AE122</f>
        <v>0</v>
      </c>
    </row>
    <row r="123" spans="1:40" ht="20.100000000000001" customHeight="1" x14ac:dyDescent="0.25">
      <c r="A123" s="12"/>
      <c r="B123" s="10">
        <v>44039</v>
      </c>
      <c r="C123" s="29"/>
      <c r="D123" s="7"/>
      <c r="E123" s="11"/>
      <c r="F123" s="120">
        <v>119</v>
      </c>
      <c r="G123" s="115"/>
      <c r="H123" s="6"/>
      <c r="I123" s="16" t="s">
        <v>61</v>
      </c>
      <c r="J123" s="17" t="s">
        <v>67</v>
      </c>
      <c r="K123" s="105" t="s">
        <v>18</v>
      </c>
      <c r="L123" s="7"/>
      <c r="M123" s="7"/>
      <c r="N123" s="6"/>
      <c r="O123" s="88">
        <f t="shared" ca="1" si="5"/>
        <v>44593</v>
      </c>
      <c r="P123" s="5" t="s">
        <v>21</v>
      </c>
      <c r="Q123" s="13" t="s">
        <v>22</v>
      </c>
      <c r="R123" s="11" t="s">
        <v>23</v>
      </c>
      <c r="S123" s="24">
        <v>44039</v>
      </c>
      <c r="T123" s="24">
        <v>44047</v>
      </c>
      <c r="U123" s="24" t="s">
        <v>23</v>
      </c>
      <c r="V123" s="24">
        <v>45867</v>
      </c>
      <c r="W123" s="180"/>
      <c r="X123" s="24">
        <v>44068</v>
      </c>
      <c r="Y123" s="24">
        <v>44047</v>
      </c>
      <c r="Z123" s="7"/>
      <c r="AA123" s="22"/>
      <c r="AB123" s="110"/>
      <c r="AC123" s="58"/>
      <c r="AE123" s="161">
        <f>IF(COUNTIF($F$5:$F123,F123)&gt;1,"0",COUNTIF($F$5:$F123,F123))</f>
        <v>1</v>
      </c>
      <c r="AF123" s="162">
        <f>COUNTIF($I123,"*GSB*")*$AE123</f>
        <v>0</v>
      </c>
      <c r="AG123" s="33">
        <f>COUNTIF($I123,"3a")*$AE123</f>
        <v>1</v>
      </c>
      <c r="AH123" s="33">
        <f>COUNTIF($I123,"4e")*$AE123</f>
        <v>0</v>
      </c>
      <c r="AI123" s="33">
        <f t="shared" si="6"/>
        <v>0</v>
      </c>
      <c r="AJ123" s="33">
        <f>COUNTIF($I123,"BAM")*$AE123</f>
        <v>0</v>
      </c>
      <c r="AK123" s="163">
        <f>(COUNTIF($I123,"AUTRES")+COUNTIF($I123,"UID")+COUNTIF($I123,"CII")+COUNTIF($I123,"EAE"))*$AE123</f>
        <v>0</v>
      </c>
      <c r="AL123" s="164">
        <f t="shared" si="7"/>
        <v>0</v>
      </c>
      <c r="AM123" s="33">
        <f>COUNTIF($J123,"MAR")*$AE123</f>
        <v>0</v>
      </c>
      <c r="AN123" s="165">
        <f>COUNTIF($J123,"TER")*$AE123</f>
        <v>1</v>
      </c>
    </row>
    <row r="124" spans="1:40" ht="20.100000000000001" customHeight="1" x14ac:dyDescent="0.25">
      <c r="A124" s="12"/>
      <c r="B124" s="10">
        <v>44041</v>
      </c>
      <c r="C124" s="29"/>
      <c r="D124" s="7"/>
      <c r="E124" s="11"/>
      <c r="F124" s="120">
        <v>120</v>
      </c>
      <c r="G124" s="115"/>
      <c r="H124" s="6"/>
      <c r="I124" s="16" t="s">
        <v>60</v>
      </c>
      <c r="J124" s="17" t="s">
        <v>67</v>
      </c>
      <c r="K124" s="105" t="s">
        <v>18</v>
      </c>
      <c r="L124" s="7"/>
      <c r="M124" s="7"/>
      <c r="N124" s="6"/>
      <c r="O124" s="88">
        <f t="shared" ca="1" si="5"/>
        <v>44593</v>
      </c>
      <c r="P124" s="5" t="s">
        <v>21</v>
      </c>
      <c r="Q124" s="13" t="s">
        <v>22</v>
      </c>
      <c r="R124" s="11" t="s">
        <v>23</v>
      </c>
      <c r="S124" s="24">
        <v>44041</v>
      </c>
      <c r="T124" s="24">
        <v>44054</v>
      </c>
      <c r="U124" s="24" t="s">
        <v>23</v>
      </c>
      <c r="V124" s="24">
        <v>44508</v>
      </c>
      <c r="W124" s="180"/>
      <c r="X124" s="24">
        <v>44068</v>
      </c>
      <c r="Y124" s="24">
        <v>44054</v>
      </c>
      <c r="Z124" s="7"/>
      <c r="AA124" s="22"/>
      <c r="AB124" s="110"/>
      <c r="AC124" s="58"/>
      <c r="AE124" s="161">
        <f>IF(COUNTIF($F$5:$F124,F124)&gt;1,"0",COUNTIF($F$5:$F124,F124))</f>
        <v>1</v>
      </c>
      <c r="AF124" s="162">
        <f>COUNTIF($I124,"*GSB*")*$AE124</f>
        <v>0</v>
      </c>
      <c r="AG124" s="33">
        <f>COUNTIF($I124,"3a")*$AE124</f>
        <v>0</v>
      </c>
      <c r="AH124" s="33">
        <f>COUNTIF($I124,"4e")*$AE124</f>
        <v>1</v>
      </c>
      <c r="AI124" s="33">
        <f t="shared" si="6"/>
        <v>0</v>
      </c>
      <c r="AJ124" s="33">
        <f>COUNTIF($I124,"BAM")*$AE124</f>
        <v>0</v>
      </c>
      <c r="AK124" s="163">
        <f>(COUNTIF($I124,"AUTRES")+COUNTIF($I124,"UID")+COUNTIF($I124,"CII")+COUNTIF($I124,"EAE"))*$AE124</f>
        <v>0</v>
      </c>
      <c r="AL124" s="164">
        <f t="shared" si="7"/>
        <v>0</v>
      </c>
      <c r="AM124" s="33">
        <f>COUNTIF($J124,"MAR")*$AE124</f>
        <v>0</v>
      </c>
      <c r="AN124" s="165">
        <f>COUNTIF($J124,"TER")*$AE124</f>
        <v>1</v>
      </c>
    </row>
    <row r="125" spans="1:40" ht="20.100000000000001" customHeight="1" x14ac:dyDescent="0.25">
      <c r="A125" s="12"/>
      <c r="B125" s="10">
        <v>44342</v>
      </c>
      <c r="C125" s="29"/>
      <c r="D125" s="7"/>
      <c r="E125" s="11"/>
      <c r="F125" s="120">
        <v>121</v>
      </c>
      <c r="G125" s="115"/>
      <c r="H125" s="6"/>
      <c r="I125" s="16" t="s">
        <v>62</v>
      </c>
      <c r="J125" s="17" t="s">
        <v>67</v>
      </c>
      <c r="K125" s="105" t="s">
        <v>18</v>
      </c>
      <c r="L125" s="7"/>
      <c r="M125" s="7"/>
      <c r="N125" s="6"/>
      <c r="O125" s="88">
        <f t="shared" ca="1" si="5"/>
        <v>44593</v>
      </c>
      <c r="P125" s="5" t="s">
        <v>21</v>
      </c>
      <c r="Q125" s="13" t="s">
        <v>26</v>
      </c>
      <c r="R125" s="11" t="s">
        <v>27</v>
      </c>
      <c r="S125" s="24">
        <v>44342</v>
      </c>
      <c r="T125" s="92"/>
      <c r="U125" s="92"/>
      <c r="V125" s="92"/>
      <c r="W125" s="179"/>
      <c r="X125" s="92"/>
      <c r="Y125" s="92">
        <v>44342</v>
      </c>
      <c r="Z125" s="7"/>
      <c r="AA125" s="22"/>
      <c r="AB125" s="110"/>
      <c r="AC125" s="58"/>
      <c r="AE125" s="161">
        <f>IF(COUNTIF($F$5:$F125,F125)&gt;1,"0",COUNTIF($F$5:$F125,F125))</f>
        <v>1</v>
      </c>
      <c r="AF125" s="162">
        <f>COUNTIF($I125,"*GSB*")*$AE125</f>
        <v>1</v>
      </c>
      <c r="AG125" s="33">
        <f>COUNTIF($I125,"3a")*$AE125</f>
        <v>0</v>
      </c>
      <c r="AH125" s="33">
        <f>COUNTIF($I125,"4e")*$AE125</f>
        <v>0</v>
      </c>
      <c r="AI125" s="33">
        <f t="shared" si="6"/>
        <v>0</v>
      </c>
      <c r="AJ125" s="33">
        <f>COUNTIF($I125,"BAM")*$AE125</f>
        <v>0</v>
      </c>
      <c r="AK125" s="163">
        <f>(COUNTIF($I125,"AUTRES")+COUNTIF($I125,"UID")+COUNTIF($I125,"CII")+COUNTIF($I125,"EAE"))*$AE125</f>
        <v>0</v>
      </c>
      <c r="AL125" s="164">
        <f t="shared" si="7"/>
        <v>0</v>
      </c>
      <c r="AM125" s="33">
        <f>COUNTIF($J125,"MAR")*$AE125</f>
        <v>0</v>
      </c>
      <c r="AN125" s="165">
        <f>COUNTIF($J125,"TER")*$AE125</f>
        <v>1</v>
      </c>
    </row>
    <row r="126" spans="1:40" ht="20.100000000000001" customHeight="1" x14ac:dyDescent="0.25">
      <c r="A126" s="12"/>
      <c r="B126" s="10">
        <v>44046</v>
      </c>
      <c r="C126" s="29"/>
      <c r="D126" s="7"/>
      <c r="E126" s="11"/>
      <c r="F126" s="120">
        <v>122</v>
      </c>
      <c r="G126" s="115"/>
      <c r="H126" s="6"/>
      <c r="I126" s="16" t="s">
        <v>65</v>
      </c>
      <c r="J126" s="17" t="s">
        <v>67</v>
      </c>
      <c r="K126" s="105" t="s">
        <v>24</v>
      </c>
      <c r="L126" s="7"/>
      <c r="M126" s="7"/>
      <c r="N126" s="6"/>
      <c r="O126" s="88">
        <f t="shared" ca="1" si="5"/>
        <v>44593</v>
      </c>
      <c r="P126" s="5" t="s">
        <v>21</v>
      </c>
      <c r="Q126" s="13" t="s">
        <v>22</v>
      </c>
      <c r="R126" s="11" t="s">
        <v>23</v>
      </c>
      <c r="S126" s="24">
        <v>44047</v>
      </c>
      <c r="T126" s="24">
        <v>44056</v>
      </c>
      <c r="U126" s="24" t="s">
        <v>23</v>
      </c>
      <c r="V126" s="24">
        <v>45049</v>
      </c>
      <c r="W126" s="180"/>
      <c r="X126" s="24">
        <v>44056</v>
      </c>
      <c r="Y126" s="24">
        <v>44056</v>
      </c>
      <c r="Z126" s="7"/>
      <c r="AA126" s="22"/>
      <c r="AB126" s="110"/>
      <c r="AC126" s="58"/>
      <c r="AE126" s="161">
        <f>IF(COUNTIF($F$5:$F126,F126)&gt;1,"0",COUNTIF($F$5:$F126,F126))</f>
        <v>1</v>
      </c>
      <c r="AF126" s="162">
        <f>COUNTIF($I126,"*GSB*")*$AE126</f>
        <v>1</v>
      </c>
      <c r="AG126" s="33">
        <f>COUNTIF($I126,"3a")*$AE126</f>
        <v>0</v>
      </c>
      <c r="AH126" s="33">
        <f>COUNTIF($I126,"4e")*$AE126</f>
        <v>0</v>
      </c>
      <c r="AI126" s="33">
        <f t="shared" si="6"/>
        <v>0</v>
      </c>
      <c r="AJ126" s="33">
        <f>COUNTIF($I126,"BAM")*$AE126</f>
        <v>0</v>
      </c>
      <c r="AK126" s="163">
        <f>(COUNTIF($I126,"AUTRES")+COUNTIF($I126,"UID")+COUNTIF($I126,"CII")+COUNTIF($I126,"EAE"))*$AE126</f>
        <v>0</v>
      </c>
      <c r="AL126" s="164">
        <f t="shared" si="7"/>
        <v>0</v>
      </c>
      <c r="AM126" s="33">
        <f>COUNTIF($J126,"MAR")*$AE126</f>
        <v>0</v>
      </c>
      <c r="AN126" s="165">
        <f>COUNTIF($J126,"TER")*$AE126</f>
        <v>1</v>
      </c>
    </row>
    <row r="127" spans="1:40" ht="20.100000000000001" customHeight="1" x14ac:dyDescent="0.25">
      <c r="A127" s="12"/>
      <c r="B127" s="10">
        <v>44266</v>
      </c>
      <c r="C127" s="29"/>
      <c r="D127" s="7"/>
      <c r="E127" s="11"/>
      <c r="F127" s="120">
        <v>123</v>
      </c>
      <c r="G127" s="115"/>
      <c r="H127" s="6"/>
      <c r="I127" s="16" t="s">
        <v>65</v>
      </c>
      <c r="J127" s="17" t="s">
        <v>67</v>
      </c>
      <c r="K127" s="105" t="s">
        <v>24</v>
      </c>
      <c r="L127" s="7"/>
      <c r="M127" s="7"/>
      <c r="N127" s="6"/>
      <c r="O127" s="88">
        <f t="shared" ca="1" si="5"/>
        <v>44593</v>
      </c>
      <c r="P127" s="5" t="s">
        <v>21</v>
      </c>
      <c r="Q127" s="13" t="s">
        <v>22</v>
      </c>
      <c r="R127" s="11" t="s">
        <v>23</v>
      </c>
      <c r="S127" s="24">
        <v>44270</v>
      </c>
      <c r="T127" s="24">
        <v>44280</v>
      </c>
      <c r="U127" s="24" t="s">
        <v>23</v>
      </c>
      <c r="V127" s="24">
        <v>45620</v>
      </c>
      <c r="W127" s="180"/>
      <c r="X127" s="24">
        <v>44301</v>
      </c>
      <c r="Y127" s="24">
        <v>44280</v>
      </c>
      <c r="Z127" s="7"/>
      <c r="AA127" s="22"/>
      <c r="AB127" s="110"/>
      <c r="AC127" s="58"/>
      <c r="AE127" s="161">
        <f>IF(COUNTIF($F$5:$F127,F127)&gt;1,"0",COUNTIF($F$5:$F127,F127))</f>
        <v>1</v>
      </c>
      <c r="AF127" s="162">
        <f>COUNTIF($I127,"*GSB*")*$AE127</f>
        <v>1</v>
      </c>
      <c r="AG127" s="33">
        <f>COUNTIF($I127,"3a")*$AE127</f>
        <v>0</v>
      </c>
      <c r="AH127" s="33">
        <f>COUNTIF($I127,"4e")*$AE127</f>
        <v>0</v>
      </c>
      <c r="AI127" s="33">
        <f t="shared" si="6"/>
        <v>0</v>
      </c>
      <c r="AJ127" s="33">
        <f>COUNTIF($I127,"BAM")*$AE127</f>
        <v>0</v>
      </c>
      <c r="AK127" s="163">
        <f>(COUNTIF($I127,"AUTRES")+COUNTIF($I127,"UID")+COUNTIF($I127,"CII")+COUNTIF($I127,"EAE"))*$AE127</f>
        <v>0</v>
      </c>
      <c r="AL127" s="164">
        <f t="shared" si="7"/>
        <v>0</v>
      </c>
      <c r="AM127" s="33">
        <f>COUNTIF($J127,"MAR")*$AE127</f>
        <v>0</v>
      </c>
      <c r="AN127" s="165">
        <f>COUNTIF($J127,"TER")*$AE127</f>
        <v>1</v>
      </c>
    </row>
    <row r="128" spans="1:40" ht="20.100000000000001" customHeight="1" x14ac:dyDescent="0.25">
      <c r="A128" s="12"/>
      <c r="B128" s="10">
        <v>44047</v>
      </c>
      <c r="C128" s="29"/>
      <c r="D128" s="7"/>
      <c r="E128" s="11"/>
      <c r="F128" s="120">
        <v>124</v>
      </c>
      <c r="G128" s="115"/>
      <c r="H128" s="6"/>
      <c r="I128" s="16" t="s">
        <v>61</v>
      </c>
      <c r="J128" s="17" t="s">
        <v>67</v>
      </c>
      <c r="K128" s="105" t="s">
        <v>18</v>
      </c>
      <c r="L128" s="7"/>
      <c r="M128" s="7"/>
      <c r="N128" s="6"/>
      <c r="O128" s="88">
        <f t="shared" ca="1" si="5"/>
        <v>44593</v>
      </c>
      <c r="P128" s="5" t="s">
        <v>21</v>
      </c>
      <c r="Q128" s="13" t="s">
        <v>22</v>
      </c>
      <c r="R128" s="11" t="s">
        <v>23</v>
      </c>
      <c r="S128" s="24">
        <v>44048</v>
      </c>
      <c r="T128" s="24">
        <v>44056</v>
      </c>
      <c r="U128" s="24" t="s">
        <v>23</v>
      </c>
      <c r="V128" s="24">
        <v>44169</v>
      </c>
      <c r="W128" s="180"/>
      <c r="X128" s="24">
        <v>44085</v>
      </c>
      <c r="Y128" s="24">
        <v>44056</v>
      </c>
      <c r="Z128" s="38"/>
      <c r="AA128" s="22"/>
      <c r="AB128" s="110"/>
      <c r="AC128" s="58"/>
      <c r="AE128" s="161">
        <f>IF(COUNTIF($F$5:$F128,F128)&gt;1,"0",COUNTIF($F$5:$F128,F128))</f>
        <v>1</v>
      </c>
      <c r="AF128" s="162">
        <f>COUNTIF($I128,"*GSB*")*$AE128</f>
        <v>0</v>
      </c>
      <c r="AG128" s="33">
        <f>COUNTIF($I128,"3a")*$AE128</f>
        <v>1</v>
      </c>
      <c r="AH128" s="33">
        <f>COUNTIF($I128,"4e")*$AE128</f>
        <v>0</v>
      </c>
      <c r="AI128" s="33">
        <f t="shared" si="6"/>
        <v>0</v>
      </c>
      <c r="AJ128" s="33">
        <f>COUNTIF($I128,"BAM")*$AE128</f>
        <v>0</v>
      </c>
      <c r="AK128" s="163">
        <f>(COUNTIF($I128,"AUTRES")+COUNTIF($I128,"UID")+COUNTIF($I128,"CII")+COUNTIF($I128,"EAE"))*$AE128</f>
        <v>0</v>
      </c>
      <c r="AL128" s="164">
        <f t="shared" si="7"/>
        <v>0</v>
      </c>
      <c r="AM128" s="33">
        <f>COUNTIF($J128,"MAR")*$AE128</f>
        <v>0</v>
      </c>
      <c r="AN128" s="165">
        <f>COUNTIF($J128,"TER")*$AE128</f>
        <v>1</v>
      </c>
    </row>
    <row r="129" spans="1:40" ht="20.100000000000001" customHeight="1" x14ac:dyDescent="0.25">
      <c r="A129" s="12"/>
      <c r="B129" s="10">
        <v>44110</v>
      </c>
      <c r="C129" s="29"/>
      <c r="D129" s="7"/>
      <c r="E129" s="11"/>
      <c r="F129" s="120">
        <v>125</v>
      </c>
      <c r="G129" s="115"/>
      <c r="H129" s="6"/>
      <c r="I129" s="16" t="s">
        <v>31</v>
      </c>
      <c r="J129" s="17" t="s">
        <v>67</v>
      </c>
      <c r="K129" s="105" t="s">
        <v>24</v>
      </c>
      <c r="L129" s="7"/>
      <c r="M129" s="7"/>
      <c r="N129" s="6"/>
      <c r="O129" s="88">
        <f t="shared" ca="1" si="5"/>
        <v>44593</v>
      </c>
      <c r="P129" s="5" t="s">
        <v>21</v>
      </c>
      <c r="Q129" s="13" t="s">
        <v>22</v>
      </c>
      <c r="R129" s="11" t="s">
        <v>23</v>
      </c>
      <c r="S129" s="24">
        <v>44110</v>
      </c>
      <c r="T129" s="24">
        <v>44119</v>
      </c>
      <c r="U129" s="24" t="s">
        <v>23</v>
      </c>
      <c r="V129" s="24">
        <v>45613</v>
      </c>
      <c r="W129" s="180"/>
      <c r="X129" s="24">
        <v>44119</v>
      </c>
      <c r="Y129" s="24">
        <v>44119</v>
      </c>
      <c r="Z129" s="94"/>
      <c r="AA129" s="22"/>
      <c r="AB129" s="110"/>
      <c r="AC129" s="58"/>
      <c r="AE129" s="161">
        <f>IF(COUNTIF($F$5:$F129,F129)&gt;1,"0",COUNTIF($F$5:$F129,F129))</f>
        <v>1</v>
      </c>
      <c r="AF129" s="162">
        <f>COUNTIF($I129,"*GSB*")*$AE129</f>
        <v>0</v>
      </c>
      <c r="AG129" s="33">
        <f>COUNTIF($I129,"3a")*$AE129</f>
        <v>0</v>
      </c>
      <c r="AH129" s="33">
        <f>COUNTIF($I129,"4e")*$AE129</f>
        <v>0</v>
      </c>
      <c r="AI129" s="33">
        <f t="shared" si="6"/>
        <v>0</v>
      </c>
      <c r="AJ129" s="33">
        <f>COUNTIF($I129,"BAM")*$AE129</f>
        <v>0</v>
      </c>
      <c r="AK129" s="163">
        <f>(COUNTIF($I129,"AUTRES")+COUNTIF($I129,"UID")+COUNTIF($I129,"CII")+COUNTIF($I129,"EAE"))*$AE129</f>
        <v>1</v>
      </c>
      <c r="AL129" s="164">
        <f t="shared" si="7"/>
        <v>0</v>
      </c>
      <c r="AM129" s="33">
        <f>COUNTIF($J129,"MAR")*$AE129</f>
        <v>0</v>
      </c>
      <c r="AN129" s="165">
        <f>COUNTIF($J129,"TER")*$AE129</f>
        <v>1</v>
      </c>
    </row>
    <row r="130" spans="1:40" ht="20.100000000000001" customHeight="1" x14ac:dyDescent="0.25">
      <c r="A130" s="12"/>
      <c r="B130" s="10">
        <v>44048</v>
      </c>
      <c r="C130" s="29"/>
      <c r="D130" s="7"/>
      <c r="E130" s="11"/>
      <c r="F130" s="120">
        <v>126</v>
      </c>
      <c r="G130" s="115"/>
      <c r="H130" s="6"/>
      <c r="I130" s="16" t="s">
        <v>60</v>
      </c>
      <c r="J130" s="17" t="s">
        <v>67</v>
      </c>
      <c r="K130" s="105" t="s">
        <v>18</v>
      </c>
      <c r="L130" s="7"/>
      <c r="M130" s="7"/>
      <c r="N130" s="6"/>
      <c r="O130" s="88">
        <f t="shared" ca="1" si="5"/>
        <v>44593</v>
      </c>
      <c r="P130" s="5" t="s">
        <v>21</v>
      </c>
      <c r="Q130" s="13" t="s">
        <v>22</v>
      </c>
      <c r="R130" s="11" t="s">
        <v>23</v>
      </c>
      <c r="S130" s="24">
        <v>44049</v>
      </c>
      <c r="T130" s="24">
        <v>44061</v>
      </c>
      <c r="U130" s="24" t="s">
        <v>23</v>
      </c>
      <c r="V130" s="24">
        <v>45501</v>
      </c>
      <c r="W130" s="180"/>
      <c r="X130" s="24">
        <v>44095</v>
      </c>
      <c r="Y130" s="24">
        <v>44061</v>
      </c>
      <c r="Z130" s="7"/>
      <c r="AA130" s="22"/>
      <c r="AB130" s="110"/>
      <c r="AC130" s="58"/>
      <c r="AE130" s="161">
        <f>IF(COUNTIF($F$5:$F130,F130)&gt;1,"0",COUNTIF($F$5:$F130,F130))</f>
        <v>1</v>
      </c>
      <c r="AF130" s="162">
        <f>COUNTIF($I130,"*GSB*")*$AE130</f>
        <v>0</v>
      </c>
      <c r="AG130" s="33">
        <f>COUNTIF($I130,"3a")*$AE130</f>
        <v>0</v>
      </c>
      <c r="AH130" s="33">
        <f>COUNTIF($I130,"4e")*$AE130</f>
        <v>1</v>
      </c>
      <c r="AI130" s="33">
        <f t="shared" si="6"/>
        <v>0</v>
      </c>
      <c r="AJ130" s="33">
        <f>COUNTIF($I130,"BAM")*$AE130</f>
        <v>0</v>
      </c>
      <c r="AK130" s="163">
        <f>(COUNTIF($I130,"AUTRES")+COUNTIF($I130,"UID")+COUNTIF($I130,"CII")+COUNTIF($I130,"EAE"))*$AE130</f>
        <v>0</v>
      </c>
      <c r="AL130" s="164">
        <f t="shared" si="7"/>
        <v>0</v>
      </c>
      <c r="AM130" s="33">
        <f>COUNTIF($J130,"MAR")*$AE130</f>
        <v>0</v>
      </c>
      <c r="AN130" s="165">
        <f>COUNTIF($J130,"TER")*$AE130</f>
        <v>1</v>
      </c>
    </row>
    <row r="131" spans="1:40" ht="20.100000000000001" customHeight="1" x14ac:dyDescent="0.25">
      <c r="A131" s="12"/>
      <c r="B131" s="10">
        <v>44048</v>
      </c>
      <c r="C131" s="29"/>
      <c r="D131" s="7"/>
      <c r="E131" s="11"/>
      <c r="F131" s="120">
        <v>127</v>
      </c>
      <c r="G131" s="115"/>
      <c r="H131" s="6"/>
      <c r="I131" s="16" t="s">
        <v>60</v>
      </c>
      <c r="J131" s="17" t="s">
        <v>67</v>
      </c>
      <c r="K131" s="105" t="s">
        <v>24</v>
      </c>
      <c r="L131" s="7"/>
      <c r="M131" s="7"/>
      <c r="N131" s="6"/>
      <c r="O131" s="88">
        <f t="shared" ca="1" si="5"/>
        <v>44593</v>
      </c>
      <c r="P131" s="5" t="s">
        <v>21</v>
      </c>
      <c r="Q131" s="13" t="s">
        <v>22</v>
      </c>
      <c r="R131" s="11" t="s">
        <v>23</v>
      </c>
      <c r="S131" s="24">
        <v>44049</v>
      </c>
      <c r="T131" s="24">
        <v>44061</v>
      </c>
      <c r="U131" s="24" t="s">
        <v>23</v>
      </c>
      <c r="V131" s="24">
        <v>45501</v>
      </c>
      <c r="W131" s="180"/>
      <c r="X131" s="24">
        <v>44095</v>
      </c>
      <c r="Y131" s="24">
        <v>44061</v>
      </c>
      <c r="Z131" s="7"/>
      <c r="AA131" s="22"/>
      <c r="AB131" s="110"/>
      <c r="AC131" s="58"/>
      <c r="AE131" s="161">
        <f>IF(COUNTIF($F$5:$F131,F131)&gt;1,"0",COUNTIF($F$5:$F131,F131))</f>
        <v>1</v>
      </c>
      <c r="AF131" s="162">
        <f>COUNTIF($I131,"*GSB*")*$AE131</f>
        <v>0</v>
      </c>
      <c r="AG131" s="33">
        <f>COUNTIF($I131,"3a")*$AE131</f>
        <v>0</v>
      </c>
      <c r="AH131" s="33">
        <f>COUNTIF($I131,"4e")*$AE131</f>
        <v>1</v>
      </c>
      <c r="AI131" s="33">
        <f t="shared" si="6"/>
        <v>0</v>
      </c>
      <c r="AJ131" s="33">
        <f>COUNTIF($I131,"BAM")*$AE131</f>
        <v>0</v>
      </c>
      <c r="AK131" s="163">
        <f>(COUNTIF($I131,"AUTRES")+COUNTIF($I131,"UID")+COUNTIF($I131,"CII")+COUNTIF($I131,"EAE"))*$AE131</f>
        <v>0</v>
      </c>
      <c r="AL131" s="164">
        <f t="shared" si="7"/>
        <v>0</v>
      </c>
      <c r="AM131" s="33">
        <f>COUNTIF($J131,"MAR")*$AE131</f>
        <v>0</v>
      </c>
      <c r="AN131" s="165">
        <f>COUNTIF($J131,"TER")*$AE131</f>
        <v>1</v>
      </c>
    </row>
    <row r="132" spans="1:40" ht="20.100000000000001" customHeight="1" x14ac:dyDescent="0.25">
      <c r="A132" s="12"/>
      <c r="B132" s="10">
        <v>44069</v>
      </c>
      <c r="C132" s="29"/>
      <c r="D132" s="7"/>
      <c r="E132" s="11"/>
      <c r="F132" s="120">
        <v>128</v>
      </c>
      <c r="G132" s="115"/>
      <c r="H132" s="6"/>
      <c r="I132" s="16" t="s">
        <v>65</v>
      </c>
      <c r="J132" s="17" t="s">
        <v>67</v>
      </c>
      <c r="K132" s="105" t="s">
        <v>18</v>
      </c>
      <c r="L132" s="7"/>
      <c r="M132" s="7"/>
      <c r="N132" s="6"/>
      <c r="O132" s="88">
        <f t="shared" ca="1" si="5"/>
        <v>44593</v>
      </c>
      <c r="P132" s="5" t="s">
        <v>21</v>
      </c>
      <c r="Q132" s="13" t="s">
        <v>22</v>
      </c>
      <c r="R132" s="11" t="s">
        <v>23</v>
      </c>
      <c r="S132" s="24">
        <v>44069</v>
      </c>
      <c r="T132" s="24">
        <v>44083</v>
      </c>
      <c r="U132" s="24" t="s">
        <v>23</v>
      </c>
      <c r="V132" s="24">
        <v>44533</v>
      </c>
      <c r="W132" s="180"/>
      <c r="X132" s="24">
        <v>44085</v>
      </c>
      <c r="Y132" s="24">
        <v>44083</v>
      </c>
      <c r="Z132" s="7"/>
      <c r="AA132" s="22"/>
      <c r="AB132" s="110"/>
      <c r="AC132" s="58"/>
      <c r="AE132" s="161">
        <f>IF(COUNTIF($F$5:$F132,F132)&gt;1,"0",COUNTIF($F$5:$F132,F132))</f>
        <v>1</v>
      </c>
      <c r="AF132" s="162">
        <f>COUNTIF($I132,"*GSB*")*$AE132</f>
        <v>1</v>
      </c>
      <c r="AG132" s="33">
        <f>COUNTIF($I132,"3a")*$AE132</f>
        <v>0</v>
      </c>
      <c r="AH132" s="33">
        <f>COUNTIF($I132,"4e")*$AE132</f>
        <v>0</v>
      </c>
      <c r="AI132" s="33">
        <f t="shared" si="6"/>
        <v>0</v>
      </c>
      <c r="AJ132" s="33">
        <f>COUNTIF($I132,"BAM")*$AE132</f>
        <v>0</v>
      </c>
      <c r="AK132" s="163">
        <f>(COUNTIF($I132,"AUTRES")+COUNTIF($I132,"UID")+COUNTIF($I132,"CII")+COUNTIF($I132,"EAE"))*$AE132</f>
        <v>0</v>
      </c>
      <c r="AL132" s="164">
        <f t="shared" si="7"/>
        <v>0</v>
      </c>
      <c r="AM132" s="33">
        <f>COUNTIF($J132,"MAR")*$AE132</f>
        <v>0</v>
      </c>
      <c r="AN132" s="165">
        <f>COUNTIF($J132,"TER")*$AE132</f>
        <v>1</v>
      </c>
    </row>
    <row r="133" spans="1:40" ht="20.100000000000001" customHeight="1" x14ac:dyDescent="0.25">
      <c r="A133" s="12"/>
      <c r="B133" s="10">
        <v>44049</v>
      </c>
      <c r="C133" s="29"/>
      <c r="D133" s="7"/>
      <c r="E133" s="11"/>
      <c r="F133" s="120">
        <v>129</v>
      </c>
      <c r="G133" s="117"/>
      <c r="H133" s="32"/>
      <c r="I133" s="16" t="s">
        <v>60</v>
      </c>
      <c r="J133" s="17" t="s">
        <v>67</v>
      </c>
      <c r="K133" s="105" t="s">
        <v>18</v>
      </c>
      <c r="L133" s="7"/>
      <c r="M133" s="7"/>
      <c r="N133" s="6"/>
      <c r="O133" s="88">
        <f t="shared" ref="O133:O196" ca="1" si="8">TODAY()-N133</f>
        <v>44593</v>
      </c>
      <c r="P133" s="5" t="s">
        <v>21</v>
      </c>
      <c r="Q133" s="13" t="s">
        <v>22</v>
      </c>
      <c r="R133" s="11" t="s">
        <v>23</v>
      </c>
      <c r="S133" s="24">
        <v>44053</v>
      </c>
      <c r="T133" s="24">
        <v>44061</v>
      </c>
      <c r="U133" s="24" t="s">
        <v>23</v>
      </c>
      <c r="V133" s="24">
        <v>44658</v>
      </c>
      <c r="W133" s="180"/>
      <c r="X133" s="24">
        <v>44074</v>
      </c>
      <c r="Y133" s="24">
        <v>44061</v>
      </c>
      <c r="Z133" s="94"/>
      <c r="AA133" s="22"/>
      <c r="AB133" s="110"/>
      <c r="AC133" s="58"/>
      <c r="AE133" s="161">
        <f>IF(COUNTIF($F$5:$F133,F133)&gt;1,"0",COUNTIF($F$5:$F133,F133))</f>
        <v>1</v>
      </c>
      <c r="AF133" s="162">
        <f>COUNTIF($I133,"*GSB*")*$AE133</f>
        <v>0</v>
      </c>
      <c r="AG133" s="33">
        <f>COUNTIF($I133,"3a")*$AE133</f>
        <v>0</v>
      </c>
      <c r="AH133" s="33">
        <f>COUNTIF($I133,"4e")*$AE133</f>
        <v>1</v>
      </c>
      <c r="AI133" s="33">
        <f t="shared" ref="AI133:AI196" si="9">COUNTIF($I133,"*CNEC*")*$AE133</f>
        <v>0</v>
      </c>
      <c r="AJ133" s="33">
        <f>COUNTIF($I133,"BAM")*$AE133</f>
        <v>0</v>
      </c>
      <c r="AK133" s="163">
        <f>(COUNTIF($I133,"AUTRES")+COUNTIF($I133,"UID")+COUNTIF($I133,"CII")+COUNTIF($I133,"EAE"))*$AE133</f>
        <v>0</v>
      </c>
      <c r="AL133" s="164">
        <f t="shared" ref="AL133:AL196" si="10">COUNTIF($J133,"AIR")*$AE133</f>
        <v>0</v>
      </c>
      <c r="AM133" s="33">
        <f>COUNTIF($J133,"MAR")*$AE133</f>
        <v>0</v>
      </c>
      <c r="AN133" s="165">
        <f>COUNTIF($J133,"TER")*$AE133</f>
        <v>1</v>
      </c>
    </row>
    <row r="134" spans="1:40" ht="20.100000000000001" customHeight="1" x14ac:dyDescent="0.25">
      <c r="A134" s="12"/>
      <c r="B134" s="10">
        <v>44151</v>
      </c>
      <c r="C134" s="29"/>
      <c r="D134" s="7"/>
      <c r="E134" s="11"/>
      <c r="F134" s="120">
        <v>130</v>
      </c>
      <c r="G134" s="118"/>
      <c r="H134" s="86"/>
      <c r="I134" s="16" t="s">
        <v>60</v>
      </c>
      <c r="J134" s="17" t="s">
        <v>67</v>
      </c>
      <c r="K134" s="105" t="s">
        <v>18</v>
      </c>
      <c r="L134" s="7"/>
      <c r="M134" s="7"/>
      <c r="N134" s="6"/>
      <c r="O134" s="88">
        <f t="shared" ca="1" si="8"/>
        <v>44593</v>
      </c>
      <c r="P134" s="5" t="s">
        <v>21</v>
      </c>
      <c r="Q134" s="13" t="s">
        <v>22</v>
      </c>
      <c r="R134" s="11" t="s">
        <v>23</v>
      </c>
      <c r="S134" s="24">
        <v>44151</v>
      </c>
      <c r="T134" s="24">
        <v>44161</v>
      </c>
      <c r="U134" s="24" t="s">
        <v>23</v>
      </c>
      <c r="V134" s="24">
        <v>44755</v>
      </c>
      <c r="W134" s="180"/>
      <c r="X134" s="24">
        <v>44204</v>
      </c>
      <c r="Y134" s="24">
        <v>44161</v>
      </c>
      <c r="Z134" s="94"/>
      <c r="AA134" s="22"/>
      <c r="AB134" s="110"/>
      <c r="AC134" s="58"/>
      <c r="AE134" s="161">
        <f>IF(COUNTIF($F$5:$F134,F134)&gt;1,"0",COUNTIF($F$5:$F134,F134))</f>
        <v>1</v>
      </c>
      <c r="AF134" s="162">
        <f>COUNTIF($I134,"*GSB*")*$AE134</f>
        <v>0</v>
      </c>
      <c r="AG134" s="33">
        <f>COUNTIF($I134,"3a")*$AE134</f>
        <v>0</v>
      </c>
      <c r="AH134" s="33">
        <f>COUNTIF($I134,"4e")*$AE134</f>
        <v>1</v>
      </c>
      <c r="AI134" s="33">
        <f t="shared" si="9"/>
        <v>0</v>
      </c>
      <c r="AJ134" s="33">
        <f>COUNTIF($I134,"BAM")*$AE134</f>
        <v>0</v>
      </c>
      <c r="AK134" s="163">
        <f>(COUNTIF($I134,"AUTRES")+COUNTIF($I134,"UID")+COUNTIF($I134,"CII")+COUNTIF($I134,"EAE"))*$AE134</f>
        <v>0</v>
      </c>
      <c r="AL134" s="164">
        <f t="shared" si="10"/>
        <v>0</v>
      </c>
      <c r="AM134" s="33">
        <f>COUNTIF($J134,"MAR")*$AE134</f>
        <v>0</v>
      </c>
      <c r="AN134" s="165">
        <f>COUNTIF($J134,"TER")*$AE134</f>
        <v>1</v>
      </c>
    </row>
    <row r="135" spans="1:40" ht="20.100000000000001" customHeight="1" x14ac:dyDescent="0.25">
      <c r="A135" s="12"/>
      <c r="B135" s="10">
        <v>44057</v>
      </c>
      <c r="C135" s="29"/>
      <c r="D135" s="101"/>
      <c r="E135" s="11"/>
      <c r="F135" s="120">
        <v>131</v>
      </c>
      <c r="G135" s="115"/>
      <c r="H135" s="6"/>
      <c r="I135" s="16" t="s">
        <v>60</v>
      </c>
      <c r="J135" s="17" t="s">
        <v>67</v>
      </c>
      <c r="K135" s="105" t="s">
        <v>18</v>
      </c>
      <c r="L135" s="7"/>
      <c r="M135" s="7"/>
      <c r="N135" s="6"/>
      <c r="O135" s="88">
        <f t="shared" ca="1" si="8"/>
        <v>44593</v>
      </c>
      <c r="P135" s="5" t="s">
        <v>21</v>
      </c>
      <c r="Q135" s="13" t="s">
        <v>20</v>
      </c>
      <c r="R135" s="11" t="s">
        <v>30</v>
      </c>
      <c r="S135" s="24">
        <v>44231</v>
      </c>
      <c r="T135" s="92"/>
      <c r="U135" s="92"/>
      <c r="V135" s="92"/>
      <c r="W135" s="179"/>
      <c r="X135" s="92"/>
      <c r="Y135" s="92">
        <v>44231</v>
      </c>
      <c r="Z135" s="7"/>
      <c r="AA135" s="22"/>
      <c r="AB135" s="110"/>
      <c r="AC135" s="58"/>
      <c r="AE135" s="161">
        <f>IF(COUNTIF($F$5:$F135,F135)&gt;1,"0",COUNTIF($F$5:$F135,F135))</f>
        <v>1</v>
      </c>
      <c r="AF135" s="162">
        <f>COUNTIF($I135,"*GSB*")*$AE135</f>
        <v>0</v>
      </c>
      <c r="AG135" s="33">
        <f>COUNTIF($I135,"3a")*$AE135</f>
        <v>0</v>
      </c>
      <c r="AH135" s="33">
        <f>COUNTIF($I135,"4e")*$AE135</f>
        <v>1</v>
      </c>
      <c r="AI135" s="33">
        <f t="shared" si="9"/>
        <v>0</v>
      </c>
      <c r="AJ135" s="33">
        <f>COUNTIF($I135,"BAM")*$AE135</f>
        <v>0</v>
      </c>
      <c r="AK135" s="163">
        <f>(COUNTIF($I135,"AUTRES")+COUNTIF($I135,"UID")+COUNTIF($I135,"CII")+COUNTIF($I135,"EAE"))*$AE135</f>
        <v>0</v>
      </c>
      <c r="AL135" s="164">
        <f t="shared" si="10"/>
        <v>0</v>
      </c>
      <c r="AM135" s="33">
        <f>COUNTIF($J135,"MAR")*$AE135</f>
        <v>0</v>
      </c>
      <c r="AN135" s="165">
        <f>COUNTIF($J135,"TER")*$AE135</f>
        <v>1</v>
      </c>
    </row>
    <row r="136" spans="1:40" ht="20.100000000000001" customHeight="1" x14ac:dyDescent="0.25">
      <c r="A136" s="12"/>
      <c r="B136" s="10">
        <v>44060</v>
      </c>
      <c r="C136" s="29"/>
      <c r="D136" s="7"/>
      <c r="E136" s="11"/>
      <c r="F136" s="120">
        <v>132</v>
      </c>
      <c r="G136" s="115"/>
      <c r="H136" s="6"/>
      <c r="I136" s="16" t="s">
        <v>65</v>
      </c>
      <c r="J136" s="17" t="s">
        <v>67</v>
      </c>
      <c r="K136" s="105" t="s">
        <v>18</v>
      </c>
      <c r="L136" s="7"/>
      <c r="M136" s="7"/>
      <c r="N136" s="6"/>
      <c r="O136" s="88">
        <f t="shared" ca="1" si="8"/>
        <v>44593</v>
      </c>
      <c r="P136" s="5" t="s">
        <v>21</v>
      </c>
      <c r="Q136" s="13" t="s">
        <v>22</v>
      </c>
      <c r="R136" s="11" t="s">
        <v>23</v>
      </c>
      <c r="S136" s="24">
        <v>44060</v>
      </c>
      <c r="T136" s="24">
        <v>44069</v>
      </c>
      <c r="U136" s="24" t="s">
        <v>23</v>
      </c>
      <c r="V136" s="24">
        <v>45750</v>
      </c>
      <c r="W136" s="180"/>
      <c r="X136" s="24">
        <v>44069</v>
      </c>
      <c r="Y136" s="24">
        <v>44069</v>
      </c>
      <c r="Z136" s="7"/>
      <c r="AA136" s="22"/>
      <c r="AB136" s="110"/>
      <c r="AC136" s="58"/>
      <c r="AE136" s="161">
        <f>IF(COUNTIF($F$5:$F136,F136)&gt;1,"0",COUNTIF($F$5:$F136,F136))</f>
        <v>1</v>
      </c>
      <c r="AF136" s="162">
        <f>COUNTIF($I136,"*GSB*")*$AE136</f>
        <v>1</v>
      </c>
      <c r="AG136" s="33">
        <f>COUNTIF($I136,"3a")*$AE136</f>
        <v>0</v>
      </c>
      <c r="AH136" s="33">
        <f>COUNTIF($I136,"4e")*$AE136</f>
        <v>0</v>
      </c>
      <c r="AI136" s="33">
        <f t="shared" si="9"/>
        <v>0</v>
      </c>
      <c r="AJ136" s="33">
        <f>COUNTIF($I136,"BAM")*$AE136</f>
        <v>0</v>
      </c>
      <c r="AK136" s="163">
        <f>(COUNTIF($I136,"AUTRES")+COUNTIF($I136,"UID")+COUNTIF($I136,"CII")+COUNTIF($I136,"EAE"))*$AE136</f>
        <v>0</v>
      </c>
      <c r="AL136" s="164">
        <f t="shared" si="10"/>
        <v>0</v>
      </c>
      <c r="AM136" s="33">
        <f>COUNTIF($J136,"MAR")*$AE136</f>
        <v>0</v>
      </c>
      <c r="AN136" s="165">
        <f>COUNTIF($J136,"TER")*$AE136</f>
        <v>1</v>
      </c>
    </row>
    <row r="137" spans="1:40" ht="20.100000000000001" customHeight="1" x14ac:dyDescent="0.25">
      <c r="A137" s="12"/>
      <c r="B137" s="10">
        <v>44060</v>
      </c>
      <c r="C137" s="29"/>
      <c r="D137" s="7"/>
      <c r="E137" s="11"/>
      <c r="F137" s="120">
        <v>133</v>
      </c>
      <c r="G137" s="115"/>
      <c r="H137" s="6"/>
      <c r="I137" s="16" t="s">
        <v>65</v>
      </c>
      <c r="J137" s="17" t="s">
        <v>67</v>
      </c>
      <c r="K137" s="105" t="s">
        <v>24</v>
      </c>
      <c r="L137" s="7"/>
      <c r="M137" s="7"/>
      <c r="N137" s="6"/>
      <c r="O137" s="88">
        <f t="shared" ca="1" si="8"/>
        <v>44593</v>
      </c>
      <c r="P137" s="5" t="s">
        <v>21</v>
      </c>
      <c r="Q137" s="13" t="s">
        <v>22</v>
      </c>
      <c r="R137" s="11" t="s">
        <v>23</v>
      </c>
      <c r="S137" s="24">
        <v>44069</v>
      </c>
      <c r="T137" s="24">
        <v>44083</v>
      </c>
      <c r="U137" s="24" t="s">
        <v>23</v>
      </c>
      <c r="V137" s="24">
        <v>45750</v>
      </c>
      <c r="W137" s="180"/>
      <c r="X137" s="24">
        <v>44085</v>
      </c>
      <c r="Y137" s="24">
        <v>44083</v>
      </c>
      <c r="Z137" s="7"/>
      <c r="AA137" s="22"/>
      <c r="AB137" s="110"/>
      <c r="AC137" s="58"/>
      <c r="AE137" s="161">
        <f>IF(COUNTIF($F$5:$F137,F137)&gt;1,"0",COUNTIF($F$5:$F137,F137))</f>
        <v>1</v>
      </c>
      <c r="AF137" s="162">
        <f>COUNTIF($I137,"*GSB*")*$AE137</f>
        <v>1</v>
      </c>
      <c r="AG137" s="33">
        <f>COUNTIF($I137,"3a")*$AE137</f>
        <v>0</v>
      </c>
      <c r="AH137" s="33">
        <f>COUNTIF($I137,"4e")*$AE137</f>
        <v>0</v>
      </c>
      <c r="AI137" s="33">
        <f t="shared" si="9"/>
        <v>0</v>
      </c>
      <c r="AJ137" s="33">
        <f>COUNTIF($I137,"BAM")*$AE137</f>
        <v>0</v>
      </c>
      <c r="AK137" s="163">
        <f>(COUNTIF($I137,"AUTRES")+COUNTIF($I137,"UID")+COUNTIF($I137,"CII")+COUNTIF($I137,"EAE"))*$AE137</f>
        <v>0</v>
      </c>
      <c r="AL137" s="164">
        <f t="shared" si="10"/>
        <v>0</v>
      </c>
      <c r="AM137" s="33">
        <f>COUNTIF($J137,"MAR")*$AE137</f>
        <v>0</v>
      </c>
      <c r="AN137" s="165">
        <f>COUNTIF($J137,"TER")*$AE137</f>
        <v>1</v>
      </c>
    </row>
    <row r="138" spans="1:40" ht="20.100000000000001" customHeight="1" x14ac:dyDescent="0.25">
      <c r="A138" s="12"/>
      <c r="B138" s="10">
        <v>44060</v>
      </c>
      <c r="C138" s="29"/>
      <c r="D138" s="7"/>
      <c r="E138" s="11"/>
      <c r="F138" s="120">
        <v>134</v>
      </c>
      <c r="G138" s="115"/>
      <c r="H138" s="6"/>
      <c r="I138" s="16" t="s">
        <v>65</v>
      </c>
      <c r="J138" s="17" t="s">
        <v>67</v>
      </c>
      <c r="K138" s="105" t="s">
        <v>24</v>
      </c>
      <c r="L138" s="7"/>
      <c r="M138" s="7"/>
      <c r="N138" s="6"/>
      <c r="O138" s="88">
        <f t="shared" ca="1" si="8"/>
        <v>44593</v>
      </c>
      <c r="P138" s="5" t="s">
        <v>21</v>
      </c>
      <c r="Q138" s="13" t="s">
        <v>22</v>
      </c>
      <c r="R138" s="11" t="s">
        <v>23</v>
      </c>
      <c r="S138" s="24">
        <v>44061</v>
      </c>
      <c r="T138" s="24">
        <v>44069</v>
      </c>
      <c r="U138" s="24" t="s">
        <v>23</v>
      </c>
      <c r="V138" s="24">
        <v>44685</v>
      </c>
      <c r="W138" s="180"/>
      <c r="X138" s="24">
        <v>44071</v>
      </c>
      <c r="Y138" s="24">
        <v>44069</v>
      </c>
      <c r="Z138" s="7"/>
      <c r="AA138" s="22"/>
      <c r="AB138" s="110"/>
      <c r="AC138" s="58"/>
      <c r="AE138" s="161">
        <f>IF(COUNTIF($F$5:$F138,F138)&gt;1,"0",COUNTIF($F$5:$F138,F138))</f>
        <v>1</v>
      </c>
      <c r="AF138" s="162">
        <f>COUNTIF($I138,"*GSB*")*$AE138</f>
        <v>1</v>
      </c>
      <c r="AG138" s="33">
        <f>COUNTIF($I138,"3a")*$AE138</f>
        <v>0</v>
      </c>
      <c r="AH138" s="33">
        <f>COUNTIF($I138,"4e")*$AE138</f>
        <v>0</v>
      </c>
      <c r="AI138" s="33">
        <f t="shared" si="9"/>
        <v>0</v>
      </c>
      <c r="AJ138" s="33">
        <f>COUNTIF($I138,"BAM")*$AE138</f>
        <v>0</v>
      </c>
      <c r="AK138" s="163">
        <f>(COUNTIF($I138,"AUTRES")+COUNTIF($I138,"UID")+COUNTIF($I138,"CII")+COUNTIF($I138,"EAE"))*$AE138</f>
        <v>0</v>
      </c>
      <c r="AL138" s="164">
        <f t="shared" si="10"/>
        <v>0</v>
      </c>
      <c r="AM138" s="33">
        <f>COUNTIF($J138,"MAR")*$AE138</f>
        <v>0</v>
      </c>
      <c r="AN138" s="165">
        <f>COUNTIF($J138,"TER")*$AE138</f>
        <v>1</v>
      </c>
    </row>
    <row r="139" spans="1:40" ht="20.100000000000001" customHeight="1" x14ac:dyDescent="0.25">
      <c r="A139" s="12"/>
      <c r="B139" s="10">
        <v>44063</v>
      </c>
      <c r="C139" s="29"/>
      <c r="D139" s="101"/>
      <c r="E139" s="11"/>
      <c r="F139" s="120">
        <v>135</v>
      </c>
      <c r="G139" s="115"/>
      <c r="H139" s="6"/>
      <c r="I139" s="16" t="s">
        <v>60</v>
      </c>
      <c r="J139" s="17" t="s">
        <v>67</v>
      </c>
      <c r="K139" s="105" t="s">
        <v>18</v>
      </c>
      <c r="L139" s="7"/>
      <c r="M139" s="7"/>
      <c r="N139" s="6"/>
      <c r="O139" s="88">
        <f t="shared" ca="1" si="8"/>
        <v>44593</v>
      </c>
      <c r="P139" s="5" t="s">
        <v>21</v>
      </c>
      <c r="Q139" s="13" t="s">
        <v>22</v>
      </c>
      <c r="R139" s="11" t="s">
        <v>23</v>
      </c>
      <c r="S139" s="24">
        <v>44111</v>
      </c>
      <c r="T139" s="24">
        <v>44119</v>
      </c>
      <c r="U139" s="24" t="s">
        <v>23</v>
      </c>
      <c r="V139" s="24">
        <v>45939</v>
      </c>
      <c r="W139" s="180"/>
      <c r="X139" s="24">
        <v>44140</v>
      </c>
      <c r="Y139" s="24">
        <v>44119</v>
      </c>
      <c r="Z139" s="7"/>
      <c r="AA139" s="22"/>
      <c r="AB139" s="110"/>
      <c r="AC139" s="58"/>
      <c r="AE139" s="161">
        <f>IF(COUNTIF($F$5:$F139,F139)&gt;1,"0",COUNTIF($F$5:$F139,F139))</f>
        <v>1</v>
      </c>
      <c r="AF139" s="162">
        <f>COUNTIF($I139,"*GSB*")*$AE139</f>
        <v>0</v>
      </c>
      <c r="AG139" s="33">
        <f>COUNTIF($I139,"3a")*$AE139</f>
        <v>0</v>
      </c>
      <c r="AH139" s="33">
        <f>COUNTIF($I139,"4e")*$AE139</f>
        <v>1</v>
      </c>
      <c r="AI139" s="33">
        <f t="shared" si="9"/>
        <v>0</v>
      </c>
      <c r="AJ139" s="33">
        <f>COUNTIF($I139,"BAM")*$AE139</f>
        <v>0</v>
      </c>
      <c r="AK139" s="163">
        <f>(COUNTIF($I139,"AUTRES")+COUNTIF($I139,"UID")+COUNTIF($I139,"CII")+COUNTIF($I139,"EAE"))*$AE139</f>
        <v>0</v>
      </c>
      <c r="AL139" s="164">
        <f t="shared" si="10"/>
        <v>0</v>
      </c>
      <c r="AM139" s="33">
        <f>COUNTIF($J139,"MAR")*$AE139</f>
        <v>0</v>
      </c>
      <c r="AN139" s="165">
        <f>COUNTIF($J139,"TER")*$AE139</f>
        <v>1</v>
      </c>
    </row>
    <row r="140" spans="1:40" ht="20.100000000000001" customHeight="1" x14ac:dyDescent="0.25">
      <c r="A140" s="12"/>
      <c r="B140" s="10">
        <v>44077</v>
      </c>
      <c r="C140" s="29"/>
      <c r="D140" s="101"/>
      <c r="E140" s="11"/>
      <c r="F140" s="120">
        <v>136</v>
      </c>
      <c r="G140" s="115"/>
      <c r="H140" s="6"/>
      <c r="I140" s="16" t="s">
        <v>60</v>
      </c>
      <c r="J140" s="17" t="s">
        <v>67</v>
      </c>
      <c r="K140" s="105" t="s">
        <v>18</v>
      </c>
      <c r="L140" s="7"/>
      <c r="M140" s="7"/>
      <c r="N140" s="6"/>
      <c r="O140" s="88">
        <f t="shared" ca="1" si="8"/>
        <v>44593</v>
      </c>
      <c r="P140" s="5" t="s">
        <v>21</v>
      </c>
      <c r="Q140" s="13" t="s">
        <v>22</v>
      </c>
      <c r="R140" s="11" t="s">
        <v>23</v>
      </c>
      <c r="S140" s="24">
        <v>44127</v>
      </c>
      <c r="T140" s="24">
        <v>44144</v>
      </c>
      <c r="U140" s="24" t="s">
        <v>23</v>
      </c>
      <c r="V140" s="24">
        <v>44823</v>
      </c>
      <c r="W140" s="180"/>
      <c r="X140" s="24">
        <v>44148</v>
      </c>
      <c r="Y140" s="24">
        <v>44144</v>
      </c>
      <c r="Z140" s="7"/>
      <c r="AA140" s="22"/>
      <c r="AB140" s="110"/>
      <c r="AC140" s="58"/>
      <c r="AE140" s="161">
        <f>IF(COUNTIF($F$5:$F140,F140)&gt;1,"0",COUNTIF($F$5:$F140,F140))</f>
        <v>1</v>
      </c>
      <c r="AF140" s="162">
        <f>COUNTIF($I140,"*GSB*")*$AE140</f>
        <v>0</v>
      </c>
      <c r="AG140" s="33">
        <f>COUNTIF($I140,"3a")*$AE140</f>
        <v>0</v>
      </c>
      <c r="AH140" s="33">
        <f>COUNTIF($I140,"4e")*$AE140</f>
        <v>1</v>
      </c>
      <c r="AI140" s="33">
        <f t="shared" si="9"/>
        <v>0</v>
      </c>
      <c r="AJ140" s="33">
        <f>COUNTIF($I140,"BAM")*$AE140</f>
        <v>0</v>
      </c>
      <c r="AK140" s="163">
        <f>(COUNTIF($I140,"AUTRES")+COUNTIF($I140,"UID")+COUNTIF($I140,"CII")+COUNTIF($I140,"EAE"))*$AE140</f>
        <v>0</v>
      </c>
      <c r="AL140" s="164">
        <f t="shared" si="10"/>
        <v>0</v>
      </c>
      <c r="AM140" s="33">
        <f>COUNTIF($J140,"MAR")*$AE140</f>
        <v>0</v>
      </c>
      <c r="AN140" s="165">
        <f>COUNTIF($J140,"TER")*$AE140</f>
        <v>1</v>
      </c>
    </row>
    <row r="141" spans="1:40" ht="20.100000000000001" customHeight="1" x14ac:dyDescent="0.25">
      <c r="A141" s="12"/>
      <c r="B141" s="10">
        <v>44069</v>
      </c>
      <c r="C141" s="29"/>
      <c r="D141" s="7"/>
      <c r="E141" s="11"/>
      <c r="F141" s="120">
        <v>137</v>
      </c>
      <c r="G141" s="115"/>
      <c r="H141" s="6"/>
      <c r="I141" s="16" t="s">
        <v>60</v>
      </c>
      <c r="J141" s="17" t="s">
        <v>67</v>
      </c>
      <c r="K141" s="105" t="s">
        <v>18</v>
      </c>
      <c r="L141" s="7"/>
      <c r="M141" s="7"/>
      <c r="N141" s="6"/>
      <c r="O141" s="88">
        <f t="shared" ca="1" si="8"/>
        <v>44593</v>
      </c>
      <c r="P141" s="5" t="s">
        <v>21</v>
      </c>
      <c r="Q141" s="13" t="s">
        <v>22</v>
      </c>
      <c r="R141" s="11" t="s">
        <v>23</v>
      </c>
      <c r="S141" s="24">
        <v>44070</v>
      </c>
      <c r="T141" s="24">
        <v>44081</v>
      </c>
      <c r="U141" s="24" t="s">
        <v>23</v>
      </c>
      <c r="V141" s="24">
        <v>45117</v>
      </c>
      <c r="W141" s="180"/>
      <c r="X141" s="24">
        <v>44098</v>
      </c>
      <c r="Y141" s="24">
        <v>44081</v>
      </c>
      <c r="Z141" s="7"/>
      <c r="AA141" s="22"/>
      <c r="AB141" s="110"/>
      <c r="AC141" s="58"/>
      <c r="AE141" s="161">
        <f>IF(COUNTIF($F$5:$F141,F141)&gt;1,"0",COUNTIF($F$5:$F141,F141))</f>
        <v>1</v>
      </c>
      <c r="AF141" s="162">
        <f>COUNTIF($I141,"*GSB*")*$AE141</f>
        <v>0</v>
      </c>
      <c r="AG141" s="33">
        <f>COUNTIF($I141,"3a")*$AE141</f>
        <v>0</v>
      </c>
      <c r="AH141" s="33">
        <f>COUNTIF($I141,"4e")*$AE141</f>
        <v>1</v>
      </c>
      <c r="AI141" s="33">
        <f t="shared" si="9"/>
        <v>0</v>
      </c>
      <c r="AJ141" s="33">
        <f>COUNTIF($I141,"BAM")*$AE141</f>
        <v>0</v>
      </c>
      <c r="AK141" s="163">
        <f>(COUNTIF($I141,"AUTRES")+COUNTIF($I141,"UID")+COUNTIF($I141,"CII")+COUNTIF($I141,"EAE"))*$AE141</f>
        <v>0</v>
      </c>
      <c r="AL141" s="164">
        <f t="shared" si="10"/>
        <v>0</v>
      </c>
      <c r="AM141" s="33">
        <f>COUNTIF($J141,"MAR")*$AE141</f>
        <v>0</v>
      </c>
      <c r="AN141" s="165">
        <f>COUNTIF($J141,"TER")*$AE141</f>
        <v>1</v>
      </c>
    </row>
    <row r="142" spans="1:40" ht="20.100000000000001" customHeight="1" x14ac:dyDescent="0.25">
      <c r="A142" s="12"/>
      <c r="B142" s="10">
        <v>44069</v>
      </c>
      <c r="C142" s="29"/>
      <c r="D142" s="7"/>
      <c r="E142" s="11"/>
      <c r="F142" s="120">
        <v>138</v>
      </c>
      <c r="G142" s="115"/>
      <c r="H142" s="6"/>
      <c r="I142" s="16" t="s">
        <v>60</v>
      </c>
      <c r="J142" s="17" t="s">
        <v>67</v>
      </c>
      <c r="K142" s="105" t="s">
        <v>18</v>
      </c>
      <c r="L142" s="7"/>
      <c r="M142" s="7"/>
      <c r="N142" s="6"/>
      <c r="O142" s="88">
        <f t="shared" ca="1" si="8"/>
        <v>44593</v>
      </c>
      <c r="P142" s="5" t="s">
        <v>21</v>
      </c>
      <c r="Q142" s="13" t="s">
        <v>26</v>
      </c>
      <c r="R142" s="11" t="s">
        <v>27</v>
      </c>
      <c r="S142" s="24">
        <v>44070</v>
      </c>
      <c r="T142" s="92"/>
      <c r="U142" s="92"/>
      <c r="V142" s="92"/>
      <c r="W142" s="179"/>
      <c r="X142" s="92"/>
      <c r="Y142" s="92">
        <v>44070</v>
      </c>
      <c r="Z142" s="7"/>
      <c r="AA142" s="22"/>
      <c r="AB142" s="110"/>
      <c r="AC142" s="58"/>
      <c r="AE142" s="161">
        <f>IF(COUNTIF($F$5:$F142,F142)&gt;1,"0",COUNTIF($F$5:$F142,F142))</f>
        <v>1</v>
      </c>
      <c r="AF142" s="162">
        <f>COUNTIF($I142,"*GSB*")*$AE142</f>
        <v>0</v>
      </c>
      <c r="AG142" s="33">
        <f>COUNTIF($I142,"3a")*$AE142</f>
        <v>0</v>
      </c>
      <c r="AH142" s="33">
        <f>COUNTIF($I142,"4e")*$AE142</f>
        <v>1</v>
      </c>
      <c r="AI142" s="33">
        <f t="shared" si="9"/>
        <v>0</v>
      </c>
      <c r="AJ142" s="33">
        <f>COUNTIF($I142,"BAM")*$AE142</f>
        <v>0</v>
      </c>
      <c r="AK142" s="163">
        <f>(COUNTIF($I142,"AUTRES")+COUNTIF($I142,"UID")+COUNTIF($I142,"CII")+COUNTIF($I142,"EAE"))*$AE142</f>
        <v>0</v>
      </c>
      <c r="AL142" s="164">
        <f t="shared" si="10"/>
        <v>0</v>
      </c>
      <c r="AM142" s="33">
        <f>COUNTIF($J142,"MAR")*$AE142</f>
        <v>0</v>
      </c>
      <c r="AN142" s="165">
        <f>COUNTIF($J142,"TER")*$AE142</f>
        <v>1</v>
      </c>
    </row>
    <row r="143" spans="1:40" ht="20.100000000000001" customHeight="1" x14ac:dyDescent="0.25">
      <c r="A143" s="12"/>
      <c r="B143" s="10">
        <v>44070</v>
      </c>
      <c r="C143" s="29"/>
      <c r="D143" s="7"/>
      <c r="E143" s="11"/>
      <c r="F143" s="120">
        <v>139</v>
      </c>
      <c r="G143" s="115"/>
      <c r="H143" s="6"/>
      <c r="I143" s="16" t="s">
        <v>60</v>
      </c>
      <c r="J143" s="17" t="s">
        <v>67</v>
      </c>
      <c r="K143" s="105" t="s">
        <v>18</v>
      </c>
      <c r="L143" s="7"/>
      <c r="M143" s="7"/>
      <c r="N143" s="6"/>
      <c r="O143" s="88">
        <f t="shared" ca="1" si="8"/>
        <v>44593</v>
      </c>
      <c r="P143" s="5" t="s">
        <v>21</v>
      </c>
      <c r="Q143" s="13" t="s">
        <v>22</v>
      </c>
      <c r="R143" s="11" t="s">
        <v>23</v>
      </c>
      <c r="S143" s="24">
        <v>44070</v>
      </c>
      <c r="T143" s="24">
        <v>44081</v>
      </c>
      <c r="U143" s="24" t="s">
        <v>27</v>
      </c>
      <c r="V143" s="92"/>
      <c r="W143" s="179"/>
      <c r="X143" s="92"/>
      <c r="Y143" s="92">
        <v>44081</v>
      </c>
      <c r="Z143" s="7"/>
      <c r="AA143" s="22"/>
      <c r="AB143" s="110"/>
      <c r="AC143" s="58"/>
      <c r="AE143" s="161">
        <f>IF(COUNTIF($F$5:$F143,F143)&gt;1,"0",COUNTIF($F$5:$F143,F143))</f>
        <v>1</v>
      </c>
      <c r="AF143" s="162">
        <f>COUNTIF($I143,"*GSB*")*$AE143</f>
        <v>0</v>
      </c>
      <c r="AG143" s="33">
        <f>COUNTIF($I143,"3a")*$AE143</f>
        <v>0</v>
      </c>
      <c r="AH143" s="33">
        <f>COUNTIF($I143,"4e")*$AE143</f>
        <v>1</v>
      </c>
      <c r="AI143" s="33">
        <f t="shared" si="9"/>
        <v>0</v>
      </c>
      <c r="AJ143" s="33">
        <f>COUNTIF($I143,"BAM")*$AE143</f>
        <v>0</v>
      </c>
      <c r="AK143" s="163">
        <f>(COUNTIF($I143,"AUTRES")+COUNTIF($I143,"UID")+COUNTIF($I143,"CII")+COUNTIF($I143,"EAE"))*$AE143</f>
        <v>0</v>
      </c>
      <c r="AL143" s="164">
        <f t="shared" si="10"/>
        <v>0</v>
      </c>
      <c r="AM143" s="33">
        <f>COUNTIF($J143,"MAR")*$AE143</f>
        <v>0</v>
      </c>
      <c r="AN143" s="165">
        <f>COUNTIF($J143,"TER")*$AE143</f>
        <v>1</v>
      </c>
    </row>
    <row r="144" spans="1:40" ht="20.100000000000001" customHeight="1" x14ac:dyDescent="0.25">
      <c r="A144" s="12"/>
      <c r="B144" s="10">
        <v>44070</v>
      </c>
      <c r="C144" s="29"/>
      <c r="D144" s="7"/>
      <c r="E144" s="11"/>
      <c r="F144" s="120">
        <v>140</v>
      </c>
      <c r="G144" s="115"/>
      <c r="H144" s="6"/>
      <c r="I144" s="16" t="s">
        <v>60</v>
      </c>
      <c r="J144" s="17" t="s">
        <v>67</v>
      </c>
      <c r="K144" s="105" t="s">
        <v>24</v>
      </c>
      <c r="L144" s="7"/>
      <c r="M144" s="7"/>
      <c r="N144" s="6"/>
      <c r="O144" s="88">
        <f t="shared" ca="1" si="8"/>
        <v>44593</v>
      </c>
      <c r="P144" s="5" t="s">
        <v>21</v>
      </c>
      <c r="Q144" s="13" t="s">
        <v>22</v>
      </c>
      <c r="R144" s="11" t="s">
        <v>23</v>
      </c>
      <c r="S144" s="24">
        <v>44070</v>
      </c>
      <c r="T144" s="24">
        <v>44081</v>
      </c>
      <c r="U144" s="24" t="s">
        <v>27</v>
      </c>
      <c r="V144" s="92"/>
      <c r="W144" s="179"/>
      <c r="X144" s="92"/>
      <c r="Y144" s="92">
        <v>44081</v>
      </c>
      <c r="Z144" s="7"/>
      <c r="AA144" s="22"/>
      <c r="AB144" s="110"/>
      <c r="AC144" s="58"/>
      <c r="AE144" s="161">
        <f>IF(COUNTIF($F$5:$F144,F144)&gt;1,"0",COUNTIF($F$5:$F144,F144))</f>
        <v>1</v>
      </c>
      <c r="AF144" s="162">
        <f>COUNTIF($I144,"*GSB*")*$AE144</f>
        <v>0</v>
      </c>
      <c r="AG144" s="33">
        <f>COUNTIF($I144,"3a")*$AE144</f>
        <v>0</v>
      </c>
      <c r="AH144" s="33">
        <f>COUNTIF($I144,"4e")*$AE144</f>
        <v>1</v>
      </c>
      <c r="AI144" s="33">
        <f t="shared" si="9"/>
        <v>0</v>
      </c>
      <c r="AJ144" s="33">
        <f>COUNTIF($I144,"BAM")*$AE144</f>
        <v>0</v>
      </c>
      <c r="AK144" s="163">
        <f>(COUNTIF($I144,"AUTRES")+COUNTIF($I144,"UID")+COUNTIF($I144,"CII")+COUNTIF($I144,"EAE"))*$AE144</f>
        <v>0</v>
      </c>
      <c r="AL144" s="164">
        <f t="shared" si="10"/>
        <v>0</v>
      </c>
      <c r="AM144" s="33">
        <f>COUNTIF($J144,"MAR")*$AE144</f>
        <v>0</v>
      </c>
      <c r="AN144" s="165">
        <f>COUNTIF($J144,"TER")*$AE144</f>
        <v>1</v>
      </c>
    </row>
    <row r="145" spans="1:40" ht="20.100000000000001" customHeight="1" x14ac:dyDescent="0.25">
      <c r="A145" s="12"/>
      <c r="B145" s="10">
        <v>44074</v>
      </c>
      <c r="C145" s="29"/>
      <c r="D145" s="101"/>
      <c r="E145" s="11"/>
      <c r="F145" s="120">
        <v>141</v>
      </c>
      <c r="G145" s="115"/>
      <c r="H145" s="6"/>
      <c r="I145" s="16" t="s">
        <v>31</v>
      </c>
      <c r="J145" s="13" t="s">
        <v>32</v>
      </c>
      <c r="K145" s="105" t="s">
        <v>24</v>
      </c>
      <c r="L145" s="7"/>
      <c r="M145" s="7"/>
      <c r="N145" s="6"/>
      <c r="O145" s="88">
        <f t="shared" ca="1" si="8"/>
        <v>44593</v>
      </c>
      <c r="P145" s="5" t="s">
        <v>21</v>
      </c>
      <c r="Q145" s="13" t="s">
        <v>22</v>
      </c>
      <c r="R145" s="11" t="s">
        <v>23</v>
      </c>
      <c r="S145" s="24">
        <v>44147</v>
      </c>
      <c r="T145" s="24">
        <v>44155</v>
      </c>
      <c r="U145" s="24" t="s">
        <v>23</v>
      </c>
      <c r="V145" s="24">
        <v>44788</v>
      </c>
      <c r="W145" s="180"/>
      <c r="X145" s="24">
        <v>44160</v>
      </c>
      <c r="Y145" s="24">
        <v>44155</v>
      </c>
      <c r="Z145" s="7"/>
      <c r="AA145" s="22"/>
      <c r="AB145" s="110"/>
      <c r="AC145" s="58"/>
      <c r="AE145" s="161">
        <f>IF(COUNTIF($F$5:$F145,F145)&gt;1,"0",COUNTIF($F$5:$F145,F145))</f>
        <v>1</v>
      </c>
      <c r="AF145" s="162">
        <f>COUNTIF($I145,"*GSB*")*$AE145</f>
        <v>0</v>
      </c>
      <c r="AG145" s="33">
        <f>COUNTIF($I145,"3a")*$AE145</f>
        <v>0</v>
      </c>
      <c r="AH145" s="33">
        <f>COUNTIF($I145,"4e")*$AE145</f>
        <v>0</v>
      </c>
      <c r="AI145" s="33">
        <f t="shared" si="9"/>
        <v>0</v>
      </c>
      <c r="AJ145" s="33">
        <f>COUNTIF($I145,"BAM")*$AE145</f>
        <v>0</v>
      </c>
      <c r="AK145" s="163">
        <f>(COUNTIF($I145,"AUTRES")+COUNTIF($I145,"UID")+COUNTIF($I145,"CII")+COUNTIF($I145,"EAE"))*$AE145</f>
        <v>1</v>
      </c>
      <c r="AL145" s="164">
        <f t="shared" si="10"/>
        <v>1</v>
      </c>
      <c r="AM145" s="33">
        <f>COUNTIF($J145,"MAR")*$AE145</f>
        <v>0</v>
      </c>
      <c r="AN145" s="165">
        <f>COUNTIF($J145,"TER")*$AE145</f>
        <v>0</v>
      </c>
    </row>
    <row r="146" spans="1:40" ht="20.100000000000001" customHeight="1" x14ac:dyDescent="0.25">
      <c r="A146" s="12"/>
      <c r="B146" s="10">
        <v>44077</v>
      </c>
      <c r="C146" s="29"/>
      <c r="D146" s="7"/>
      <c r="E146" s="11"/>
      <c r="F146" s="120">
        <v>142</v>
      </c>
      <c r="G146" s="115"/>
      <c r="H146" s="6"/>
      <c r="I146" s="16" t="s">
        <v>60</v>
      </c>
      <c r="J146" s="17" t="s">
        <v>67</v>
      </c>
      <c r="K146" s="105" t="s">
        <v>24</v>
      </c>
      <c r="L146" s="7"/>
      <c r="M146" s="7"/>
      <c r="N146" s="6"/>
      <c r="O146" s="88">
        <f t="shared" ca="1" si="8"/>
        <v>44593</v>
      </c>
      <c r="P146" s="5" t="s">
        <v>21</v>
      </c>
      <c r="Q146" s="13" t="s">
        <v>22</v>
      </c>
      <c r="R146" s="11" t="s">
        <v>23</v>
      </c>
      <c r="S146" s="24">
        <v>44083</v>
      </c>
      <c r="T146" s="24">
        <v>44092</v>
      </c>
      <c r="U146" s="24" t="s">
        <v>23</v>
      </c>
      <c r="V146" s="24">
        <v>44847</v>
      </c>
      <c r="W146" s="180"/>
      <c r="X146" s="24">
        <v>44103</v>
      </c>
      <c r="Y146" s="24">
        <v>44092</v>
      </c>
      <c r="Z146" s="7"/>
      <c r="AA146" s="22"/>
      <c r="AB146" s="110"/>
      <c r="AC146" s="58"/>
      <c r="AE146" s="161">
        <f>IF(COUNTIF($F$5:$F146,F146)&gt;1,"0",COUNTIF($F$5:$F146,F146))</f>
        <v>1</v>
      </c>
      <c r="AF146" s="162">
        <f>COUNTIF($I146,"*GSB*")*$AE146</f>
        <v>0</v>
      </c>
      <c r="AG146" s="33">
        <f>COUNTIF($I146,"3a")*$AE146</f>
        <v>0</v>
      </c>
      <c r="AH146" s="33">
        <f>COUNTIF($I146,"4e")*$AE146</f>
        <v>1</v>
      </c>
      <c r="AI146" s="33">
        <f t="shared" si="9"/>
        <v>0</v>
      </c>
      <c r="AJ146" s="33">
        <f>COUNTIF($I146,"BAM")*$AE146</f>
        <v>0</v>
      </c>
      <c r="AK146" s="163">
        <f>(COUNTIF($I146,"AUTRES")+COUNTIF($I146,"UID")+COUNTIF($I146,"CII")+COUNTIF($I146,"EAE"))*$AE146</f>
        <v>0</v>
      </c>
      <c r="AL146" s="164">
        <f t="shared" si="10"/>
        <v>0</v>
      </c>
      <c r="AM146" s="33">
        <f>COUNTIF($J146,"MAR")*$AE146</f>
        <v>0</v>
      </c>
      <c r="AN146" s="165">
        <f>COUNTIF($J146,"TER")*$AE146</f>
        <v>1</v>
      </c>
    </row>
    <row r="147" spans="1:40" ht="20.100000000000001" customHeight="1" x14ac:dyDescent="0.25">
      <c r="A147" s="12"/>
      <c r="B147" s="10">
        <v>44077</v>
      </c>
      <c r="C147" s="29"/>
      <c r="D147" s="7"/>
      <c r="E147" s="11"/>
      <c r="F147" s="120">
        <v>143</v>
      </c>
      <c r="G147" s="115"/>
      <c r="H147" s="6"/>
      <c r="I147" s="16" t="s">
        <v>61</v>
      </c>
      <c r="J147" s="17" t="s">
        <v>67</v>
      </c>
      <c r="K147" s="105" t="s">
        <v>18</v>
      </c>
      <c r="L147" s="7"/>
      <c r="M147" s="7"/>
      <c r="N147" s="6"/>
      <c r="O147" s="88">
        <f t="shared" ca="1" si="8"/>
        <v>44593</v>
      </c>
      <c r="P147" s="5" t="s">
        <v>21</v>
      </c>
      <c r="Q147" s="13" t="s">
        <v>22</v>
      </c>
      <c r="R147" s="11" t="s">
        <v>23</v>
      </c>
      <c r="S147" s="24">
        <v>44104</v>
      </c>
      <c r="T147" s="24">
        <v>44116</v>
      </c>
      <c r="U147" s="24" t="s">
        <v>23</v>
      </c>
      <c r="V147" s="24">
        <v>44318</v>
      </c>
      <c r="W147" s="180"/>
      <c r="X147" s="24">
        <v>44138</v>
      </c>
      <c r="Y147" s="24">
        <v>44116</v>
      </c>
      <c r="Z147" s="7"/>
      <c r="AA147" s="22"/>
      <c r="AB147" s="110"/>
      <c r="AC147" s="58"/>
      <c r="AE147" s="161">
        <f>IF(COUNTIF($F$5:$F147,F147)&gt;1,"0",COUNTIF($F$5:$F147,F147))</f>
        <v>1</v>
      </c>
      <c r="AF147" s="162">
        <f>COUNTIF($I147,"*GSB*")*$AE147</f>
        <v>0</v>
      </c>
      <c r="AG147" s="33">
        <f>COUNTIF($I147,"3a")*$AE147</f>
        <v>1</v>
      </c>
      <c r="AH147" s="33">
        <f>COUNTIF($I147,"4e")*$AE147</f>
        <v>0</v>
      </c>
      <c r="AI147" s="33">
        <f t="shared" si="9"/>
        <v>0</v>
      </c>
      <c r="AJ147" s="33">
        <f>COUNTIF($I147,"BAM")*$AE147</f>
        <v>0</v>
      </c>
      <c r="AK147" s="163">
        <f>(COUNTIF($I147,"AUTRES")+COUNTIF($I147,"UID")+COUNTIF($I147,"CII")+COUNTIF($I147,"EAE"))*$AE147</f>
        <v>0</v>
      </c>
      <c r="AL147" s="164">
        <f t="shared" si="10"/>
        <v>0</v>
      </c>
      <c r="AM147" s="33">
        <f>COUNTIF($J147,"MAR")*$AE147</f>
        <v>0</v>
      </c>
      <c r="AN147" s="165">
        <f>COUNTIF($J147,"TER")*$AE147</f>
        <v>1</v>
      </c>
    </row>
    <row r="148" spans="1:40" ht="20.100000000000001" customHeight="1" x14ac:dyDescent="0.25">
      <c r="A148" s="12"/>
      <c r="B148" s="10">
        <v>44077</v>
      </c>
      <c r="C148" s="29"/>
      <c r="D148" s="7"/>
      <c r="E148" s="11"/>
      <c r="F148" s="120">
        <v>144</v>
      </c>
      <c r="G148" s="115"/>
      <c r="H148" s="6"/>
      <c r="I148" s="16" t="s">
        <v>60</v>
      </c>
      <c r="J148" s="17" t="s">
        <v>67</v>
      </c>
      <c r="K148" s="105" t="s">
        <v>18</v>
      </c>
      <c r="L148" s="7"/>
      <c r="M148" s="7"/>
      <c r="N148" s="6"/>
      <c r="O148" s="88">
        <f t="shared" ca="1" si="8"/>
        <v>44593</v>
      </c>
      <c r="P148" s="5" t="s">
        <v>21</v>
      </c>
      <c r="Q148" s="13" t="s">
        <v>22</v>
      </c>
      <c r="R148" s="11" t="s">
        <v>23</v>
      </c>
      <c r="S148" s="24">
        <v>44082</v>
      </c>
      <c r="T148" s="24">
        <v>44200</v>
      </c>
      <c r="U148" s="24" t="s">
        <v>23</v>
      </c>
      <c r="V148" s="24">
        <v>44847</v>
      </c>
      <c r="W148" s="180"/>
      <c r="X148" s="24">
        <v>44210</v>
      </c>
      <c r="Y148" s="24">
        <v>44200</v>
      </c>
      <c r="Z148" s="7"/>
      <c r="AA148" s="22"/>
      <c r="AB148" s="110"/>
      <c r="AC148" s="58"/>
      <c r="AE148" s="161">
        <f>IF(COUNTIF($F$5:$F148,F148)&gt;1,"0",COUNTIF($F$5:$F148,F148))</f>
        <v>1</v>
      </c>
      <c r="AF148" s="162">
        <f>COUNTIF($I148,"*GSB*")*$AE148</f>
        <v>0</v>
      </c>
      <c r="AG148" s="33">
        <f>COUNTIF($I148,"3a")*$AE148</f>
        <v>0</v>
      </c>
      <c r="AH148" s="33">
        <f>COUNTIF($I148,"4e")*$AE148</f>
        <v>1</v>
      </c>
      <c r="AI148" s="33">
        <f t="shared" si="9"/>
        <v>0</v>
      </c>
      <c r="AJ148" s="33">
        <f>COUNTIF($I148,"BAM")*$AE148</f>
        <v>0</v>
      </c>
      <c r="AK148" s="163">
        <f>(COUNTIF($I148,"AUTRES")+COUNTIF($I148,"UID")+COUNTIF($I148,"CII")+COUNTIF($I148,"EAE"))*$AE148</f>
        <v>0</v>
      </c>
      <c r="AL148" s="164">
        <f t="shared" si="10"/>
        <v>0</v>
      </c>
      <c r="AM148" s="33">
        <f>COUNTIF($J148,"MAR")*$AE148</f>
        <v>0</v>
      </c>
      <c r="AN148" s="165">
        <f>COUNTIF($J148,"TER")*$AE148</f>
        <v>1</v>
      </c>
    </row>
    <row r="149" spans="1:40" ht="20.100000000000001" customHeight="1" x14ac:dyDescent="0.25">
      <c r="A149" s="12"/>
      <c r="B149" s="10">
        <v>44077</v>
      </c>
      <c r="C149" s="29"/>
      <c r="D149" s="7"/>
      <c r="E149" s="11"/>
      <c r="F149" s="120">
        <v>145</v>
      </c>
      <c r="G149" s="115"/>
      <c r="H149" s="6"/>
      <c r="I149" s="16" t="s">
        <v>60</v>
      </c>
      <c r="J149" s="17" t="s">
        <v>67</v>
      </c>
      <c r="K149" s="105" t="s">
        <v>24</v>
      </c>
      <c r="L149" s="7"/>
      <c r="M149" s="7"/>
      <c r="N149" s="6"/>
      <c r="O149" s="88">
        <f t="shared" ca="1" si="8"/>
        <v>44593</v>
      </c>
      <c r="P149" s="5" t="s">
        <v>26</v>
      </c>
      <c r="Q149" s="13" t="s">
        <v>22</v>
      </c>
      <c r="R149" s="11" t="s">
        <v>23</v>
      </c>
      <c r="S149" s="24">
        <v>44132</v>
      </c>
      <c r="T149" s="24">
        <v>44137</v>
      </c>
      <c r="U149" s="24" t="s">
        <v>23</v>
      </c>
      <c r="V149" s="24">
        <v>44823</v>
      </c>
      <c r="W149" s="180"/>
      <c r="X149" s="24">
        <v>44139</v>
      </c>
      <c r="Y149" s="24">
        <v>44137</v>
      </c>
      <c r="Z149" s="7"/>
      <c r="AA149" s="22"/>
      <c r="AB149" s="110"/>
      <c r="AC149" s="58"/>
      <c r="AE149" s="161">
        <f>IF(COUNTIF($F$5:$F149,F149)&gt;1,"0",COUNTIF($F$5:$F149,F149))</f>
        <v>1</v>
      </c>
      <c r="AF149" s="162">
        <f>COUNTIF($I149,"*GSB*")*$AE149</f>
        <v>0</v>
      </c>
      <c r="AG149" s="33">
        <f>COUNTIF($I149,"3a")*$AE149</f>
        <v>0</v>
      </c>
      <c r="AH149" s="33">
        <f>COUNTIF($I149,"4e")*$AE149</f>
        <v>1</v>
      </c>
      <c r="AI149" s="33">
        <f t="shared" si="9"/>
        <v>0</v>
      </c>
      <c r="AJ149" s="33">
        <f>COUNTIF($I149,"BAM")*$AE149</f>
        <v>0</v>
      </c>
      <c r="AK149" s="163">
        <f>(COUNTIF($I149,"AUTRES")+COUNTIF($I149,"UID")+COUNTIF($I149,"CII")+COUNTIF($I149,"EAE"))*$AE149</f>
        <v>0</v>
      </c>
      <c r="AL149" s="164">
        <f t="shared" si="10"/>
        <v>0</v>
      </c>
      <c r="AM149" s="33">
        <f>COUNTIF($J149,"MAR")*$AE149</f>
        <v>0</v>
      </c>
      <c r="AN149" s="165">
        <f>COUNTIF($J149,"TER")*$AE149</f>
        <v>1</v>
      </c>
    </row>
    <row r="150" spans="1:40" ht="20.100000000000001" customHeight="1" x14ac:dyDescent="0.25">
      <c r="A150" s="12"/>
      <c r="B150" s="10">
        <v>44077</v>
      </c>
      <c r="C150" s="29"/>
      <c r="D150" s="7"/>
      <c r="E150" s="11"/>
      <c r="F150" s="120">
        <v>146</v>
      </c>
      <c r="G150" s="115"/>
      <c r="H150" s="6"/>
      <c r="I150" s="16" t="s">
        <v>60</v>
      </c>
      <c r="J150" s="17" t="s">
        <v>67</v>
      </c>
      <c r="K150" s="105" t="s">
        <v>24</v>
      </c>
      <c r="L150" s="7"/>
      <c r="M150" s="7"/>
      <c r="N150" s="6"/>
      <c r="O150" s="88">
        <f t="shared" ca="1" si="8"/>
        <v>44593</v>
      </c>
      <c r="P150" s="5" t="s">
        <v>26</v>
      </c>
      <c r="Q150" s="13" t="s">
        <v>22</v>
      </c>
      <c r="R150" s="11" t="s">
        <v>23</v>
      </c>
      <c r="S150" s="24">
        <v>44132</v>
      </c>
      <c r="T150" s="24">
        <v>44137</v>
      </c>
      <c r="U150" s="24" t="s">
        <v>23</v>
      </c>
      <c r="V150" s="24">
        <v>44823</v>
      </c>
      <c r="W150" s="180"/>
      <c r="X150" s="24">
        <v>44139</v>
      </c>
      <c r="Y150" s="24">
        <v>44137</v>
      </c>
      <c r="Z150" s="7"/>
      <c r="AA150" s="22"/>
      <c r="AB150" s="110"/>
      <c r="AC150" s="58"/>
      <c r="AE150" s="161">
        <f>IF(COUNTIF($F$5:$F150,F150)&gt;1,"0",COUNTIF($F$5:$F150,F150))</f>
        <v>1</v>
      </c>
      <c r="AF150" s="162">
        <f>COUNTIF($I150,"*GSB*")*$AE150</f>
        <v>0</v>
      </c>
      <c r="AG150" s="33">
        <f>COUNTIF($I150,"3a")*$AE150</f>
        <v>0</v>
      </c>
      <c r="AH150" s="33">
        <f>COUNTIF($I150,"4e")*$AE150</f>
        <v>1</v>
      </c>
      <c r="AI150" s="33">
        <f t="shared" si="9"/>
        <v>0</v>
      </c>
      <c r="AJ150" s="33">
        <f>COUNTIF($I150,"BAM")*$AE150</f>
        <v>0</v>
      </c>
      <c r="AK150" s="163">
        <f>(COUNTIF($I150,"AUTRES")+COUNTIF($I150,"UID")+COUNTIF($I150,"CII")+COUNTIF($I150,"EAE"))*$AE150</f>
        <v>0</v>
      </c>
      <c r="AL150" s="164">
        <f t="shared" si="10"/>
        <v>0</v>
      </c>
      <c r="AM150" s="33">
        <f>COUNTIF($J150,"MAR")*$AE150</f>
        <v>0</v>
      </c>
      <c r="AN150" s="165">
        <f>COUNTIF($J150,"TER")*$AE150</f>
        <v>1</v>
      </c>
    </row>
    <row r="151" spans="1:40" ht="20.100000000000001" customHeight="1" x14ac:dyDescent="0.25">
      <c r="A151" s="12"/>
      <c r="B151" s="10">
        <v>44077</v>
      </c>
      <c r="C151" s="29"/>
      <c r="D151" s="7"/>
      <c r="E151" s="11"/>
      <c r="F151" s="120">
        <v>147</v>
      </c>
      <c r="G151" s="115"/>
      <c r="H151" s="6"/>
      <c r="I151" s="16" t="s">
        <v>60</v>
      </c>
      <c r="J151" s="17" t="s">
        <v>67</v>
      </c>
      <c r="K151" s="105" t="s">
        <v>24</v>
      </c>
      <c r="L151" s="7"/>
      <c r="M151" s="7"/>
      <c r="N151" s="6"/>
      <c r="O151" s="88">
        <f t="shared" ca="1" si="8"/>
        <v>44593</v>
      </c>
      <c r="P151" s="5" t="s">
        <v>26</v>
      </c>
      <c r="Q151" s="13" t="s">
        <v>22</v>
      </c>
      <c r="R151" s="11" t="s">
        <v>23</v>
      </c>
      <c r="S151" s="24">
        <v>44132</v>
      </c>
      <c r="T151" s="24">
        <v>44137</v>
      </c>
      <c r="U151" s="24" t="s">
        <v>23</v>
      </c>
      <c r="V151" s="24">
        <v>44823</v>
      </c>
      <c r="W151" s="180"/>
      <c r="X151" s="24">
        <v>44139</v>
      </c>
      <c r="Y151" s="24">
        <v>44137</v>
      </c>
      <c r="Z151" s="7"/>
      <c r="AA151" s="22"/>
      <c r="AB151" s="110"/>
      <c r="AC151" s="58"/>
      <c r="AE151" s="161">
        <f>IF(COUNTIF($F$5:$F151,F151)&gt;1,"0",COUNTIF($F$5:$F151,F151))</f>
        <v>1</v>
      </c>
      <c r="AF151" s="162">
        <f>COUNTIF($I151,"*GSB*")*$AE151</f>
        <v>0</v>
      </c>
      <c r="AG151" s="33">
        <f>COUNTIF($I151,"3a")*$AE151</f>
        <v>0</v>
      </c>
      <c r="AH151" s="33">
        <f>COUNTIF($I151,"4e")*$AE151</f>
        <v>1</v>
      </c>
      <c r="AI151" s="33">
        <f t="shared" si="9"/>
        <v>0</v>
      </c>
      <c r="AJ151" s="33">
        <f>COUNTIF($I151,"BAM")*$AE151</f>
        <v>0</v>
      </c>
      <c r="AK151" s="163">
        <f>(COUNTIF($I151,"AUTRES")+COUNTIF($I151,"UID")+COUNTIF($I151,"CII")+COUNTIF($I151,"EAE"))*$AE151</f>
        <v>0</v>
      </c>
      <c r="AL151" s="164">
        <f t="shared" si="10"/>
        <v>0</v>
      </c>
      <c r="AM151" s="33">
        <f>COUNTIF($J151,"MAR")*$AE151</f>
        <v>0</v>
      </c>
      <c r="AN151" s="165">
        <f>COUNTIF($J151,"TER")*$AE151</f>
        <v>1</v>
      </c>
    </row>
    <row r="152" spans="1:40" ht="20.100000000000001" customHeight="1" x14ac:dyDescent="0.25">
      <c r="A152" s="12"/>
      <c r="B152" s="10">
        <v>44078</v>
      </c>
      <c r="C152" s="29"/>
      <c r="D152" s="7"/>
      <c r="E152" s="11"/>
      <c r="F152" s="120">
        <v>148</v>
      </c>
      <c r="G152" s="115"/>
      <c r="H152" s="6"/>
      <c r="I152" s="16" t="s">
        <v>64</v>
      </c>
      <c r="J152" s="13" t="s">
        <v>66</v>
      </c>
      <c r="K152" s="105" t="s">
        <v>24</v>
      </c>
      <c r="L152" s="7"/>
      <c r="M152" s="7"/>
      <c r="N152" s="6"/>
      <c r="O152" s="88">
        <f t="shared" ca="1" si="8"/>
        <v>44593</v>
      </c>
      <c r="P152" s="5" t="s">
        <v>21</v>
      </c>
      <c r="Q152" s="13" t="s">
        <v>22</v>
      </c>
      <c r="R152" s="11" t="s">
        <v>23</v>
      </c>
      <c r="S152" s="24">
        <v>44350</v>
      </c>
      <c r="T152" s="24">
        <v>44365</v>
      </c>
      <c r="U152" s="24" t="s">
        <v>23</v>
      </c>
      <c r="V152" s="24">
        <v>45212</v>
      </c>
      <c r="W152" s="180"/>
      <c r="X152" s="108">
        <v>44446</v>
      </c>
      <c r="Y152" s="24">
        <v>44365</v>
      </c>
      <c r="Z152" s="7"/>
      <c r="AA152" s="22"/>
      <c r="AB152" s="110"/>
      <c r="AC152" s="58"/>
      <c r="AE152" s="161">
        <f>IF(COUNTIF($F$5:$F152,F152)&gt;1,"0",COUNTIF($F$5:$F152,F152))</f>
        <v>1</v>
      </c>
      <c r="AF152" s="162">
        <f>COUNTIF($I152,"*GSB*")*$AE152</f>
        <v>0</v>
      </c>
      <c r="AG152" s="33">
        <f>COUNTIF($I152,"3a")*$AE152</f>
        <v>0</v>
      </c>
      <c r="AH152" s="33">
        <f>COUNTIF($I152,"4e")*$AE152</f>
        <v>0</v>
      </c>
      <c r="AI152" s="33">
        <f t="shared" si="9"/>
        <v>0</v>
      </c>
      <c r="AJ152" s="33">
        <f>COUNTIF($I152,"BAM")*$AE152</f>
        <v>1</v>
      </c>
      <c r="AK152" s="163">
        <f>(COUNTIF($I152,"AUTRES")+COUNTIF($I152,"UID")+COUNTIF($I152,"CII")+COUNTIF($I152,"EAE"))*$AE152</f>
        <v>0</v>
      </c>
      <c r="AL152" s="164">
        <f t="shared" si="10"/>
        <v>0</v>
      </c>
      <c r="AM152" s="33">
        <f>COUNTIF($J152,"MAR")*$AE152</f>
        <v>1</v>
      </c>
      <c r="AN152" s="165">
        <f>COUNTIF($J152,"TER")*$AE152</f>
        <v>0</v>
      </c>
    </row>
    <row r="153" spans="1:40" ht="20.100000000000001" customHeight="1" x14ac:dyDescent="0.25">
      <c r="A153" s="12"/>
      <c r="B153" s="10">
        <v>44082</v>
      </c>
      <c r="C153" s="29"/>
      <c r="D153" s="7"/>
      <c r="E153" s="11"/>
      <c r="F153" s="120">
        <v>149</v>
      </c>
      <c r="G153" s="115"/>
      <c r="H153" s="6"/>
      <c r="I153" s="16" t="s">
        <v>63</v>
      </c>
      <c r="J153" s="13" t="s">
        <v>32</v>
      </c>
      <c r="K153" s="105" t="s">
        <v>18</v>
      </c>
      <c r="L153" s="7"/>
      <c r="M153" s="7"/>
      <c r="N153" s="6"/>
      <c r="O153" s="88">
        <f t="shared" ca="1" si="8"/>
        <v>44593</v>
      </c>
      <c r="P153" s="5" t="s">
        <v>21</v>
      </c>
      <c r="Q153" s="13" t="s">
        <v>22</v>
      </c>
      <c r="R153" s="11" t="s">
        <v>23</v>
      </c>
      <c r="S153" s="24">
        <v>44095</v>
      </c>
      <c r="T153" s="24">
        <v>44102</v>
      </c>
      <c r="U153" s="24" t="s">
        <v>23</v>
      </c>
      <c r="V153" s="24">
        <v>45789</v>
      </c>
      <c r="W153" s="180"/>
      <c r="X153" s="24">
        <v>44116</v>
      </c>
      <c r="Y153" s="24">
        <v>44102</v>
      </c>
      <c r="Z153" s="7"/>
      <c r="AA153" s="22"/>
      <c r="AB153" s="110"/>
      <c r="AC153" s="58"/>
      <c r="AE153" s="161">
        <f>IF(COUNTIF($F$5:$F153,F153)&gt;1,"0",COUNTIF($F$5:$F153,F153))</f>
        <v>1</v>
      </c>
      <c r="AF153" s="162">
        <f>COUNTIF($I153,"*GSB*")*$AE153</f>
        <v>0</v>
      </c>
      <c r="AG153" s="33">
        <f>COUNTIF($I153,"3a")*$AE153</f>
        <v>0</v>
      </c>
      <c r="AH153" s="33">
        <f>COUNTIF($I153,"4e")*$AE153</f>
        <v>0</v>
      </c>
      <c r="AI153" s="33">
        <f t="shared" si="9"/>
        <v>0</v>
      </c>
      <c r="AJ153" s="33">
        <f>COUNTIF($I153,"BAM")*$AE153</f>
        <v>0</v>
      </c>
      <c r="AK153" s="163">
        <f>(COUNTIF($I153,"AUTRES")+COUNTIF($I153,"UID")+COUNTIF($I153,"CII")+COUNTIF($I153,"EAE"))*$AE153</f>
        <v>1</v>
      </c>
      <c r="AL153" s="164">
        <f t="shared" si="10"/>
        <v>1</v>
      </c>
      <c r="AM153" s="33">
        <f>COUNTIF($J153,"MAR")*$AE153</f>
        <v>0</v>
      </c>
      <c r="AN153" s="165">
        <f>COUNTIF($J153,"TER")*$AE153</f>
        <v>0</v>
      </c>
    </row>
    <row r="154" spans="1:40" ht="20.100000000000001" customHeight="1" x14ac:dyDescent="0.25">
      <c r="A154" s="12"/>
      <c r="B154" s="10">
        <v>44083</v>
      </c>
      <c r="C154" s="29"/>
      <c r="D154" s="7"/>
      <c r="E154" s="11"/>
      <c r="F154" s="120">
        <v>150</v>
      </c>
      <c r="G154" s="115"/>
      <c r="H154" s="6"/>
      <c r="I154" s="16" t="s">
        <v>64</v>
      </c>
      <c r="J154" s="13" t="s">
        <v>66</v>
      </c>
      <c r="K154" s="105" t="s">
        <v>18</v>
      </c>
      <c r="L154" s="7"/>
      <c r="M154" s="7"/>
      <c r="N154" s="6"/>
      <c r="O154" s="88">
        <f t="shared" ca="1" si="8"/>
        <v>44593</v>
      </c>
      <c r="P154" s="5" t="s">
        <v>21</v>
      </c>
      <c r="Q154" s="13" t="s">
        <v>22</v>
      </c>
      <c r="R154" s="11" t="s">
        <v>23</v>
      </c>
      <c r="S154" s="24">
        <v>44083</v>
      </c>
      <c r="T154" s="24">
        <v>44092</v>
      </c>
      <c r="U154" s="24" t="s">
        <v>23</v>
      </c>
      <c r="V154" s="24">
        <v>45164</v>
      </c>
      <c r="W154" s="180"/>
      <c r="X154" s="24">
        <v>44106</v>
      </c>
      <c r="Y154" s="24">
        <v>44092</v>
      </c>
      <c r="Z154" s="7"/>
      <c r="AA154" s="22"/>
      <c r="AB154" s="110"/>
      <c r="AC154" s="58"/>
      <c r="AE154" s="161">
        <f>IF(COUNTIF($F$5:$F154,F154)&gt;1,"0",COUNTIF($F$5:$F154,F154))</f>
        <v>1</v>
      </c>
      <c r="AF154" s="162">
        <f>COUNTIF($I154,"*GSB*")*$AE154</f>
        <v>0</v>
      </c>
      <c r="AG154" s="33">
        <f>COUNTIF($I154,"3a")*$AE154</f>
        <v>0</v>
      </c>
      <c r="AH154" s="33">
        <f>COUNTIF($I154,"4e")*$AE154</f>
        <v>0</v>
      </c>
      <c r="AI154" s="33">
        <f t="shared" si="9"/>
        <v>0</v>
      </c>
      <c r="AJ154" s="33">
        <f>COUNTIF($I154,"BAM")*$AE154</f>
        <v>1</v>
      </c>
      <c r="AK154" s="163">
        <f>(COUNTIF($I154,"AUTRES")+COUNTIF($I154,"UID")+COUNTIF($I154,"CII")+COUNTIF($I154,"EAE"))*$AE154</f>
        <v>0</v>
      </c>
      <c r="AL154" s="164">
        <f t="shared" si="10"/>
        <v>0</v>
      </c>
      <c r="AM154" s="33">
        <f>COUNTIF($J154,"MAR")*$AE154</f>
        <v>1</v>
      </c>
      <c r="AN154" s="165">
        <f>COUNTIF($J154,"TER")*$AE154</f>
        <v>0</v>
      </c>
    </row>
    <row r="155" spans="1:40" ht="20.100000000000001" customHeight="1" x14ac:dyDescent="0.25">
      <c r="A155" s="12"/>
      <c r="B155" s="10">
        <v>44081</v>
      </c>
      <c r="C155" s="29"/>
      <c r="D155" s="7"/>
      <c r="E155" s="11"/>
      <c r="F155" s="120">
        <v>151</v>
      </c>
      <c r="G155" s="115"/>
      <c r="H155" s="6"/>
      <c r="I155" s="16" t="s">
        <v>61</v>
      </c>
      <c r="J155" s="17" t="s">
        <v>67</v>
      </c>
      <c r="K155" s="105" t="s">
        <v>18</v>
      </c>
      <c r="L155" s="7"/>
      <c r="M155" s="7"/>
      <c r="N155" s="6"/>
      <c r="O155" s="88">
        <f t="shared" ca="1" si="8"/>
        <v>44593</v>
      </c>
      <c r="P155" s="5" t="s">
        <v>21</v>
      </c>
      <c r="Q155" s="13" t="s">
        <v>22</v>
      </c>
      <c r="R155" s="11" t="s">
        <v>23</v>
      </c>
      <c r="S155" s="24">
        <v>44082</v>
      </c>
      <c r="T155" s="24">
        <v>44092</v>
      </c>
      <c r="U155" s="24" t="s">
        <v>23</v>
      </c>
      <c r="V155" s="24">
        <v>44530</v>
      </c>
      <c r="W155" s="180"/>
      <c r="X155" s="24">
        <v>44111</v>
      </c>
      <c r="Y155" s="24">
        <v>44096</v>
      </c>
      <c r="Z155" s="7"/>
      <c r="AA155" s="22"/>
      <c r="AB155" s="110"/>
      <c r="AC155" s="58"/>
      <c r="AE155" s="161">
        <f>IF(COUNTIF($F$5:$F155,F155)&gt;1,"0",COUNTIF($F$5:$F155,F155))</f>
        <v>1</v>
      </c>
      <c r="AF155" s="162">
        <f>COUNTIF($I155,"*GSB*")*$AE155</f>
        <v>0</v>
      </c>
      <c r="AG155" s="33">
        <f>COUNTIF($I155,"3a")*$AE155</f>
        <v>1</v>
      </c>
      <c r="AH155" s="33">
        <f>COUNTIF($I155,"4e")*$AE155</f>
        <v>0</v>
      </c>
      <c r="AI155" s="33">
        <f t="shared" si="9"/>
        <v>0</v>
      </c>
      <c r="AJ155" s="33">
        <f>COUNTIF($I155,"BAM")*$AE155</f>
        <v>0</v>
      </c>
      <c r="AK155" s="163">
        <f>(COUNTIF($I155,"AUTRES")+COUNTIF($I155,"UID")+COUNTIF($I155,"CII")+COUNTIF($I155,"EAE"))*$AE155</f>
        <v>0</v>
      </c>
      <c r="AL155" s="164">
        <f t="shared" si="10"/>
        <v>0</v>
      </c>
      <c r="AM155" s="33">
        <f>COUNTIF($J155,"MAR")*$AE155</f>
        <v>0</v>
      </c>
      <c r="AN155" s="165">
        <f>COUNTIF($J155,"TER")*$AE155</f>
        <v>1</v>
      </c>
    </row>
    <row r="156" spans="1:40" ht="20.100000000000001" customHeight="1" x14ac:dyDescent="0.25">
      <c r="A156" s="12"/>
      <c r="B156" s="10">
        <v>44081</v>
      </c>
      <c r="C156" s="29"/>
      <c r="D156" s="7"/>
      <c r="E156" s="11"/>
      <c r="F156" s="120">
        <v>152</v>
      </c>
      <c r="G156" s="115"/>
      <c r="H156" s="6"/>
      <c r="I156" s="16" t="s">
        <v>60</v>
      </c>
      <c r="J156" s="17" t="s">
        <v>67</v>
      </c>
      <c r="K156" s="105" t="s">
        <v>18</v>
      </c>
      <c r="L156" s="7"/>
      <c r="M156" s="7"/>
      <c r="N156" s="6"/>
      <c r="O156" s="88">
        <f t="shared" ca="1" si="8"/>
        <v>44593</v>
      </c>
      <c r="P156" s="5" t="s">
        <v>21</v>
      </c>
      <c r="Q156" s="13" t="s">
        <v>22</v>
      </c>
      <c r="R156" s="11" t="s">
        <v>23</v>
      </c>
      <c r="S156" s="24">
        <v>44165</v>
      </c>
      <c r="T156" s="24">
        <v>44214</v>
      </c>
      <c r="U156" s="24" t="s">
        <v>23</v>
      </c>
      <c r="V156" s="24">
        <v>45957</v>
      </c>
      <c r="W156" s="180"/>
      <c r="X156" s="24">
        <v>44204</v>
      </c>
      <c r="Y156" s="24">
        <v>44214</v>
      </c>
      <c r="Z156" s="7"/>
      <c r="AA156" s="22"/>
      <c r="AB156" s="110"/>
      <c r="AC156" s="58"/>
      <c r="AE156" s="161">
        <f>IF(COUNTIF($F$5:$F156,F156)&gt;1,"0",COUNTIF($F$5:$F156,F156))</f>
        <v>1</v>
      </c>
      <c r="AF156" s="162">
        <f>COUNTIF($I156,"*GSB*")*$AE156</f>
        <v>0</v>
      </c>
      <c r="AG156" s="33">
        <f>COUNTIF($I156,"3a")*$AE156</f>
        <v>0</v>
      </c>
      <c r="AH156" s="33">
        <f>COUNTIF($I156,"4e")*$AE156</f>
        <v>1</v>
      </c>
      <c r="AI156" s="33">
        <f t="shared" si="9"/>
        <v>0</v>
      </c>
      <c r="AJ156" s="33">
        <f>COUNTIF($I156,"BAM")*$AE156</f>
        <v>0</v>
      </c>
      <c r="AK156" s="163">
        <f>(COUNTIF($I156,"AUTRES")+COUNTIF($I156,"UID")+COUNTIF($I156,"CII")+COUNTIF($I156,"EAE"))*$AE156</f>
        <v>0</v>
      </c>
      <c r="AL156" s="164">
        <f t="shared" si="10"/>
        <v>0</v>
      </c>
      <c r="AM156" s="33">
        <f>COUNTIF($J156,"MAR")*$AE156</f>
        <v>0</v>
      </c>
      <c r="AN156" s="165">
        <f>COUNTIF($J156,"TER")*$AE156</f>
        <v>1</v>
      </c>
    </row>
    <row r="157" spans="1:40" ht="20.100000000000001" customHeight="1" x14ac:dyDescent="0.25">
      <c r="A157" s="12"/>
      <c r="B157" s="10">
        <v>44082</v>
      </c>
      <c r="C157" s="29"/>
      <c r="D157" s="7"/>
      <c r="E157" s="11"/>
      <c r="F157" s="120">
        <v>153</v>
      </c>
      <c r="G157" s="115"/>
      <c r="H157" s="6"/>
      <c r="I157" s="16" t="s">
        <v>60</v>
      </c>
      <c r="J157" s="17" t="s">
        <v>67</v>
      </c>
      <c r="K157" s="105" t="s">
        <v>18</v>
      </c>
      <c r="L157" s="7"/>
      <c r="M157" s="7"/>
      <c r="N157" s="6"/>
      <c r="O157" s="88">
        <f t="shared" ca="1" si="8"/>
        <v>44593</v>
      </c>
      <c r="P157" s="5" t="s">
        <v>21</v>
      </c>
      <c r="Q157" s="13" t="s">
        <v>22</v>
      </c>
      <c r="R157" s="11" t="s">
        <v>23</v>
      </c>
      <c r="S157" s="24">
        <v>44116</v>
      </c>
      <c r="T157" s="24">
        <v>44123</v>
      </c>
      <c r="U157" s="24" t="s">
        <v>23</v>
      </c>
      <c r="V157" s="24">
        <v>44225</v>
      </c>
      <c r="W157" s="180"/>
      <c r="X157" s="24">
        <v>44125</v>
      </c>
      <c r="Y157" s="24">
        <v>44123</v>
      </c>
      <c r="Z157" s="7"/>
      <c r="AA157" s="22"/>
      <c r="AB157" s="110"/>
      <c r="AC157" s="58"/>
      <c r="AE157" s="161">
        <f>IF(COUNTIF($F$5:$F157,F157)&gt;1,"0",COUNTIF($F$5:$F157,F157))</f>
        <v>1</v>
      </c>
      <c r="AF157" s="162">
        <f>COUNTIF($I157,"*GSB*")*$AE157</f>
        <v>0</v>
      </c>
      <c r="AG157" s="33">
        <f>COUNTIF($I157,"3a")*$AE157</f>
        <v>0</v>
      </c>
      <c r="AH157" s="33">
        <f>COUNTIF($I157,"4e")*$AE157</f>
        <v>1</v>
      </c>
      <c r="AI157" s="33">
        <f t="shared" si="9"/>
        <v>0</v>
      </c>
      <c r="AJ157" s="33">
        <f>COUNTIF($I157,"BAM")*$AE157</f>
        <v>0</v>
      </c>
      <c r="AK157" s="163">
        <f>(COUNTIF($I157,"AUTRES")+COUNTIF($I157,"UID")+COUNTIF($I157,"CII")+COUNTIF($I157,"EAE"))*$AE157</f>
        <v>0</v>
      </c>
      <c r="AL157" s="164">
        <f t="shared" si="10"/>
        <v>0</v>
      </c>
      <c r="AM157" s="33">
        <f>COUNTIF($J157,"MAR")*$AE157</f>
        <v>0</v>
      </c>
      <c r="AN157" s="165">
        <f>COUNTIF($J157,"TER")*$AE157</f>
        <v>1</v>
      </c>
    </row>
    <row r="158" spans="1:40" ht="20.100000000000001" customHeight="1" x14ac:dyDescent="0.25">
      <c r="A158" s="12"/>
      <c r="B158" s="10">
        <v>44083</v>
      </c>
      <c r="C158" s="29"/>
      <c r="D158" s="7"/>
      <c r="E158" s="11"/>
      <c r="F158" s="120">
        <v>154</v>
      </c>
      <c r="G158" s="115"/>
      <c r="H158" s="6"/>
      <c r="I158" s="16" t="s">
        <v>60</v>
      </c>
      <c r="J158" s="17" t="s">
        <v>67</v>
      </c>
      <c r="K158" s="105" t="s">
        <v>18</v>
      </c>
      <c r="L158" s="7"/>
      <c r="M158" s="7"/>
      <c r="N158" s="6"/>
      <c r="O158" s="88">
        <f t="shared" ca="1" si="8"/>
        <v>44593</v>
      </c>
      <c r="P158" s="5" t="s">
        <v>21</v>
      </c>
      <c r="Q158" s="13" t="s">
        <v>20</v>
      </c>
      <c r="R158" s="11" t="s">
        <v>30</v>
      </c>
      <c r="S158" s="24">
        <v>44104</v>
      </c>
      <c r="T158" s="92"/>
      <c r="U158" s="92"/>
      <c r="V158" s="92"/>
      <c r="W158" s="179"/>
      <c r="X158" s="92"/>
      <c r="Y158" s="92">
        <v>44104</v>
      </c>
      <c r="Z158" s="7"/>
      <c r="AA158" s="22"/>
      <c r="AB158" s="110"/>
      <c r="AC158" s="58"/>
      <c r="AE158" s="161">
        <f>IF(COUNTIF($F$5:$F158,F158)&gt;1,"0",COUNTIF($F$5:$F158,F158))</f>
        <v>1</v>
      </c>
      <c r="AF158" s="162">
        <f>COUNTIF($I158,"*GSB*")*$AE158</f>
        <v>0</v>
      </c>
      <c r="AG158" s="33">
        <f>COUNTIF($I158,"3a")*$AE158</f>
        <v>0</v>
      </c>
      <c r="AH158" s="33">
        <f>COUNTIF($I158,"4e")*$AE158</f>
        <v>1</v>
      </c>
      <c r="AI158" s="33">
        <f t="shared" si="9"/>
        <v>0</v>
      </c>
      <c r="AJ158" s="33">
        <f>COUNTIF($I158,"BAM")*$AE158</f>
        <v>0</v>
      </c>
      <c r="AK158" s="163">
        <f>(COUNTIF($I158,"AUTRES")+COUNTIF($I158,"UID")+COUNTIF($I158,"CII")+COUNTIF($I158,"EAE"))*$AE158</f>
        <v>0</v>
      </c>
      <c r="AL158" s="164">
        <f t="shared" si="10"/>
        <v>0</v>
      </c>
      <c r="AM158" s="33">
        <f>COUNTIF($J158,"MAR")*$AE158</f>
        <v>0</v>
      </c>
      <c r="AN158" s="165">
        <f>COUNTIF($J158,"TER")*$AE158</f>
        <v>1</v>
      </c>
    </row>
    <row r="159" spans="1:40" ht="20.100000000000001" customHeight="1" x14ac:dyDescent="0.25">
      <c r="A159" s="12"/>
      <c r="B159" s="10">
        <v>44153</v>
      </c>
      <c r="C159" s="29"/>
      <c r="D159" s="7"/>
      <c r="E159" s="11"/>
      <c r="F159" s="120">
        <v>155</v>
      </c>
      <c r="G159" s="115"/>
      <c r="H159" s="6"/>
      <c r="I159" s="16" t="s">
        <v>60</v>
      </c>
      <c r="J159" s="17" t="s">
        <v>67</v>
      </c>
      <c r="K159" s="105" t="s">
        <v>33</v>
      </c>
      <c r="L159" s="7"/>
      <c r="M159" s="7"/>
      <c r="N159" s="6"/>
      <c r="O159" s="88">
        <f t="shared" ca="1" si="8"/>
        <v>44593</v>
      </c>
      <c r="P159" s="5" t="s">
        <v>21</v>
      </c>
      <c r="Q159" s="13" t="s">
        <v>22</v>
      </c>
      <c r="R159" s="11" t="s">
        <v>23</v>
      </c>
      <c r="S159" s="24">
        <v>44236</v>
      </c>
      <c r="T159" s="93">
        <v>44256</v>
      </c>
      <c r="U159" s="93" t="s">
        <v>23</v>
      </c>
      <c r="V159" s="93">
        <v>44774</v>
      </c>
      <c r="W159" s="180"/>
      <c r="X159" s="93">
        <v>44271</v>
      </c>
      <c r="Y159" s="93">
        <v>44256</v>
      </c>
      <c r="Z159" s="7"/>
      <c r="AA159" s="22"/>
      <c r="AB159" s="110"/>
      <c r="AC159" s="58"/>
      <c r="AE159" s="161">
        <f>IF(COUNTIF($F$5:$F159,F159)&gt;1,"0",COUNTIF($F$5:$F159,F159))</f>
        <v>1</v>
      </c>
      <c r="AF159" s="162">
        <f>COUNTIF($I159,"*GSB*")*$AE159</f>
        <v>0</v>
      </c>
      <c r="AG159" s="33">
        <f>COUNTIF($I159,"3a")*$AE159</f>
        <v>0</v>
      </c>
      <c r="AH159" s="33">
        <f>COUNTIF($I159,"4e")*$AE159</f>
        <v>1</v>
      </c>
      <c r="AI159" s="33">
        <f t="shared" si="9"/>
        <v>0</v>
      </c>
      <c r="AJ159" s="33">
        <f>COUNTIF($I159,"BAM")*$AE159</f>
        <v>0</v>
      </c>
      <c r="AK159" s="163">
        <f>(COUNTIF($I159,"AUTRES")+COUNTIF($I159,"UID")+COUNTIF($I159,"CII")+COUNTIF($I159,"EAE"))*$AE159</f>
        <v>0</v>
      </c>
      <c r="AL159" s="164">
        <f t="shared" si="10"/>
        <v>0</v>
      </c>
      <c r="AM159" s="33">
        <f>COUNTIF($J159,"MAR")*$AE159</f>
        <v>0</v>
      </c>
      <c r="AN159" s="165">
        <f>COUNTIF($J159,"TER")*$AE159</f>
        <v>1</v>
      </c>
    </row>
    <row r="160" spans="1:40" ht="20.100000000000001" customHeight="1" x14ac:dyDescent="0.25">
      <c r="A160" s="12"/>
      <c r="B160" s="10">
        <v>44082</v>
      </c>
      <c r="C160" s="29"/>
      <c r="D160" s="7"/>
      <c r="E160" s="11"/>
      <c r="F160" s="120">
        <v>156</v>
      </c>
      <c r="G160" s="115"/>
      <c r="H160" s="6"/>
      <c r="I160" s="16" t="s">
        <v>61</v>
      </c>
      <c r="J160" s="17" t="s">
        <v>67</v>
      </c>
      <c r="K160" s="105" t="s">
        <v>24</v>
      </c>
      <c r="L160" s="7"/>
      <c r="M160" s="7"/>
      <c r="N160" s="6"/>
      <c r="O160" s="88">
        <f t="shared" ca="1" si="8"/>
        <v>44593</v>
      </c>
      <c r="P160" s="5" t="s">
        <v>21</v>
      </c>
      <c r="Q160" s="13" t="s">
        <v>22</v>
      </c>
      <c r="R160" s="11" t="s">
        <v>23</v>
      </c>
      <c r="S160" s="24">
        <v>44083</v>
      </c>
      <c r="T160" s="24">
        <v>44092</v>
      </c>
      <c r="U160" s="24" t="s">
        <v>23</v>
      </c>
      <c r="V160" s="24">
        <v>45613</v>
      </c>
      <c r="W160" s="180"/>
      <c r="X160" s="24">
        <v>44097</v>
      </c>
      <c r="Y160" s="24">
        <v>44092</v>
      </c>
      <c r="Z160" s="7"/>
      <c r="AA160" s="22"/>
      <c r="AB160" s="110"/>
      <c r="AC160" s="58"/>
      <c r="AE160" s="161">
        <f>IF(COUNTIF($F$5:$F160,F160)&gt;1,"0",COUNTIF($F$5:$F160,F160))</f>
        <v>1</v>
      </c>
      <c r="AF160" s="162">
        <f>COUNTIF($I160,"*GSB*")*$AE160</f>
        <v>0</v>
      </c>
      <c r="AG160" s="33">
        <f>COUNTIF($I160,"3a")*$AE160</f>
        <v>1</v>
      </c>
      <c r="AH160" s="33">
        <f>COUNTIF($I160,"4e")*$AE160</f>
        <v>0</v>
      </c>
      <c r="AI160" s="33">
        <f t="shared" si="9"/>
        <v>0</v>
      </c>
      <c r="AJ160" s="33">
        <f>COUNTIF($I160,"BAM")*$AE160</f>
        <v>0</v>
      </c>
      <c r="AK160" s="163">
        <f>(COUNTIF($I160,"AUTRES")+COUNTIF($I160,"UID")+COUNTIF($I160,"CII")+COUNTIF($I160,"EAE"))*$AE160</f>
        <v>0</v>
      </c>
      <c r="AL160" s="164">
        <f t="shared" si="10"/>
        <v>0</v>
      </c>
      <c r="AM160" s="33">
        <f>COUNTIF($J160,"MAR")*$AE160</f>
        <v>0</v>
      </c>
      <c r="AN160" s="165">
        <f>COUNTIF($J160,"TER")*$AE160</f>
        <v>1</v>
      </c>
    </row>
    <row r="161" spans="1:40" ht="20.100000000000001" customHeight="1" x14ac:dyDescent="0.25">
      <c r="A161" s="12"/>
      <c r="B161" s="10">
        <v>44083</v>
      </c>
      <c r="C161" s="29"/>
      <c r="D161" s="7"/>
      <c r="E161" s="11"/>
      <c r="F161" s="120">
        <v>157</v>
      </c>
      <c r="G161" s="115"/>
      <c r="H161" s="6"/>
      <c r="I161" s="16" t="s">
        <v>64</v>
      </c>
      <c r="J161" s="13" t="s">
        <v>66</v>
      </c>
      <c r="K161" s="105" t="s">
        <v>24</v>
      </c>
      <c r="L161" s="7"/>
      <c r="M161" s="7"/>
      <c r="N161" s="6"/>
      <c r="O161" s="88">
        <f t="shared" ca="1" si="8"/>
        <v>44593</v>
      </c>
      <c r="P161" s="5" t="s">
        <v>21</v>
      </c>
      <c r="Q161" s="13" t="s">
        <v>22</v>
      </c>
      <c r="R161" s="11" t="s">
        <v>23</v>
      </c>
      <c r="S161" s="24">
        <v>44083</v>
      </c>
      <c r="T161" s="24">
        <v>44092</v>
      </c>
      <c r="U161" s="24" t="s">
        <v>23</v>
      </c>
      <c r="V161" s="24">
        <v>45164</v>
      </c>
      <c r="W161" s="180"/>
      <c r="X161" s="24">
        <v>44106</v>
      </c>
      <c r="Y161" s="24">
        <v>44092</v>
      </c>
      <c r="Z161" s="7"/>
      <c r="AA161" s="22"/>
      <c r="AB161" s="110"/>
      <c r="AC161" s="58"/>
      <c r="AE161" s="161">
        <f>IF(COUNTIF($F$5:$F161,F161)&gt;1,"0",COUNTIF($F$5:$F161,F161))</f>
        <v>1</v>
      </c>
      <c r="AF161" s="162">
        <f>COUNTIF($I161,"*GSB*")*$AE161</f>
        <v>0</v>
      </c>
      <c r="AG161" s="33">
        <f>COUNTIF($I161,"3a")*$AE161</f>
        <v>0</v>
      </c>
      <c r="AH161" s="33">
        <f>COUNTIF($I161,"4e")*$AE161</f>
        <v>0</v>
      </c>
      <c r="AI161" s="33">
        <f t="shared" si="9"/>
        <v>0</v>
      </c>
      <c r="AJ161" s="33">
        <f>COUNTIF($I161,"BAM")*$AE161</f>
        <v>1</v>
      </c>
      <c r="AK161" s="163">
        <f>(COUNTIF($I161,"AUTRES")+COUNTIF($I161,"UID")+COUNTIF($I161,"CII")+COUNTIF($I161,"EAE"))*$AE161</f>
        <v>0</v>
      </c>
      <c r="AL161" s="164">
        <f t="shared" si="10"/>
        <v>0</v>
      </c>
      <c r="AM161" s="33">
        <f>COUNTIF($J161,"MAR")*$AE161</f>
        <v>1</v>
      </c>
      <c r="AN161" s="165">
        <f>COUNTIF($J161,"TER")*$AE161</f>
        <v>0</v>
      </c>
    </row>
    <row r="162" spans="1:40" ht="20.100000000000001" customHeight="1" x14ac:dyDescent="0.25">
      <c r="A162" s="12"/>
      <c r="B162" s="10">
        <v>44084</v>
      </c>
      <c r="C162" s="29"/>
      <c r="D162" s="7"/>
      <c r="E162" s="11"/>
      <c r="F162" s="120">
        <v>158</v>
      </c>
      <c r="G162" s="115"/>
      <c r="H162" s="6"/>
      <c r="I162" s="16" t="s">
        <v>64</v>
      </c>
      <c r="J162" s="13" t="s">
        <v>66</v>
      </c>
      <c r="K162" s="105" t="s">
        <v>24</v>
      </c>
      <c r="L162" s="7"/>
      <c r="M162" s="7"/>
      <c r="N162" s="6"/>
      <c r="O162" s="88">
        <f t="shared" ca="1" si="8"/>
        <v>44593</v>
      </c>
      <c r="P162" s="5" t="s">
        <v>21</v>
      </c>
      <c r="Q162" s="13" t="s">
        <v>22</v>
      </c>
      <c r="R162" s="11" t="s">
        <v>23</v>
      </c>
      <c r="S162" s="24">
        <v>44084</v>
      </c>
      <c r="T162" s="24">
        <v>44092</v>
      </c>
      <c r="U162" s="24" t="s">
        <v>23</v>
      </c>
      <c r="V162" s="24">
        <v>45164</v>
      </c>
      <c r="W162" s="180"/>
      <c r="X162" s="24">
        <v>44106</v>
      </c>
      <c r="Y162" s="24">
        <v>44092</v>
      </c>
      <c r="Z162" s="7"/>
      <c r="AA162" s="22"/>
      <c r="AB162" s="110"/>
      <c r="AC162" s="58"/>
      <c r="AE162" s="161">
        <f>IF(COUNTIF($F$5:$F162,F162)&gt;1,"0",COUNTIF($F$5:$F162,F162))</f>
        <v>1</v>
      </c>
      <c r="AF162" s="162">
        <f>COUNTIF($I162,"*GSB*")*$AE162</f>
        <v>0</v>
      </c>
      <c r="AG162" s="33">
        <f>COUNTIF($I162,"3a")*$AE162</f>
        <v>0</v>
      </c>
      <c r="AH162" s="33">
        <f>COUNTIF($I162,"4e")*$AE162</f>
        <v>0</v>
      </c>
      <c r="AI162" s="33">
        <f t="shared" si="9"/>
        <v>0</v>
      </c>
      <c r="AJ162" s="33">
        <f>COUNTIF($I162,"BAM")*$AE162</f>
        <v>1</v>
      </c>
      <c r="AK162" s="163">
        <f>(COUNTIF($I162,"AUTRES")+COUNTIF($I162,"UID")+COUNTIF($I162,"CII")+COUNTIF($I162,"EAE"))*$AE162</f>
        <v>0</v>
      </c>
      <c r="AL162" s="164">
        <f t="shared" si="10"/>
        <v>0</v>
      </c>
      <c r="AM162" s="33">
        <f>COUNTIF($J162,"MAR")*$AE162</f>
        <v>1</v>
      </c>
      <c r="AN162" s="165">
        <f>COUNTIF($J162,"TER")*$AE162</f>
        <v>0</v>
      </c>
    </row>
    <row r="163" spans="1:40" ht="20.100000000000001" customHeight="1" x14ac:dyDescent="0.25">
      <c r="A163" s="12"/>
      <c r="B163" s="10">
        <v>44111</v>
      </c>
      <c r="C163" s="29"/>
      <c r="D163" s="7"/>
      <c r="E163" s="11"/>
      <c r="F163" s="120">
        <v>159</v>
      </c>
      <c r="G163" s="115"/>
      <c r="H163" s="6"/>
      <c r="I163" s="16" t="s">
        <v>65</v>
      </c>
      <c r="J163" s="17" t="s">
        <v>67</v>
      </c>
      <c r="K163" s="105" t="s">
        <v>18</v>
      </c>
      <c r="L163" s="7"/>
      <c r="M163" s="7"/>
      <c r="N163" s="6"/>
      <c r="O163" s="88">
        <f t="shared" ca="1" si="8"/>
        <v>44593</v>
      </c>
      <c r="P163" s="5" t="s">
        <v>21</v>
      </c>
      <c r="Q163" s="13" t="s">
        <v>22</v>
      </c>
      <c r="R163" s="11" t="s">
        <v>23</v>
      </c>
      <c r="S163" s="24">
        <v>44111</v>
      </c>
      <c r="T163" s="24">
        <v>44119</v>
      </c>
      <c r="U163" s="24" t="s">
        <v>23</v>
      </c>
      <c r="V163" s="24">
        <v>45905</v>
      </c>
      <c r="W163" s="180"/>
      <c r="X163" s="24">
        <v>44130</v>
      </c>
      <c r="Y163" s="24">
        <v>44119</v>
      </c>
      <c r="Z163" s="7"/>
      <c r="AA163" s="22"/>
      <c r="AB163" s="110"/>
      <c r="AC163" s="58"/>
      <c r="AE163" s="161">
        <f>IF(COUNTIF($F$5:$F163,F163)&gt;1,"0",COUNTIF($F$5:$F163,F163))</f>
        <v>1</v>
      </c>
      <c r="AF163" s="162">
        <f>COUNTIF($I163,"*GSB*")*$AE163</f>
        <v>1</v>
      </c>
      <c r="AG163" s="33">
        <f>COUNTIF($I163,"3a")*$AE163</f>
        <v>0</v>
      </c>
      <c r="AH163" s="33">
        <f>COUNTIF($I163,"4e")*$AE163</f>
        <v>0</v>
      </c>
      <c r="AI163" s="33">
        <f t="shared" si="9"/>
        <v>0</v>
      </c>
      <c r="AJ163" s="33">
        <f>COUNTIF($I163,"BAM")*$AE163</f>
        <v>0</v>
      </c>
      <c r="AK163" s="163">
        <f>(COUNTIF($I163,"AUTRES")+COUNTIF($I163,"UID")+COUNTIF($I163,"CII")+COUNTIF($I163,"EAE"))*$AE163</f>
        <v>0</v>
      </c>
      <c r="AL163" s="164">
        <f t="shared" si="10"/>
        <v>0</v>
      </c>
      <c r="AM163" s="33">
        <f>COUNTIF($J163,"MAR")*$AE163</f>
        <v>0</v>
      </c>
      <c r="AN163" s="165">
        <f>COUNTIF($J163,"TER")*$AE163</f>
        <v>1</v>
      </c>
    </row>
    <row r="164" spans="1:40" ht="20.100000000000001" customHeight="1" x14ac:dyDescent="0.25">
      <c r="A164" s="12"/>
      <c r="B164" s="10">
        <v>44088</v>
      </c>
      <c r="C164" s="29"/>
      <c r="D164" s="7"/>
      <c r="E164" s="11"/>
      <c r="F164" s="120">
        <v>160</v>
      </c>
      <c r="G164" s="115"/>
      <c r="H164" s="6"/>
      <c r="I164" s="16" t="s">
        <v>61</v>
      </c>
      <c r="J164" s="17" t="s">
        <v>67</v>
      </c>
      <c r="K164" s="105" t="s">
        <v>24</v>
      </c>
      <c r="L164" s="7"/>
      <c r="M164" s="7"/>
      <c r="N164" s="6"/>
      <c r="O164" s="88">
        <f t="shared" ca="1" si="8"/>
        <v>44593</v>
      </c>
      <c r="P164" s="5" t="s">
        <v>21</v>
      </c>
      <c r="Q164" s="13" t="s">
        <v>22</v>
      </c>
      <c r="R164" s="11" t="s">
        <v>23</v>
      </c>
      <c r="S164" s="24">
        <v>44088</v>
      </c>
      <c r="T164" s="24">
        <v>44095</v>
      </c>
      <c r="U164" s="24" t="s">
        <v>23</v>
      </c>
      <c r="V164" s="24">
        <v>45613</v>
      </c>
      <c r="W164" s="180"/>
      <c r="X164" s="24">
        <v>44097</v>
      </c>
      <c r="Y164" s="24">
        <v>44096</v>
      </c>
      <c r="Z164" s="7"/>
      <c r="AA164" s="22"/>
      <c r="AB164" s="110"/>
      <c r="AC164" s="58"/>
      <c r="AE164" s="161">
        <f>IF(COUNTIF($F$5:$F164,F164)&gt;1,"0",COUNTIF($F$5:$F164,F164))</f>
        <v>1</v>
      </c>
      <c r="AF164" s="162">
        <f>COUNTIF($I164,"*GSB*")*$AE164</f>
        <v>0</v>
      </c>
      <c r="AG164" s="33">
        <f>COUNTIF($I164,"3a")*$AE164</f>
        <v>1</v>
      </c>
      <c r="AH164" s="33">
        <f>COUNTIF($I164,"4e")*$AE164</f>
        <v>0</v>
      </c>
      <c r="AI164" s="33">
        <f t="shared" si="9"/>
        <v>0</v>
      </c>
      <c r="AJ164" s="33">
        <f>COUNTIF($I164,"BAM")*$AE164</f>
        <v>0</v>
      </c>
      <c r="AK164" s="163">
        <f>(COUNTIF($I164,"AUTRES")+COUNTIF($I164,"UID")+COUNTIF($I164,"CII")+COUNTIF($I164,"EAE"))*$AE164</f>
        <v>0</v>
      </c>
      <c r="AL164" s="164">
        <f t="shared" si="10"/>
        <v>0</v>
      </c>
      <c r="AM164" s="33">
        <f>COUNTIF($J164,"MAR")*$AE164</f>
        <v>0</v>
      </c>
      <c r="AN164" s="165">
        <f>COUNTIF($J164,"TER")*$AE164</f>
        <v>1</v>
      </c>
    </row>
    <row r="165" spans="1:40" ht="20.100000000000001" customHeight="1" x14ac:dyDescent="0.25">
      <c r="A165" s="12"/>
      <c r="B165" s="10">
        <v>44088</v>
      </c>
      <c r="C165" s="29"/>
      <c r="D165" s="7"/>
      <c r="E165" s="11"/>
      <c r="F165" s="120">
        <v>161</v>
      </c>
      <c r="G165" s="115"/>
      <c r="H165" s="6"/>
      <c r="I165" s="16" t="s">
        <v>61</v>
      </c>
      <c r="J165" s="17" t="s">
        <v>67</v>
      </c>
      <c r="K165" s="105" t="s">
        <v>24</v>
      </c>
      <c r="L165" s="7"/>
      <c r="M165" s="7"/>
      <c r="N165" s="6"/>
      <c r="O165" s="88">
        <f t="shared" ca="1" si="8"/>
        <v>44593</v>
      </c>
      <c r="P165" s="5" t="s">
        <v>21</v>
      </c>
      <c r="Q165" s="13" t="s">
        <v>22</v>
      </c>
      <c r="R165" s="11" t="s">
        <v>23</v>
      </c>
      <c r="S165" s="24">
        <v>44088</v>
      </c>
      <c r="T165" s="24">
        <v>44095</v>
      </c>
      <c r="U165" s="24" t="s">
        <v>23</v>
      </c>
      <c r="V165" s="24">
        <v>45544</v>
      </c>
      <c r="W165" s="180"/>
      <c r="X165" s="24">
        <v>44097</v>
      </c>
      <c r="Y165" s="24">
        <v>44096</v>
      </c>
      <c r="Z165" s="7"/>
      <c r="AA165" s="22"/>
      <c r="AB165" s="110"/>
      <c r="AC165" s="58"/>
      <c r="AE165" s="161">
        <f>IF(COUNTIF($F$5:$F165,F165)&gt;1,"0",COUNTIF($F$5:$F165,F165))</f>
        <v>1</v>
      </c>
      <c r="AF165" s="162">
        <f>COUNTIF($I165,"*GSB*")*$AE165</f>
        <v>0</v>
      </c>
      <c r="AG165" s="33">
        <f>COUNTIF($I165,"3a")*$AE165</f>
        <v>1</v>
      </c>
      <c r="AH165" s="33">
        <f>COUNTIF($I165,"4e")*$AE165</f>
        <v>0</v>
      </c>
      <c r="AI165" s="33">
        <f t="shared" si="9"/>
        <v>0</v>
      </c>
      <c r="AJ165" s="33">
        <f>COUNTIF($I165,"BAM")*$AE165</f>
        <v>0</v>
      </c>
      <c r="AK165" s="163">
        <f>(COUNTIF($I165,"AUTRES")+COUNTIF($I165,"UID")+COUNTIF($I165,"CII")+COUNTIF($I165,"EAE"))*$AE165</f>
        <v>0</v>
      </c>
      <c r="AL165" s="164">
        <f t="shared" si="10"/>
        <v>0</v>
      </c>
      <c r="AM165" s="33">
        <f>COUNTIF($J165,"MAR")*$AE165</f>
        <v>0</v>
      </c>
      <c r="AN165" s="165">
        <f>COUNTIF($J165,"TER")*$AE165</f>
        <v>1</v>
      </c>
    </row>
    <row r="166" spans="1:40" ht="20.100000000000001" customHeight="1" x14ac:dyDescent="0.25">
      <c r="A166" s="12"/>
      <c r="B166" s="10">
        <v>44127</v>
      </c>
      <c r="C166" s="29"/>
      <c r="D166" s="7"/>
      <c r="E166" s="11"/>
      <c r="F166" s="120">
        <v>162</v>
      </c>
      <c r="G166" s="115"/>
      <c r="H166" s="6"/>
      <c r="I166" s="16" t="s">
        <v>63</v>
      </c>
      <c r="J166" s="13" t="s">
        <v>32</v>
      </c>
      <c r="K166" s="105" t="s">
        <v>18</v>
      </c>
      <c r="L166" s="7"/>
      <c r="M166" s="7"/>
      <c r="N166" s="6"/>
      <c r="O166" s="88">
        <f t="shared" ca="1" si="8"/>
        <v>44593</v>
      </c>
      <c r="P166" s="5" t="s">
        <v>21</v>
      </c>
      <c r="Q166" s="13" t="s">
        <v>22</v>
      </c>
      <c r="R166" s="11" t="s">
        <v>23</v>
      </c>
      <c r="S166" s="24">
        <v>44130</v>
      </c>
      <c r="T166" s="24">
        <v>44144</v>
      </c>
      <c r="U166" s="24" t="s">
        <v>23</v>
      </c>
      <c r="V166" s="24">
        <v>45579</v>
      </c>
      <c r="W166" s="180"/>
      <c r="X166" s="24">
        <v>44145</v>
      </c>
      <c r="Y166" s="24">
        <v>44144</v>
      </c>
      <c r="Z166" s="7"/>
      <c r="AA166" s="22"/>
      <c r="AB166" s="110"/>
      <c r="AC166" s="58"/>
      <c r="AE166" s="161">
        <f>IF(COUNTIF($F$5:$F166,F166)&gt;1,"0",COUNTIF($F$5:$F166,F166))</f>
        <v>1</v>
      </c>
      <c r="AF166" s="162">
        <f>COUNTIF($I166,"*GSB*")*$AE166</f>
        <v>0</v>
      </c>
      <c r="AG166" s="33">
        <f>COUNTIF($I166,"3a")*$AE166</f>
        <v>0</v>
      </c>
      <c r="AH166" s="33">
        <f>COUNTIF($I166,"4e")*$AE166</f>
        <v>0</v>
      </c>
      <c r="AI166" s="33">
        <f t="shared" si="9"/>
        <v>0</v>
      </c>
      <c r="AJ166" s="33">
        <f>COUNTIF($I166,"BAM")*$AE166</f>
        <v>0</v>
      </c>
      <c r="AK166" s="163">
        <f>(COUNTIF($I166,"AUTRES")+COUNTIF($I166,"UID")+COUNTIF($I166,"CII")+COUNTIF($I166,"EAE"))*$AE166</f>
        <v>1</v>
      </c>
      <c r="AL166" s="164">
        <f t="shared" si="10"/>
        <v>1</v>
      </c>
      <c r="AM166" s="33">
        <f>COUNTIF($J166,"MAR")*$AE166</f>
        <v>0</v>
      </c>
      <c r="AN166" s="165">
        <f>COUNTIF($J166,"TER")*$AE166</f>
        <v>0</v>
      </c>
    </row>
    <row r="167" spans="1:40" ht="20.100000000000001" customHeight="1" x14ac:dyDescent="0.25">
      <c r="A167" s="12"/>
      <c r="B167" s="10">
        <v>44186</v>
      </c>
      <c r="C167" s="29"/>
      <c r="D167" s="7"/>
      <c r="E167" s="11"/>
      <c r="F167" s="120">
        <v>163</v>
      </c>
      <c r="G167" s="115"/>
      <c r="H167" s="6"/>
      <c r="I167" s="16" t="s">
        <v>60</v>
      </c>
      <c r="J167" s="17" t="s">
        <v>67</v>
      </c>
      <c r="K167" s="105" t="s">
        <v>18</v>
      </c>
      <c r="L167" s="7"/>
      <c r="M167" s="7"/>
      <c r="N167" s="6"/>
      <c r="O167" s="88">
        <f t="shared" ca="1" si="8"/>
        <v>44593</v>
      </c>
      <c r="P167" s="5" t="s">
        <v>21</v>
      </c>
      <c r="Q167" s="13" t="s">
        <v>22</v>
      </c>
      <c r="R167" s="11" t="s">
        <v>23</v>
      </c>
      <c r="S167" s="24">
        <v>44203</v>
      </c>
      <c r="T167" s="24">
        <v>44229</v>
      </c>
      <c r="U167" s="24" t="s">
        <v>23</v>
      </c>
      <c r="V167" s="24">
        <v>44888</v>
      </c>
      <c r="W167" s="180"/>
      <c r="X167" s="24">
        <v>44249</v>
      </c>
      <c r="Y167" s="24">
        <v>44229</v>
      </c>
      <c r="Z167" s="7"/>
      <c r="AA167" s="22"/>
      <c r="AB167" s="110"/>
      <c r="AC167" s="58"/>
      <c r="AE167" s="161">
        <f>IF(COUNTIF($F$5:$F167,F167)&gt;1,"0",COUNTIF($F$5:$F167,F167))</f>
        <v>1</v>
      </c>
      <c r="AF167" s="162">
        <f>COUNTIF($I167,"*GSB*")*$AE167</f>
        <v>0</v>
      </c>
      <c r="AG167" s="33">
        <f>COUNTIF($I167,"3a")*$AE167</f>
        <v>0</v>
      </c>
      <c r="AH167" s="33">
        <f>COUNTIF($I167,"4e")*$AE167</f>
        <v>1</v>
      </c>
      <c r="AI167" s="33">
        <f t="shared" si="9"/>
        <v>0</v>
      </c>
      <c r="AJ167" s="33">
        <f>COUNTIF($I167,"BAM")*$AE167</f>
        <v>0</v>
      </c>
      <c r="AK167" s="163">
        <f>(COUNTIF($I167,"AUTRES")+COUNTIF($I167,"UID")+COUNTIF($I167,"CII")+COUNTIF($I167,"EAE"))*$AE167</f>
        <v>0</v>
      </c>
      <c r="AL167" s="164">
        <f t="shared" si="10"/>
        <v>0</v>
      </c>
      <c r="AM167" s="33">
        <f>COUNTIF($J167,"MAR")*$AE167</f>
        <v>0</v>
      </c>
      <c r="AN167" s="165">
        <f>COUNTIF($J167,"TER")*$AE167</f>
        <v>1</v>
      </c>
    </row>
    <row r="168" spans="1:40" ht="20.100000000000001" customHeight="1" x14ac:dyDescent="0.25">
      <c r="A168" s="12"/>
      <c r="B168" s="10">
        <v>44089</v>
      </c>
      <c r="C168" s="29"/>
      <c r="D168" s="7"/>
      <c r="E168" s="11"/>
      <c r="F168" s="120">
        <v>164</v>
      </c>
      <c r="G168" s="115"/>
      <c r="H168" s="6"/>
      <c r="I168" s="16" t="s">
        <v>65</v>
      </c>
      <c r="J168" s="17" t="s">
        <v>67</v>
      </c>
      <c r="K168" s="105" t="s">
        <v>24</v>
      </c>
      <c r="L168" s="7"/>
      <c r="M168" s="7"/>
      <c r="N168" s="6"/>
      <c r="O168" s="88">
        <f t="shared" ca="1" si="8"/>
        <v>44593</v>
      </c>
      <c r="P168" s="5" t="s">
        <v>21</v>
      </c>
      <c r="Q168" s="13" t="s">
        <v>22</v>
      </c>
      <c r="R168" s="11" t="s">
        <v>23</v>
      </c>
      <c r="S168" s="24">
        <v>44089</v>
      </c>
      <c r="T168" s="24">
        <v>44105</v>
      </c>
      <c r="U168" s="24" t="s">
        <v>23</v>
      </c>
      <c r="V168" s="24">
        <v>45134</v>
      </c>
      <c r="W168" s="180"/>
      <c r="X168" s="24">
        <v>44105</v>
      </c>
      <c r="Y168" s="24">
        <v>44105</v>
      </c>
      <c r="Z168" s="7"/>
      <c r="AA168" s="22"/>
      <c r="AB168" s="110"/>
      <c r="AC168" s="58"/>
      <c r="AE168" s="161">
        <f>IF(COUNTIF($F$5:$F168,F168)&gt;1,"0",COUNTIF($F$5:$F168,F168))</f>
        <v>1</v>
      </c>
      <c r="AF168" s="162">
        <f>COUNTIF($I168,"*GSB*")*$AE168</f>
        <v>1</v>
      </c>
      <c r="AG168" s="33">
        <f>COUNTIF($I168,"3a")*$AE168</f>
        <v>0</v>
      </c>
      <c r="AH168" s="33">
        <f>COUNTIF($I168,"4e")*$AE168</f>
        <v>0</v>
      </c>
      <c r="AI168" s="33">
        <f t="shared" si="9"/>
        <v>0</v>
      </c>
      <c r="AJ168" s="33">
        <f>COUNTIF($I168,"BAM")*$AE168</f>
        <v>0</v>
      </c>
      <c r="AK168" s="163">
        <f>(COUNTIF($I168,"AUTRES")+COUNTIF($I168,"UID")+COUNTIF($I168,"CII")+COUNTIF($I168,"EAE"))*$AE168</f>
        <v>0</v>
      </c>
      <c r="AL168" s="164">
        <f t="shared" si="10"/>
        <v>0</v>
      </c>
      <c r="AM168" s="33">
        <f>COUNTIF($J168,"MAR")*$AE168</f>
        <v>0</v>
      </c>
      <c r="AN168" s="165">
        <f>COUNTIF($J168,"TER")*$AE168</f>
        <v>1</v>
      </c>
    </row>
    <row r="169" spans="1:40" ht="20.100000000000001" customHeight="1" x14ac:dyDescent="0.25">
      <c r="A169" s="12"/>
      <c r="B169" s="10">
        <v>44132</v>
      </c>
      <c r="C169" s="29"/>
      <c r="D169" s="7"/>
      <c r="E169" s="11"/>
      <c r="F169" s="120">
        <v>165</v>
      </c>
      <c r="G169" s="115"/>
      <c r="H169" s="6"/>
      <c r="I169" s="16" t="s">
        <v>64</v>
      </c>
      <c r="J169" s="13" t="s">
        <v>66</v>
      </c>
      <c r="K169" s="105" t="s">
        <v>24</v>
      </c>
      <c r="L169" s="7"/>
      <c r="M169" s="7"/>
      <c r="N169" s="6"/>
      <c r="O169" s="88">
        <f t="shared" ca="1" si="8"/>
        <v>44593</v>
      </c>
      <c r="P169" s="5" t="s">
        <v>21</v>
      </c>
      <c r="Q169" s="13" t="s">
        <v>22</v>
      </c>
      <c r="R169" s="11" t="s">
        <v>23</v>
      </c>
      <c r="S169" s="24">
        <v>44133</v>
      </c>
      <c r="T169" s="24">
        <v>44140</v>
      </c>
      <c r="U169" s="24" t="s">
        <v>23</v>
      </c>
      <c r="V169" s="24">
        <v>45963</v>
      </c>
      <c r="W169" s="180"/>
      <c r="X169" s="24">
        <v>44159</v>
      </c>
      <c r="Y169" s="24">
        <v>44140</v>
      </c>
      <c r="Z169" s="7"/>
      <c r="AA169" s="22"/>
      <c r="AB169" s="110"/>
      <c r="AC169" s="58"/>
      <c r="AE169" s="161">
        <f>IF(COUNTIF($F$5:$F169,F169)&gt;1,"0",COUNTIF($F$5:$F169,F169))</f>
        <v>1</v>
      </c>
      <c r="AF169" s="162">
        <f>COUNTIF($I169,"*GSB*")*$AE169</f>
        <v>0</v>
      </c>
      <c r="AG169" s="33">
        <f>COUNTIF($I169,"3a")*$AE169</f>
        <v>0</v>
      </c>
      <c r="AH169" s="33">
        <f>COUNTIF($I169,"4e")*$AE169</f>
        <v>0</v>
      </c>
      <c r="AI169" s="33">
        <f t="shared" si="9"/>
        <v>0</v>
      </c>
      <c r="AJ169" s="33">
        <f>COUNTIF($I169,"BAM")*$AE169</f>
        <v>1</v>
      </c>
      <c r="AK169" s="163">
        <f>(COUNTIF($I169,"AUTRES")+COUNTIF($I169,"UID")+COUNTIF($I169,"CII")+COUNTIF($I169,"EAE"))*$AE169</f>
        <v>0</v>
      </c>
      <c r="AL169" s="164">
        <f t="shared" si="10"/>
        <v>0</v>
      </c>
      <c r="AM169" s="33">
        <f>COUNTIF($J169,"MAR")*$AE169</f>
        <v>1</v>
      </c>
      <c r="AN169" s="165">
        <f>COUNTIF($J169,"TER")*$AE169</f>
        <v>0</v>
      </c>
    </row>
    <row r="170" spans="1:40" ht="20.100000000000001" customHeight="1" x14ac:dyDescent="0.25">
      <c r="A170" s="12"/>
      <c r="B170" s="10">
        <v>44132</v>
      </c>
      <c r="C170" s="29"/>
      <c r="D170" s="7"/>
      <c r="E170" s="11"/>
      <c r="F170" s="120">
        <v>166</v>
      </c>
      <c r="G170" s="115"/>
      <c r="H170" s="6"/>
      <c r="I170" s="16" t="s">
        <v>64</v>
      </c>
      <c r="J170" s="13" t="s">
        <v>66</v>
      </c>
      <c r="K170" s="105" t="s">
        <v>24</v>
      </c>
      <c r="L170" s="7"/>
      <c r="M170" s="7"/>
      <c r="N170" s="6"/>
      <c r="O170" s="88">
        <f t="shared" ca="1" si="8"/>
        <v>44593</v>
      </c>
      <c r="P170" s="5" t="s">
        <v>21</v>
      </c>
      <c r="Q170" s="13" t="s">
        <v>22</v>
      </c>
      <c r="R170" s="11" t="s">
        <v>23</v>
      </c>
      <c r="S170" s="24">
        <v>44133</v>
      </c>
      <c r="T170" s="24">
        <v>44140</v>
      </c>
      <c r="U170" s="24" t="s">
        <v>23</v>
      </c>
      <c r="V170" s="24">
        <v>45963</v>
      </c>
      <c r="W170" s="180"/>
      <c r="X170" s="24">
        <v>44159</v>
      </c>
      <c r="Y170" s="24">
        <v>44140</v>
      </c>
      <c r="Z170" s="7"/>
      <c r="AA170" s="22"/>
      <c r="AB170" s="110"/>
      <c r="AC170" s="58"/>
      <c r="AE170" s="161">
        <f>IF(COUNTIF($F$5:$F170,F170)&gt;1,"0",COUNTIF($F$5:$F170,F170))</f>
        <v>1</v>
      </c>
      <c r="AF170" s="162">
        <f>COUNTIF($I170,"*GSB*")*$AE170</f>
        <v>0</v>
      </c>
      <c r="AG170" s="33">
        <f>COUNTIF($I170,"3a")*$AE170</f>
        <v>0</v>
      </c>
      <c r="AH170" s="33">
        <f>COUNTIF($I170,"4e")*$AE170</f>
        <v>0</v>
      </c>
      <c r="AI170" s="33">
        <f t="shared" si="9"/>
        <v>0</v>
      </c>
      <c r="AJ170" s="33">
        <f>COUNTIF($I170,"BAM")*$AE170</f>
        <v>1</v>
      </c>
      <c r="AK170" s="163">
        <f>(COUNTIF($I170,"AUTRES")+COUNTIF($I170,"UID")+COUNTIF($I170,"CII")+COUNTIF($I170,"EAE"))*$AE170</f>
        <v>0</v>
      </c>
      <c r="AL170" s="164">
        <f t="shared" si="10"/>
        <v>0</v>
      </c>
      <c r="AM170" s="33">
        <f>COUNTIF($J170,"MAR")*$AE170</f>
        <v>1</v>
      </c>
      <c r="AN170" s="165">
        <f>COUNTIF($J170,"TER")*$AE170</f>
        <v>0</v>
      </c>
    </row>
    <row r="171" spans="1:40" ht="20.100000000000001" customHeight="1" x14ac:dyDescent="0.25">
      <c r="A171" s="12"/>
      <c r="B171" s="10">
        <v>44327</v>
      </c>
      <c r="C171" s="29"/>
      <c r="D171" s="7"/>
      <c r="E171" s="11"/>
      <c r="F171" s="120">
        <v>167</v>
      </c>
      <c r="G171" s="115"/>
      <c r="H171" s="6"/>
      <c r="I171" s="16" t="s">
        <v>60</v>
      </c>
      <c r="J171" s="17" t="s">
        <v>67</v>
      </c>
      <c r="K171" s="105" t="s">
        <v>18</v>
      </c>
      <c r="L171" s="7"/>
      <c r="M171" s="7"/>
      <c r="N171" s="6"/>
      <c r="O171" s="88">
        <f t="shared" ca="1" si="8"/>
        <v>44593</v>
      </c>
      <c r="P171" s="5" t="s">
        <v>21</v>
      </c>
      <c r="Q171" s="13" t="s">
        <v>22</v>
      </c>
      <c r="R171" s="11" t="s">
        <v>23</v>
      </c>
      <c r="S171" s="24">
        <v>44369</v>
      </c>
      <c r="T171" s="24">
        <v>44389</v>
      </c>
      <c r="U171" s="24" t="s">
        <v>23</v>
      </c>
      <c r="V171" s="24">
        <v>46063</v>
      </c>
      <c r="W171" s="180"/>
      <c r="X171" s="108">
        <v>44397</v>
      </c>
      <c r="Y171" s="24">
        <v>44389</v>
      </c>
      <c r="Z171" s="7"/>
      <c r="AA171" s="22"/>
      <c r="AB171" s="110"/>
      <c r="AC171" s="58"/>
      <c r="AE171" s="161">
        <f>IF(COUNTIF($F$5:$F171,F171)&gt;1,"0",COUNTIF($F$5:$F171,F171))</f>
        <v>1</v>
      </c>
      <c r="AF171" s="162">
        <f>COUNTIF($I171,"*GSB*")*$AE171</f>
        <v>0</v>
      </c>
      <c r="AG171" s="33">
        <f>COUNTIF($I171,"3a")*$AE171</f>
        <v>0</v>
      </c>
      <c r="AH171" s="33">
        <f>COUNTIF($I171,"4e")*$AE171</f>
        <v>1</v>
      </c>
      <c r="AI171" s="33">
        <f t="shared" si="9"/>
        <v>0</v>
      </c>
      <c r="AJ171" s="33">
        <f>COUNTIF($I171,"BAM")*$AE171</f>
        <v>0</v>
      </c>
      <c r="AK171" s="163">
        <f>(COUNTIF($I171,"AUTRES")+COUNTIF($I171,"UID")+COUNTIF($I171,"CII")+COUNTIF($I171,"EAE"))*$AE171</f>
        <v>0</v>
      </c>
      <c r="AL171" s="164">
        <f t="shared" si="10"/>
        <v>0</v>
      </c>
      <c r="AM171" s="33">
        <f>COUNTIF($J171,"MAR")*$AE171</f>
        <v>0</v>
      </c>
      <c r="AN171" s="165">
        <f>COUNTIF($J171,"TER")*$AE171</f>
        <v>1</v>
      </c>
    </row>
    <row r="172" spans="1:40" ht="20.100000000000001" customHeight="1" x14ac:dyDescent="0.25">
      <c r="A172" s="12"/>
      <c r="B172" s="10">
        <v>44092</v>
      </c>
      <c r="C172" s="29"/>
      <c r="D172" s="7"/>
      <c r="E172" s="11"/>
      <c r="F172" s="120">
        <v>168</v>
      </c>
      <c r="G172" s="115"/>
      <c r="H172" s="6"/>
      <c r="I172" s="16" t="s">
        <v>60</v>
      </c>
      <c r="J172" s="17" t="s">
        <v>67</v>
      </c>
      <c r="K172" s="105" t="s">
        <v>18</v>
      </c>
      <c r="L172" s="7"/>
      <c r="M172" s="7"/>
      <c r="N172" s="6"/>
      <c r="O172" s="88">
        <f t="shared" ca="1" si="8"/>
        <v>44593</v>
      </c>
      <c r="P172" s="5" t="s">
        <v>21</v>
      </c>
      <c r="Q172" s="13" t="s">
        <v>22</v>
      </c>
      <c r="R172" s="11" t="s">
        <v>23</v>
      </c>
      <c r="S172" s="24">
        <v>44097</v>
      </c>
      <c r="T172" s="24">
        <v>44102</v>
      </c>
      <c r="U172" s="24" t="s">
        <v>23</v>
      </c>
      <c r="V172" s="24">
        <v>44545</v>
      </c>
      <c r="W172" s="180"/>
      <c r="X172" s="24">
        <v>44117</v>
      </c>
      <c r="Y172" s="24">
        <v>44102</v>
      </c>
      <c r="Z172" s="7"/>
      <c r="AA172" s="22"/>
      <c r="AB172" s="110"/>
      <c r="AC172" s="58"/>
      <c r="AE172" s="161">
        <f>IF(COUNTIF($F$5:$F172,F172)&gt;1,"0",COUNTIF($F$5:$F172,F172))</f>
        <v>1</v>
      </c>
      <c r="AF172" s="162">
        <f>COUNTIF($I172,"*GSB*")*$AE172</f>
        <v>0</v>
      </c>
      <c r="AG172" s="33">
        <f>COUNTIF($I172,"3a")*$AE172</f>
        <v>0</v>
      </c>
      <c r="AH172" s="33">
        <f>COUNTIF($I172,"4e")*$AE172</f>
        <v>1</v>
      </c>
      <c r="AI172" s="33">
        <f t="shared" si="9"/>
        <v>0</v>
      </c>
      <c r="AJ172" s="33">
        <f>COUNTIF($I172,"BAM")*$AE172</f>
        <v>0</v>
      </c>
      <c r="AK172" s="163">
        <f>(COUNTIF($I172,"AUTRES")+COUNTIF($I172,"UID")+COUNTIF($I172,"CII")+COUNTIF($I172,"EAE"))*$AE172</f>
        <v>0</v>
      </c>
      <c r="AL172" s="164">
        <f t="shared" si="10"/>
        <v>0</v>
      </c>
      <c r="AM172" s="33">
        <f>COUNTIF($J172,"MAR")*$AE172</f>
        <v>0</v>
      </c>
      <c r="AN172" s="165">
        <f>COUNTIF($J172,"TER")*$AE172</f>
        <v>1</v>
      </c>
    </row>
    <row r="173" spans="1:40" ht="20.100000000000001" customHeight="1" x14ac:dyDescent="0.25">
      <c r="A173" s="12"/>
      <c r="B173" s="10">
        <v>44092</v>
      </c>
      <c r="C173" s="29"/>
      <c r="D173" s="7"/>
      <c r="E173" s="11"/>
      <c r="F173" s="120">
        <v>169</v>
      </c>
      <c r="G173" s="115"/>
      <c r="H173" s="6"/>
      <c r="I173" s="16" t="s">
        <v>60</v>
      </c>
      <c r="J173" s="17" t="s">
        <v>67</v>
      </c>
      <c r="K173" s="105" t="s">
        <v>24</v>
      </c>
      <c r="L173" s="7"/>
      <c r="M173" s="7"/>
      <c r="N173" s="6"/>
      <c r="O173" s="88">
        <f t="shared" ca="1" si="8"/>
        <v>44593</v>
      </c>
      <c r="P173" s="5" t="s">
        <v>21</v>
      </c>
      <c r="Q173" s="13" t="s">
        <v>22</v>
      </c>
      <c r="R173" s="11" t="s">
        <v>23</v>
      </c>
      <c r="S173" s="24">
        <v>44097</v>
      </c>
      <c r="T173" s="24">
        <v>44102</v>
      </c>
      <c r="U173" s="24" t="s">
        <v>23</v>
      </c>
      <c r="V173" s="24">
        <v>44545</v>
      </c>
      <c r="W173" s="180"/>
      <c r="X173" s="24">
        <v>44117</v>
      </c>
      <c r="Y173" s="24">
        <v>44102</v>
      </c>
      <c r="Z173" s="7"/>
      <c r="AA173" s="22"/>
      <c r="AB173" s="110"/>
      <c r="AC173" s="58"/>
      <c r="AE173" s="161">
        <f>IF(COUNTIF($F$5:$F173,F173)&gt;1,"0",COUNTIF($F$5:$F173,F173))</f>
        <v>1</v>
      </c>
      <c r="AF173" s="162">
        <f>COUNTIF($I173,"*GSB*")*$AE173</f>
        <v>0</v>
      </c>
      <c r="AG173" s="33">
        <f>COUNTIF($I173,"3a")*$AE173</f>
        <v>0</v>
      </c>
      <c r="AH173" s="33">
        <f>COUNTIF($I173,"4e")*$AE173</f>
        <v>1</v>
      </c>
      <c r="AI173" s="33">
        <f t="shared" si="9"/>
        <v>0</v>
      </c>
      <c r="AJ173" s="33">
        <f>COUNTIF($I173,"BAM")*$AE173</f>
        <v>0</v>
      </c>
      <c r="AK173" s="163">
        <f>(COUNTIF($I173,"AUTRES")+COUNTIF($I173,"UID")+COUNTIF($I173,"CII")+COUNTIF($I173,"EAE"))*$AE173</f>
        <v>0</v>
      </c>
      <c r="AL173" s="164">
        <f t="shared" si="10"/>
        <v>0</v>
      </c>
      <c r="AM173" s="33">
        <f>COUNTIF($J173,"MAR")*$AE173</f>
        <v>0</v>
      </c>
      <c r="AN173" s="165">
        <f>COUNTIF($J173,"TER")*$AE173</f>
        <v>1</v>
      </c>
    </row>
    <row r="174" spans="1:40" ht="20.100000000000001" customHeight="1" x14ac:dyDescent="0.25">
      <c r="A174" s="12"/>
      <c r="B174" s="10">
        <v>44092</v>
      </c>
      <c r="C174" s="29"/>
      <c r="D174" s="7"/>
      <c r="E174" s="11"/>
      <c r="F174" s="120">
        <v>170</v>
      </c>
      <c r="G174" s="115"/>
      <c r="H174" s="6"/>
      <c r="I174" s="16" t="s">
        <v>60</v>
      </c>
      <c r="J174" s="17" t="s">
        <v>67</v>
      </c>
      <c r="K174" s="105" t="s">
        <v>24</v>
      </c>
      <c r="L174" s="7"/>
      <c r="M174" s="7"/>
      <c r="N174" s="6"/>
      <c r="O174" s="88">
        <f t="shared" ca="1" si="8"/>
        <v>44593</v>
      </c>
      <c r="P174" s="5" t="s">
        <v>21</v>
      </c>
      <c r="Q174" s="13" t="s">
        <v>22</v>
      </c>
      <c r="R174" s="11" t="s">
        <v>23</v>
      </c>
      <c r="S174" s="24">
        <v>44097</v>
      </c>
      <c r="T174" s="24">
        <v>44102</v>
      </c>
      <c r="U174" s="24" t="s">
        <v>23</v>
      </c>
      <c r="V174" s="24">
        <v>44545</v>
      </c>
      <c r="W174" s="180"/>
      <c r="X174" s="24">
        <v>44117</v>
      </c>
      <c r="Y174" s="24">
        <v>44102</v>
      </c>
      <c r="Z174" s="7"/>
      <c r="AA174" s="22"/>
      <c r="AB174" s="110"/>
      <c r="AC174" s="58"/>
      <c r="AE174" s="161">
        <f>IF(COUNTIF($F$5:$F174,F174)&gt;1,"0",COUNTIF($F$5:$F174,F174))</f>
        <v>1</v>
      </c>
      <c r="AF174" s="162">
        <f>COUNTIF($I174,"*GSB*")*$AE174</f>
        <v>0</v>
      </c>
      <c r="AG174" s="33">
        <f>COUNTIF($I174,"3a")*$AE174</f>
        <v>0</v>
      </c>
      <c r="AH174" s="33">
        <f>COUNTIF($I174,"4e")*$AE174</f>
        <v>1</v>
      </c>
      <c r="AI174" s="33">
        <f t="shared" si="9"/>
        <v>0</v>
      </c>
      <c r="AJ174" s="33">
        <f>COUNTIF($I174,"BAM")*$AE174</f>
        <v>0</v>
      </c>
      <c r="AK174" s="163">
        <f>(COUNTIF($I174,"AUTRES")+COUNTIF($I174,"UID")+COUNTIF($I174,"CII")+COUNTIF($I174,"EAE"))*$AE174</f>
        <v>0</v>
      </c>
      <c r="AL174" s="164">
        <f t="shared" si="10"/>
        <v>0</v>
      </c>
      <c r="AM174" s="33">
        <f>COUNTIF($J174,"MAR")*$AE174</f>
        <v>0</v>
      </c>
      <c r="AN174" s="165">
        <f>COUNTIF($J174,"TER")*$AE174</f>
        <v>1</v>
      </c>
    </row>
    <row r="175" spans="1:40" ht="20.100000000000001" customHeight="1" x14ac:dyDescent="0.25">
      <c r="A175" s="12"/>
      <c r="B175" s="10">
        <v>44092</v>
      </c>
      <c r="C175" s="29"/>
      <c r="D175" s="7"/>
      <c r="E175" s="11"/>
      <c r="F175" s="120">
        <v>171</v>
      </c>
      <c r="G175" s="115"/>
      <c r="H175" s="6"/>
      <c r="I175" s="16" t="s">
        <v>60</v>
      </c>
      <c r="J175" s="17" t="s">
        <v>67</v>
      </c>
      <c r="K175" s="105" t="s">
        <v>24</v>
      </c>
      <c r="L175" s="7"/>
      <c r="M175" s="7"/>
      <c r="N175" s="6"/>
      <c r="O175" s="88">
        <f t="shared" ca="1" si="8"/>
        <v>44593</v>
      </c>
      <c r="P175" s="5" t="s">
        <v>21</v>
      </c>
      <c r="Q175" s="13" t="s">
        <v>26</v>
      </c>
      <c r="R175" s="11" t="s">
        <v>27</v>
      </c>
      <c r="S175" s="24">
        <v>44095</v>
      </c>
      <c r="T175" s="92"/>
      <c r="U175" s="92"/>
      <c r="V175" s="92"/>
      <c r="W175" s="179"/>
      <c r="X175" s="92"/>
      <c r="Y175" s="92">
        <v>44095</v>
      </c>
      <c r="Z175" s="7"/>
      <c r="AA175" s="22"/>
      <c r="AB175" s="110"/>
      <c r="AC175" s="58"/>
      <c r="AE175" s="161">
        <f>IF(COUNTIF($F$5:$F175,F175)&gt;1,"0",COUNTIF($F$5:$F175,F175))</f>
        <v>1</v>
      </c>
      <c r="AF175" s="162">
        <f>COUNTIF($I175,"*GSB*")*$AE175</f>
        <v>0</v>
      </c>
      <c r="AG175" s="33">
        <f>COUNTIF($I175,"3a")*$AE175</f>
        <v>0</v>
      </c>
      <c r="AH175" s="33">
        <f>COUNTIF($I175,"4e")*$AE175</f>
        <v>1</v>
      </c>
      <c r="AI175" s="33">
        <f t="shared" si="9"/>
        <v>0</v>
      </c>
      <c r="AJ175" s="33">
        <f>COUNTIF($I175,"BAM")*$AE175</f>
        <v>0</v>
      </c>
      <c r="AK175" s="163">
        <f>(COUNTIF($I175,"AUTRES")+COUNTIF($I175,"UID")+COUNTIF($I175,"CII")+COUNTIF($I175,"EAE"))*$AE175</f>
        <v>0</v>
      </c>
      <c r="AL175" s="164">
        <f t="shared" si="10"/>
        <v>0</v>
      </c>
      <c r="AM175" s="33">
        <f>COUNTIF($J175,"MAR")*$AE175</f>
        <v>0</v>
      </c>
      <c r="AN175" s="165">
        <f>COUNTIF($J175,"TER")*$AE175</f>
        <v>1</v>
      </c>
    </row>
    <row r="176" spans="1:40" ht="20.100000000000001" customHeight="1" x14ac:dyDescent="0.25">
      <c r="A176" s="12"/>
      <c r="B176" s="10">
        <v>44095</v>
      </c>
      <c r="C176" s="29"/>
      <c r="D176" s="7"/>
      <c r="E176" s="11"/>
      <c r="F176" s="120">
        <v>172</v>
      </c>
      <c r="G176" s="115"/>
      <c r="H176" s="6"/>
      <c r="I176" s="16" t="s">
        <v>61</v>
      </c>
      <c r="J176" s="17" t="s">
        <v>67</v>
      </c>
      <c r="K176" s="105" t="s">
        <v>18</v>
      </c>
      <c r="L176" s="7"/>
      <c r="M176" s="7"/>
      <c r="N176" s="6"/>
      <c r="O176" s="88">
        <f t="shared" ca="1" si="8"/>
        <v>44593</v>
      </c>
      <c r="P176" s="5" t="s">
        <v>21</v>
      </c>
      <c r="Q176" s="13" t="s">
        <v>22</v>
      </c>
      <c r="R176" s="11" t="s">
        <v>23</v>
      </c>
      <c r="S176" s="24">
        <v>44095</v>
      </c>
      <c r="T176" s="24">
        <v>44102</v>
      </c>
      <c r="U176" s="24" t="s">
        <v>23</v>
      </c>
      <c r="V176" s="24">
        <v>45924</v>
      </c>
      <c r="W176" s="180"/>
      <c r="X176" s="24">
        <v>44106</v>
      </c>
      <c r="Y176" s="24">
        <v>44102</v>
      </c>
      <c r="Z176" s="7"/>
      <c r="AA176" s="22"/>
      <c r="AB176" s="110"/>
      <c r="AC176" s="58"/>
      <c r="AE176" s="161">
        <f>IF(COUNTIF($F$5:$F176,F176)&gt;1,"0",COUNTIF($F$5:$F176,F176))</f>
        <v>1</v>
      </c>
      <c r="AF176" s="162">
        <f>COUNTIF($I176,"*GSB*")*$AE176</f>
        <v>0</v>
      </c>
      <c r="AG176" s="33">
        <f>COUNTIF($I176,"3a")*$AE176</f>
        <v>1</v>
      </c>
      <c r="AH176" s="33">
        <f>COUNTIF($I176,"4e")*$AE176</f>
        <v>0</v>
      </c>
      <c r="AI176" s="33">
        <f t="shared" si="9"/>
        <v>0</v>
      </c>
      <c r="AJ176" s="33">
        <f>COUNTIF($I176,"BAM")*$AE176</f>
        <v>0</v>
      </c>
      <c r="AK176" s="163">
        <f>(COUNTIF($I176,"AUTRES")+COUNTIF($I176,"UID")+COUNTIF($I176,"CII")+COUNTIF($I176,"EAE"))*$AE176</f>
        <v>0</v>
      </c>
      <c r="AL176" s="164">
        <f t="shared" si="10"/>
        <v>0</v>
      </c>
      <c r="AM176" s="33">
        <f>COUNTIF($J176,"MAR")*$AE176</f>
        <v>0</v>
      </c>
      <c r="AN176" s="165">
        <f>COUNTIF($J176,"TER")*$AE176</f>
        <v>1</v>
      </c>
    </row>
    <row r="177" spans="1:40" ht="20.100000000000001" customHeight="1" x14ac:dyDescent="0.25">
      <c r="A177" s="12"/>
      <c r="B177" s="10">
        <v>44095</v>
      </c>
      <c r="C177" s="29"/>
      <c r="D177" s="7"/>
      <c r="E177" s="11"/>
      <c r="F177" s="120">
        <v>173</v>
      </c>
      <c r="G177" s="115"/>
      <c r="H177" s="6"/>
      <c r="I177" s="16" t="s">
        <v>61</v>
      </c>
      <c r="J177" s="17" t="s">
        <v>67</v>
      </c>
      <c r="K177" s="105" t="s">
        <v>24</v>
      </c>
      <c r="L177" s="7"/>
      <c r="M177" s="7"/>
      <c r="N177" s="6"/>
      <c r="O177" s="88">
        <f t="shared" ca="1" si="8"/>
        <v>44593</v>
      </c>
      <c r="P177" s="5" t="s">
        <v>21</v>
      </c>
      <c r="Q177" s="13" t="s">
        <v>22</v>
      </c>
      <c r="R177" s="11" t="s">
        <v>23</v>
      </c>
      <c r="S177" s="24">
        <v>44095</v>
      </c>
      <c r="T177" s="24">
        <v>44102</v>
      </c>
      <c r="U177" s="24" t="s">
        <v>23</v>
      </c>
      <c r="V177" s="24">
        <v>45924</v>
      </c>
      <c r="W177" s="180"/>
      <c r="X177" s="24">
        <v>44106</v>
      </c>
      <c r="Y177" s="24">
        <v>44102</v>
      </c>
      <c r="Z177" s="7"/>
      <c r="AA177" s="22"/>
      <c r="AB177" s="110"/>
      <c r="AC177" s="58"/>
      <c r="AE177" s="161">
        <f>IF(COUNTIF($F$5:$F177,F177)&gt;1,"0",COUNTIF($F$5:$F177,F177))</f>
        <v>1</v>
      </c>
      <c r="AF177" s="162">
        <f>COUNTIF($I177,"*GSB*")*$AE177</f>
        <v>0</v>
      </c>
      <c r="AG177" s="33">
        <f>COUNTIF($I177,"3a")*$AE177</f>
        <v>1</v>
      </c>
      <c r="AH177" s="33">
        <f>COUNTIF($I177,"4e")*$AE177</f>
        <v>0</v>
      </c>
      <c r="AI177" s="33">
        <f t="shared" si="9"/>
        <v>0</v>
      </c>
      <c r="AJ177" s="33">
        <f>COUNTIF($I177,"BAM")*$AE177</f>
        <v>0</v>
      </c>
      <c r="AK177" s="163">
        <f>(COUNTIF($I177,"AUTRES")+COUNTIF($I177,"UID")+COUNTIF($I177,"CII")+COUNTIF($I177,"EAE"))*$AE177</f>
        <v>0</v>
      </c>
      <c r="AL177" s="164">
        <f t="shared" si="10"/>
        <v>0</v>
      </c>
      <c r="AM177" s="33">
        <f>COUNTIF($J177,"MAR")*$AE177</f>
        <v>0</v>
      </c>
      <c r="AN177" s="165">
        <f>COUNTIF($J177,"TER")*$AE177</f>
        <v>1</v>
      </c>
    </row>
    <row r="178" spans="1:40" ht="20.100000000000001" customHeight="1" x14ac:dyDescent="0.25">
      <c r="A178" s="12"/>
      <c r="B178" s="10">
        <v>44095</v>
      </c>
      <c r="C178" s="29"/>
      <c r="D178" s="7"/>
      <c r="E178" s="11"/>
      <c r="F178" s="120">
        <v>174</v>
      </c>
      <c r="G178" s="115"/>
      <c r="H178" s="6"/>
      <c r="I178" s="16" t="s">
        <v>61</v>
      </c>
      <c r="J178" s="17" t="s">
        <v>67</v>
      </c>
      <c r="K178" s="105" t="s">
        <v>24</v>
      </c>
      <c r="L178" s="7"/>
      <c r="M178" s="7"/>
      <c r="N178" s="6"/>
      <c r="O178" s="88">
        <f t="shared" ca="1" si="8"/>
        <v>44593</v>
      </c>
      <c r="P178" s="5" t="s">
        <v>21</v>
      </c>
      <c r="Q178" s="13" t="s">
        <v>22</v>
      </c>
      <c r="R178" s="11" t="s">
        <v>23</v>
      </c>
      <c r="S178" s="24">
        <v>44095</v>
      </c>
      <c r="T178" s="24">
        <v>44102</v>
      </c>
      <c r="U178" s="24" t="s">
        <v>23</v>
      </c>
      <c r="V178" s="24">
        <v>45924</v>
      </c>
      <c r="W178" s="180"/>
      <c r="X178" s="24">
        <v>44106</v>
      </c>
      <c r="Y178" s="24">
        <v>44102</v>
      </c>
      <c r="Z178" s="7"/>
      <c r="AA178" s="22"/>
      <c r="AB178" s="110"/>
      <c r="AC178" s="58"/>
      <c r="AE178" s="161">
        <f>IF(COUNTIF($F$5:$F178,F178)&gt;1,"0",COUNTIF($F$5:$F178,F178))</f>
        <v>1</v>
      </c>
      <c r="AF178" s="162">
        <f>COUNTIF($I178,"*GSB*")*$AE178</f>
        <v>0</v>
      </c>
      <c r="AG178" s="33">
        <f>COUNTIF($I178,"3a")*$AE178</f>
        <v>1</v>
      </c>
      <c r="AH178" s="33">
        <f>COUNTIF($I178,"4e")*$AE178</f>
        <v>0</v>
      </c>
      <c r="AI178" s="33">
        <f t="shared" si="9"/>
        <v>0</v>
      </c>
      <c r="AJ178" s="33">
        <f>COUNTIF($I178,"BAM")*$AE178</f>
        <v>0</v>
      </c>
      <c r="AK178" s="163">
        <f>(COUNTIF($I178,"AUTRES")+COUNTIF($I178,"UID")+COUNTIF($I178,"CII")+COUNTIF($I178,"EAE"))*$AE178</f>
        <v>0</v>
      </c>
      <c r="AL178" s="164">
        <f t="shared" si="10"/>
        <v>0</v>
      </c>
      <c r="AM178" s="33">
        <f>COUNTIF($J178,"MAR")*$AE178</f>
        <v>0</v>
      </c>
      <c r="AN178" s="165">
        <f>COUNTIF($J178,"TER")*$AE178</f>
        <v>1</v>
      </c>
    </row>
    <row r="179" spans="1:40" ht="20.100000000000001" customHeight="1" x14ac:dyDescent="0.25">
      <c r="A179" s="12"/>
      <c r="B179" s="10">
        <v>44095</v>
      </c>
      <c r="C179" s="29"/>
      <c r="D179" s="7"/>
      <c r="E179" s="11"/>
      <c r="F179" s="120">
        <v>175</v>
      </c>
      <c r="G179" s="115"/>
      <c r="H179" s="6"/>
      <c r="I179" s="16" t="s">
        <v>61</v>
      </c>
      <c r="J179" s="17" t="s">
        <v>67</v>
      </c>
      <c r="K179" s="105" t="s">
        <v>24</v>
      </c>
      <c r="L179" s="7"/>
      <c r="M179" s="7"/>
      <c r="N179" s="6"/>
      <c r="O179" s="88">
        <f t="shared" ca="1" si="8"/>
        <v>44593</v>
      </c>
      <c r="P179" s="5" t="s">
        <v>21</v>
      </c>
      <c r="Q179" s="13" t="s">
        <v>22</v>
      </c>
      <c r="R179" s="11" t="s">
        <v>23</v>
      </c>
      <c r="S179" s="24">
        <v>44095</v>
      </c>
      <c r="T179" s="24">
        <v>44102</v>
      </c>
      <c r="U179" s="24" t="s">
        <v>23</v>
      </c>
      <c r="V179" s="24">
        <v>45924</v>
      </c>
      <c r="W179" s="180"/>
      <c r="X179" s="24">
        <v>44106</v>
      </c>
      <c r="Y179" s="24">
        <v>44102</v>
      </c>
      <c r="Z179" s="7"/>
      <c r="AA179" s="22"/>
      <c r="AB179" s="110"/>
      <c r="AC179" s="58"/>
      <c r="AE179" s="161">
        <f>IF(COUNTIF($F$5:$F179,F179)&gt;1,"0",COUNTIF($F$5:$F179,F179))</f>
        <v>1</v>
      </c>
      <c r="AF179" s="162">
        <f>COUNTIF($I179,"*GSB*")*$AE179</f>
        <v>0</v>
      </c>
      <c r="AG179" s="33">
        <f>COUNTIF($I179,"3a")*$AE179</f>
        <v>1</v>
      </c>
      <c r="AH179" s="33">
        <f>COUNTIF($I179,"4e")*$AE179</f>
        <v>0</v>
      </c>
      <c r="AI179" s="33">
        <f t="shared" si="9"/>
        <v>0</v>
      </c>
      <c r="AJ179" s="33">
        <f>COUNTIF($I179,"BAM")*$AE179</f>
        <v>0</v>
      </c>
      <c r="AK179" s="163">
        <f>(COUNTIF($I179,"AUTRES")+COUNTIF($I179,"UID")+COUNTIF($I179,"CII")+COUNTIF($I179,"EAE"))*$AE179</f>
        <v>0</v>
      </c>
      <c r="AL179" s="164">
        <f t="shared" si="10"/>
        <v>0</v>
      </c>
      <c r="AM179" s="33">
        <f>COUNTIF($J179,"MAR")*$AE179</f>
        <v>0</v>
      </c>
      <c r="AN179" s="165">
        <f>COUNTIF($J179,"TER")*$AE179</f>
        <v>1</v>
      </c>
    </row>
    <row r="180" spans="1:40" ht="20.100000000000001" customHeight="1" x14ac:dyDescent="0.25">
      <c r="A180" s="12"/>
      <c r="B180" s="10">
        <v>44095</v>
      </c>
      <c r="C180" s="29"/>
      <c r="D180" s="7"/>
      <c r="E180" s="11"/>
      <c r="F180" s="120">
        <v>176</v>
      </c>
      <c r="G180" s="115"/>
      <c r="H180" s="6"/>
      <c r="I180" s="16" t="s">
        <v>61</v>
      </c>
      <c r="J180" s="17" t="s">
        <v>67</v>
      </c>
      <c r="K180" s="105" t="s">
        <v>18</v>
      </c>
      <c r="L180" s="7"/>
      <c r="M180" s="7"/>
      <c r="N180" s="6"/>
      <c r="O180" s="88">
        <f t="shared" ca="1" si="8"/>
        <v>44593</v>
      </c>
      <c r="P180" s="5" t="s">
        <v>21</v>
      </c>
      <c r="Q180" s="13" t="s">
        <v>22</v>
      </c>
      <c r="R180" s="11" t="s">
        <v>23</v>
      </c>
      <c r="S180" s="24">
        <v>44096</v>
      </c>
      <c r="T180" s="24">
        <v>44102</v>
      </c>
      <c r="U180" s="24" t="s">
        <v>23</v>
      </c>
      <c r="V180" s="24">
        <v>45504</v>
      </c>
      <c r="W180" s="180"/>
      <c r="X180" s="24">
        <v>44105</v>
      </c>
      <c r="Y180" s="24">
        <v>44102</v>
      </c>
      <c r="Z180" s="7"/>
      <c r="AA180" s="22"/>
      <c r="AB180" s="110"/>
      <c r="AC180" s="58"/>
      <c r="AE180" s="161">
        <f>IF(COUNTIF($F$5:$F180,F180)&gt;1,"0",COUNTIF($F$5:$F180,F180))</f>
        <v>1</v>
      </c>
      <c r="AF180" s="162">
        <f>COUNTIF($I180,"*GSB*")*$AE180</f>
        <v>0</v>
      </c>
      <c r="AG180" s="33">
        <f>COUNTIF($I180,"3a")*$AE180</f>
        <v>1</v>
      </c>
      <c r="AH180" s="33">
        <f>COUNTIF($I180,"4e")*$AE180</f>
        <v>0</v>
      </c>
      <c r="AI180" s="33">
        <f t="shared" si="9"/>
        <v>0</v>
      </c>
      <c r="AJ180" s="33">
        <f>COUNTIF($I180,"BAM")*$AE180</f>
        <v>0</v>
      </c>
      <c r="AK180" s="163">
        <f>(COUNTIF($I180,"AUTRES")+COUNTIF($I180,"UID")+COUNTIF($I180,"CII")+COUNTIF($I180,"EAE"))*$AE180</f>
        <v>0</v>
      </c>
      <c r="AL180" s="164">
        <f t="shared" si="10"/>
        <v>0</v>
      </c>
      <c r="AM180" s="33">
        <f>COUNTIF($J180,"MAR")*$AE180</f>
        <v>0</v>
      </c>
      <c r="AN180" s="165">
        <f>COUNTIF($J180,"TER")*$AE180</f>
        <v>1</v>
      </c>
    </row>
    <row r="181" spans="1:40" ht="20.100000000000001" customHeight="1" x14ac:dyDescent="0.25">
      <c r="A181" s="12"/>
      <c r="B181" s="10">
        <v>44096</v>
      </c>
      <c r="C181" s="29"/>
      <c r="D181" s="7"/>
      <c r="E181" s="11"/>
      <c r="F181" s="120">
        <v>177</v>
      </c>
      <c r="G181" s="115"/>
      <c r="H181" s="6"/>
      <c r="I181" s="16" t="s">
        <v>60</v>
      </c>
      <c r="J181" s="17" t="s">
        <v>67</v>
      </c>
      <c r="K181" s="105" t="s">
        <v>24</v>
      </c>
      <c r="L181" s="7"/>
      <c r="M181" s="7"/>
      <c r="N181" s="6"/>
      <c r="O181" s="88">
        <f t="shared" ca="1" si="8"/>
        <v>44593</v>
      </c>
      <c r="P181" s="5" t="s">
        <v>26</v>
      </c>
      <c r="Q181" s="13" t="s">
        <v>22</v>
      </c>
      <c r="R181" s="11" t="s">
        <v>23</v>
      </c>
      <c r="S181" s="24">
        <v>44096</v>
      </c>
      <c r="T181" s="24">
        <v>44102</v>
      </c>
      <c r="U181" s="24" t="s">
        <v>23</v>
      </c>
      <c r="V181" s="24">
        <v>44417</v>
      </c>
      <c r="W181" s="180"/>
      <c r="X181" s="24">
        <v>44111</v>
      </c>
      <c r="Y181" s="24">
        <v>44102</v>
      </c>
      <c r="Z181" s="7"/>
      <c r="AA181" s="22"/>
      <c r="AB181" s="110"/>
      <c r="AC181" s="58"/>
      <c r="AE181" s="161">
        <f>IF(COUNTIF($F$5:$F181,F181)&gt;1,"0",COUNTIF($F$5:$F181,F181))</f>
        <v>1</v>
      </c>
      <c r="AF181" s="162">
        <f>COUNTIF($I181,"*GSB*")*$AE181</f>
        <v>0</v>
      </c>
      <c r="AG181" s="33">
        <f>COUNTIF($I181,"3a")*$AE181</f>
        <v>0</v>
      </c>
      <c r="AH181" s="33">
        <f>COUNTIF($I181,"4e")*$AE181</f>
        <v>1</v>
      </c>
      <c r="AI181" s="33">
        <f t="shared" si="9"/>
        <v>0</v>
      </c>
      <c r="AJ181" s="33">
        <f>COUNTIF($I181,"BAM")*$AE181</f>
        <v>0</v>
      </c>
      <c r="AK181" s="163">
        <f>(COUNTIF($I181,"AUTRES")+COUNTIF($I181,"UID")+COUNTIF($I181,"CII")+COUNTIF($I181,"EAE"))*$AE181</f>
        <v>0</v>
      </c>
      <c r="AL181" s="164">
        <f t="shared" si="10"/>
        <v>0</v>
      </c>
      <c r="AM181" s="33">
        <f>COUNTIF($J181,"MAR")*$AE181</f>
        <v>0</v>
      </c>
      <c r="AN181" s="165">
        <f>COUNTIF($J181,"TER")*$AE181</f>
        <v>1</v>
      </c>
    </row>
    <row r="182" spans="1:40" ht="20.100000000000001" customHeight="1" x14ac:dyDescent="0.25">
      <c r="A182" s="12"/>
      <c r="B182" s="10">
        <v>44104</v>
      </c>
      <c r="C182" s="29"/>
      <c r="D182" s="7"/>
      <c r="E182" s="11"/>
      <c r="F182" s="120">
        <v>178</v>
      </c>
      <c r="G182" s="115"/>
      <c r="H182" s="6"/>
      <c r="I182" s="16" t="s">
        <v>72</v>
      </c>
      <c r="J182" s="17" t="s">
        <v>67</v>
      </c>
      <c r="K182" s="105" t="s">
        <v>18</v>
      </c>
      <c r="L182" s="7"/>
      <c r="M182" s="7"/>
      <c r="N182" s="6"/>
      <c r="O182" s="88">
        <f t="shared" ca="1" si="8"/>
        <v>44593</v>
      </c>
      <c r="P182" s="5" t="s">
        <v>21</v>
      </c>
      <c r="Q182" s="13" t="s">
        <v>22</v>
      </c>
      <c r="R182" s="11" t="s">
        <v>23</v>
      </c>
      <c r="S182" s="24">
        <v>44109</v>
      </c>
      <c r="T182" s="24">
        <v>44116</v>
      </c>
      <c r="U182" s="24" t="s">
        <v>23</v>
      </c>
      <c r="V182" s="24">
        <v>45936</v>
      </c>
      <c r="W182" s="180"/>
      <c r="X182" s="24">
        <v>44144</v>
      </c>
      <c r="Y182" s="24">
        <v>44116</v>
      </c>
      <c r="Z182" s="7"/>
      <c r="AA182" s="22"/>
      <c r="AB182" s="110"/>
      <c r="AC182" s="58"/>
      <c r="AE182" s="161">
        <f>IF(COUNTIF($F$5:$F182,F182)&gt;1,"0",COUNTIF($F$5:$F182,F182))</f>
        <v>1</v>
      </c>
      <c r="AF182" s="162">
        <f>COUNTIF($I182,"*GSB*")*$AE182</f>
        <v>0</v>
      </c>
      <c r="AG182" s="33">
        <f>COUNTIF($I182,"3a")*$AE182</f>
        <v>0</v>
      </c>
      <c r="AH182" s="33">
        <f>COUNTIF($I182,"4e")*$AE182</f>
        <v>0</v>
      </c>
      <c r="AI182" s="33">
        <f t="shared" si="9"/>
        <v>1</v>
      </c>
      <c r="AJ182" s="33">
        <f>COUNTIF($I182,"BAM")*$AE182</f>
        <v>0</v>
      </c>
      <c r="AK182" s="163">
        <f>(COUNTIF($I182,"AUTRES")+COUNTIF($I182,"UID")+COUNTIF($I182,"CII")+COUNTIF($I182,"EAE"))*$AE182</f>
        <v>0</v>
      </c>
      <c r="AL182" s="164">
        <f t="shared" si="10"/>
        <v>0</v>
      </c>
      <c r="AM182" s="33">
        <f>COUNTIF($J182,"MAR")*$AE182</f>
        <v>0</v>
      </c>
      <c r="AN182" s="165">
        <f>COUNTIF($J182,"TER")*$AE182</f>
        <v>1</v>
      </c>
    </row>
    <row r="183" spans="1:40" ht="20.100000000000001" customHeight="1" x14ac:dyDescent="0.25">
      <c r="A183" s="12"/>
      <c r="B183" s="10">
        <v>44098</v>
      </c>
      <c r="C183" s="29"/>
      <c r="D183" s="7"/>
      <c r="E183" s="11"/>
      <c r="F183" s="120">
        <v>179</v>
      </c>
      <c r="G183" s="115"/>
      <c r="H183" s="6"/>
      <c r="I183" s="16" t="s">
        <v>64</v>
      </c>
      <c r="J183" s="13" t="s">
        <v>66</v>
      </c>
      <c r="K183" s="105" t="s">
        <v>24</v>
      </c>
      <c r="L183" s="7"/>
      <c r="M183" s="7"/>
      <c r="N183" s="6"/>
      <c r="O183" s="88">
        <f t="shared" ca="1" si="8"/>
        <v>44593</v>
      </c>
      <c r="P183" s="5" t="s">
        <v>21</v>
      </c>
      <c r="Q183" s="13" t="s">
        <v>22</v>
      </c>
      <c r="R183" s="11" t="s">
        <v>23</v>
      </c>
      <c r="S183" s="24">
        <v>44098</v>
      </c>
      <c r="T183" s="24">
        <v>44105</v>
      </c>
      <c r="U183" s="24" t="s">
        <v>23</v>
      </c>
      <c r="V183" s="24">
        <v>45856</v>
      </c>
      <c r="W183" s="180"/>
      <c r="X183" s="24">
        <v>44181</v>
      </c>
      <c r="Y183" s="24">
        <v>44105</v>
      </c>
      <c r="Z183" s="7"/>
      <c r="AA183" s="22"/>
      <c r="AB183" s="110"/>
      <c r="AC183" s="58"/>
      <c r="AE183" s="161">
        <f>IF(COUNTIF($F$5:$F183,F183)&gt;1,"0",COUNTIF($F$5:$F183,F183))</f>
        <v>1</v>
      </c>
      <c r="AF183" s="162">
        <f>COUNTIF($I183,"*GSB*")*$AE183</f>
        <v>0</v>
      </c>
      <c r="AG183" s="33">
        <f>COUNTIF($I183,"3a")*$AE183</f>
        <v>0</v>
      </c>
      <c r="AH183" s="33">
        <f>COUNTIF($I183,"4e")*$AE183</f>
        <v>0</v>
      </c>
      <c r="AI183" s="33">
        <f t="shared" si="9"/>
        <v>0</v>
      </c>
      <c r="AJ183" s="33">
        <f>COUNTIF($I183,"BAM")*$AE183</f>
        <v>1</v>
      </c>
      <c r="AK183" s="163">
        <f>(COUNTIF($I183,"AUTRES")+COUNTIF($I183,"UID")+COUNTIF($I183,"CII")+COUNTIF($I183,"EAE"))*$AE183</f>
        <v>0</v>
      </c>
      <c r="AL183" s="164">
        <f t="shared" si="10"/>
        <v>0</v>
      </c>
      <c r="AM183" s="33">
        <f>COUNTIF($J183,"MAR")*$AE183</f>
        <v>1</v>
      </c>
      <c r="AN183" s="165">
        <f>COUNTIF($J183,"TER")*$AE183</f>
        <v>0</v>
      </c>
    </row>
    <row r="184" spans="1:40" ht="20.100000000000001" customHeight="1" x14ac:dyDescent="0.25">
      <c r="A184" s="12"/>
      <c r="B184" s="10">
        <v>44103</v>
      </c>
      <c r="C184" s="29"/>
      <c r="D184" s="7"/>
      <c r="E184" s="11"/>
      <c r="F184" s="120">
        <v>180</v>
      </c>
      <c r="G184" s="115"/>
      <c r="H184" s="6"/>
      <c r="I184" s="16" t="s">
        <v>31</v>
      </c>
      <c r="J184" s="17" t="s">
        <v>67</v>
      </c>
      <c r="K184" s="105" t="s">
        <v>18</v>
      </c>
      <c r="L184" s="7"/>
      <c r="M184" s="7"/>
      <c r="N184" s="6"/>
      <c r="O184" s="88">
        <f t="shared" ca="1" si="8"/>
        <v>44593</v>
      </c>
      <c r="P184" s="5" t="s">
        <v>21</v>
      </c>
      <c r="Q184" s="13" t="s">
        <v>22</v>
      </c>
      <c r="R184" s="11" t="s">
        <v>23</v>
      </c>
      <c r="S184" s="24">
        <v>44104</v>
      </c>
      <c r="T184" s="24">
        <v>44116</v>
      </c>
      <c r="U184" s="24" t="s">
        <v>23</v>
      </c>
      <c r="V184" s="24">
        <v>44858</v>
      </c>
      <c r="W184" s="180"/>
      <c r="X184" s="24">
        <v>44116</v>
      </c>
      <c r="Y184" s="24">
        <v>44116</v>
      </c>
      <c r="Z184" s="7"/>
      <c r="AA184" s="22"/>
      <c r="AB184" s="110"/>
      <c r="AC184" s="58"/>
      <c r="AE184" s="161">
        <f>IF(COUNTIF($F$5:$F184,F184)&gt;1,"0",COUNTIF($F$5:$F184,F184))</f>
        <v>1</v>
      </c>
      <c r="AF184" s="162">
        <f>COUNTIF($I184,"*GSB*")*$AE184</f>
        <v>0</v>
      </c>
      <c r="AG184" s="33">
        <f>COUNTIF($I184,"3a")*$AE184</f>
        <v>0</v>
      </c>
      <c r="AH184" s="33">
        <f>COUNTIF($I184,"4e")*$AE184</f>
        <v>0</v>
      </c>
      <c r="AI184" s="33">
        <f t="shared" si="9"/>
        <v>0</v>
      </c>
      <c r="AJ184" s="33">
        <f>COUNTIF($I184,"BAM")*$AE184</f>
        <v>0</v>
      </c>
      <c r="AK184" s="163">
        <f>(COUNTIF($I184,"AUTRES")+COUNTIF($I184,"UID")+COUNTIF($I184,"CII")+COUNTIF($I184,"EAE"))*$AE184</f>
        <v>1</v>
      </c>
      <c r="AL184" s="164">
        <f t="shared" si="10"/>
        <v>0</v>
      </c>
      <c r="AM184" s="33">
        <f>COUNTIF($J184,"MAR")*$AE184</f>
        <v>0</v>
      </c>
      <c r="AN184" s="165">
        <f>COUNTIF($J184,"TER")*$AE184</f>
        <v>1</v>
      </c>
    </row>
    <row r="185" spans="1:40" ht="20.100000000000001" customHeight="1" x14ac:dyDescent="0.25">
      <c r="A185" s="12"/>
      <c r="B185" s="10">
        <v>44116</v>
      </c>
      <c r="C185" s="29"/>
      <c r="D185" s="7"/>
      <c r="E185" s="11"/>
      <c r="F185" s="120">
        <v>181</v>
      </c>
      <c r="G185" s="115"/>
      <c r="H185" s="6"/>
      <c r="I185" s="16" t="s">
        <v>73</v>
      </c>
      <c r="J185" s="17" t="s">
        <v>67</v>
      </c>
      <c r="K185" s="105" t="s">
        <v>18</v>
      </c>
      <c r="L185" s="7"/>
      <c r="M185" s="7"/>
      <c r="N185" s="6"/>
      <c r="O185" s="88">
        <f t="shared" ca="1" si="8"/>
        <v>44593</v>
      </c>
      <c r="P185" s="5" t="s">
        <v>21</v>
      </c>
      <c r="Q185" s="13" t="s">
        <v>22</v>
      </c>
      <c r="R185" s="11" t="s">
        <v>23</v>
      </c>
      <c r="S185" s="24">
        <v>44259</v>
      </c>
      <c r="T185" s="24">
        <v>44272</v>
      </c>
      <c r="U185" s="24" t="s">
        <v>23</v>
      </c>
      <c r="V185" s="24">
        <v>46092</v>
      </c>
      <c r="W185" s="180"/>
      <c r="X185" s="24">
        <v>44292</v>
      </c>
      <c r="Y185" s="24">
        <v>44272</v>
      </c>
      <c r="Z185" s="7"/>
      <c r="AA185" s="22"/>
      <c r="AB185" s="110"/>
      <c r="AC185" s="58"/>
      <c r="AE185" s="161">
        <f>IF(COUNTIF($F$5:$F185,F185)&gt;1,"0",COUNTIF($F$5:$F185,F185))</f>
        <v>1</v>
      </c>
      <c r="AF185" s="162">
        <f>COUNTIF($I185,"*GSB*")*$AE185</f>
        <v>0</v>
      </c>
      <c r="AG185" s="33">
        <f>COUNTIF($I185,"3a")*$AE185</f>
        <v>0</v>
      </c>
      <c r="AH185" s="33">
        <f>COUNTIF($I185,"4e")*$AE185</f>
        <v>0</v>
      </c>
      <c r="AI185" s="33">
        <f t="shared" si="9"/>
        <v>1</v>
      </c>
      <c r="AJ185" s="33">
        <f>COUNTIF($I185,"BAM")*$AE185</f>
        <v>0</v>
      </c>
      <c r="AK185" s="163">
        <f>(COUNTIF($I185,"AUTRES")+COUNTIF($I185,"UID")+COUNTIF($I185,"CII")+COUNTIF($I185,"EAE"))*$AE185</f>
        <v>0</v>
      </c>
      <c r="AL185" s="164">
        <f t="shared" si="10"/>
        <v>0</v>
      </c>
      <c r="AM185" s="33">
        <f>COUNTIF($J185,"MAR")*$AE185</f>
        <v>0</v>
      </c>
      <c r="AN185" s="165">
        <f>COUNTIF($J185,"TER")*$AE185</f>
        <v>1</v>
      </c>
    </row>
    <row r="186" spans="1:40" ht="20.100000000000001" customHeight="1" x14ac:dyDescent="0.25">
      <c r="A186" s="12"/>
      <c r="B186" s="10">
        <v>44102</v>
      </c>
      <c r="C186" s="29"/>
      <c r="D186" s="7"/>
      <c r="E186" s="11"/>
      <c r="F186" s="120">
        <v>182</v>
      </c>
      <c r="G186" s="115"/>
      <c r="H186" s="6"/>
      <c r="I186" s="16" t="s">
        <v>60</v>
      </c>
      <c r="J186" s="17" t="s">
        <v>67</v>
      </c>
      <c r="K186" s="105" t="s">
        <v>24</v>
      </c>
      <c r="L186" s="7"/>
      <c r="M186" s="7"/>
      <c r="N186" s="6"/>
      <c r="O186" s="88">
        <f t="shared" ca="1" si="8"/>
        <v>44593</v>
      </c>
      <c r="P186" s="5" t="s">
        <v>21</v>
      </c>
      <c r="Q186" s="13" t="s">
        <v>22</v>
      </c>
      <c r="R186" s="11" t="s">
        <v>23</v>
      </c>
      <c r="S186" s="24">
        <v>44103</v>
      </c>
      <c r="T186" s="24">
        <v>44109</v>
      </c>
      <c r="U186" s="24" t="s">
        <v>23</v>
      </c>
      <c r="V186" s="24">
        <v>45230</v>
      </c>
      <c r="W186" s="180"/>
      <c r="X186" s="24">
        <v>44112</v>
      </c>
      <c r="Y186" s="24">
        <v>44109</v>
      </c>
      <c r="Z186" s="7"/>
      <c r="AA186" s="22"/>
      <c r="AB186" s="110"/>
      <c r="AC186" s="58"/>
      <c r="AE186" s="161">
        <f>IF(COUNTIF($F$5:$F186,F186)&gt;1,"0",COUNTIF($F$5:$F186,F186))</f>
        <v>1</v>
      </c>
      <c r="AF186" s="162">
        <f>COUNTIF($I186,"*GSB*")*$AE186</f>
        <v>0</v>
      </c>
      <c r="AG186" s="33">
        <f>COUNTIF($I186,"3a")*$AE186</f>
        <v>0</v>
      </c>
      <c r="AH186" s="33">
        <f>COUNTIF($I186,"4e")*$AE186</f>
        <v>1</v>
      </c>
      <c r="AI186" s="33">
        <f t="shared" si="9"/>
        <v>0</v>
      </c>
      <c r="AJ186" s="33">
        <f>COUNTIF($I186,"BAM")*$AE186</f>
        <v>0</v>
      </c>
      <c r="AK186" s="163">
        <f>(COUNTIF($I186,"AUTRES")+COUNTIF($I186,"UID")+COUNTIF($I186,"CII")+COUNTIF($I186,"EAE"))*$AE186</f>
        <v>0</v>
      </c>
      <c r="AL186" s="164">
        <f t="shared" si="10"/>
        <v>0</v>
      </c>
      <c r="AM186" s="33">
        <f>COUNTIF($J186,"MAR")*$AE186</f>
        <v>0</v>
      </c>
      <c r="AN186" s="165">
        <f>COUNTIF($J186,"TER")*$AE186</f>
        <v>1</v>
      </c>
    </row>
    <row r="187" spans="1:40" ht="20.100000000000001" customHeight="1" x14ac:dyDescent="0.25">
      <c r="A187" s="12"/>
      <c r="B187" s="10">
        <v>44102</v>
      </c>
      <c r="C187" s="29"/>
      <c r="D187" s="7"/>
      <c r="E187" s="11"/>
      <c r="F187" s="120">
        <v>183</v>
      </c>
      <c r="G187" s="115"/>
      <c r="H187" s="6"/>
      <c r="I187" s="16" t="s">
        <v>60</v>
      </c>
      <c r="J187" s="17" t="s">
        <v>67</v>
      </c>
      <c r="K187" s="105" t="s">
        <v>18</v>
      </c>
      <c r="L187" s="7"/>
      <c r="M187" s="7"/>
      <c r="N187" s="6"/>
      <c r="O187" s="88">
        <f t="shared" ca="1" si="8"/>
        <v>44593</v>
      </c>
      <c r="P187" s="5" t="s">
        <v>21</v>
      </c>
      <c r="Q187" s="13" t="s">
        <v>22</v>
      </c>
      <c r="R187" s="11" t="s">
        <v>23</v>
      </c>
      <c r="S187" s="24">
        <v>44103</v>
      </c>
      <c r="T187" s="24">
        <v>44109</v>
      </c>
      <c r="U187" s="24" t="s">
        <v>23</v>
      </c>
      <c r="V187" s="24">
        <v>45230</v>
      </c>
      <c r="W187" s="180"/>
      <c r="X187" s="24">
        <v>44112</v>
      </c>
      <c r="Y187" s="24">
        <v>44109</v>
      </c>
      <c r="Z187" s="7"/>
      <c r="AA187" s="22"/>
      <c r="AB187" s="110"/>
      <c r="AC187" s="58"/>
      <c r="AE187" s="161">
        <f>IF(COUNTIF($F$5:$F187,F187)&gt;1,"0",COUNTIF($F$5:$F187,F187))</f>
        <v>1</v>
      </c>
      <c r="AF187" s="162">
        <f>COUNTIF($I187,"*GSB*")*$AE187</f>
        <v>0</v>
      </c>
      <c r="AG187" s="33">
        <f>COUNTIF($I187,"3a")*$AE187</f>
        <v>0</v>
      </c>
      <c r="AH187" s="33">
        <f>COUNTIF($I187,"4e")*$AE187</f>
        <v>1</v>
      </c>
      <c r="AI187" s="33">
        <f t="shared" si="9"/>
        <v>0</v>
      </c>
      <c r="AJ187" s="33">
        <f>COUNTIF($I187,"BAM")*$AE187</f>
        <v>0</v>
      </c>
      <c r="AK187" s="163">
        <f>(COUNTIF($I187,"AUTRES")+COUNTIF($I187,"UID")+COUNTIF($I187,"CII")+COUNTIF($I187,"EAE"))*$AE187</f>
        <v>0</v>
      </c>
      <c r="AL187" s="164">
        <f t="shared" si="10"/>
        <v>0</v>
      </c>
      <c r="AM187" s="33">
        <f>COUNTIF($J187,"MAR")*$AE187</f>
        <v>0</v>
      </c>
      <c r="AN187" s="165">
        <f>COUNTIF($J187,"TER")*$AE187</f>
        <v>1</v>
      </c>
    </row>
    <row r="188" spans="1:40" ht="20.100000000000001" customHeight="1" x14ac:dyDescent="0.25">
      <c r="A188" s="12"/>
      <c r="B188" s="10">
        <v>44103</v>
      </c>
      <c r="C188" s="29"/>
      <c r="D188" s="7"/>
      <c r="E188" s="11"/>
      <c r="F188" s="120">
        <v>184</v>
      </c>
      <c r="G188" s="115"/>
      <c r="H188" s="6"/>
      <c r="I188" s="16" t="s">
        <v>61</v>
      </c>
      <c r="J188" s="17" t="s">
        <v>67</v>
      </c>
      <c r="K188" s="105" t="s">
        <v>18</v>
      </c>
      <c r="L188" s="7"/>
      <c r="M188" s="7"/>
      <c r="N188" s="6"/>
      <c r="O188" s="88">
        <f t="shared" ca="1" si="8"/>
        <v>44593</v>
      </c>
      <c r="P188" s="5" t="s">
        <v>21</v>
      </c>
      <c r="Q188" s="13" t="s">
        <v>22</v>
      </c>
      <c r="R188" s="11" t="s">
        <v>30</v>
      </c>
      <c r="S188" s="24">
        <v>44103</v>
      </c>
      <c r="T188" s="92"/>
      <c r="U188" s="92"/>
      <c r="V188" s="92"/>
      <c r="W188" s="179"/>
      <c r="X188" s="92"/>
      <c r="Y188" s="92">
        <v>44103</v>
      </c>
      <c r="Z188" s="7"/>
      <c r="AA188" s="22"/>
      <c r="AB188" s="110"/>
      <c r="AC188" s="58"/>
      <c r="AE188" s="161">
        <f>IF(COUNTIF($F$5:$F188,F188)&gt;1,"0",COUNTIF($F$5:$F188,F188))</f>
        <v>1</v>
      </c>
      <c r="AF188" s="162">
        <f>COUNTIF($I188,"*GSB*")*$AE188</f>
        <v>0</v>
      </c>
      <c r="AG188" s="33">
        <f>COUNTIF($I188,"3a")*$AE188</f>
        <v>1</v>
      </c>
      <c r="AH188" s="33">
        <f>COUNTIF($I188,"4e")*$AE188</f>
        <v>0</v>
      </c>
      <c r="AI188" s="33">
        <f t="shared" si="9"/>
        <v>0</v>
      </c>
      <c r="AJ188" s="33">
        <f>COUNTIF($I188,"BAM")*$AE188</f>
        <v>0</v>
      </c>
      <c r="AK188" s="163">
        <f>(COUNTIF($I188,"AUTRES")+COUNTIF($I188,"UID")+COUNTIF($I188,"CII")+COUNTIF($I188,"EAE"))*$AE188</f>
        <v>0</v>
      </c>
      <c r="AL188" s="164">
        <f t="shared" si="10"/>
        <v>0</v>
      </c>
      <c r="AM188" s="33">
        <f>COUNTIF($J188,"MAR")*$AE188</f>
        <v>0</v>
      </c>
      <c r="AN188" s="165">
        <f>COUNTIF($J188,"TER")*$AE188</f>
        <v>1</v>
      </c>
    </row>
    <row r="189" spans="1:40" ht="20.100000000000001" customHeight="1" x14ac:dyDescent="0.25">
      <c r="A189" s="12"/>
      <c r="B189" s="10">
        <v>44103</v>
      </c>
      <c r="C189" s="29"/>
      <c r="D189" s="7"/>
      <c r="E189" s="11"/>
      <c r="F189" s="120">
        <v>185</v>
      </c>
      <c r="G189" s="115"/>
      <c r="H189" s="6"/>
      <c r="I189" s="16" t="s">
        <v>61</v>
      </c>
      <c r="J189" s="17" t="s">
        <v>67</v>
      </c>
      <c r="K189" s="105" t="s">
        <v>24</v>
      </c>
      <c r="L189" s="7"/>
      <c r="M189" s="7"/>
      <c r="N189" s="6"/>
      <c r="O189" s="88">
        <f t="shared" ca="1" si="8"/>
        <v>44593</v>
      </c>
      <c r="P189" s="5" t="s">
        <v>21</v>
      </c>
      <c r="Q189" s="13" t="s">
        <v>22</v>
      </c>
      <c r="R189" s="11" t="s">
        <v>30</v>
      </c>
      <c r="S189" s="24">
        <v>44103</v>
      </c>
      <c r="T189" s="92"/>
      <c r="U189" s="92"/>
      <c r="V189" s="92"/>
      <c r="W189" s="179"/>
      <c r="X189" s="92"/>
      <c r="Y189" s="92">
        <v>44103</v>
      </c>
      <c r="Z189" s="7"/>
      <c r="AA189" s="22"/>
      <c r="AB189" s="110"/>
      <c r="AC189" s="58"/>
      <c r="AE189" s="161">
        <f>IF(COUNTIF($F$5:$F189,F189)&gt;1,"0",COUNTIF($F$5:$F189,F189))</f>
        <v>1</v>
      </c>
      <c r="AF189" s="162">
        <f>COUNTIF($I189,"*GSB*")*$AE189</f>
        <v>0</v>
      </c>
      <c r="AG189" s="33">
        <f>COUNTIF($I189,"3a")*$AE189</f>
        <v>1</v>
      </c>
      <c r="AH189" s="33">
        <f>COUNTIF($I189,"4e")*$AE189</f>
        <v>0</v>
      </c>
      <c r="AI189" s="33">
        <f t="shared" si="9"/>
        <v>0</v>
      </c>
      <c r="AJ189" s="33">
        <f>COUNTIF($I189,"BAM")*$AE189</f>
        <v>0</v>
      </c>
      <c r="AK189" s="163">
        <f>(COUNTIF($I189,"AUTRES")+COUNTIF($I189,"UID")+COUNTIF($I189,"CII")+COUNTIF($I189,"EAE"))*$AE189</f>
        <v>0</v>
      </c>
      <c r="AL189" s="164">
        <f t="shared" si="10"/>
        <v>0</v>
      </c>
      <c r="AM189" s="33">
        <f>COUNTIF($J189,"MAR")*$AE189</f>
        <v>0</v>
      </c>
      <c r="AN189" s="165">
        <f>COUNTIF($J189,"TER")*$AE189</f>
        <v>1</v>
      </c>
    </row>
    <row r="190" spans="1:40" ht="20.100000000000001" customHeight="1" x14ac:dyDescent="0.25">
      <c r="A190" s="12"/>
      <c r="B190" s="10">
        <v>44104</v>
      </c>
      <c r="C190" s="29"/>
      <c r="D190" s="7"/>
      <c r="E190" s="11"/>
      <c r="F190" s="120">
        <v>186</v>
      </c>
      <c r="G190" s="115"/>
      <c r="H190" s="6"/>
      <c r="I190" s="16" t="s">
        <v>61</v>
      </c>
      <c r="J190" s="17" t="s">
        <v>67</v>
      </c>
      <c r="K190" s="105" t="s">
        <v>18</v>
      </c>
      <c r="L190" s="7"/>
      <c r="M190" s="7"/>
      <c r="N190" s="6"/>
      <c r="O190" s="88">
        <f t="shared" ca="1" si="8"/>
        <v>44593</v>
      </c>
      <c r="P190" s="5" t="s">
        <v>21</v>
      </c>
      <c r="Q190" s="13" t="s">
        <v>22</v>
      </c>
      <c r="R190" s="11" t="s">
        <v>23</v>
      </c>
      <c r="S190" s="24">
        <v>44224</v>
      </c>
      <c r="T190" s="24">
        <v>44230</v>
      </c>
      <c r="U190" s="24" t="s">
        <v>23</v>
      </c>
      <c r="V190" s="24">
        <v>46054</v>
      </c>
      <c r="W190" s="180"/>
      <c r="X190" s="24">
        <v>44232</v>
      </c>
      <c r="Y190" s="24">
        <v>44231</v>
      </c>
      <c r="Z190" s="7"/>
      <c r="AA190" s="22"/>
      <c r="AB190" s="110"/>
      <c r="AC190" s="58"/>
      <c r="AE190" s="161">
        <f>IF(COUNTIF($F$5:$F190,F190)&gt;1,"0",COUNTIF($F$5:$F190,F190))</f>
        <v>1</v>
      </c>
      <c r="AF190" s="162">
        <f>COUNTIF($I190,"*GSB*")*$AE190</f>
        <v>0</v>
      </c>
      <c r="AG190" s="33">
        <f>COUNTIF($I190,"3a")*$AE190</f>
        <v>1</v>
      </c>
      <c r="AH190" s="33">
        <f>COUNTIF($I190,"4e")*$AE190</f>
        <v>0</v>
      </c>
      <c r="AI190" s="33">
        <f t="shared" si="9"/>
        <v>0</v>
      </c>
      <c r="AJ190" s="33">
        <f>COUNTIF($I190,"BAM")*$AE190</f>
        <v>0</v>
      </c>
      <c r="AK190" s="163">
        <f>(COUNTIF($I190,"AUTRES")+COUNTIF($I190,"UID")+COUNTIF($I190,"CII")+COUNTIF($I190,"EAE"))*$AE190</f>
        <v>0</v>
      </c>
      <c r="AL190" s="164">
        <f t="shared" si="10"/>
        <v>0</v>
      </c>
      <c r="AM190" s="33">
        <f>COUNTIF($J190,"MAR")*$AE190</f>
        <v>0</v>
      </c>
      <c r="AN190" s="165">
        <f>COUNTIF($J190,"TER")*$AE190</f>
        <v>1</v>
      </c>
    </row>
    <row r="191" spans="1:40" ht="20.100000000000001" customHeight="1" x14ac:dyDescent="0.25">
      <c r="A191" s="12"/>
      <c r="B191" s="10">
        <v>44103</v>
      </c>
      <c r="C191" s="29"/>
      <c r="D191" s="7"/>
      <c r="E191" s="11"/>
      <c r="F191" s="120">
        <v>187</v>
      </c>
      <c r="G191" s="115"/>
      <c r="H191" s="6"/>
      <c r="I191" s="16" t="s">
        <v>60</v>
      </c>
      <c r="J191" s="17" t="s">
        <v>67</v>
      </c>
      <c r="K191" s="105" t="s">
        <v>18</v>
      </c>
      <c r="L191" s="7"/>
      <c r="M191" s="7"/>
      <c r="N191" s="6"/>
      <c r="O191" s="88">
        <f t="shared" ca="1" si="8"/>
        <v>44593</v>
      </c>
      <c r="P191" s="5" t="s">
        <v>26</v>
      </c>
      <c r="Q191" s="13" t="s">
        <v>22</v>
      </c>
      <c r="R191" s="11" t="s">
        <v>30</v>
      </c>
      <c r="S191" s="24">
        <v>44236</v>
      </c>
      <c r="T191" s="92"/>
      <c r="U191" s="92"/>
      <c r="V191" s="92"/>
      <c r="W191" s="179"/>
      <c r="X191" s="92"/>
      <c r="Y191" s="92">
        <v>44236</v>
      </c>
      <c r="Z191" s="7"/>
      <c r="AA191" s="22"/>
      <c r="AB191" s="110"/>
      <c r="AC191" s="58"/>
      <c r="AE191" s="161">
        <f>IF(COUNTIF($F$5:$F191,F191)&gt;1,"0",COUNTIF($F$5:$F191,F191))</f>
        <v>1</v>
      </c>
      <c r="AF191" s="162">
        <f>COUNTIF($I191,"*GSB*")*$AE191</f>
        <v>0</v>
      </c>
      <c r="AG191" s="33">
        <f>COUNTIF($I191,"3a")*$AE191</f>
        <v>0</v>
      </c>
      <c r="AH191" s="33">
        <f>COUNTIF($I191,"4e")*$AE191</f>
        <v>1</v>
      </c>
      <c r="AI191" s="33">
        <f t="shared" si="9"/>
        <v>0</v>
      </c>
      <c r="AJ191" s="33">
        <f>COUNTIF($I191,"BAM")*$AE191</f>
        <v>0</v>
      </c>
      <c r="AK191" s="163">
        <f>(COUNTIF($I191,"AUTRES")+COUNTIF($I191,"UID")+COUNTIF($I191,"CII")+COUNTIF($I191,"EAE"))*$AE191</f>
        <v>0</v>
      </c>
      <c r="AL191" s="164">
        <f t="shared" si="10"/>
        <v>0</v>
      </c>
      <c r="AM191" s="33">
        <f>COUNTIF($J191,"MAR")*$AE191</f>
        <v>0</v>
      </c>
      <c r="AN191" s="165">
        <f>COUNTIF($J191,"TER")*$AE191</f>
        <v>1</v>
      </c>
    </row>
    <row r="192" spans="1:40" ht="20.100000000000001" customHeight="1" x14ac:dyDescent="0.25">
      <c r="A192" s="12"/>
      <c r="B192" s="10">
        <v>44105</v>
      </c>
      <c r="C192" s="29"/>
      <c r="D192" s="7"/>
      <c r="E192" s="11"/>
      <c r="F192" s="120">
        <v>188</v>
      </c>
      <c r="G192" s="115"/>
      <c r="H192" s="6"/>
      <c r="I192" s="16" t="s">
        <v>60</v>
      </c>
      <c r="J192" s="17" t="s">
        <v>67</v>
      </c>
      <c r="K192" s="105" t="s">
        <v>18</v>
      </c>
      <c r="L192" s="7"/>
      <c r="M192" s="7"/>
      <c r="N192" s="6"/>
      <c r="O192" s="88">
        <f t="shared" ca="1" si="8"/>
        <v>44593</v>
      </c>
      <c r="P192" s="5" t="s">
        <v>26</v>
      </c>
      <c r="Q192" s="13" t="s">
        <v>22</v>
      </c>
      <c r="R192" s="11" t="s">
        <v>30</v>
      </c>
      <c r="S192" s="24">
        <v>44288</v>
      </c>
      <c r="T192" s="92"/>
      <c r="U192" s="92"/>
      <c r="V192" s="92"/>
      <c r="W192" s="179"/>
      <c r="X192" s="92"/>
      <c r="Y192" s="92">
        <v>44288</v>
      </c>
      <c r="Z192" s="7"/>
      <c r="AA192" s="22"/>
      <c r="AB192" s="110"/>
      <c r="AC192" s="58"/>
      <c r="AE192" s="161">
        <f>IF(COUNTIF($F$5:$F192,F192)&gt;1,"0",COUNTIF($F$5:$F192,F192))</f>
        <v>1</v>
      </c>
      <c r="AF192" s="162">
        <f>COUNTIF($I192,"*GSB*")*$AE192</f>
        <v>0</v>
      </c>
      <c r="AG192" s="33">
        <f>COUNTIF($I192,"3a")*$AE192</f>
        <v>0</v>
      </c>
      <c r="AH192" s="33">
        <f>COUNTIF($I192,"4e")*$AE192</f>
        <v>1</v>
      </c>
      <c r="AI192" s="33">
        <f t="shared" si="9"/>
        <v>0</v>
      </c>
      <c r="AJ192" s="33">
        <f>COUNTIF($I192,"BAM")*$AE192</f>
        <v>0</v>
      </c>
      <c r="AK192" s="163">
        <f>(COUNTIF($I192,"AUTRES")+COUNTIF($I192,"UID")+COUNTIF($I192,"CII")+COUNTIF($I192,"EAE"))*$AE192</f>
        <v>0</v>
      </c>
      <c r="AL192" s="164">
        <f t="shared" si="10"/>
        <v>0</v>
      </c>
      <c r="AM192" s="33">
        <f>COUNTIF($J192,"MAR")*$AE192</f>
        <v>0</v>
      </c>
      <c r="AN192" s="165">
        <f>COUNTIF($J192,"TER")*$AE192</f>
        <v>1</v>
      </c>
    </row>
    <row r="193" spans="1:40" ht="20.100000000000001" customHeight="1" x14ac:dyDescent="0.25">
      <c r="A193" s="12"/>
      <c r="B193" s="10">
        <v>44103</v>
      </c>
      <c r="C193" s="29"/>
      <c r="D193" s="7"/>
      <c r="E193" s="11"/>
      <c r="F193" s="120">
        <v>189</v>
      </c>
      <c r="G193" s="115"/>
      <c r="H193" s="6"/>
      <c r="I193" s="16" t="s">
        <v>60</v>
      </c>
      <c r="J193" s="17" t="s">
        <v>67</v>
      </c>
      <c r="K193" s="105" t="s">
        <v>24</v>
      </c>
      <c r="L193" s="7"/>
      <c r="M193" s="7"/>
      <c r="N193" s="6"/>
      <c r="O193" s="88">
        <f t="shared" ca="1" si="8"/>
        <v>44593</v>
      </c>
      <c r="P193" s="5" t="s">
        <v>26</v>
      </c>
      <c r="Q193" s="13" t="s">
        <v>22</v>
      </c>
      <c r="R193" s="11" t="s">
        <v>30</v>
      </c>
      <c r="S193" s="24">
        <v>44236</v>
      </c>
      <c r="T193" s="92"/>
      <c r="U193" s="92"/>
      <c r="V193" s="92"/>
      <c r="W193" s="179"/>
      <c r="X193" s="92"/>
      <c r="Y193" s="92">
        <v>44236</v>
      </c>
      <c r="Z193" s="7"/>
      <c r="AA193" s="22"/>
      <c r="AB193" s="110"/>
      <c r="AC193" s="58"/>
      <c r="AE193" s="161">
        <f>IF(COUNTIF($F$5:$F193,F193)&gt;1,"0",COUNTIF($F$5:$F193,F193))</f>
        <v>1</v>
      </c>
      <c r="AF193" s="162">
        <f>COUNTIF($I193,"*GSB*")*$AE193</f>
        <v>0</v>
      </c>
      <c r="AG193" s="33">
        <f>COUNTIF($I193,"3a")*$AE193</f>
        <v>0</v>
      </c>
      <c r="AH193" s="33">
        <f>COUNTIF($I193,"4e")*$AE193</f>
        <v>1</v>
      </c>
      <c r="AI193" s="33">
        <f t="shared" si="9"/>
        <v>0</v>
      </c>
      <c r="AJ193" s="33">
        <f>COUNTIF($I193,"BAM")*$AE193</f>
        <v>0</v>
      </c>
      <c r="AK193" s="163">
        <f>(COUNTIF($I193,"AUTRES")+COUNTIF($I193,"UID")+COUNTIF($I193,"CII")+COUNTIF($I193,"EAE"))*$AE193</f>
        <v>0</v>
      </c>
      <c r="AL193" s="164">
        <f t="shared" si="10"/>
        <v>0</v>
      </c>
      <c r="AM193" s="33">
        <f>COUNTIF($J193,"MAR")*$AE193</f>
        <v>0</v>
      </c>
      <c r="AN193" s="165">
        <f>COUNTIF($J193,"TER")*$AE193</f>
        <v>1</v>
      </c>
    </row>
    <row r="194" spans="1:40" ht="20.100000000000001" customHeight="1" x14ac:dyDescent="0.25">
      <c r="A194" s="12"/>
      <c r="B194" s="10">
        <v>44103</v>
      </c>
      <c r="C194" s="29"/>
      <c r="D194" s="7"/>
      <c r="E194" s="11"/>
      <c r="F194" s="120">
        <v>190</v>
      </c>
      <c r="G194" s="115"/>
      <c r="H194" s="6"/>
      <c r="I194" s="16" t="s">
        <v>60</v>
      </c>
      <c r="J194" s="17" t="s">
        <v>67</v>
      </c>
      <c r="K194" s="105" t="s">
        <v>24</v>
      </c>
      <c r="L194" s="7"/>
      <c r="M194" s="7"/>
      <c r="N194" s="6"/>
      <c r="O194" s="88">
        <f t="shared" ca="1" si="8"/>
        <v>44593</v>
      </c>
      <c r="P194" s="5" t="s">
        <v>26</v>
      </c>
      <c r="Q194" s="13" t="s">
        <v>22</v>
      </c>
      <c r="R194" s="11" t="s">
        <v>27</v>
      </c>
      <c r="S194" s="24">
        <v>44104</v>
      </c>
      <c r="T194" s="92"/>
      <c r="U194" s="92"/>
      <c r="V194" s="92"/>
      <c r="W194" s="179"/>
      <c r="X194" s="92"/>
      <c r="Y194" s="92">
        <v>44104</v>
      </c>
      <c r="Z194" s="7"/>
      <c r="AA194" s="22"/>
      <c r="AB194" s="110"/>
      <c r="AC194" s="58"/>
      <c r="AE194" s="161">
        <f>IF(COUNTIF($F$5:$F194,F194)&gt;1,"0",COUNTIF($F$5:$F194,F194))</f>
        <v>1</v>
      </c>
      <c r="AF194" s="162">
        <f>COUNTIF($I194,"*GSB*")*$AE194</f>
        <v>0</v>
      </c>
      <c r="AG194" s="33">
        <f>COUNTIF($I194,"3a")*$AE194</f>
        <v>0</v>
      </c>
      <c r="AH194" s="33">
        <f>COUNTIF($I194,"4e")*$AE194</f>
        <v>1</v>
      </c>
      <c r="AI194" s="33">
        <f t="shared" si="9"/>
        <v>0</v>
      </c>
      <c r="AJ194" s="33">
        <f>COUNTIF($I194,"BAM")*$AE194</f>
        <v>0</v>
      </c>
      <c r="AK194" s="163">
        <f>(COUNTIF($I194,"AUTRES")+COUNTIF($I194,"UID")+COUNTIF($I194,"CII")+COUNTIF($I194,"EAE"))*$AE194</f>
        <v>0</v>
      </c>
      <c r="AL194" s="164">
        <f t="shared" si="10"/>
        <v>0</v>
      </c>
      <c r="AM194" s="33">
        <f>COUNTIF($J194,"MAR")*$AE194</f>
        <v>0</v>
      </c>
      <c r="AN194" s="165">
        <f>COUNTIF($J194,"TER")*$AE194</f>
        <v>1</v>
      </c>
    </row>
    <row r="195" spans="1:40" ht="20.100000000000001" customHeight="1" x14ac:dyDescent="0.25">
      <c r="A195" s="12"/>
      <c r="B195" s="10">
        <v>44104</v>
      </c>
      <c r="C195" s="29"/>
      <c r="D195" s="7"/>
      <c r="E195" s="11"/>
      <c r="F195" s="120">
        <v>191</v>
      </c>
      <c r="G195" s="115"/>
      <c r="H195" s="6"/>
      <c r="I195" s="16" t="s">
        <v>60</v>
      </c>
      <c r="J195" s="17" t="s">
        <v>67</v>
      </c>
      <c r="K195" s="105" t="s">
        <v>18</v>
      </c>
      <c r="L195" s="7"/>
      <c r="M195" s="7"/>
      <c r="N195" s="6"/>
      <c r="O195" s="88">
        <f t="shared" ca="1" si="8"/>
        <v>44593</v>
      </c>
      <c r="P195" s="5" t="s">
        <v>21</v>
      </c>
      <c r="Q195" s="13" t="s">
        <v>22</v>
      </c>
      <c r="R195" s="11" t="s">
        <v>30</v>
      </c>
      <c r="S195" s="24">
        <v>44293</v>
      </c>
      <c r="T195" s="92"/>
      <c r="U195" s="92"/>
      <c r="V195" s="92"/>
      <c r="W195" s="179"/>
      <c r="X195" s="92"/>
      <c r="Y195" s="92">
        <v>44293</v>
      </c>
      <c r="Z195" s="7"/>
      <c r="AA195" s="22"/>
      <c r="AB195" s="110"/>
      <c r="AC195" s="58"/>
      <c r="AE195" s="161">
        <f>IF(COUNTIF($F$5:$F195,F195)&gt;1,"0",COUNTIF($F$5:$F195,F195))</f>
        <v>1</v>
      </c>
      <c r="AF195" s="162">
        <f>COUNTIF($I195,"*GSB*")*$AE195</f>
        <v>0</v>
      </c>
      <c r="AG195" s="33">
        <f>COUNTIF($I195,"3a")*$AE195</f>
        <v>0</v>
      </c>
      <c r="AH195" s="33">
        <f>COUNTIF($I195,"4e")*$AE195</f>
        <v>1</v>
      </c>
      <c r="AI195" s="33">
        <f t="shared" si="9"/>
        <v>0</v>
      </c>
      <c r="AJ195" s="33">
        <f>COUNTIF($I195,"BAM")*$AE195</f>
        <v>0</v>
      </c>
      <c r="AK195" s="163">
        <f>(COUNTIF($I195,"AUTRES")+COUNTIF($I195,"UID")+COUNTIF($I195,"CII")+COUNTIF($I195,"EAE"))*$AE195</f>
        <v>0</v>
      </c>
      <c r="AL195" s="164">
        <f t="shared" si="10"/>
        <v>0</v>
      </c>
      <c r="AM195" s="33">
        <f>COUNTIF($J195,"MAR")*$AE195</f>
        <v>0</v>
      </c>
      <c r="AN195" s="165">
        <f>COUNTIF($J195,"TER")*$AE195</f>
        <v>1</v>
      </c>
    </row>
    <row r="196" spans="1:40" ht="20.100000000000001" customHeight="1" x14ac:dyDescent="0.25">
      <c r="A196" s="12"/>
      <c r="B196" s="10">
        <v>44104</v>
      </c>
      <c r="C196" s="29"/>
      <c r="D196" s="7"/>
      <c r="E196" s="11"/>
      <c r="F196" s="120">
        <v>192</v>
      </c>
      <c r="G196" s="115"/>
      <c r="H196" s="6"/>
      <c r="I196" s="16" t="s">
        <v>64</v>
      </c>
      <c r="J196" s="13" t="s">
        <v>66</v>
      </c>
      <c r="K196" s="105" t="s">
        <v>24</v>
      </c>
      <c r="L196" s="7"/>
      <c r="M196" s="7"/>
      <c r="N196" s="6"/>
      <c r="O196" s="88">
        <f t="shared" ca="1" si="8"/>
        <v>44593</v>
      </c>
      <c r="P196" s="5" t="s">
        <v>21</v>
      </c>
      <c r="Q196" s="13" t="s">
        <v>22</v>
      </c>
      <c r="R196" s="11" t="s">
        <v>23</v>
      </c>
      <c r="S196" s="24">
        <v>44104</v>
      </c>
      <c r="T196" s="24">
        <v>44109</v>
      </c>
      <c r="U196" s="24" t="s">
        <v>23</v>
      </c>
      <c r="V196" s="24">
        <v>44482</v>
      </c>
      <c r="W196" s="180"/>
      <c r="X196" s="24">
        <v>44113</v>
      </c>
      <c r="Y196" s="24">
        <v>44109</v>
      </c>
      <c r="Z196" s="7"/>
      <c r="AA196" s="22"/>
      <c r="AB196" s="110"/>
      <c r="AC196" s="58"/>
      <c r="AE196" s="161">
        <f>IF(COUNTIF($F$5:$F196,F196)&gt;1,"0",COUNTIF($F$5:$F196,F196))</f>
        <v>1</v>
      </c>
      <c r="AF196" s="162">
        <f>COUNTIF($I196,"*GSB*")*$AE196</f>
        <v>0</v>
      </c>
      <c r="AG196" s="33">
        <f>COUNTIF($I196,"3a")*$AE196</f>
        <v>0</v>
      </c>
      <c r="AH196" s="33">
        <f>COUNTIF($I196,"4e")*$AE196</f>
        <v>0</v>
      </c>
      <c r="AI196" s="33">
        <f t="shared" si="9"/>
        <v>0</v>
      </c>
      <c r="AJ196" s="33">
        <f>COUNTIF($I196,"BAM")*$AE196</f>
        <v>1</v>
      </c>
      <c r="AK196" s="163">
        <f>(COUNTIF($I196,"AUTRES")+COUNTIF($I196,"UID")+COUNTIF($I196,"CII")+COUNTIF($I196,"EAE"))*$AE196</f>
        <v>0</v>
      </c>
      <c r="AL196" s="164">
        <f t="shared" si="10"/>
        <v>0</v>
      </c>
      <c r="AM196" s="33">
        <f>COUNTIF($J196,"MAR")*$AE196</f>
        <v>1</v>
      </c>
      <c r="AN196" s="165">
        <f>COUNTIF($J196,"TER")*$AE196</f>
        <v>0</v>
      </c>
    </row>
    <row r="197" spans="1:40" ht="20.100000000000001" customHeight="1" x14ac:dyDescent="0.25">
      <c r="A197" s="12"/>
      <c r="B197" s="10">
        <v>44104</v>
      </c>
      <c r="C197" s="29"/>
      <c r="D197" s="7"/>
      <c r="E197" s="11"/>
      <c r="F197" s="120">
        <v>193</v>
      </c>
      <c r="G197" s="115"/>
      <c r="H197" s="6"/>
      <c r="I197" s="16" t="s">
        <v>61</v>
      </c>
      <c r="J197" s="17" t="s">
        <v>67</v>
      </c>
      <c r="K197" s="105" t="s">
        <v>24</v>
      </c>
      <c r="L197" s="7"/>
      <c r="M197" s="7"/>
      <c r="N197" s="6"/>
      <c r="O197" s="88">
        <f t="shared" ref="O197:O260" ca="1" si="11">TODAY()-N197</f>
        <v>44593</v>
      </c>
      <c r="P197" s="5" t="s">
        <v>21</v>
      </c>
      <c r="Q197" s="13" t="s">
        <v>22</v>
      </c>
      <c r="R197" s="11" t="s">
        <v>23</v>
      </c>
      <c r="S197" s="24">
        <v>44104</v>
      </c>
      <c r="T197" s="24">
        <v>44116</v>
      </c>
      <c r="U197" s="24" t="s">
        <v>23</v>
      </c>
      <c r="V197" s="24">
        <v>45936</v>
      </c>
      <c r="W197" s="180"/>
      <c r="X197" s="24">
        <v>44138</v>
      </c>
      <c r="Y197" s="24">
        <v>44116</v>
      </c>
      <c r="Z197" s="7"/>
      <c r="AA197" s="22"/>
      <c r="AB197" s="110"/>
      <c r="AC197" s="58"/>
      <c r="AE197" s="161">
        <f>IF(COUNTIF($F$5:$F197,F197)&gt;1,"0",COUNTIF($F$5:$F197,F197))</f>
        <v>1</v>
      </c>
      <c r="AF197" s="162">
        <f>COUNTIF($I197,"*GSB*")*$AE197</f>
        <v>0</v>
      </c>
      <c r="AG197" s="33">
        <f>COUNTIF($I197,"3a")*$AE197</f>
        <v>1</v>
      </c>
      <c r="AH197" s="33">
        <f>COUNTIF($I197,"4e")*$AE197</f>
        <v>0</v>
      </c>
      <c r="AI197" s="33">
        <f t="shared" ref="AI197:AI260" si="12">COUNTIF($I197,"*CNEC*")*$AE197</f>
        <v>0</v>
      </c>
      <c r="AJ197" s="33">
        <f>COUNTIF($I197,"BAM")*$AE197</f>
        <v>0</v>
      </c>
      <c r="AK197" s="163">
        <f>(COUNTIF($I197,"AUTRES")+COUNTIF($I197,"UID")+COUNTIF($I197,"CII")+COUNTIF($I197,"EAE"))*$AE197</f>
        <v>0</v>
      </c>
      <c r="AL197" s="164">
        <f t="shared" ref="AL197:AL260" si="13">COUNTIF($J197,"AIR")*$AE197</f>
        <v>0</v>
      </c>
      <c r="AM197" s="33">
        <f>COUNTIF($J197,"MAR")*$AE197</f>
        <v>0</v>
      </c>
      <c r="AN197" s="165">
        <f>COUNTIF($J197,"TER")*$AE197</f>
        <v>1</v>
      </c>
    </row>
    <row r="198" spans="1:40" ht="20.100000000000001" customHeight="1" x14ac:dyDescent="0.25">
      <c r="A198" s="12"/>
      <c r="B198" s="10">
        <v>44105</v>
      </c>
      <c r="C198" s="29"/>
      <c r="D198" s="7"/>
      <c r="E198" s="11"/>
      <c r="F198" s="120">
        <v>194</v>
      </c>
      <c r="G198" s="115"/>
      <c r="H198" s="6"/>
      <c r="I198" s="16" t="s">
        <v>60</v>
      </c>
      <c r="J198" s="17" t="s">
        <v>67</v>
      </c>
      <c r="K198" s="105" t="s">
        <v>24</v>
      </c>
      <c r="L198" s="7"/>
      <c r="M198" s="7"/>
      <c r="N198" s="6"/>
      <c r="O198" s="88">
        <f t="shared" ca="1" si="11"/>
        <v>44593</v>
      </c>
      <c r="P198" s="5" t="s">
        <v>21</v>
      </c>
      <c r="Q198" s="13" t="s">
        <v>22</v>
      </c>
      <c r="R198" s="11" t="s">
        <v>27</v>
      </c>
      <c r="S198" s="24">
        <v>44105</v>
      </c>
      <c r="T198" s="92"/>
      <c r="U198" s="92"/>
      <c r="V198" s="92"/>
      <c r="W198" s="179"/>
      <c r="X198" s="92"/>
      <c r="Y198" s="92">
        <v>44105</v>
      </c>
      <c r="Z198" s="7"/>
      <c r="AA198" s="22"/>
      <c r="AB198" s="110"/>
      <c r="AC198" s="58"/>
      <c r="AE198" s="161">
        <f>IF(COUNTIF($F$5:$F198,F198)&gt;1,"0",COUNTIF($F$5:$F198,F198))</f>
        <v>1</v>
      </c>
      <c r="AF198" s="162">
        <f>COUNTIF($I198,"*GSB*")*$AE198</f>
        <v>0</v>
      </c>
      <c r="AG198" s="33">
        <f>COUNTIF($I198,"3a")*$AE198</f>
        <v>0</v>
      </c>
      <c r="AH198" s="33">
        <f>COUNTIF($I198,"4e")*$AE198</f>
        <v>1</v>
      </c>
      <c r="AI198" s="33">
        <f t="shared" si="12"/>
        <v>0</v>
      </c>
      <c r="AJ198" s="33">
        <f>COUNTIF($I198,"BAM")*$AE198</f>
        <v>0</v>
      </c>
      <c r="AK198" s="163">
        <f>(COUNTIF($I198,"AUTRES")+COUNTIF($I198,"UID")+COUNTIF($I198,"CII")+COUNTIF($I198,"EAE"))*$AE198</f>
        <v>0</v>
      </c>
      <c r="AL198" s="164">
        <f t="shared" si="13"/>
        <v>0</v>
      </c>
      <c r="AM198" s="33">
        <f>COUNTIF($J198,"MAR")*$AE198</f>
        <v>0</v>
      </c>
      <c r="AN198" s="165">
        <f>COUNTIF($J198,"TER")*$AE198</f>
        <v>1</v>
      </c>
    </row>
    <row r="199" spans="1:40" ht="20.100000000000001" customHeight="1" x14ac:dyDescent="0.25">
      <c r="A199" s="12"/>
      <c r="B199" s="10">
        <v>44105</v>
      </c>
      <c r="C199" s="29"/>
      <c r="D199" s="7"/>
      <c r="E199" s="11"/>
      <c r="F199" s="120">
        <v>195</v>
      </c>
      <c r="G199" s="115"/>
      <c r="H199" s="6"/>
      <c r="I199" s="16" t="s">
        <v>61</v>
      </c>
      <c r="J199" s="17" t="s">
        <v>67</v>
      </c>
      <c r="K199" s="105" t="s">
        <v>33</v>
      </c>
      <c r="L199" s="7"/>
      <c r="M199" s="7"/>
      <c r="N199" s="6"/>
      <c r="O199" s="88">
        <f t="shared" ca="1" si="11"/>
        <v>44593</v>
      </c>
      <c r="P199" s="5" t="s">
        <v>21</v>
      </c>
      <c r="Q199" s="13" t="s">
        <v>22</v>
      </c>
      <c r="R199" s="11" t="s">
        <v>23</v>
      </c>
      <c r="S199" s="24">
        <v>44110</v>
      </c>
      <c r="T199" s="24">
        <v>44119</v>
      </c>
      <c r="U199" s="24" t="s">
        <v>23</v>
      </c>
      <c r="V199" s="24">
        <v>45939</v>
      </c>
      <c r="W199" s="180"/>
      <c r="X199" s="24">
        <v>44173</v>
      </c>
      <c r="Y199" s="24">
        <v>44119</v>
      </c>
      <c r="Z199" s="7"/>
      <c r="AA199" s="22"/>
      <c r="AB199" s="110"/>
      <c r="AC199" s="111">
        <v>44327</v>
      </c>
      <c r="AE199" s="161">
        <f>IF(COUNTIF($F$5:$F199,F199)&gt;1,"0",COUNTIF($F$5:$F199,F199))</f>
        <v>1</v>
      </c>
      <c r="AF199" s="162">
        <f>COUNTIF($I199,"*GSB*")*$AE199</f>
        <v>0</v>
      </c>
      <c r="AG199" s="33">
        <f>COUNTIF($I199,"3a")*$AE199</f>
        <v>1</v>
      </c>
      <c r="AH199" s="33">
        <f>COUNTIF($I199,"4e")*$AE199</f>
        <v>0</v>
      </c>
      <c r="AI199" s="33">
        <f t="shared" si="12"/>
        <v>0</v>
      </c>
      <c r="AJ199" s="33">
        <f>COUNTIF($I199,"BAM")*$AE199</f>
        <v>0</v>
      </c>
      <c r="AK199" s="163">
        <f>(COUNTIF($I199,"AUTRES")+COUNTIF($I199,"UID")+COUNTIF($I199,"CII")+COUNTIF($I199,"EAE"))*$AE199</f>
        <v>0</v>
      </c>
      <c r="AL199" s="164">
        <f t="shared" si="13"/>
        <v>0</v>
      </c>
      <c r="AM199" s="33">
        <f>COUNTIF($J199,"MAR")*$AE199</f>
        <v>0</v>
      </c>
      <c r="AN199" s="165">
        <f>COUNTIF($J199,"TER")*$AE199</f>
        <v>1</v>
      </c>
    </row>
    <row r="200" spans="1:40" ht="20.100000000000001" customHeight="1" x14ac:dyDescent="0.25">
      <c r="A200" s="12"/>
      <c r="B200" s="10">
        <v>44105</v>
      </c>
      <c r="C200" s="29"/>
      <c r="D200" s="7"/>
      <c r="E200" s="11"/>
      <c r="F200" s="120">
        <v>196</v>
      </c>
      <c r="G200" s="115"/>
      <c r="H200" s="6"/>
      <c r="I200" s="16" t="s">
        <v>60</v>
      </c>
      <c r="J200" s="17" t="s">
        <v>67</v>
      </c>
      <c r="K200" s="105" t="s">
        <v>33</v>
      </c>
      <c r="L200" s="7"/>
      <c r="M200" s="7"/>
      <c r="N200" s="6"/>
      <c r="O200" s="88">
        <f t="shared" ca="1" si="11"/>
        <v>44593</v>
      </c>
      <c r="P200" s="5" t="s">
        <v>21</v>
      </c>
      <c r="Q200" s="13" t="s">
        <v>22</v>
      </c>
      <c r="R200" s="11" t="s">
        <v>23</v>
      </c>
      <c r="S200" s="24">
        <v>44106</v>
      </c>
      <c r="T200" s="24">
        <v>44116</v>
      </c>
      <c r="U200" s="24" t="s">
        <v>23</v>
      </c>
      <c r="V200" s="24">
        <v>44513</v>
      </c>
      <c r="W200" s="180"/>
      <c r="X200" s="24">
        <v>44125</v>
      </c>
      <c r="Y200" s="24">
        <v>44116</v>
      </c>
      <c r="Z200" s="7"/>
      <c r="AA200" s="22"/>
      <c r="AB200" s="110"/>
      <c r="AC200" s="58"/>
      <c r="AE200" s="161">
        <f>IF(COUNTIF($F$5:$F200,F200)&gt;1,"0",COUNTIF($F$5:$F200,F200))</f>
        <v>1</v>
      </c>
      <c r="AF200" s="162">
        <f>COUNTIF($I200,"*GSB*")*$AE200</f>
        <v>0</v>
      </c>
      <c r="AG200" s="33">
        <f>COUNTIF($I200,"3a")*$AE200</f>
        <v>0</v>
      </c>
      <c r="AH200" s="33">
        <f>COUNTIF($I200,"4e")*$AE200</f>
        <v>1</v>
      </c>
      <c r="AI200" s="33">
        <f t="shared" si="12"/>
        <v>0</v>
      </c>
      <c r="AJ200" s="33">
        <f>COUNTIF($I200,"BAM")*$AE200</f>
        <v>0</v>
      </c>
      <c r="AK200" s="163">
        <f>(COUNTIF($I200,"AUTRES")+COUNTIF($I200,"UID")+COUNTIF($I200,"CII")+COUNTIF($I200,"EAE"))*$AE200</f>
        <v>0</v>
      </c>
      <c r="AL200" s="164">
        <f t="shared" si="13"/>
        <v>0</v>
      </c>
      <c r="AM200" s="33">
        <f>COUNTIF($J200,"MAR")*$AE200</f>
        <v>0</v>
      </c>
      <c r="AN200" s="165">
        <f>COUNTIF($J200,"TER")*$AE200</f>
        <v>1</v>
      </c>
    </row>
    <row r="201" spans="1:40" ht="20.100000000000001" customHeight="1" x14ac:dyDescent="0.25">
      <c r="A201" s="12"/>
      <c r="B201" s="10">
        <v>44105</v>
      </c>
      <c r="C201" s="29"/>
      <c r="D201" s="7"/>
      <c r="E201" s="11"/>
      <c r="F201" s="120">
        <v>197</v>
      </c>
      <c r="G201" s="115"/>
      <c r="H201" s="6"/>
      <c r="I201" s="16" t="s">
        <v>60</v>
      </c>
      <c r="J201" s="17" t="s">
        <v>67</v>
      </c>
      <c r="K201" s="105" t="s">
        <v>24</v>
      </c>
      <c r="L201" s="7"/>
      <c r="M201" s="7"/>
      <c r="N201" s="6"/>
      <c r="O201" s="88">
        <f t="shared" ca="1" si="11"/>
        <v>44593</v>
      </c>
      <c r="P201" s="5" t="s">
        <v>21</v>
      </c>
      <c r="Q201" s="13" t="s">
        <v>22</v>
      </c>
      <c r="R201" s="11" t="s">
        <v>23</v>
      </c>
      <c r="S201" s="24">
        <v>44106</v>
      </c>
      <c r="T201" s="24">
        <v>44116</v>
      </c>
      <c r="U201" s="24" t="s">
        <v>23</v>
      </c>
      <c r="V201" s="24">
        <v>44513</v>
      </c>
      <c r="W201" s="180"/>
      <c r="X201" s="24">
        <v>44125</v>
      </c>
      <c r="Y201" s="24">
        <v>44116</v>
      </c>
      <c r="Z201" s="7"/>
      <c r="AA201" s="22"/>
      <c r="AB201" s="110"/>
      <c r="AC201" s="58"/>
      <c r="AE201" s="161">
        <f>IF(COUNTIF($F$5:$F201,F201)&gt;1,"0",COUNTIF($F$5:$F201,F201))</f>
        <v>1</v>
      </c>
      <c r="AF201" s="162">
        <f>COUNTIF($I201,"*GSB*")*$AE201</f>
        <v>0</v>
      </c>
      <c r="AG201" s="33">
        <f>COUNTIF($I201,"3a")*$AE201</f>
        <v>0</v>
      </c>
      <c r="AH201" s="33">
        <f>COUNTIF($I201,"4e")*$AE201</f>
        <v>1</v>
      </c>
      <c r="AI201" s="33">
        <f t="shared" si="12"/>
        <v>0</v>
      </c>
      <c r="AJ201" s="33">
        <f>COUNTIF($I201,"BAM")*$AE201</f>
        <v>0</v>
      </c>
      <c r="AK201" s="163">
        <f>(COUNTIF($I201,"AUTRES")+COUNTIF($I201,"UID")+COUNTIF($I201,"CII")+COUNTIF($I201,"EAE"))*$AE201</f>
        <v>0</v>
      </c>
      <c r="AL201" s="164">
        <f t="shared" si="13"/>
        <v>0</v>
      </c>
      <c r="AM201" s="33">
        <f>COUNTIF($J201,"MAR")*$AE201</f>
        <v>0</v>
      </c>
      <c r="AN201" s="165">
        <f>COUNTIF($J201,"TER")*$AE201</f>
        <v>1</v>
      </c>
    </row>
    <row r="202" spans="1:40" ht="20.100000000000001" customHeight="1" x14ac:dyDescent="0.25">
      <c r="A202" s="12"/>
      <c r="B202" s="10">
        <v>44106</v>
      </c>
      <c r="C202" s="29"/>
      <c r="D202" s="7"/>
      <c r="E202" s="11"/>
      <c r="F202" s="120">
        <v>198</v>
      </c>
      <c r="G202" s="115"/>
      <c r="H202" s="6"/>
      <c r="I202" s="16" t="s">
        <v>60</v>
      </c>
      <c r="J202" s="17" t="s">
        <v>67</v>
      </c>
      <c r="K202" s="105" t="s">
        <v>18</v>
      </c>
      <c r="L202" s="7"/>
      <c r="M202" s="7"/>
      <c r="N202" s="6"/>
      <c r="O202" s="88">
        <f t="shared" ca="1" si="11"/>
        <v>44593</v>
      </c>
      <c r="P202" s="5" t="s">
        <v>21</v>
      </c>
      <c r="Q202" s="13" t="s">
        <v>22</v>
      </c>
      <c r="R202" s="11" t="s">
        <v>23</v>
      </c>
      <c r="S202" s="24">
        <v>44144</v>
      </c>
      <c r="T202" s="24">
        <v>44151</v>
      </c>
      <c r="U202" s="24" t="s">
        <v>23</v>
      </c>
      <c r="V202" s="24">
        <v>45970</v>
      </c>
      <c r="W202" s="180"/>
      <c r="X202" s="24">
        <v>44162</v>
      </c>
      <c r="Y202" s="24">
        <v>44151</v>
      </c>
      <c r="Z202" s="7"/>
      <c r="AA202" s="22"/>
      <c r="AB202" s="110"/>
      <c r="AC202" s="58"/>
      <c r="AE202" s="161">
        <f>IF(COUNTIF($F$5:$F202,F202)&gt;1,"0",COUNTIF($F$5:$F202,F202))</f>
        <v>1</v>
      </c>
      <c r="AF202" s="162">
        <f>COUNTIF($I202,"*GSB*")*$AE202</f>
        <v>0</v>
      </c>
      <c r="AG202" s="33">
        <f>COUNTIF($I202,"3a")*$AE202</f>
        <v>0</v>
      </c>
      <c r="AH202" s="33">
        <f>COUNTIF($I202,"4e")*$AE202</f>
        <v>1</v>
      </c>
      <c r="AI202" s="33">
        <f t="shared" si="12"/>
        <v>0</v>
      </c>
      <c r="AJ202" s="33">
        <f>COUNTIF($I202,"BAM")*$AE202</f>
        <v>0</v>
      </c>
      <c r="AK202" s="163">
        <f>(COUNTIF($I202,"AUTRES")+COUNTIF($I202,"UID")+COUNTIF($I202,"CII")+COUNTIF($I202,"EAE"))*$AE202</f>
        <v>0</v>
      </c>
      <c r="AL202" s="164">
        <f t="shared" si="13"/>
        <v>0</v>
      </c>
      <c r="AM202" s="33">
        <f>COUNTIF($J202,"MAR")*$AE202</f>
        <v>0</v>
      </c>
      <c r="AN202" s="165">
        <f>COUNTIF($J202,"TER")*$AE202</f>
        <v>1</v>
      </c>
    </row>
    <row r="203" spans="1:40" ht="20.100000000000001" customHeight="1" x14ac:dyDescent="0.25">
      <c r="A203" s="12"/>
      <c r="B203" s="10">
        <v>44113</v>
      </c>
      <c r="C203" s="29"/>
      <c r="D203" s="7"/>
      <c r="E203" s="11"/>
      <c r="F203" s="120">
        <v>199</v>
      </c>
      <c r="G203" s="115"/>
      <c r="H203" s="6"/>
      <c r="I203" s="16" t="s">
        <v>60</v>
      </c>
      <c r="J203" s="17" t="s">
        <v>67</v>
      </c>
      <c r="K203" s="105" t="s">
        <v>18</v>
      </c>
      <c r="L203" s="7"/>
      <c r="M203" s="7"/>
      <c r="N203" s="6"/>
      <c r="O203" s="88">
        <f t="shared" ca="1" si="11"/>
        <v>44593</v>
      </c>
      <c r="P203" s="5" t="s">
        <v>21</v>
      </c>
      <c r="Q203" s="13" t="s">
        <v>22</v>
      </c>
      <c r="R203" s="11" t="s">
        <v>23</v>
      </c>
      <c r="S203" s="24">
        <v>44131</v>
      </c>
      <c r="T203" s="24">
        <v>44137</v>
      </c>
      <c r="U203" s="24" t="s">
        <v>23</v>
      </c>
      <c r="V203" s="24">
        <v>44855</v>
      </c>
      <c r="W203" s="180"/>
      <c r="X203" s="24">
        <v>44139</v>
      </c>
      <c r="Y203" s="24">
        <v>44137</v>
      </c>
      <c r="Z203" s="7"/>
      <c r="AA203" s="22"/>
      <c r="AB203" s="110"/>
      <c r="AC203" s="58"/>
      <c r="AE203" s="161">
        <f>IF(COUNTIF($F$5:$F203,F203)&gt;1,"0",COUNTIF($F$5:$F203,F203))</f>
        <v>1</v>
      </c>
      <c r="AF203" s="162">
        <f>COUNTIF($I203,"*GSB*")*$AE203</f>
        <v>0</v>
      </c>
      <c r="AG203" s="33">
        <f>COUNTIF($I203,"3a")*$AE203</f>
        <v>0</v>
      </c>
      <c r="AH203" s="33">
        <f>COUNTIF($I203,"4e")*$AE203</f>
        <v>1</v>
      </c>
      <c r="AI203" s="33">
        <f t="shared" si="12"/>
        <v>0</v>
      </c>
      <c r="AJ203" s="33">
        <f>COUNTIF($I203,"BAM")*$AE203</f>
        <v>0</v>
      </c>
      <c r="AK203" s="163">
        <f>(COUNTIF($I203,"AUTRES")+COUNTIF($I203,"UID")+COUNTIF($I203,"CII")+COUNTIF($I203,"EAE"))*$AE203</f>
        <v>0</v>
      </c>
      <c r="AL203" s="164">
        <f t="shared" si="13"/>
        <v>0</v>
      </c>
      <c r="AM203" s="33">
        <f>COUNTIF($J203,"MAR")*$AE203</f>
        <v>0</v>
      </c>
      <c r="AN203" s="165">
        <f>COUNTIF($J203,"TER")*$AE203</f>
        <v>1</v>
      </c>
    </row>
    <row r="204" spans="1:40" ht="20.100000000000001" customHeight="1" x14ac:dyDescent="0.25">
      <c r="A204" s="12"/>
      <c r="B204" s="10">
        <v>44109</v>
      </c>
      <c r="C204" s="29"/>
      <c r="D204" s="7"/>
      <c r="E204" s="11"/>
      <c r="F204" s="120">
        <v>200</v>
      </c>
      <c r="G204" s="115"/>
      <c r="H204" s="6"/>
      <c r="I204" s="16" t="s">
        <v>72</v>
      </c>
      <c r="J204" s="17" t="s">
        <v>67</v>
      </c>
      <c r="K204" s="105" t="s">
        <v>24</v>
      </c>
      <c r="L204" s="7"/>
      <c r="M204" s="7"/>
      <c r="N204" s="6"/>
      <c r="O204" s="88">
        <f t="shared" ca="1" si="11"/>
        <v>44593</v>
      </c>
      <c r="P204" s="5" t="s">
        <v>21</v>
      </c>
      <c r="Q204" s="13" t="s">
        <v>22</v>
      </c>
      <c r="R204" s="11" t="s">
        <v>23</v>
      </c>
      <c r="S204" s="24">
        <v>44109</v>
      </c>
      <c r="T204" s="24">
        <v>44119</v>
      </c>
      <c r="U204" s="24" t="s">
        <v>23</v>
      </c>
      <c r="V204" s="24">
        <v>45939</v>
      </c>
      <c r="W204" s="180"/>
      <c r="X204" s="24">
        <v>44144</v>
      </c>
      <c r="Y204" s="24">
        <v>44119</v>
      </c>
      <c r="Z204" s="7"/>
      <c r="AA204" s="22"/>
      <c r="AB204" s="110"/>
      <c r="AC204" s="58"/>
      <c r="AE204" s="161">
        <f>IF(COUNTIF($F$5:$F204,F204)&gt;1,"0",COUNTIF($F$5:$F204,F204))</f>
        <v>1</v>
      </c>
      <c r="AF204" s="162">
        <f>COUNTIF($I204,"*GSB*")*$AE204</f>
        <v>0</v>
      </c>
      <c r="AG204" s="33">
        <f>COUNTIF($I204,"3a")*$AE204</f>
        <v>0</v>
      </c>
      <c r="AH204" s="33">
        <f>COUNTIF($I204,"4e")*$AE204</f>
        <v>0</v>
      </c>
      <c r="AI204" s="33">
        <f t="shared" si="12"/>
        <v>1</v>
      </c>
      <c r="AJ204" s="33">
        <f>COUNTIF($I204,"BAM")*$AE204</f>
        <v>0</v>
      </c>
      <c r="AK204" s="163">
        <f>(COUNTIF($I204,"AUTRES")+COUNTIF($I204,"UID")+COUNTIF($I204,"CII")+COUNTIF($I204,"EAE"))*$AE204</f>
        <v>0</v>
      </c>
      <c r="AL204" s="164">
        <f t="shared" si="13"/>
        <v>0</v>
      </c>
      <c r="AM204" s="33">
        <f>COUNTIF($J204,"MAR")*$AE204</f>
        <v>0</v>
      </c>
      <c r="AN204" s="165">
        <f>COUNTIF($J204,"TER")*$AE204</f>
        <v>1</v>
      </c>
    </row>
    <row r="205" spans="1:40" ht="20.100000000000001" customHeight="1" x14ac:dyDescent="0.25">
      <c r="A205" s="12"/>
      <c r="B205" s="10">
        <v>44109</v>
      </c>
      <c r="C205" s="29"/>
      <c r="D205" s="7"/>
      <c r="E205" s="11"/>
      <c r="F205" s="120">
        <v>201</v>
      </c>
      <c r="G205" s="115"/>
      <c r="H205" s="6"/>
      <c r="I205" s="16" t="s">
        <v>72</v>
      </c>
      <c r="J205" s="17" t="s">
        <v>67</v>
      </c>
      <c r="K205" s="105" t="s">
        <v>24</v>
      </c>
      <c r="L205" s="7"/>
      <c r="M205" s="7"/>
      <c r="N205" s="6"/>
      <c r="O205" s="88">
        <f t="shared" ca="1" si="11"/>
        <v>44593</v>
      </c>
      <c r="P205" s="5" t="s">
        <v>21</v>
      </c>
      <c r="Q205" s="13" t="s">
        <v>22</v>
      </c>
      <c r="R205" s="11" t="s">
        <v>23</v>
      </c>
      <c r="S205" s="24">
        <v>44109</v>
      </c>
      <c r="T205" s="24">
        <v>44119</v>
      </c>
      <c r="U205" s="24" t="s">
        <v>23</v>
      </c>
      <c r="V205" s="24">
        <v>45939</v>
      </c>
      <c r="W205" s="180"/>
      <c r="X205" s="24">
        <v>44144</v>
      </c>
      <c r="Y205" s="24">
        <v>44119</v>
      </c>
      <c r="Z205" s="7"/>
      <c r="AA205" s="22"/>
      <c r="AB205" s="110"/>
      <c r="AC205" s="58"/>
      <c r="AE205" s="161">
        <f>IF(COUNTIF($F$5:$F205,F205)&gt;1,"0",COUNTIF($F$5:$F205,F205))</f>
        <v>1</v>
      </c>
      <c r="AF205" s="162">
        <f>COUNTIF($I205,"*GSB*")*$AE205</f>
        <v>0</v>
      </c>
      <c r="AG205" s="33">
        <f>COUNTIF($I205,"3a")*$AE205</f>
        <v>0</v>
      </c>
      <c r="AH205" s="33">
        <f>COUNTIF($I205,"4e")*$AE205</f>
        <v>0</v>
      </c>
      <c r="AI205" s="33">
        <f t="shared" si="12"/>
        <v>1</v>
      </c>
      <c r="AJ205" s="33">
        <f>COUNTIF($I205,"BAM")*$AE205</f>
        <v>0</v>
      </c>
      <c r="AK205" s="163">
        <f>(COUNTIF($I205,"AUTRES")+COUNTIF($I205,"UID")+COUNTIF($I205,"CII")+COUNTIF($I205,"EAE"))*$AE205</f>
        <v>0</v>
      </c>
      <c r="AL205" s="164">
        <f t="shared" si="13"/>
        <v>0</v>
      </c>
      <c r="AM205" s="33">
        <f>COUNTIF($J205,"MAR")*$AE205</f>
        <v>0</v>
      </c>
      <c r="AN205" s="165">
        <f>COUNTIF($J205,"TER")*$AE205</f>
        <v>1</v>
      </c>
    </row>
    <row r="206" spans="1:40" ht="20.100000000000001" customHeight="1" x14ac:dyDescent="0.25">
      <c r="A206" s="12"/>
      <c r="B206" s="10">
        <v>44109</v>
      </c>
      <c r="C206" s="29"/>
      <c r="D206" s="7"/>
      <c r="E206" s="11"/>
      <c r="F206" s="120">
        <v>202</v>
      </c>
      <c r="G206" s="115"/>
      <c r="H206" s="6"/>
      <c r="I206" s="16" t="s">
        <v>64</v>
      </c>
      <c r="J206" s="13" t="s">
        <v>66</v>
      </c>
      <c r="K206" s="105" t="s">
        <v>24</v>
      </c>
      <c r="L206" s="7"/>
      <c r="M206" s="7"/>
      <c r="N206" s="6"/>
      <c r="O206" s="88">
        <f t="shared" ca="1" si="11"/>
        <v>44593</v>
      </c>
      <c r="P206" s="5" t="s">
        <v>21</v>
      </c>
      <c r="Q206" s="13" t="s">
        <v>22</v>
      </c>
      <c r="R206" s="11" t="s">
        <v>23</v>
      </c>
      <c r="S206" s="24">
        <v>44109</v>
      </c>
      <c r="T206" s="24">
        <v>44116</v>
      </c>
      <c r="U206" s="24" t="s">
        <v>23</v>
      </c>
      <c r="V206" s="24">
        <v>45324</v>
      </c>
      <c r="W206" s="180"/>
      <c r="X206" s="24">
        <v>44181</v>
      </c>
      <c r="Y206" s="24">
        <v>44116</v>
      </c>
      <c r="Z206" s="7"/>
      <c r="AA206" s="22"/>
      <c r="AB206" s="110"/>
      <c r="AC206" s="58"/>
      <c r="AE206" s="161">
        <f>IF(COUNTIF($F$5:$F206,F206)&gt;1,"0",COUNTIF($F$5:$F206,F206))</f>
        <v>1</v>
      </c>
      <c r="AF206" s="162">
        <f>COUNTIF($I206,"*GSB*")*$AE206</f>
        <v>0</v>
      </c>
      <c r="AG206" s="33">
        <f>COUNTIF($I206,"3a")*$AE206</f>
        <v>0</v>
      </c>
      <c r="AH206" s="33">
        <f>COUNTIF($I206,"4e")*$AE206</f>
        <v>0</v>
      </c>
      <c r="AI206" s="33">
        <f t="shared" si="12"/>
        <v>0</v>
      </c>
      <c r="AJ206" s="33">
        <f>COUNTIF($I206,"BAM")*$AE206</f>
        <v>1</v>
      </c>
      <c r="AK206" s="163">
        <f>(COUNTIF($I206,"AUTRES")+COUNTIF($I206,"UID")+COUNTIF($I206,"CII")+COUNTIF($I206,"EAE"))*$AE206</f>
        <v>0</v>
      </c>
      <c r="AL206" s="164">
        <f t="shared" si="13"/>
        <v>0</v>
      </c>
      <c r="AM206" s="33">
        <f>COUNTIF($J206,"MAR")*$AE206</f>
        <v>1</v>
      </c>
      <c r="AN206" s="165">
        <f>COUNTIF($J206,"TER")*$AE206</f>
        <v>0</v>
      </c>
    </row>
    <row r="207" spans="1:40" ht="20.100000000000001" customHeight="1" x14ac:dyDescent="0.25">
      <c r="A207" s="12"/>
      <c r="B207" s="10">
        <v>44109</v>
      </c>
      <c r="C207" s="29"/>
      <c r="D207" s="7"/>
      <c r="E207" s="11"/>
      <c r="F207" s="120">
        <v>203</v>
      </c>
      <c r="G207" s="115"/>
      <c r="H207" s="6"/>
      <c r="I207" s="16" t="s">
        <v>64</v>
      </c>
      <c r="J207" s="13" t="s">
        <v>66</v>
      </c>
      <c r="K207" s="105" t="s">
        <v>24</v>
      </c>
      <c r="L207" s="7"/>
      <c r="M207" s="7"/>
      <c r="N207" s="6"/>
      <c r="O207" s="88">
        <f t="shared" ca="1" si="11"/>
        <v>44593</v>
      </c>
      <c r="P207" s="5" t="s">
        <v>21</v>
      </c>
      <c r="Q207" s="13" t="s">
        <v>22</v>
      </c>
      <c r="R207" s="11" t="s">
        <v>23</v>
      </c>
      <c r="S207" s="24">
        <v>44109</v>
      </c>
      <c r="T207" s="24">
        <v>44116</v>
      </c>
      <c r="U207" s="24" t="s">
        <v>23</v>
      </c>
      <c r="V207" s="24">
        <v>45936</v>
      </c>
      <c r="W207" s="180"/>
      <c r="X207" s="24">
        <v>44181</v>
      </c>
      <c r="Y207" s="24">
        <v>44116</v>
      </c>
      <c r="Z207" s="7"/>
      <c r="AA207" s="22"/>
      <c r="AB207" s="110"/>
      <c r="AC207" s="58"/>
      <c r="AE207" s="161">
        <f>IF(COUNTIF($F$5:$F207,F207)&gt;1,"0",COUNTIF($F$5:$F207,F207))</f>
        <v>1</v>
      </c>
      <c r="AF207" s="162">
        <f>COUNTIF($I207,"*GSB*")*$AE207</f>
        <v>0</v>
      </c>
      <c r="AG207" s="33">
        <f>COUNTIF($I207,"3a")*$AE207</f>
        <v>0</v>
      </c>
      <c r="AH207" s="33">
        <f>COUNTIF($I207,"4e")*$AE207</f>
        <v>0</v>
      </c>
      <c r="AI207" s="33">
        <f t="shared" si="12"/>
        <v>0</v>
      </c>
      <c r="AJ207" s="33">
        <f>COUNTIF($I207,"BAM")*$AE207</f>
        <v>1</v>
      </c>
      <c r="AK207" s="163">
        <f>(COUNTIF($I207,"AUTRES")+COUNTIF($I207,"UID")+COUNTIF($I207,"CII")+COUNTIF($I207,"EAE"))*$AE207</f>
        <v>0</v>
      </c>
      <c r="AL207" s="164">
        <f t="shared" si="13"/>
        <v>0</v>
      </c>
      <c r="AM207" s="33">
        <f>COUNTIF($J207,"MAR")*$AE207</f>
        <v>1</v>
      </c>
      <c r="AN207" s="165">
        <f>COUNTIF($J207,"TER")*$AE207</f>
        <v>0</v>
      </c>
    </row>
    <row r="208" spans="1:40" ht="20.100000000000001" customHeight="1" x14ac:dyDescent="0.25">
      <c r="A208" s="12"/>
      <c r="B208" s="10">
        <v>44118</v>
      </c>
      <c r="C208" s="29"/>
      <c r="D208" s="7"/>
      <c r="E208" s="11"/>
      <c r="F208" s="120">
        <v>204</v>
      </c>
      <c r="G208" s="115"/>
      <c r="H208" s="6"/>
      <c r="I208" s="16" t="s">
        <v>65</v>
      </c>
      <c r="J208" s="17" t="s">
        <v>67</v>
      </c>
      <c r="K208" s="105" t="s">
        <v>33</v>
      </c>
      <c r="L208" s="7"/>
      <c r="M208" s="7"/>
      <c r="N208" s="6"/>
      <c r="O208" s="88">
        <f t="shared" ca="1" si="11"/>
        <v>44593</v>
      </c>
      <c r="P208" s="5" t="s">
        <v>21</v>
      </c>
      <c r="Q208" s="13" t="s">
        <v>22</v>
      </c>
      <c r="R208" s="11" t="s">
        <v>23</v>
      </c>
      <c r="S208" s="24">
        <v>44154</v>
      </c>
      <c r="T208" s="24">
        <v>44161</v>
      </c>
      <c r="U208" s="24" t="s">
        <v>23</v>
      </c>
      <c r="V208" s="24">
        <v>45688</v>
      </c>
      <c r="W208" s="180"/>
      <c r="X208" s="24">
        <v>44165</v>
      </c>
      <c r="Y208" s="24">
        <v>44161</v>
      </c>
      <c r="Z208" s="7"/>
      <c r="AA208" s="22"/>
      <c r="AB208" s="110"/>
      <c r="AC208" s="58"/>
      <c r="AE208" s="161">
        <f>IF(COUNTIF($F$5:$F208,F208)&gt;1,"0",COUNTIF($F$5:$F208,F208))</f>
        <v>1</v>
      </c>
      <c r="AF208" s="162">
        <f>COUNTIF($I208,"*GSB*")*$AE208</f>
        <v>1</v>
      </c>
      <c r="AG208" s="33">
        <f>COUNTIF($I208,"3a")*$AE208</f>
        <v>0</v>
      </c>
      <c r="AH208" s="33">
        <f>COUNTIF($I208,"4e")*$AE208</f>
        <v>0</v>
      </c>
      <c r="AI208" s="33">
        <f t="shared" si="12"/>
        <v>0</v>
      </c>
      <c r="AJ208" s="33">
        <f>COUNTIF($I208,"BAM")*$AE208</f>
        <v>0</v>
      </c>
      <c r="AK208" s="163">
        <f>(COUNTIF($I208,"AUTRES")+COUNTIF($I208,"UID")+COUNTIF($I208,"CII")+COUNTIF($I208,"EAE"))*$AE208</f>
        <v>0</v>
      </c>
      <c r="AL208" s="164">
        <f t="shared" si="13"/>
        <v>0</v>
      </c>
      <c r="AM208" s="33">
        <f>COUNTIF($J208,"MAR")*$AE208</f>
        <v>0</v>
      </c>
      <c r="AN208" s="165">
        <f>COUNTIF($J208,"TER")*$AE208</f>
        <v>1</v>
      </c>
    </row>
    <row r="209" spans="1:40" ht="20.100000000000001" customHeight="1" x14ac:dyDescent="0.25">
      <c r="A209" s="12"/>
      <c r="B209" s="10">
        <v>44110</v>
      </c>
      <c r="C209" s="29"/>
      <c r="D209" s="7"/>
      <c r="E209" s="11"/>
      <c r="F209" s="120">
        <v>205</v>
      </c>
      <c r="G209" s="115"/>
      <c r="H209" s="6"/>
      <c r="I209" s="16" t="s">
        <v>31</v>
      </c>
      <c r="J209" s="17" t="s">
        <v>67</v>
      </c>
      <c r="K209" s="105" t="s">
        <v>24</v>
      </c>
      <c r="L209" s="7"/>
      <c r="M209" s="7"/>
      <c r="N209" s="6"/>
      <c r="O209" s="88">
        <f t="shared" ca="1" si="11"/>
        <v>44593</v>
      </c>
      <c r="P209" s="5" t="s">
        <v>21</v>
      </c>
      <c r="Q209" s="13" t="s">
        <v>22</v>
      </c>
      <c r="R209" s="11" t="s">
        <v>23</v>
      </c>
      <c r="S209" s="24">
        <v>44110</v>
      </c>
      <c r="T209" s="24">
        <v>44119</v>
      </c>
      <c r="U209" s="24" t="s">
        <v>23</v>
      </c>
      <c r="V209" s="24">
        <v>45613</v>
      </c>
      <c r="W209" s="180"/>
      <c r="X209" s="24">
        <v>44119</v>
      </c>
      <c r="Y209" s="24">
        <v>44119</v>
      </c>
      <c r="Z209" s="7"/>
      <c r="AA209" s="22"/>
      <c r="AB209" s="110"/>
      <c r="AC209" s="58"/>
      <c r="AE209" s="161">
        <f>IF(COUNTIF($F$5:$F209,F209)&gt;1,"0",COUNTIF($F$5:$F209,F209))</f>
        <v>1</v>
      </c>
      <c r="AF209" s="162">
        <f>COUNTIF($I209,"*GSB*")*$AE209</f>
        <v>0</v>
      </c>
      <c r="AG209" s="33">
        <f>COUNTIF($I209,"3a")*$AE209</f>
        <v>0</v>
      </c>
      <c r="AH209" s="33">
        <f>COUNTIF($I209,"4e")*$AE209</f>
        <v>0</v>
      </c>
      <c r="AI209" s="33">
        <f t="shared" si="12"/>
        <v>0</v>
      </c>
      <c r="AJ209" s="33">
        <f>COUNTIF($I209,"BAM")*$AE209</f>
        <v>0</v>
      </c>
      <c r="AK209" s="163">
        <f>(COUNTIF($I209,"AUTRES")+COUNTIF($I209,"UID")+COUNTIF($I209,"CII")+COUNTIF($I209,"EAE"))*$AE209</f>
        <v>1</v>
      </c>
      <c r="AL209" s="164">
        <f t="shared" si="13"/>
        <v>0</v>
      </c>
      <c r="AM209" s="33">
        <f>COUNTIF($J209,"MAR")*$AE209</f>
        <v>0</v>
      </c>
      <c r="AN209" s="165">
        <f>COUNTIF($J209,"TER")*$AE209</f>
        <v>1</v>
      </c>
    </row>
    <row r="210" spans="1:40" ht="20.100000000000001" customHeight="1" x14ac:dyDescent="0.25">
      <c r="A210" s="12"/>
      <c r="B210" s="10">
        <v>44113</v>
      </c>
      <c r="C210" s="29"/>
      <c r="D210" s="7"/>
      <c r="E210" s="11"/>
      <c r="F210" s="120">
        <v>206</v>
      </c>
      <c r="G210" s="115"/>
      <c r="H210" s="6"/>
      <c r="I210" s="16" t="s">
        <v>61</v>
      </c>
      <c r="J210" s="17" t="s">
        <v>67</v>
      </c>
      <c r="K210" s="105" t="s">
        <v>18</v>
      </c>
      <c r="L210" s="7"/>
      <c r="M210" s="7"/>
      <c r="N210" s="6"/>
      <c r="O210" s="88">
        <f t="shared" ca="1" si="11"/>
        <v>44593</v>
      </c>
      <c r="P210" s="5" t="s">
        <v>21</v>
      </c>
      <c r="Q210" s="13" t="s">
        <v>22</v>
      </c>
      <c r="R210" s="11" t="s">
        <v>23</v>
      </c>
      <c r="S210" s="24">
        <v>44124</v>
      </c>
      <c r="T210" s="24">
        <v>44144</v>
      </c>
      <c r="U210" s="24" t="s">
        <v>23</v>
      </c>
      <c r="V210" s="24">
        <v>44744</v>
      </c>
      <c r="W210" s="180"/>
      <c r="X210" s="24">
        <v>44167</v>
      </c>
      <c r="Y210" s="24">
        <v>44144</v>
      </c>
      <c r="Z210" s="7"/>
      <c r="AA210" s="22"/>
      <c r="AB210" s="110"/>
      <c r="AC210" s="58"/>
      <c r="AE210" s="161">
        <f>IF(COUNTIF($F$5:$F210,F210)&gt;1,"0",COUNTIF($F$5:$F210,F210))</f>
        <v>1</v>
      </c>
      <c r="AF210" s="162">
        <f>COUNTIF($I210,"*GSB*")*$AE210</f>
        <v>0</v>
      </c>
      <c r="AG210" s="33">
        <f>COUNTIF($I210,"3a")*$AE210</f>
        <v>1</v>
      </c>
      <c r="AH210" s="33">
        <f>COUNTIF($I210,"4e")*$AE210</f>
        <v>0</v>
      </c>
      <c r="AI210" s="33">
        <f t="shared" si="12"/>
        <v>0</v>
      </c>
      <c r="AJ210" s="33">
        <f>COUNTIF($I210,"BAM")*$AE210</f>
        <v>0</v>
      </c>
      <c r="AK210" s="163">
        <f>(COUNTIF($I210,"AUTRES")+COUNTIF($I210,"UID")+COUNTIF($I210,"CII")+COUNTIF($I210,"EAE"))*$AE210</f>
        <v>0</v>
      </c>
      <c r="AL210" s="164">
        <f t="shared" si="13"/>
        <v>0</v>
      </c>
      <c r="AM210" s="33">
        <f>COUNTIF($J210,"MAR")*$AE210</f>
        <v>0</v>
      </c>
      <c r="AN210" s="165">
        <f>COUNTIF($J210,"TER")*$AE210</f>
        <v>1</v>
      </c>
    </row>
    <row r="211" spans="1:40" ht="20.100000000000001" customHeight="1" x14ac:dyDescent="0.25">
      <c r="A211" s="12"/>
      <c r="B211" s="10">
        <v>44113</v>
      </c>
      <c r="C211" s="29"/>
      <c r="D211" s="7"/>
      <c r="E211" s="11"/>
      <c r="F211" s="120">
        <v>207</v>
      </c>
      <c r="G211" s="115"/>
      <c r="H211" s="6"/>
      <c r="I211" s="16" t="s">
        <v>60</v>
      </c>
      <c r="J211" s="17" t="s">
        <v>67</v>
      </c>
      <c r="K211" s="105" t="s">
        <v>18</v>
      </c>
      <c r="L211" s="7"/>
      <c r="M211" s="7"/>
      <c r="N211" s="6"/>
      <c r="O211" s="88">
        <f t="shared" ca="1" si="11"/>
        <v>44593</v>
      </c>
      <c r="P211" s="5" t="s">
        <v>21</v>
      </c>
      <c r="Q211" s="13" t="s">
        <v>22</v>
      </c>
      <c r="R211" s="11" t="s">
        <v>23</v>
      </c>
      <c r="S211" s="24">
        <v>44120</v>
      </c>
      <c r="T211" s="24">
        <v>44144</v>
      </c>
      <c r="U211" s="24" t="s">
        <v>23</v>
      </c>
      <c r="V211" s="24">
        <v>44450</v>
      </c>
      <c r="W211" s="180"/>
      <c r="X211" s="24">
        <v>44159</v>
      </c>
      <c r="Y211" s="24">
        <v>44144</v>
      </c>
      <c r="Z211" s="7"/>
      <c r="AA211" s="22"/>
      <c r="AB211" s="110"/>
      <c r="AC211" s="58"/>
      <c r="AE211" s="161">
        <f>IF(COUNTIF($F$5:$F211,F211)&gt;1,"0",COUNTIF($F$5:$F211,F211))</f>
        <v>1</v>
      </c>
      <c r="AF211" s="162">
        <f>COUNTIF($I211,"*GSB*")*$AE211</f>
        <v>0</v>
      </c>
      <c r="AG211" s="33">
        <f>COUNTIF($I211,"3a")*$AE211</f>
        <v>0</v>
      </c>
      <c r="AH211" s="33">
        <f>COUNTIF($I211,"4e")*$AE211</f>
        <v>1</v>
      </c>
      <c r="AI211" s="33">
        <f t="shared" si="12"/>
        <v>0</v>
      </c>
      <c r="AJ211" s="33">
        <f>COUNTIF($I211,"BAM")*$AE211</f>
        <v>0</v>
      </c>
      <c r="AK211" s="163">
        <f>(COUNTIF($I211,"AUTRES")+COUNTIF($I211,"UID")+COUNTIF($I211,"CII")+COUNTIF($I211,"EAE"))*$AE211</f>
        <v>0</v>
      </c>
      <c r="AL211" s="164">
        <f t="shared" si="13"/>
        <v>0</v>
      </c>
      <c r="AM211" s="33">
        <f>COUNTIF($J211,"MAR")*$AE211</f>
        <v>0</v>
      </c>
      <c r="AN211" s="165">
        <f>COUNTIF($J211,"TER")*$AE211</f>
        <v>1</v>
      </c>
    </row>
    <row r="212" spans="1:40" ht="20.100000000000001" customHeight="1" x14ac:dyDescent="0.25">
      <c r="A212" s="12"/>
      <c r="B212" s="10">
        <v>44113</v>
      </c>
      <c r="C212" s="29"/>
      <c r="D212" s="7"/>
      <c r="E212" s="11"/>
      <c r="F212" s="120">
        <v>208</v>
      </c>
      <c r="G212" s="115"/>
      <c r="H212" s="6"/>
      <c r="I212" s="16" t="s">
        <v>60</v>
      </c>
      <c r="J212" s="17" t="s">
        <v>67</v>
      </c>
      <c r="K212" s="105" t="s">
        <v>18</v>
      </c>
      <c r="L212" s="7"/>
      <c r="M212" s="7"/>
      <c r="N212" s="6"/>
      <c r="O212" s="88">
        <f t="shared" ca="1" si="11"/>
        <v>44593</v>
      </c>
      <c r="P212" s="5" t="s">
        <v>21</v>
      </c>
      <c r="Q212" s="13" t="s">
        <v>22</v>
      </c>
      <c r="R212" s="11" t="s">
        <v>23</v>
      </c>
      <c r="S212" s="24">
        <v>44284</v>
      </c>
      <c r="T212" s="24">
        <v>44293</v>
      </c>
      <c r="U212" s="24" t="s">
        <v>23</v>
      </c>
      <c r="V212" s="24">
        <v>44722</v>
      </c>
      <c r="W212" s="180"/>
      <c r="X212" s="24">
        <v>44323</v>
      </c>
      <c r="Y212" s="24">
        <v>44293</v>
      </c>
      <c r="Z212" s="7"/>
      <c r="AA212" s="22"/>
      <c r="AB212" s="110"/>
      <c r="AC212" s="58"/>
      <c r="AE212" s="161">
        <f>IF(COUNTIF($F$5:$F212,F212)&gt;1,"0",COUNTIF($F$5:$F212,F212))</f>
        <v>1</v>
      </c>
      <c r="AF212" s="162">
        <f>COUNTIF($I212,"*GSB*")*$AE212</f>
        <v>0</v>
      </c>
      <c r="AG212" s="33">
        <f>COUNTIF($I212,"3a")*$AE212</f>
        <v>0</v>
      </c>
      <c r="AH212" s="33">
        <f>COUNTIF($I212,"4e")*$AE212</f>
        <v>1</v>
      </c>
      <c r="AI212" s="33">
        <f t="shared" si="12"/>
        <v>0</v>
      </c>
      <c r="AJ212" s="33">
        <f>COUNTIF($I212,"BAM")*$AE212</f>
        <v>0</v>
      </c>
      <c r="AK212" s="163">
        <f>(COUNTIF($I212,"AUTRES")+COUNTIF($I212,"UID")+COUNTIF($I212,"CII")+COUNTIF($I212,"EAE"))*$AE212</f>
        <v>0</v>
      </c>
      <c r="AL212" s="164">
        <f t="shared" si="13"/>
        <v>0</v>
      </c>
      <c r="AM212" s="33">
        <f>COUNTIF($J212,"MAR")*$AE212</f>
        <v>0</v>
      </c>
      <c r="AN212" s="165">
        <f>COUNTIF($J212,"TER")*$AE212</f>
        <v>1</v>
      </c>
    </row>
    <row r="213" spans="1:40" ht="20.100000000000001" customHeight="1" x14ac:dyDescent="0.25">
      <c r="A213" s="12"/>
      <c r="B213" s="10">
        <v>44118</v>
      </c>
      <c r="C213" s="29"/>
      <c r="D213" s="7"/>
      <c r="E213" s="11"/>
      <c r="F213" s="120">
        <v>209</v>
      </c>
      <c r="G213" s="115"/>
      <c r="H213" s="6"/>
      <c r="I213" s="16" t="s">
        <v>72</v>
      </c>
      <c r="J213" s="17" t="s">
        <v>67</v>
      </c>
      <c r="K213" s="105" t="s">
        <v>24</v>
      </c>
      <c r="L213" s="7"/>
      <c r="M213" s="7"/>
      <c r="N213" s="6"/>
      <c r="O213" s="88">
        <f t="shared" ca="1" si="11"/>
        <v>44593</v>
      </c>
      <c r="P213" s="5" t="s">
        <v>21</v>
      </c>
      <c r="Q213" s="13" t="s">
        <v>22</v>
      </c>
      <c r="R213" s="11" t="s">
        <v>23</v>
      </c>
      <c r="S213" s="24">
        <v>44119</v>
      </c>
      <c r="T213" s="24">
        <v>44130</v>
      </c>
      <c r="U213" s="24" t="s">
        <v>23</v>
      </c>
      <c r="V213" s="24">
        <v>45282</v>
      </c>
      <c r="W213" s="180"/>
      <c r="X213" s="24">
        <v>44144</v>
      </c>
      <c r="Y213" s="24">
        <v>44130</v>
      </c>
      <c r="Z213" s="7"/>
      <c r="AA213" s="22"/>
      <c r="AB213" s="110"/>
      <c r="AC213" s="58"/>
      <c r="AE213" s="161">
        <f>IF(COUNTIF($F$5:$F213,F213)&gt;1,"0",COUNTIF($F$5:$F213,F213))</f>
        <v>1</v>
      </c>
      <c r="AF213" s="162">
        <f>COUNTIF($I213,"*GSB*")*$AE213</f>
        <v>0</v>
      </c>
      <c r="AG213" s="33">
        <f>COUNTIF($I213,"3a")*$AE213</f>
        <v>0</v>
      </c>
      <c r="AH213" s="33">
        <f>COUNTIF($I213,"4e")*$AE213</f>
        <v>0</v>
      </c>
      <c r="AI213" s="33">
        <f t="shared" si="12"/>
        <v>1</v>
      </c>
      <c r="AJ213" s="33">
        <f>COUNTIF($I213,"BAM")*$AE213</f>
        <v>0</v>
      </c>
      <c r="AK213" s="163">
        <f>(COUNTIF($I213,"AUTRES")+COUNTIF($I213,"UID")+COUNTIF($I213,"CII")+COUNTIF($I213,"EAE"))*$AE213</f>
        <v>0</v>
      </c>
      <c r="AL213" s="164">
        <f t="shared" si="13"/>
        <v>0</v>
      </c>
      <c r="AM213" s="33">
        <f>COUNTIF($J213,"MAR")*$AE213</f>
        <v>0</v>
      </c>
      <c r="AN213" s="165">
        <f>COUNTIF($J213,"TER")*$AE213</f>
        <v>1</v>
      </c>
    </row>
    <row r="214" spans="1:40" ht="20.100000000000001" customHeight="1" x14ac:dyDescent="0.25">
      <c r="A214" s="12"/>
      <c r="B214" s="10">
        <v>44116</v>
      </c>
      <c r="C214" s="29"/>
      <c r="D214" s="7"/>
      <c r="E214" s="11"/>
      <c r="F214" s="120">
        <v>210</v>
      </c>
      <c r="G214" s="115"/>
      <c r="H214" s="6"/>
      <c r="I214" s="16" t="s">
        <v>60</v>
      </c>
      <c r="J214" s="17" t="s">
        <v>67</v>
      </c>
      <c r="K214" s="105" t="s">
        <v>18</v>
      </c>
      <c r="L214" s="7"/>
      <c r="M214" s="7"/>
      <c r="N214" s="6"/>
      <c r="O214" s="88">
        <f t="shared" ca="1" si="11"/>
        <v>44593</v>
      </c>
      <c r="P214" s="5" t="s">
        <v>21</v>
      </c>
      <c r="Q214" s="13" t="s">
        <v>22</v>
      </c>
      <c r="R214" s="11" t="s">
        <v>23</v>
      </c>
      <c r="S214" s="24">
        <v>44154</v>
      </c>
      <c r="T214" s="24">
        <v>44161</v>
      </c>
      <c r="U214" s="24" t="s">
        <v>23</v>
      </c>
      <c r="V214" s="24">
        <v>45583</v>
      </c>
      <c r="W214" s="180"/>
      <c r="X214" s="24">
        <v>44203</v>
      </c>
      <c r="Y214" s="24">
        <v>44161</v>
      </c>
      <c r="Z214" s="7"/>
      <c r="AA214" s="22"/>
      <c r="AB214" s="110"/>
      <c r="AC214" s="58"/>
      <c r="AE214" s="161">
        <f>IF(COUNTIF($F$5:$F214,F214)&gt;1,"0",COUNTIF($F$5:$F214,F214))</f>
        <v>1</v>
      </c>
      <c r="AF214" s="162">
        <f>COUNTIF($I214,"*GSB*")*$AE214</f>
        <v>0</v>
      </c>
      <c r="AG214" s="33">
        <f>COUNTIF($I214,"3a")*$AE214</f>
        <v>0</v>
      </c>
      <c r="AH214" s="33">
        <f>COUNTIF($I214,"4e")*$AE214</f>
        <v>1</v>
      </c>
      <c r="AI214" s="33">
        <f t="shared" si="12"/>
        <v>0</v>
      </c>
      <c r="AJ214" s="33">
        <f>COUNTIF($I214,"BAM")*$AE214</f>
        <v>0</v>
      </c>
      <c r="AK214" s="163">
        <f>(COUNTIF($I214,"AUTRES")+COUNTIF($I214,"UID")+COUNTIF($I214,"CII")+COUNTIF($I214,"EAE"))*$AE214</f>
        <v>0</v>
      </c>
      <c r="AL214" s="164">
        <f t="shared" si="13"/>
        <v>0</v>
      </c>
      <c r="AM214" s="33">
        <f>COUNTIF($J214,"MAR")*$AE214</f>
        <v>0</v>
      </c>
      <c r="AN214" s="165">
        <f>COUNTIF($J214,"TER")*$AE214</f>
        <v>1</v>
      </c>
    </row>
    <row r="215" spans="1:40" ht="20.100000000000001" customHeight="1" x14ac:dyDescent="0.25">
      <c r="A215" s="12"/>
      <c r="B215" s="10">
        <v>44117</v>
      </c>
      <c r="C215" s="29"/>
      <c r="D215" s="7"/>
      <c r="E215" s="11"/>
      <c r="F215" s="120">
        <v>211</v>
      </c>
      <c r="G215" s="115"/>
      <c r="H215" s="6"/>
      <c r="I215" s="16" t="s">
        <v>64</v>
      </c>
      <c r="J215" s="13" t="s">
        <v>66</v>
      </c>
      <c r="K215" s="105"/>
      <c r="L215" s="7"/>
      <c r="M215" s="7"/>
      <c r="N215" s="6"/>
      <c r="O215" s="88">
        <f t="shared" ca="1" si="11"/>
        <v>44593</v>
      </c>
      <c r="P215" s="5"/>
      <c r="Q215" s="13"/>
      <c r="R215" s="11" t="s">
        <v>30</v>
      </c>
      <c r="S215" s="24">
        <v>44288</v>
      </c>
      <c r="T215" s="92"/>
      <c r="U215" s="92"/>
      <c r="V215" s="92"/>
      <c r="W215" s="179"/>
      <c r="X215" s="92"/>
      <c r="Y215" s="92">
        <v>44288</v>
      </c>
      <c r="Z215" s="7"/>
      <c r="AA215" s="22"/>
      <c r="AB215" s="110"/>
      <c r="AC215" s="58"/>
      <c r="AE215" s="161">
        <f>IF(COUNTIF($F$5:$F215,F215)&gt;1,"0",COUNTIF($F$5:$F215,F215))</f>
        <v>1</v>
      </c>
      <c r="AF215" s="162">
        <f>COUNTIF($I215,"*GSB*")*$AE215</f>
        <v>0</v>
      </c>
      <c r="AG215" s="33">
        <f>COUNTIF($I215,"3a")*$AE215</f>
        <v>0</v>
      </c>
      <c r="AH215" s="33">
        <f>COUNTIF($I215,"4e")*$AE215</f>
        <v>0</v>
      </c>
      <c r="AI215" s="33">
        <f t="shared" si="12"/>
        <v>0</v>
      </c>
      <c r="AJ215" s="33">
        <f>COUNTIF($I215,"BAM")*$AE215</f>
        <v>1</v>
      </c>
      <c r="AK215" s="163">
        <f>(COUNTIF($I215,"AUTRES")+COUNTIF($I215,"UID")+COUNTIF($I215,"CII")+COUNTIF($I215,"EAE"))*$AE215</f>
        <v>0</v>
      </c>
      <c r="AL215" s="164">
        <f t="shared" si="13"/>
        <v>0</v>
      </c>
      <c r="AM215" s="33">
        <f>COUNTIF($J215,"MAR")*$AE215</f>
        <v>1</v>
      </c>
      <c r="AN215" s="165">
        <f>COUNTIF($J215,"TER")*$AE215</f>
        <v>0</v>
      </c>
    </row>
    <row r="216" spans="1:40" ht="20.100000000000001" customHeight="1" x14ac:dyDescent="0.25">
      <c r="A216" s="12"/>
      <c r="B216" s="10">
        <v>44120</v>
      </c>
      <c r="C216" s="29"/>
      <c r="D216" s="7"/>
      <c r="E216" s="11"/>
      <c r="F216" s="120">
        <v>212</v>
      </c>
      <c r="G216" s="115"/>
      <c r="H216" s="6"/>
      <c r="I216" s="16" t="s">
        <v>64</v>
      </c>
      <c r="J216" s="13" t="s">
        <v>66</v>
      </c>
      <c r="K216" s="105" t="s">
        <v>24</v>
      </c>
      <c r="L216" s="7"/>
      <c r="M216" s="7"/>
      <c r="N216" s="6"/>
      <c r="O216" s="88">
        <f t="shared" ca="1" si="11"/>
        <v>44593</v>
      </c>
      <c r="P216" s="5" t="s">
        <v>21</v>
      </c>
      <c r="Q216" s="13" t="s">
        <v>22</v>
      </c>
      <c r="R216" s="11" t="s">
        <v>23</v>
      </c>
      <c r="S216" s="24">
        <v>44130</v>
      </c>
      <c r="T216" s="24">
        <v>44137</v>
      </c>
      <c r="U216" s="24" t="s">
        <v>23</v>
      </c>
      <c r="V216" s="24">
        <v>45600</v>
      </c>
      <c r="W216" s="180"/>
      <c r="X216" s="24">
        <v>44144</v>
      </c>
      <c r="Y216" s="24">
        <v>44137</v>
      </c>
      <c r="Z216" s="7"/>
      <c r="AA216" s="22"/>
      <c r="AB216" s="110"/>
      <c r="AC216" s="58"/>
      <c r="AE216" s="161">
        <f>IF(COUNTIF($F$5:$F216,F216)&gt;1,"0",COUNTIF($F$5:$F216,F216))</f>
        <v>1</v>
      </c>
      <c r="AF216" s="162">
        <f>COUNTIF($I216,"*GSB*")*$AE216</f>
        <v>0</v>
      </c>
      <c r="AG216" s="33">
        <f>COUNTIF($I216,"3a")*$AE216</f>
        <v>0</v>
      </c>
      <c r="AH216" s="33">
        <f>COUNTIF($I216,"4e")*$AE216</f>
        <v>0</v>
      </c>
      <c r="AI216" s="33">
        <f t="shared" si="12"/>
        <v>0</v>
      </c>
      <c r="AJ216" s="33">
        <f>COUNTIF($I216,"BAM")*$AE216</f>
        <v>1</v>
      </c>
      <c r="AK216" s="163">
        <f>(COUNTIF($I216,"AUTRES")+COUNTIF($I216,"UID")+COUNTIF($I216,"CII")+COUNTIF($I216,"EAE"))*$AE216</f>
        <v>0</v>
      </c>
      <c r="AL216" s="164">
        <f t="shared" si="13"/>
        <v>0</v>
      </c>
      <c r="AM216" s="33">
        <f>COUNTIF($J216,"MAR")*$AE216</f>
        <v>1</v>
      </c>
      <c r="AN216" s="165">
        <f>COUNTIF($J216,"TER")*$AE216</f>
        <v>0</v>
      </c>
    </row>
    <row r="217" spans="1:40" ht="20.100000000000001" customHeight="1" x14ac:dyDescent="0.25">
      <c r="A217" s="12"/>
      <c r="B217" s="10">
        <v>44118</v>
      </c>
      <c r="C217" s="29"/>
      <c r="D217" s="7"/>
      <c r="E217" s="11"/>
      <c r="F217" s="120">
        <v>213</v>
      </c>
      <c r="G217" s="115"/>
      <c r="H217" s="6"/>
      <c r="I217" s="16" t="s">
        <v>65</v>
      </c>
      <c r="J217" s="17" t="s">
        <v>67</v>
      </c>
      <c r="K217" s="105" t="s">
        <v>24</v>
      </c>
      <c r="L217" s="7"/>
      <c r="M217" s="7"/>
      <c r="N217" s="6"/>
      <c r="O217" s="88">
        <f t="shared" ca="1" si="11"/>
        <v>44593</v>
      </c>
      <c r="P217" s="5" t="s">
        <v>21</v>
      </c>
      <c r="Q217" s="13" t="s">
        <v>22</v>
      </c>
      <c r="R217" s="11" t="s">
        <v>23</v>
      </c>
      <c r="S217" s="24">
        <v>44154</v>
      </c>
      <c r="T217" s="24">
        <v>44161</v>
      </c>
      <c r="U217" s="24" t="s">
        <v>23</v>
      </c>
      <c r="V217" s="24">
        <v>45688</v>
      </c>
      <c r="W217" s="180"/>
      <c r="X217" s="24">
        <v>44165</v>
      </c>
      <c r="Y217" s="24">
        <v>44161</v>
      </c>
      <c r="Z217" s="7"/>
      <c r="AA217" s="22"/>
      <c r="AB217" s="110"/>
      <c r="AC217" s="58"/>
      <c r="AE217" s="161">
        <f>IF(COUNTIF($F$5:$F217,F217)&gt;1,"0",COUNTIF($F$5:$F217,F217))</f>
        <v>1</v>
      </c>
      <c r="AF217" s="162">
        <f>COUNTIF($I217,"*GSB*")*$AE217</f>
        <v>1</v>
      </c>
      <c r="AG217" s="33">
        <f>COUNTIF($I217,"3a")*$AE217</f>
        <v>0</v>
      </c>
      <c r="AH217" s="33">
        <f>COUNTIF($I217,"4e")*$AE217</f>
        <v>0</v>
      </c>
      <c r="AI217" s="33">
        <f t="shared" si="12"/>
        <v>0</v>
      </c>
      <c r="AJ217" s="33">
        <f>COUNTIF($I217,"BAM")*$AE217</f>
        <v>0</v>
      </c>
      <c r="AK217" s="163">
        <f>(COUNTIF($I217,"AUTRES")+COUNTIF($I217,"UID")+COUNTIF($I217,"CII")+COUNTIF($I217,"EAE"))*$AE217</f>
        <v>0</v>
      </c>
      <c r="AL217" s="164">
        <f t="shared" si="13"/>
        <v>0</v>
      </c>
      <c r="AM217" s="33">
        <f>COUNTIF($J217,"MAR")*$AE217</f>
        <v>0</v>
      </c>
      <c r="AN217" s="165">
        <f>COUNTIF($J217,"TER")*$AE217</f>
        <v>1</v>
      </c>
    </row>
    <row r="218" spans="1:40" ht="20.100000000000001" customHeight="1" x14ac:dyDescent="0.25">
      <c r="A218" s="12"/>
      <c r="B218" s="10">
        <v>44129</v>
      </c>
      <c r="C218" s="29"/>
      <c r="D218" s="7"/>
      <c r="E218" s="11"/>
      <c r="F218" s="120">
        <v>214</v>
      </c>
      <c r="G218" s="115"/>
      <c r="H218" s="6"/>
      <c r="I218" s="16" t="s">
        <v>73</v>
      </c>
      <c r="J218" s="17" t="s">
        <v>67</v>
      </c>
      <c r="K218" s="105" t="s">
        <v>24</v>
      </c>
      <c r="L218" s="7"/>
      <c r="M218" s="7"/>
      <c r="N218" s="6"/>
      <c r="O218" s="88">
        <f t="shared" ca="1" si="11"/>
        <v>44593</v>
      </c>
      <c r="P218" s="5" t="s">
        <v>21</v>
      </c>
      <c r="Q218" s="13" t="s">
        <v>22</v>
      </c>
      <c r="R218" s="11" t="s">
        <v>23</v>
      </c>
      <c r="S218" s="24">
        <v>44130</v>
      </c>
      <c r="T218" s="24">
        <v>44144</v>
      </c>
      <c r="U218" s="24" t="s">
        <v>23</v>
      </c>
      <c r="V218" s="24">
        <v>45613</v>
      </c>
      <c r="W218" s="180"/>
      <c r="X218" s="24">
        <v>44162</v>
      </c>
      <c r="Y218" s="24">
        <v>44144</v>
      </c>
      <c r="Z218" s="7"/>
      <c r="AA218" s="22"/>
      <c r="AB218" s="110"/>
      <c r="AC218" s="58"/>
      <c r="AE218" s="161">
        <f>IF(COUNTIF($F$5:$F218,F218)&gt;1,"0",COUNTIF($F$5:$F218,F218))</f>
        <v>1</v>
      </c>
      <c r="AF218" s="162">
        <f>COUNTIF($I218,"*GSB*")*$AE218</f>
        <v>0</v>
      </c>
      <c r="AG218" s="33">
        <f>COUNTIF($I218,"3a")*$AE218</f>
        <v>0</v>
      </c>
      <c r="AH218" s="33">
        <f>COUNTIF($I218,"4e")*$AE218</f>
        <v>0</v>
      </c>
      <c r="AI218" s="33">
        <f t="shared" si="12"/>
        <v>1</v>
      </c>
      <c r="AJ218" s="33">
        <f>COUNTIF($I218,"BAM")*$AE218</f>
        <v>0</v>
      </c>
      <c r="AK218" s="163">
        <f>(COUNTIF($I218,"AUTRES")+COUNTIF($I218,"UID")+COUNTIF($I218,"CII")+COUNTIF($I218,"EAE"))*$AE218</f>
        <v>0</v>
      </c>
      <c r="AL218" s="164">
        <f t="shared" si="13"/>
        <v>0</v>
      </c>
      <c r="AM218" s="33">
        <f>COUNTIF($J218,"MAR")*$AE218</f>
        <v>0</v>
      </c>
      <c r="AN218" s="165">
        <f>COUNTIF($J218,"TER")*$AE218</f>
        <v>1</v>
      </c>
    </row>
    <row r="219" spans="1:40" ht="20.100000000000001" customHeight="1" x14ac:dyDescent="0.25">
      <c r="A219" s="12"/>
      <c r="B219" s="10">
        <v>44126</v>
      </c>
      <c r="C219" s="29"/>
      <c r="D219" s="7"/>
      <c r="E219" s="11"/>
      <c r="F219" s="120">
        <v>215</v>
      </c>
      <c r="G219" s="115"/>
      <c r="H219" s="6"/>
      <c r="I219" s="16" t="s">
        <v>60</v>
      </c>
      <c r="J219" s="17" t="s">
        <v>67</v>
      </c>
      <c r="K219" s="105" t="s">
        <v>33</v>
      </c>
      <c r="L219" s="7"/>
      <c r="M219" s="7"/>
      <c r="N219" s="6"/>
      <c r="O219" s="88">
        <f t="shared" ca="1" si="11"/>
        <v>44593</v>
      </c>
      <c r="P219" s="5" t="s">
        <v>21</v>
      </c>
      <c r="Q219" s="13" t="s">
        <v>22</v>
      </c>
      <c r="R219" s="11" t="s">
        <v>23</v>
      </c>
      <c r="S219" s="24">
        <v>44126</v>
      </c>
      <c r="T219" s="24">
        <v>44144</v>
      </c>
      <c r="U219" s="24" t="s">
        <v>23</v>
      </c>
      <c r="V219" s="24">
        <v>45138</v>
      </c>
      <c r="W219" s="180"/>
      <c r="X219" s="24">
        <v>44145</v>
      </c>
      <c r="Y219" s="24">
        <v>44144</v>
      </c>
      <c r="Z219" s="7"/>
      <c r="AA219" s="22"/>
      <c r="AB219" s="110"/>
      <c r="AC219" s="58"/>
      <c r="AE219" s="161">
        <f>IF(COUNTIF($F$5:$F219,F219)&gt;1,"0",COUNTIF($F$5:$F219,F219))</f>
        <v>1</v>
      </c>
      <c r="AF219" s="162">
        <f>COUNTIF($I219,"*GSB*")*$AE219</f>
        <v>0</v>
      </c>
      <c r="AG219" s="33">
        <f>COUNTIF($I219,"3a")*$AE219</f>
        <v>0</v>
      </c>
      <c r="AH219" s="33">
        <f>COUNTIF($I219,"4e")*$AE219</f>
        <v>1</v>
      </c>
      <c r="AI219" s="33">
        <f t="shared" si="12"/>
        <v>0</v>
      </c>
      <c r="AJ219" s="33">
        <f>COUNTIF($I219,"BAM")*$AE219</f>
        <v>0</v>
      </c>
      <c r="AK219" s="163">
        <f>(COUNTIF($I219,"AUTRES")+COUNTIF($I219,"UID")+COUNTIF($I219,"CII")+COUNTIF($I219,"EAE"))*$AE219</f>
        <v>0</v>
      </c>
      <c r="AL219" s="164">
        <f t="shared" si="13"/>
        <v>0</v>
      </c>
      <c r="AM219" s="33">
        <f>COUNTIF($J219,"MAR")*$AE219</f>
        <v>0</v>
      </c>
      <c r="AN219" s="165">
        <f>COUNTIF($J219,"TER")*$AE219</f>
        <v>1</v>
      </c>
    </row>
    <row r="220" spans="1:40" ht="20.100000000000001" customHeight="1" x14ac:dyDescent="0.25">
      <c r="A220" s="12"/>
      <c r="B220" s="10">
        <v>44128</v>
      </c>
      <c r="C220" s="29"/>
      <c r="D220" s="7"/>
      <c r="E220" s="11"/>
      <c r="F220" s="120">
        <v>216</v>
      </c>
      <c r="G220" s="115"/>
      <c r="H220" s="6"/>
      <c r="I220" s="16" t="s">
        <v>60</v>
      </c>
      <c r="J220" s="17" t="s">
        <v>67</v>
      </c>
      <c r="K220" s="105" t="s">
        <v>18</v>
      </c>
      <c r="L220" s="7"/>
      <c r="M220" s="7"/>
      <c r="N220" s="6"/>
      <c r="O220" s="88">
        <f t="shared" ca="1" si="11"/>
        <v>44593</v>
      </c>
      <c r="P220" s="5" t="s">
        <v>21</v>
      </c>
      <c r="Q220" s="13" t="s">
        <v>22</v>
      </c>
      <c r="R220" s="11" t="s">
        <v>23</v>
      </c>
      <c r="S220" s="24">
        <v>44130</v>
      </c>
      <c r="T220" s="24">
        <v>44144</v>
      </c>
      <c r="U220" s="24" t="s">
        <v>23</v>
      </c>
      <c r="V220" s="24">
        <v>44237</v>
      </c>
      <c r="W220" s="180"/>
      <c r="X220" s="24">
        <v>44151</v>
      </c>
      <c r="Y220" s="24">
        <v>44144</v>
      </c>
      <c r="Z220" s="7"/>
      <c r="AA220" s="22"/>
      <c r="AB220" s="110"/>
      <c r="AC220" s="58"/>
      <c r="AE220" s="161">
        <f>IF(COUNTIF($F$5:$F220,F220)&gt;1,"0",COUNTIF($F$5:$F220,F220))</f>
        <v>1</v>
      </c>
      <c r="AF220" s="162">
        <f>COUNTIF($I220,"*GSB*")*$AE220</f>
        <v>0</v>
      </c>
      <c r="AG220" s="33">
        <f>COUNTIF($I220,"3a")*$AE220</f>
        <v>0</v>
      </c>
      <c r="AH220" s="33">
        <f>COUNTIF($I220,"4e")*$AE220</f>
        <v>1</v>
      </c>
      <c r="AI220" s="33">
        <f t="shared" si="12"/>
        <v>0</v>
      </c>
      <c r="AJ220" s="33">
        <f>COUNTIF($I220,"BAM")*$AE220</f>
        <v>0</v>
      </c>
      <c r="AK220" s="163">
        <f>(COUNTIF($I220,"AUTRES")+COUNTIF($I220,"UID")+COUNTIF($I220,"CII")+COUNTIF($I220,"EAE"))*$AE220</f>
        <v>0</v>
      </c>
      <c r="AL220" s="164">
        <f t="shared" si="13"/>
        <v>0</v>
      </c>
      <c r="AM220" s="33">
        <f>COUNTIF($J220,"MAR")*$AE220</f>
        <v>0</v>
      </c>
      <c r="AN220" s="165">
        <f>COUNTIF($J220,"TER")*$AE220</f>
        <v>1</v>
      </c>
    </row>
    <row r="221" spans="1:40" ht="20.100000000000001" customHeight="1" x14ac:dyDescent="0.25">
      <c r="A221" s="12"/>
      <c r="B221" s="10">
        <v>44128</v>
      </c>
      <c r="C221" s="29"/>
      <c r="D221" s="7"/>
      <c r="E221" s="11"/>
      <c r="F221" s="120">
        <v>217</v>
      </c>
      <c r="G221" s="115"/>
      <c r="H221" s="6"/>
      <c r="I221" s="16" t="s">
        <v>60</v>
      </c>
      <c r="J221" s="17" t="s">
        <v>67</v>
      </c>
      <c r="K221" s="105" t="s">
        <v>24</v>
      </c>
      <c r="L221" s="7"/>
      <c r="M221" s="7"/>
      <c r="N221" s="6"/>
      <c r="O221" s="88">
        <f t="shared" ca="1" si="11"/>
        <v>44593</v>
      </c>
      <c r="P221" s="5" t="s">
        <v>21</v>
      </c>
      <c r="Q221" s="13" t="s">
        <v>22</v>
      </c>
      <c r="R221" s="11" t="s">
        <v>23</v>
      </c>
      <c r="S221" s="24">
        <v>44130</v>
      </c>
      <c r="T221" s="24">
        <v>44144</v>
      </c>
      <c r="U221" s="24" t="s">
        <v>23</v>
      </c>
      <c r="V221" s="24">
        <v>44237</v>
      </c>
      <c r="W221" s="180"/>
      <c r="X221" s="24">
        <v>44151</v>
      </c>
      <c r="Y221" s="24">
        <v>44144</v>
      </c>
      <c r="Z221" s="7"/>
      <c r="AA221" s="22"/>
      <c r="AB221" s="110"/>
      <c r="AC221" s="58"/>
      <c r="AE221" s="161">
        <f>IF(COUNTIF($F$5:$F221,F221)&gt;1,"0",COUNTIF($F$5:$F221,F221))</f>
        <v>1</v>
      </c>
      <c r="AF221" s="162">
        <f>COUNTIF($I221,"*GSB*")*$AE221</f>
        <v>0</v>
      </c>
      <c r="AG221" s="33">
        <f>COUNTIF($I221,"3a")*$AE221</f>
        <v>0</v>
      </c>
      <c r="AH221" s="33">
        <f>COUNTIF($I221,"4e")*$AE221</f>
        <v>1</v>
      </c>
      <c r="AI221" s="33">
        <f t="shared" si="12"/>
        <v>0</v>
      </c>
      <c r="AJ221" s="33">
        <f>COUNTIF($I221,"BAM")*$AE221</f>
        <v>0</v>
      </c>
      <c r="AK221" s="163">
        <f>(COUNTIF($I221,"AUTRES")+COUNTIF($I221,"UID")+COUNTIF($I221,"CII")+COUNTIF($I221,"EAE"))*$AE221</f>
        <v>0</v>
      </c>
      <c r="AL221" s="164">
        <f t="shared" si="13"/>
        <v>0</v>
      </c>
      <c r="AM221" s="33">
        <f>COUNTIF($J221,"MAR")*$AE221</f>
        <v>0</v>
      </c>
      <c r="AN221" s="165">
        <f>COUNTIF($J221,"TER")*$AE221</f>
        <v>1</v>
      </c>
    </row>
    <row r="222" spans="1:40" ht="20.100000000000001" customHeight="1" x14ac:dyDescent="0.25">
      <c r="A222" s="12"/>
      <c r="B222" s="10">
        <v>44129</v>
      </c>
      <c r="C222" s="29"/>
      <c r="D222" s="7"/>
      <c r="E222" s="11"/>
      <c r="F222" s="120">
        <v>218</v>
      </c>
      <c r="G222" s="115"/>
      <c r="H222" s="6"/>
      <c r="I222" s="16" t="s">
        <v>73</v>
      </c>
      <c r="J222" s="17" t="s">
        <v>67</v>
      </c>
      <c r="K222" s="105" t="s">
        <v>24</v>
      </c>
      <c r="L222" s="7"/>
      <c r="M222" s="7"/>
      <c r="N222" s="6"/>
      <c r="O222" s="88">
        <f t="shared" ca="1" si="11"/>
        <v>44593</v>
      </c>
      <c r="P222" s="5" t="s">
        <v>21</v>
      </c>
      <c r="Q222" s="13" t="s">
        <v>22</v>
      </c>
      <c r="R222" s="11" t="s">
        <v>23</v>
      </c>
      <c r="S222" s="24">
        <v>44130</v>
      </c>
      <c r="T222" s="24">
        <v>44144</v>
      </c>
      <c r="U222" s="24" t="s">
        <v>23</v>
      </c>
      <c r="V222" s="24">
        <v>45613</v>
      </c>
      <c r="W222" s="180"/>
      <c r="X222" s="24">
        <v>44162</v>
      </c>
      <c r="Y222" s="24">
        <v>44144</v>
      </c>
      <c r="Z222" s="7"/>
      <c r="AA222" s="22"/>
      <c r="AB222" s="110"/>
      <c r="AC222" s="58"/>
      <c r="AE222" s="161">
        <f>IF(COUNTIF($F$5:$F222,F222)&gt;1,"0",COUNTIF($F$5:$F222,F222))</f>
        <v>1</v>
      </c>
      <c r="AF222" s="162">
        <f>COUNTIF($I222,"*GSB*")*$AE222</f>
        <v>0</v>
      </c>
      <c r="AG222" s="33">
        <f>COUNTIF($I222,"3a")*$AE222</f>
        <v>0</v>
      </c>
      <c r="AH222" s="33">
        <f>COUNTIF($I222,"4e")*$AE222</f>
        <v>0</v>
      </c>
      <c r="AI222" s="33">
        <f t="shared" si="12"/>
        <v>1</v>
      </c>
      <c r="AJ222" s="33">
        <f>COUNTIF($I222,"BAM")*$AE222</f>
        <v>0</v>
      </c>
      <c r="AK222" s="163">
        <f>(COUNTIF($I222,"AUTRES")+COUNTIF($I222,"UID")+COUNTIF($I222,"CII")+COUNTIF($I222,"EAE"))*$AE222</f>
        <v>0</v>
      </c>
      <c r="AL222" s="164">
        <f t="shared" si="13"/>
        <v>0</v>
      </c>
      <c r="AM222" s="33">
        <f>COUNTIF($J222,"MAR")*$AE222</f>
        <v>0</v>
      </c>
      <c r="AN222" s="165">
        <f>COUNTIF($J222,"TER")*$AE222</f>
        <v>1</v>
      </c>
    </row>
    <row r="223" spans="1:40" ht="20.100000000000001" customHeight="1" x14ac:dyDescent="0.25">
      <c r="A223" s="12"/>
      <c r="B223" s="10">
        <v>44140</v>
      </c>
      <c r="C223" s="29"/>
      <c r="D223" s="7"/>
      <c r="E223" s="11"/>
      <c r="F223" s="120">
        <v>219</v>
      </c>
      <c r="G223" s="115"/>
      <c r="H223" s="6"/>
      <c r="I223" s="16" t="s">
        <v>60</v>
      </c>
      <c r="J223" s="17" t="s">
        <v>67</v>
      </c>
      <c r="K223" s="105" t="s">
        <v>24</v>
      </c>
      <c r="L223" s="7"/>
      <c r="M223" s="7"/>
      <c r="N223" s="6"/>
      <c r="O223" s="88">
        <f t="shared" ca="1" si="11"/>
        <v>44593</v>
      </c>
      <c r="P223" s="5" t="s">
        <v>21</v>
      </c>
      <c r="Q223" s="13" t="s">
        <v>22</v>
      </c>
      <c r="R223" s="11" t="s">
        <v>23</v>
      </c>
      <c r="S223" s="24">
        <v>44140</v>
      </c>
      <c r="T223" s="24">
        <v>44151</v>
      </c>
      <c r="U223" s="24" t="s">
        <v>23</v>
      </c>
      <c r="V223" s="24">
        <v>44855</v>
      </c>
      <c r="W223" s="180"/>
      <c r="X223" s="24">
        <v>44153</v>
      </c>
      <c r="Y223" s="24">
        <v>44151</v>
      </c>
      <c r="Z223" s="7"/>
      <c r="AA223" s="22"/>
      <c r="AB223" s="110"/>
      <c r="AC223" s="58"/>
      <c r="AE223" s="161">
        <f>IF(COUNTIF($F$5:$F223,F223)&gt;1,"0",COUNTIF($F$5:$F223,F223))</f>
        <v>1</v>
      </c>
      <c r="AF223" s="162">
        <f>COUNTIF($I223,"*GSB*")*$AE223</f>
        <v>0</v>
      </c>
      <c r="AG223" s="33">
        <f>COUNTIF($I223,"3a")*$AE223</f>
        <v>0</v>
      </c>
      <c r="AH223" s="33">
        <f>COUNTIF($I223,"4e")*$AE223</f>
        <v>1</v>
      </c>
      <c r="AI223" s="33">
        <f t="shared" si="12"/>
        <v>0</v>
      </c>
      <c r="AJ223" s="33">
        <f>COUNTIF($I223,"BAM")*$AE223</f>
        <v>0</v>
      </c>
      <c r="AK223" s="163">
        <f>(COUNTIF($I223,"AUTRES")+COUNTIF($I223,"UID")+COUNTIF($I223,"CII")+COUNTIF($I223,"EAE"))*$AE223</f>
        <v>0</v>
      </c>
      <c r="AL223" s="164">
        <f t="shared" si="13"/>
        <v>0</v>
      </c>
      <c r="AM223" s="33">
        <f>COUNTIF($J223,"MAR")*$AE223</f>
        <v>0</v>
      </c>
      <c r="AN223" s="165">
        <f>COUNTIF($J223,"TER")*$AE223</f>
        <v>1</v>
      </c>
    </row>
    <row r="224" spans="1:40" ht="20.100000000000001" customHeight="1" x14ac:dyDescent="0.25">
      <c r="A224" s="12"/>
      <c r="B224" s="10">
        <v>44231</v>
      </c>
      <c r="C224" s="29"/>
      <c r="D224" s="7"/>
      <c r="E224" s="11"/>
      <c r="F224" s="120">
        <v>220</v>
      </c>
      <c r="G224" s="115"/>
      <c r="H224" s="6"/>
      <c r="I224" s="16" t="s">
        <v>65</v>
      </c>
      <c r="J224" s="13" t="s">
        <v>66</v>
      </c>
      <c r="K224" s="105" t="s">
        <v>24</v>
      </c>
      <c r="L224" s="7"/>
      <c r="M224" s="7"/>
      <c r="N224" s="6"/>
      <c r="O224" s="88">
        <f t="shared" ca="1" si="11"/>
        <v>44593</v>
      </c>
      <c r="P224" s="5" t="s">
        <v>21</v>
      </c>
      <c r="Q224" s="13" t="s">
        <v>22</v>
      </c>
      <c r="R224" s="11" t="s">
        <v>23</v>
      </c>
      <c r="S224" s="24">
        <v>44235</v>
      </c>
      <c r="T224" s="24">
        <v>44244</v>
      </c>
      <c r="U224" s="24" t="s">
        <v>23</v>
      </c>
      <c r="V224" s="24">
        <v>46064</v>
      </c>
      <c r="W224" s="180"/>
      <c r="X224" s="24">
        <v>44249</v>
      </c>
      <c r="Y224" s="24">
        <v>44244</v>
      </c>
      <c r="Z224" s="7"/>
      <c r="AA224" s="22"/>
      <c r="AB224" s="110"/>
      <c r="AC224" s="58"/>
      <c r="AE224" s="161">
        <f>IF(COUNTIF($F$5:$F224,F224)&gt;1,"0",COUNTIF($F$5:$F224,F224))</f>
        <v>1</v>
      </c>
      <c r="AF224" s="162">
        <f>COUNTIF($I224,"*GSB*")*$AE224</f>
        <v>1</v>
      </c>
      <c r="AG224" s="33">
        <f>COUNTIF($I224,"3a")*$AE224</f>
        <v>0</v>
      </c>
      <c r="AH224" s="33">
        <f>COUNTIF($I224,"4e")*$AE224</f>
        <v>0</v>
      </c>
      <c r="AI224" s="33">
        <f t="shared" si="12"/>
        <v>0</v>
      </c>
      <c r="AJ224" s="33">
        <f>COUNTIF($I224,"BAM")*$AE224</f>
        <v>0</v>
      </c>
      <c r="AK224" s="163">
        <f>(COUNTIF($I224,"AUTRES")+COUNTIF($I224,"UID")+COUNTIF($I224,"CII")+COUNTIF($I224,"EAE"))*$AE224</f>
        <v>0</v>
      </c>
      <c r="AL224" s="164">
        <f t="shared" si="13"/>
        <v>0</v>
      </c>
      <c r="AM224" s="33">
        <f>COUNTIF($J224,"MAR")*$AE224</f>
        <v>1</v>
      </c>
      <c r="AN224" s="165">
        <f>COUNTIF($J224,"TER")*$AE224</f>
        <v>0</v>
      </c>
    </row>
    <row r="225" spans="1:40" ht="20.100000000000001" customHeight="1" x14ac:dyDescent="0.25">
      <c r="A225" s="12"/>
      <c r="B225" s="10">
        <v>44138</v>
      </c>
      <c r="C225" s="29"/>
      <c r="D225" s="7"/>
      <c r="E225" s="11"/>
      <c r="F225" s="120">
        <v>221</v>
      </c>
      <c r="G225" s="115"/>
      <c r="H225" s="6"/>
      <c r="I225" s="16" t="s">
        <v>60</v>
      </c>
      <c r="J225" s="17" t="s">
        <v>67</v>
      </c>
      <c r="K225" s="105" t="s">
        <v>18</v>
      </c>
      <c r="L225" s="7"/>
      <c r="M225" s="7"/>
      <c r="N225" s="6"/>
      <c r="O225" s="88">
        <f t="shared" ca="1" si="11"/>
        <v>44593</v>
      </c>
      <c r="P225" s="5" t="s">
        <v>21</v>
      </c>
      <c r="Q225" s="13" t="s">
        <v>22</v>
      </c>
      <c r="R225" s="11" t="s">
        <v>23</v>
      </c>
      <c r="S225" s="24">
        <v>44138</v>
      </c>
      <c r="T225" s="24">
        <v>44147</v>
      </c>
      <c r="U225" s="24" t="s">
        <v>23</v>
      </c>
      <c r="V225" s="24">
        <v>44488</v>
      </c>
      <c r="W225" s="180"/>
      <c r="X225" s="24">
        <v>44161</v>
      </c>
      <c r="Y225" s="24">
        <v>44147</v>
      </c>
      <c r="Z225" s="7"/>
      <c r="AA225" s="22"/>
      <c r="AB225" s="110"/>
      <c r="AC225" s="58"/>
      <c r="AE225" s="161">
        <f>IF(COUNTIF($F$5:$F225,F225)&gt;1,"0",COUNTIF($F$5:$F225,F225))</f>
        <v>1</v>
      </c>
      <c r="AF225" s="162">
        <f>COUNTIF($I225,"*GSB*")*$AE225</f>
        <v>0</v>
      </c>
      <c r="AG225" s="33">
        <f>COUNTIF($I225,"3a")*$AE225</f>
        <v>0</v>
      </c>
      <c r="AH225" s="33">
        <f>COUNTIF($I225,"4e")*$AE225</f>
        <v>1</v>
      </c>
      <c r="AI225" s="33">
        <f t="shared" si="12"/>
        <v>0</v>
      </c>
      <c r="AJ225" s="33">
        <f>COUNTIF($I225,"BAM")*$AE225</f>
        <v>0</v>
      </c>
      <c r="AK225" s="163">
        <f>(COUNTIF($I225,"AUTRES")+COUNTIF($I225,"UID")+COUNTIF($I225,"CII")+COUNTIF($I225,"EAE"))*$AE225</f>
        <v>0</v>
      </c>
      <c r="AL225" s="164">
        <f t="shared" si="13"/>
        <v>0</v>
      </c>
      <c r="AM225" s="33">
        <f>COUNTIF($J225,"MAR")*$AE225</f>
        <v>0</v>
      </c>
      <c r="AN225" s="165">
        <f>COUNTIF($J225,"TER")*$AE225</f>
        <v>1</v>
      </c>
    </row>
    <row r="226" spans="1:40" ht="20.100000000000001" customHeight="1" x14ac:dyDescent="0.25">
      <c r="A226" s="12"/>
      <c r="B226" s="10">
        <v>44138</v>
      </c>
      <c r="C226" s="29"/>
      <c r="D226" s="7"/>
      <c r="E226" s="11"/>
      <c r="F226" s="120">
        <v>222</v>
      </c>
      <c r="G226" s="115"/>
      <c r="H226" s="6"/>
      <c r="I226" s="16" t="s">
        <v>60</v>
      </c>
      <c r="J226" s="17" t="s">
        <v>67</v>
      </c>
      <c r="K226" s="105" t="s">
        <v>24</v>
      </c>
      <c r="L226" s="7"/>
      <c r="M226" s="7"/>
      <c r="N226" s="6"/>
      <c r="O226" s="88">
        <f t="shared" ca="1" si="11"/>
        <v>44593</v>
      </c>
      <c r="P226" s="5" t="s">
        <v>21</v>
      </c>
      <c r="Q226" s="13" t="s">
        <v>22</v>
      </c>
      <c r="R226" s="11" t="s">
        <v>23</v>
      </c>
      <c r="S226" s="24">
        <v>44138</v>
      </c>
      <c r="T226" s="24">
        <v>44147</v>
      </c>
      <c r="U226" s="24" t="s">
        <v>23</v>
      </c>
      <c r="V226" s="24">
        <v>44488</v>
      </c>
      <c r="W226" s="180"/>
      <c r="X226" s="24">
        <v>44161</v>
      </c>
      <c r="Y226" s="24">
        <v>44147</v>
      </c>
      <c r="Z226" s="7"/>
      <c r="AA226" s="22"/>
      <c r="AB226" s="110"/>
      <c r="AC226" s="58"/>
      <c r="AE226" s="161">
        <f>IF(COUNTIF($F$5:$F226,F226)&gt;1,"0",COUNTIF($F$5:$F226,F226))</f>
        <v>1</v>
      </c>
      <c r="AF226" s="162">
        <f>COUNTIF($I226,"*GSB*")*$AE226</f>
        <v>0</v>
      </c>
      <c r="AG226" s="33">
        <f>COUNTIF($I226,"3a")*$AE226</f>
        <v>0</v>
      </c>
      <c r="AH226" s="33">
        <f>COUNTIF($I226,"4e")*$AE226</f>
        <v>1</v>
      </c>
      <c r="AI226" s="33">
        <f t="shared" si="12"/>
        <v>0</v>
      </c>
      <c r="AJ226" s="33">
        <f>COUNTIF($I226,"BAM")*$AE226</f>
        <v>0</v>
      </c>
      <c r="AK226" s="163">
        <f>(COUNTIF($I226,"AUTRES")+COUNTIF($I226,"UID")+COUNTIF($I226,"CII")+COUNTIF($I226,"EAE"))*$AE226</f>
        <v>0</v>
      </c>
      <c r="AL226" s="164">
        <f t="shared" si="13"/>
        <v>0</v>
      </c>
      <c r="AM226" s="33">
        <f>COUNTIF($J226,"MAR")*$AE226</f>
        <v>0</v>
      </c>
      <c r="AN226" s="165">
        <f>COUNTIF($J226,"TER")*$AE226</f>
        <v>1</v>
      </c>
    </row>
    <row r="227" spans="1:40" ht="20.100000000000001" customHeight="1" x14ac:dyDescent="0.25">
      <c r="A227" s="12"/>
      <c r="B227" s="10">
        <v>44138</v>
      </c>
      <c r="C227" s="29"/>
      <c r="D227" s="7"/>
      <c r="E227" s="11"/>
      <c r="F227" s="120">
        <v>223</v>
      </c>
      <c r="G227" s="115"/>
      <c r="H227" s="6"/>
      <c r="I227" s="16" t="s">
        <v>60</v>
      </c>
      <c r="J227" s="17" t="s">
        <v>67</v>
      </c>
      <c r="K227" s="105" t="s">
        <v>18</v>
      </c>
      <c r="L227" s="7"/>
      <c r="M227" s="7"/>
      <c r="N227" s="6"/>
      <c r="O227" s="88">
        <f t="shared" ca="1" si="11"/>
        <v>44593</v>
      </c>
      <c r="P227" s="5" t="s">
        <v>21</v>
      </c>
      <c r="Q227" s="13" t="s">
        <v>22</v>
      </c>
      <c r="R227" s="11" t="s">
        <v>27</v>
      </c>
      <c r="S227" s="24">
        <v>44138</v>
      </c>
      <c r="T227" s="92"/>
      <c r="U227" s="92"/>
      <c r="V227" s="92"/>
      <c r="W227" s="179"/>
      <c r="X227" s="92"/>
      <c r="Y227" s="92">
        <v>44138</v>
      </c>
      <c r="Z227" s="7"/>
      <c r="AA227" s="22"/>
      <c r="AB227" s="110"/>
      <c r="AC227" s="58"/>
      <c r="AE227" s="161">
        <f>IF(COUNTIF($F$5:$F227,F227)&gt;1,"0",COUNTIF($F$5:$F227,F227))</f>
        <v>1</v>
      </c>
      <c r="AF227" s="162">
        <f>COUNTIF($I227,"*GSB*")*$AE227</f>
        <v>0</v>
      </c>
      <c r="AG227" s="33">
        <f>COUNTIF($I227,"3a")*$AE227</f>
        <v>0</v>
      </c>
      <c r="AH227" s="33">
        <f>COUNTIF($I227,"4e")*$AE227</f>
        <v>1</v>
      </c>
      <c r="AI227" s="33">
        <f t="shared" si="12"/>
        <v>0</v>
      </c>
      <c r="AJ227" s="33">
        <f>COUNTIF($I227,"BAM")*$AE227</f>
        <v>0</v>
      </c>
      <c r="AK227" s="163">
        <f>(COUNTIF($I227,"AUTRES")+COUNTIF($I227,"UID")+COUNTIF($I227,"CII")+COUNTIF($I227,"EAE"))*$AE227</f>
        <v>0</v>
      </c>
      <c r="AL227" s="164">
        <f t="shared" si="13"/>
        <v>0</v>
      </c>
      <c r="AM227" s="33">
        <f>COUNTIF($J227,"MAR")*$AE227</f>
        <v>0</v>
      </c>
      <c r="AN227" s="165">
        <f>COUNTIF($J227,"TER")*$AE227</f>
        <v>1</v>
      </c>
    </row>
    <row r="228" spans="1:40" ht="20.100000000000001" customHeight="1" x14ac:dyDescent="0.25">
      <c r="A228" s="12"/>
      <c r="B228" s="10">
        <v>44140</v>
      </c>
      <c r="C228" s="29"/>
      <c r="D228" s="7"/>
      <c r="E228" s="11"/>
      <c r="F228" s="120">
        <v>224</v>
      </c>
      <c r="G228" s="115"/>
      <c r="H228" s="6"/>
      <c r="I228" s="16" t="s">
        <v>60</v>
      </c>
      <c r="J228" s="17" t="s">
        <v>67</v>
      </c>
      <c r="K228" s="105" t="s">
        <v>24</v>
      </c>
      <c r="L228" s="7"/>
      <c r="M228" s="7"/>
      <c r="N228" s="6"/>
      <c r="O228" s="88">
        <f t="shared" ca="1" si="11"/>
        <v>44593</v>
      </c>
      <c r="P228" s="5" t="s">
        <v>21</v>
      </c>
      <c r="Q228" s="13" t="s">
        <v>22</v>
      </c>
      <c r="R228" s="11" t="s">
        <v>23</v>
      </c>
      <c r="S228" s="24">
        <v>44140</v>
      </c>
      <c r="T228" s="24">
        <v>44151</v>
      </c>
      <c r="U228" s="24" t="s">
        <v>23</v>
      </c>
      <c r="V228" s="24">
        <v>44855</v>
      </c>
      <c r="W228" s="180"/>
      <c r="X228" s="24">
        <v>44153</v>
      </c>
      <c r="Y228" s="24">
        <v>44151</v>
      </c>
      <c r="Z228" s="7"/>
      <c r="AA228" s="22"/>
      <c r="AB228" s="110"/>
      <c r="AC228" s="58"/>
      <c r="AE228" s="161">
        <f>IF(COUNTIF($F$5:$F228,F228)&gt;1,"0",COUNTIF($F$5:$F228,F228))</f>
        <v>1</v>
      </c>
      <c r="AF228" s="162">
        <f>COUNTIF($I228,"*GSB*")*$AE228</f>
        <v>0</v>
      </c>
      <c r="AG228" s="33">
        <f>COUNTIF($I228,"3a")*$AE228</f>
        <v>0</v>
      </c>
      <c r="AH228" s="33">
        <f>COUNTIF($I228,"4e")*$AE228</f>
        <v>1</v>
      </c>
      <c r="AI228" s="33">
        <f t="shared" si="12"/>
        <v>0</v>
      </c>
      <c r="AJ228" s="33">
        <f>COUNTIF($I228,"BAM")*$AE228</f>
        <v>0</v>
      </c>
      <c r="AK228" s="163">
        <f>(COUNTIF($I228,"AUTRES")+COUNTIF($I228,"UID")+COUNTIF($I228,"CII")+COUNTIF($I228,"EAE"))*$AE228</f>
        <v>0</v>
      </c>
      <c r="AL228" s="164">
        <f t="shared" si="13"/>
        <v>0</v>
      </c>
      <c r="AM228" s="33">
        <f>COUNTIF($J228,"MAR")*$AE228</f>
        <v>0</v>
      </c>
      <c r="AN228" s="165">
        <f>COUNTIF($J228,"TER")*$AE228</f>
        <v>1</v>
      </c>
    </row>
    <row r="229" spans="1:40" ht="20.100000000000001" customHeight="1" x14ac:dyDescent="0.25">
      <c r="A229" s="12"/>
      <c r="B229" s="10">
        <v>44144</v>
      </c>
      <c r="C229" s="29"/>
      <c r="D229" s="7"/>
      <c r="E229" s="11"/>
      <c r="F229" s="120">
        <v>225</v>
      </c>
      <c r="G229" s="115"/>
      <c r="H229" s="6"/>
      <c r="I229" s="16" t="s">
        <v>61</v>
      </c>
      <c r="J229" s="17" t="s">
        <v>67</v>
      </c>
      <c r="K229" s="105" t="s">
        <v>18</v>
      </c>
      <c r="L229" s="7"/>
      <c r="M229" s="7"/>
      <c r="N229" s="6"/>
      <c r="O229" s="88">
        <f t="shared" ca="1" si="11"/>
        <v>44593</v>
      </c>
      <c r="P229" s="5" t="s">
        <v>21</v>
      </c>
      <c r="Q229" s="13" t="s">
        <v>22</v>
      </c>
      <c r="R229" s="11" t="s">
        <v>23</v>
      </c>
      <c r="S229" s="24">
        <v>44210</v>
      </c>
      <c r="T229" s="24">
        <v>44229</v>
      </c>
      <c r="U229" s="24" t="s">
        <v>23</v>
      </c>
      <c r="V229" s="24">
        <v>46050</v>
      </c>
      <c r="W229" s="180"/>
      <c r="X229" s="24">
        <v>44242</v>
      </c>
      <c r="Y229" s="24">
        <v>44229</v>
      </c>
      <c r="Z229" s="7"/>
      <c r="AA229" s="22"/>
      <c r="AB229" s="110"/>
      <c r="AC229" s="58"/>
      <c r="AE229" s="161">
        <f>IF(COUNTIF($F$5:$F229,F229)&gt;1,"0",COUNTIF($F$5:$F229,F229))</f>
        <v>1</v>
      </c>
      <c r="AF229" s="162">
        <f>COUNTIF($I229,"*GSB*")*$AE229</f>
        <v>0</v>
      </c>
      <c r="AG229" s="33">
        <f>COUNTIF($I229,"3a")*$AE229</f>
        <v>1</v>
      </c>
      <c r="AH229" s="33">
        <f>COUNTIF($I229,"4e")*$AE229</f>
        <v>0</v>
      </c>
      <c r="AI229" s="33">
        <f t="shared" si="12"/>
        <v>0</v>
      </c>
      <c r="AJ229" s="33">
        <f>COUNTIF($I229,"BAM")*$AE229</f>
        <v>0</v>
      </c>
      <c r="AK229" s="163">
        <f>(COUNTIF($I229,"AUTRES")+COUNTIF($I229,"UID")+COUNTIF($I229,"CII")+COUNTIF($I229,"EAE"))*$AE229</f>
        <v>0</v>
      </c>
      <c r="AL229" s="164">
        <f t="shared" si="13"/>
        <v>0</v>
      </c>
      <c r="AM229" s="33">
        <f>COUNTIF($J229,"MAR")*$AE229</f>
        <v>0</v>
      </c>
      <c r="AN229" s="165">
        <f>COUNTIF($J229,"TER")*$AE229</f>
        <v>1</v>
      </c>
    </row>
    <row r="230" spans="1:40" ht="20.100000000000001" customHeight="1" x14ac:dyDescent="0.25">
      <c r="A230" s="12"/>
      <c r="B230" s="10">
        <v>44151</v>
      </c>
      <c r="C230" s="29"/>
      <c r="D230" s="7"/>
      <c r="E230" s="11"/>
      <c r="F230" s="120">
        <v>226</v>
      </c>
      <c r="G230" s="115"/>
      <c r="H230" s="6"/>
      <c r="I230" s="16" t="s">
        <v>60</v>
      </c>
      <c r="J230" s="17" t="s">
        <v>67</v>
      </c>
      <c r="K230" s="105" t="s">
        <v>18</v>
      </c>
      <c r="L230" s="7"/>
      <c r="M230" s="7"/>
      <c r="N230" s="6"/>
      <c r="O230" s="88">
        <f t="shared" ca="1" si="11"/>
        <v>44593</v>
      </c>
      <c r="P230" s="5" t="s">
        <v>21</v>
      </c>
      <c r="Q230" s="13" t="s">
        <v>22</v>
      </c>
      <c r="R230" s="11" t="s">
        <v>23</v>
      </c>
      <c r="S230" s="24">
        <v>44151</v>
      </c>
      <c r="T230" s="24">
        <v>44155</v>
      </c>
      <c r="U230" s="24" t="s">
        <v>23</v>
      </c>
      <c r="V230" s="24">
        <v>44848</v>
      </c>
      <c r="W230" s="180"/>
      <c r="X230" s="24">
        <v>44160</v>
      </c>
      <c r="Y230" s="24">
        <v>44155</v>
      </c>
      <c r="Z230" s="7"/>
      <c r="AA230" s="22"/>
      <c r="AB230" s="110"/>
      <c r="AC230" s="58"/>
      <c r="AE230" s="161">
        <f>IF(COUNTIF($F$5:$F230,F230)&gt;1,"0",COUNTIF($F$5:$F230,F230))</f>
        <v>1</v>
      </c>
      <c r="AF230" s="162">
        <f>COUNTIF($I230,"*GSB*")*$AE230</f>
        <v>0</v>
      </c>
      <c r="AG230" s="33">
        <f>COUNTIF($I230,"3a")*$AE230</f>
        <v>0</v>
      </c>
      <c r="AH230" s="33">
        <f>COUNTIF($I230,"4e")*$AE230</f>
        <v>1</v>
      </c>
      <c r="AI230" s="33">
        <f t="shared" si="12"/>
        <v>0</v>
      </c>
      <c r="AJ230" s="33">
        <f>COUNTIF($I230,"BAM")*$AE230</f>
        <v>0</v>
      </c>
      <c r="AK230" s="163">
        <f>(COUNTIF($I230,"AUTRES")+COUNTIF($I230,"UID")+COUNTIF($I230,"CII")+COUNTIF($I230,"EAE"))*$AE230</f>
        <v>0</v>
      </c>
      <c r="AL230" s="164">
        <f t="shared" si="13"/>
        <v>0</v>
      </c>
      <c r="AM230" s="33">
        <f>COUNTIF($J230,"MAR")*$AE230</f>
        <v>0</v>
      </c>
      <c r="AN230" s="165">
        <f>COUNTIF($J230,"TER")*$AE230</f>
        <v>1</v>
      </c>
    </row>
    <row r="231" spans="1:40" ht="20.100000000000001" customHeight="1" x14ac:dyDescent="0.25">
      <c r="A231" s="12"/>
      <c r="B231" s="10">
        <v>44151</v>
      </c>
      <c r="C231" s="29"/>
      <c r="D231" s="7"/>
      <c r="E231" s="11"/>
      <c r="F231" s="120">
        <v>227</v>
      </c>
      <c r="G231" s="115"/>
      <c r="H231" s="6"/>
      <c r="I231" s="16" t="s">
        <v>61</v>
      </c>
      <c r="J231" s="17" t="s">
        <v>67</v>
      </c>
      <c r="K231" s="105" t="s">
        <v>18</v>
      </c>
      <c r="L231" s="7"/>
      <c r="M231" s="7"/>
      <c r="N231" s="6"/>
      <c r="O231" s="88">
        <f t="shared" ca="1" si="11"/>
        <v>44593</v>
      </c>
      <c r="P231" s="5" t="s">
        <v>21</v>
      </c>
      <c r="Q231" s="13" t="s">
        <v>22</v>
      </c>
      <c r="R231" s="11" t="s">
        <v>23</v>
      </c>
      <c r="S231" s="24">
        <v>44238</v>
      </c>
      <c r="T231" s="24">
        <v>44256</v>
      </c>
      <c r="U231" s="24" t="s">
        <v>23</v>
      </c>
      <c r="V231" s="24">
        <v>44899</v>
      </c>
      <c r="W231" s="180"/>
      <c r="X231" s="24">
        <v>44259</v>
      </c>
      <c r="Y231" s="24">
        <v>44256</v>
      </c>
      <c r="Z231" s="7"/>
      <c r="AA231" s="22"/>
      <c r="AB231" s="110"/>
      <c r="AC231" s="58"/>
      <c r="AE231" s="161">
        <f>IF(COUNTIF($F$5:$F231,F231)&gt;1,"0",COUNTIF($F$5:$F231,F231))</f>
        <v>1</v>
      </c>
      <c r="AF231" s="162">
        <f>COUNTIF($I231,"*GSB*")*$AE231</f>
        <v>0</v>
      </c>
      <c r="AG231" s="33">
        <f>COUNTIF($I231,"3a")*$AE231</f>
        <v>1</v>
      </c>
      <c r="AH231" s="33">
        <f>COUNTIF($I231,"4e")*$AE231</f>
        <v>0</v>
      </c>
      <c r="AI231" s="33">
        <f t="shared" si="12"/>
        <v>0</v>
      </c>
      <c r="AJ231" s="33">
        <f>COUNTIF($I231,"BAM")*$AE231</f>
        <v>0</v>
      </c>
      <c r="AK231" s="163">
        <f>(COUNTIF($I231,"AUTRES")+COUNTIF($I231,"UID")+COUNTIF($I231,"CII")+COUNTIF($I231,"EAE"))*$AE231</f>
        <v>0</v>
      </c>
      <c r="AL231" s="164">
        <f t="shared" si="13"/>
        <v>0</v>
      </c>
      <c r="AM231" s="33">
        <f>COUNTIF($J231,"MAR")*$AE231</f>
        <v>0</v>
      </c>
      <c r="AN231" s="165">
        <f>COUNTIF($J231,"TER")*$AE231</f>
        <v>1</v>
      </c>
    </row>
    <row r="232" spans="1:40" ht="20.100000000000001" customHeight="1" x14ac:dyDescent="0.25">
      <c r="A232" s="12"/>
      <c r="B232" s="10">
        <v>44214</v>
      </c>
      <c r="C232" s="29"/>
      <c r="D232" s="7"/>
      <c r="E232" s="11"/>
      <c r="F232" s="120">
        <v>228</v>
      </c>
      <c r="G232" s="115"/>
      <c r="H232" s="6"/>
      <c r="I232" s="16" t="s">
        <v>73</v>
      </c>
      <c r="J232" s="17" t="s">
        <v>67</v>
      </c>
      <c r="K232" s="105" t="s">
        <v>18</v>
      </c>
      <c r="L232" s="7"/>
      <c r="M232" s="7"/>
      <c r="N232" s="6"/>
      <c r="O232" s="88">
        <f t="shared" ca="1" si="11"/>
        <v>44593</v>
      </c>
      <c r="P232" s="5" t="s">
        <v>26</v>
      </c>
      <c r="Q232" s="13" t="s">
        <v>20</v>
      </c>
      <c r="R232" s="11" t="s">
        <v>27</v>
      </c>
      <c r="S232" s="24">
        <v>44214</v>
      </c>
      <c r="T232" s="92"/>
      <c r="U232" s="92"/>
      <c r="V232" s="92"/>
      <c r="W232" s="179"/>
      <c r="X232" s="92"/>
      <c r="Y232" s="92">
        <v>44214</v>
      </c>
      <c r="Z232" s="7"/>
      <c r="AA232" s="22"/>
      <c r="AB232" s="110"/>
      <c r="AC232" s="58"/>
      <c r="AE232" s="161">
        <f>IF(COUNTIF($F$5:$F232,F232)&gt;1,"0",COUNTIF($F$5:$F232,F232))</f>
        <v>1</v>
      </c>
      <c r="AF232" s="162">
        <f>COUNTIF($I232,"*GSB*")*$AE232</f>
        <v>0</v>
      </c>
      <c r="AG232" s="33">
        <f>COUNTIF($I232,"3a")*$AE232</f>
        <v>0</v>
      </c>
      <c r="AH232" s="33">
        <f>COUNTIF($I232,"4e")*$AE232</f>
        <v>0</v>
      </c>
      <c r="AI232" s="33">
        <f t="shared" si="12"/>
        <v>1</v>
      </c>
      <c r="AJ232" s="33">
        <f>COUNTIF($I232,"BAM")*$AE232</f>
        <v>0</v>
      </c>
      <c r="AK232" s="163">
        <f>(COUNTIF($I232,"AUTRES")+COUNTIF($I232,"UID")+COUNTIF($I232,"CII")+COUNTIF($I232,"EAE"))*$AE232</f>
        <v>0</v>
      </c>
      <c r="AL232" s="164">
        <f t="shared" si="13"/>
        <v>0</v>
      </c>
      <c r="AM232" s="33">
        <f>COUNTIF($J232,"MAR")*$AE232</f>
        <v>0</v>
      </c>
      <c r="AN232" s="165">
        <f>COUNTIF($J232,"TER")*$AE232</f>
        <v>1</v>
      </c>
    </row>
    <row r="233" spans="1:40" ht="20.100000000000001" customHeight="1" x14ac:dyDescent="0.25">
      <c r="A233" s="12"/>
      <c r="B233" s="10">
        <v>44152</v>
      </c>
      <c r="C233" s="29"/>
      <c r="D233" s="7"/>
      <c r="E233" s="11"/>
      <c r="F233" s="120">
        <v>229</v>
      </c>
      <c r="G233" s="115"/>
      <c r="H233" s="6"/>
      <c r="I233" s="16" t="s">
        <v>61</v>
      </c>
      <c r="J233" s="17" t="s">
        <v>67</v>
      </c>
      <c r="K233" s="105" t="s">
        <v>18</v>
      </c>
      <c r="L233" s="7"/>
      <c r="M233" s="7"/>
      <c r="N233" s="6"/>
      <c r="O233" s="88">
        <f t="shared" ca="1" si="11"/>
        <v>44593</v>
      </c>
      <c r="P233" s="5" t="s">
        <v>21</v>
      </c>
      <c r="Q233" s="13" t="s">
        <v>22</v>
      </c>
      <c r="R233" s="11" t="s">
        <v>23</v>
      </c>
      <c r="S233" s="24">
        <v>44154</v>
      </c>
      <c r="T233" s="24">
        <v>44161</v>
      </c>
      <c r="U233" s="24" t="s">
        <v>23</v>
      </c>
      <c r="V233" s="24">
        <v>45620</v>
      </c>
      <c r="W233" s="180"/>
      <c r="X233" s="24">
        <v>44243</v>
      </c>
      <c r="Y233" s="24">
        <v>44161</v>
      </c>
      <c r="Z233" s="7"/>
      <c r="AA233" s="22"/>
      <c r="AB233" s="110"/>
      <c r="AC233" s="58"/>
      <c r="AE233" s="161">
        <f>IF(COUNTIF($F$5:$F233,F233)&gt;1,"0",COUNTIF($F$5:$F233,F233))</f>
        <v>1</v>
      </c>
      <c r="AF233" s="162">
        <f>COUNTIF($I233,"*GSB*")*$AE233</f>
        <v>0</v>
      </c>
      <c r="AG233" s="33">
        <f>COUNTIF($I233,"3a")*$AE233</f>
        <v>1</v>
      </c>
      <c r="AH233" s="33">
        <f>COUNTIF($I233,"4e")*$AE233</f>
        <v>0</v>
      </c>
      <c r="AI233" s="33">
        <f t="shared" si="12"/>
        <v>0</v>
      </c>
      <c r="AJ233" s="33">
        <f>COUNTIF($I233,"BAM")*$AE233</f>
        <v>0</v>
      </c>
      <c r="AK233" s="163">
        <f>(COUNTIF($I233,"AUTRES")+COUNTIF($I233,"UID")+COUNTIF($I233,"CII")+COUNTIF($I233,"EAE"))*$AE233</f>
        <v>0</v>
      </c>
      <c r="AL233" s="164">
        <f t="shared" si="13"/>
        <v>0</v>
      </c>
      <c r="AM233" s="33">
        <f>COUNTIF($J233,"MAR")*$AE233</f>
        <v>0</v>
      </c>
      <c r="AN233" s="165">
        <f>COUNTIF($J233,"TER")*$AE233</f>
        <v>1</v>
      </c>
    </row>
    <row r="234" spans="1:40" ht="20.100000000000001" customHeight="1" x14ac:dyDescent="0.25">
      <c r="A234" s="12"/>
      <c r="B234" s="10">
        <v>44152</v>
      </c>
      <c r="C234" s="29"/>
      <c r="D234" s="7"/>
      <c r="E234" s="11"/>
      <c r="F234" s="120">
        <v>230</v>
      </c>
      <c r="G234" s="115"/>
      <c r="H234" s="6"/>
      <c r="I234" s="16" t="s">
        <v>61</v>
      </c>
      <c r="J234" s="17" t="s">
        <v>67</v>
      </c>
      <c r="K234" s="105" t="s">
        <v>24</v>
      </c>
      <c r="L234" s="7"/>
      <c r="M234" s="7"/>
      <c r="N234" s="6"/>
      <c r="O234" s="88">
        <f t="shared" ca="1" si="11"/>
        <v>44593</v>
      </c>
      <c r="P234" s="5" t="s">
        <v>21</v>
      </c>
      <c r="Q234" s="13" t="s">
        <v>22</v>
      </c>
      <c r="R234" s="11" t="s">
        <v>23</v>
      </c>
      <c r="S234" s="24">
        <v>44154</v>
      </c>
      <c r="T234" s="24">
        <v>44161</v>
      </c>
      <c r="U234" s="24" t="s">
        <v>23</v>
      </c>
      <c r="V234" s="24">
        <v>44258</v>
      </c>
      <c r="W234" s="180"/>
      <c r="X234" s="24">
        <v>44243</v>
      </c>
      <c r="Y234" s="24">
        <v>44161</v>
      </c>
      <c r="Z234" s="7"/>
      <c r="AA234" s="22"/>
      <c r="AB234" s="110"/>
      <c r="AC234" s="58"/>
      <c r="AE234" s="161">
        <f>IF(COUNTIF($F$5:$F234,F234)&gt;1,"0",COUNTIF($F$5:$F234,F234))</f>
        <v>1</v>
      </c>
      <c r="AF234" s="162">
        <f>COUNTIF($I234,"*GSB*")*$AE234</f>
        <v>0</v>
      </c>
      <c r="AG234" s="33">
        <f>COUNTIF($I234,"3a")*$AE234</f>
        <v>1</v>
      </c>
      <c r="AH234" s="33">
        <f>COUNTIF($I234,"4e")*$AE234</f>
        <v>0</v>
      </c>
      <c r="AI234" s="33">
        <f t="shared" si="12"/>
        <v>0</v>
      </c>
      <c r="AJ234" s="33">
        <f>COUNTIF($I234,"BAM")*$AE234</f>
        <v>0</v>
      </c>
      <c r="AK234" s="163">
        <f>(COUNTIF($I234,"AUTRES")+COUNTIF($I234,"UID")+COUNTIF($I234,"CII")+COUNTIF($I234,"EAE"))*$AE234</f>
        <v>0</v>
      </c>
      <c r="AL234" s="164">
        <f t="shared" si="13"/>
        <v>0</v>
      </c>
      <c r="AM234" s="33">
        <f>COUNTIF($J234,"MAR")*$AE234</f>
        <v>0</v>
      </c>
      <c r="AN234" s="165">
        <f>COUNTIF($J234,"TER")*$AE234</f>
        <v>1</v>
      </c>
    </row>
    <row r="235" spans="1:40" ht="20.100000000000001" customHeight="1" x14ac:dyDescent="0.25">
      <c r="A235" s="12"/>
      <c r="B235" s="10">
        <v>44152</v>
      </c>
      <c r="C235" s="29"/>
      <c r="D235" s="7"/>
      <c r="E235" s="11"/>
      <c r="F235" s="120">
        <v>231</v>
      </c>
      <c r="G235" s="115"/>
      <c r="H235" s="6"/>
      <c r="I235" s="16" t="s">
        <v>61</v>
      </c>
      <c r="J235" s="17" t="s">
        <v>67</v>
      </c>
      <c r="K235" s="105" t="s">
        <v>33</v>
      </c>
      <c r="L235" s="7"/>
      <c r="M235" s="7"/>
      <c r="N235" s="6"/>
      <c r="O235" s="88">
        <f t="shared" ca="1" si="11"/>
        <v>44593</v>
      </c>
      <c r="P235" s="5" t="s">
        <v>21</v>
      </c>
      <c r="Q235" s="13" t="s">
        <v>22</v>
      </c>
      <c r="R235" s="11" t="s">
        <v>23</v>
      </c>
      <c r="S235" s="24">
        <v>44154</v>
      </c>
      <c r="T235" s="24">
        <v>44161</v>
      </c>
      <c r="U235" s="24" t="s">
        <v>23</v>
      </c>
      <c r="V235" s="24">
        <v>45620</v>
      </c>
      <c r="W235" s="180"/>
      <c r="X235" s="24">
        <v>44243</v>
      </c>
      <c r="Y235" s="24">
        <v>44161</v>
      </c>
      <c r="Z235" s="7"/>
      <c r="AA235" s="22"/>
      <c r="AB235" s="110"/>
      <c r="AC235" s="58"/>
      <c r="AE235" s="161">
        <f>IF(COUNTIF($F$5:$F235,F235)&gt;1,"0",COUNTIF($F$5:$F235,F235))</f>
        <v>1</v>
      </c>
      <c r="AF235" s="162">
        <f>COUNTIF($I235,"*GSB*")*$AE235</f>
        <v>0</v>
      </c>
      <c r="AG235" s="33">
        <f>COUNTIF($I235,"3a")*$AE235</f>
        <v>1</v>
      </c>
      <c r="AH235" s="33">
        <f>COUNTIF($I235,"4e")*$AE235</f>
        <v>0</v>
      </c>
      <c r="AI235" s="33">
        <f t="shared" si="12"/>
        <v>0</v>
      </c>
      <c r="AJ235" s="33">
        <f>COUNTIF($I235,"BAM")*$AE235</f>
        <v>0</v>
      </c>
      <c r="AK235" s="163">
        <f>(COUNTIF($I235,"AUTRES")+COUNTIF($I235,"UID")+COUNTIF($I235,"CII")+COUNTIF($I235,"EAE"))*$AE235</f>
        <v>0</v>
      </c>
      <c r="AL235" s="164">
        <f t="shared" si="13"/>
        <v>0</v>
      </c>
      <c r="AM235" s="33">
        <f>COUNTIF($J235,"MAR")*$AE235</f>
        <v>0</v>
      </c>
      <c r="AN235" s="165">
        <f>COUNTIF($J235,"TER")*$AE235</f>
        <v>1</v>
      </c>
    </row>
    <row r="236" spans="1:40" ht="20.100000000000001" customHeight="1" x14ac:dyDescent="0.25">
      <c r="A236" s="12"/>
      <c r="B236" s="10">
        <v>44152</v>
      </c>
      <c r="C236" s="29"/>
      <c r="D236" s="7"/>
      <c r="E236" s="11"/>
      <c r="F236" s="120">
        <v>232</v>
      </c>
      <c r="G236" s="115"/>
      <c r="H236" s="6"/>
      <c r="I236" s="16" t="s">
        <v>61</v>
      </c>
      <c r="J236" s="17" t="s">
        <v>67</v>
      </c>
      <c r="K236" s="105" t="s">
        <v>33</v>
      </c>
      <c r="L236" s="7"/>
      <c r="M236" s="7"/>
      <c r="N236" s="6"/>
      <c r="O236" s="88">
        <f t="shared" ca="1" si="11"/>
        <v>44593</v>
      </c>
      <c r="P236" s="5" t="s">
        <v>21</v>
      </c>
      <c r="Q236" s="13" t="s">
        <v>22</v>
      </c>
      <c r="R236" s="11" t="s">
        <v>23</v>
      </c>
      <c r="S236" s="24">
        <v>44154</v>
      </c>
      <c r="T236" s="24">
        <v>44161</v>
      </c>
      <c r="U236" s="24" t="s">
        <v>23</v>
      </c>
      <c r="V236" s="24">
        <v>45620</v>
      </c>
      <c r="W236" s="180"/>
      <c r="X236" s="24">
        <v>44243</v>
      </c>
      <c r="Y236" s="24">
        <v>44161</v>
      </c>
      <c r="Z236" s="7"/>
      <c r="AA236" s="22"/>
      <c r="AB236" s="110"/>
      <c r="AC236" s="58"/>
      <c r="AE236" s="161">
        <f>IF(COUNTIF($F$5:$F236,F236)&gt;1,"0",COUNTIF($F$5:$F236,F236))</f>
        <v>1</v>
      </c>
      <c r="AF236" s="162">
        <f>COUNTIF($I236,"*GSB*")*$AE236</f>
        <v>0</v>
      </c>
      <c r="AG236" s="33">
        <f>COUNTIF($I236,"3a")*$AE236</f>
        <v>1</v>
      </c>
      <c r="AH236" s="33">
        <f>COUNTIF($I236,"4e")*$AE236</f>
        <v>0</v>
      </c>
      <c r="AI236" s="33">
        <f t="shared" si="12"/>
        <v>0</v>
      </c>
      <c r="AJ236" s="33">
        <f>COUNTIF($I236,"BAM")*$AE236</f>
        <v>0</v>
      </c>
      <c r="AK236" s="163">
        <f>(COUNTIF($I236,"AUTRES")+COUNTIF($I236,"UID")+COUNTIF($I236,"CII")+COUNTIF($I236,"EAE"))*$AE236</f>
        <v>0</v>
      </c>
      <c r="AL236" s="164">
        <f t="shared" si="13"/>
        <v>0</v>
      </c>
      <c r="AM236" s="33">
        <f>COUNTIF($J236,"MAR")*$AE236</f>
        <v>0</v>
      </c>
      <c r="AN236" s="165">
        <f>COUNTIF($J236,"TER")*$AE236</f>
        <v>1</v>
      </c>
    </row>
    <row r="237" spans="1:40" ht="20.100000000000001" customHeight="1" x14ac:dyDescent="0.25">
      <c r="A237" s="12"/>
      <c r="B237" s="10">
        <v>44154</v>
      </c>
      <c r="C237" s="29"/>
      <c r="D237" s="7"/>
      <c r="E237" s="11"/>
      <c r="F237" s="120">
        <v>233</v>
      </c>
      <c r="G237" s="115"/>
      <c r="H237" s="6"/>
      <c r="I237" s="16" t="s">
        <v>61</v>
      </c>
      <c r="J237" s="17" t="s">
        <v>67</v>
      </c>
      <c r="K237" s="105" t="s">
        <v>18</v>
      </c>
      <c r="L237" s="7"/>
      <c r="M237" s="7"/>
      <c r="N237" s="6"/>
      <c r="O237" s="88">
        <f t="shared" ca="1" si="11"/>
        <v>44593</v>
      </c>
      <c r="P237" s="5" t="s">
        <v>21</v>
      </c>
      <c r="Q237" s="13" t="s">
        <v>22</v>
      </c>
      <c r="R237" s="11" t="s">
        <v>23</v>
      </c>
      <c r="S237" s="24">
        <v>44155</v>
      </c>
      <c r="T237" s="24">
        <v>44229</v>
      </c>
      <c r="U237" s="24" t="s">
        <v>23</v>
      </c>
      <c r="V237" s="24">
        <v>45626</v>
      </c>
      <c r="W237" s="180"/>
      <c r="X237" s="24">
        <v>44250</v>
      </c>
      <c r="Y237" s="24">
        <v>44229</v>
      </c>
      <c r="Z237" s="7"/>
      <c r="AA237" s="22"/>
      <c r="AB237" s="110"/>
      <c r="AC237" s="58"/>
      <c r="AE237" s="161">
        <f>IF(COUNTIF($F$5:$F237,F237)&gt;1,"0",COUNTIF($F$5:$F237,F237))</f>
        <v>1</v>
      </c>
      <c r="AF237" s="162">
        <f>COUNTIF($I237,"*GSB*")*$AE237</f>
        <v>0</v>
      </c>
      <c r="AG237" s="33">
        <f>COUNTIF($I237,"3a")*$AE237</f>
        <v>1</v>
      </c>
      <c r="AH237" s="33">
        <f>COUNTIF($I237,"4e")*$AE237</f>
        <v>0</v>
      </c>
      <c r="AI237" s="33">
        <f t="shared" si="12"/>
        <v>0</v>
      </c>
      <c r="AJ237" s="33">
        <f>COUNTIF($I237,"BAM")*$AE237</f>
        <v>0</v>
      </c>
      <c r="AK237" s="163">
        <f>(COUNTIF($I237,"AUTRES")+COUNTIF($I237,"UID")+COUNTIF($I237,"CII")+COUNTIF($I237,"EAE"))*$AE237</f>
        <v>0</v>
      </c>
      <c r="AL237" s="164">
        <f t="shared" si="13"/>
        <v>0</v>
      </c>
      <c r="AM237" s="33">
        <f>COUNTIF($J237,"MAR")*$AE237</f>
        <v>0</v>
      </c>
      <c r="AN237" s="165">
        <f>COUNTIF($J237,"TER")*$AE237</f>
        <v>1</v>
      </c>
    </row>
    <row r="238" spans="1:40" ht="20.100000000000001" customHeight="1" x14ac:dyDescent="0.25">
      <c r="A238" s="12"/>
      <c r="B238" s="10">
        <v>44154</v>
      </c>
      <c r="C238" s="29"/>
      <c r="D238" s="7"/>
      <c r="E238" s="11"/>
      <c r="F238" s="120">
        <v>234</v>
      </c>
      <c r="G238" s="115"/>
      <c r="H238" s="6"/>
      <c r="I238" s="16" t="s">
        <v>61</v>
      </c>
      <c r="J238" s="17" t="s">
        <v>67</v>
      </c>
      <c r="K238" s="105" t="s">
        <v>24</v>
      </c>
      <c r="L238" s="7"/>
      <c r="M238" s="7"/>
      <c r="N238" s="6"/>
      <c r="O238" s="88">
        <f t="shared" ca="1" si="11"/>
        <v>44593</v>
      </c>
      <c r="P238" s="5" t="s">
        <v>21</v>
      </c>
      <c r="Q238" s="13" t="s">
        <v>22</v>
      </c>
      <c r="R238" s="11" t="s">
        <v>23</v>
      </c>
      <c r="S238" s="24">
        <v>44155</v>
      </c>
      <c r="T238" s="24">
        <v>44165</v>
      </c>
      <c r="U238" s="24" t="s">
        <v>23</v>
      </c>
      <c r="V238" s="24">
        <v>45538</v>
      </c>
      <c r="W238" s="180"/>
      <c r="X238" s="24">
        <v>44180</v>
      </c>
      <c r="Y238" s="24">
        <v>44165</v>
      </c>
      <c r="Z238" s="7"/>
      <c r="AA238" s="22"/>
      <c r="AB238" s="110"/>
      <c r="AC238" s="58"/>
      <c r="AE238" s="161">
        <f>IF(COUNTIF($F$5:$F238,F238)&gt;1,"0",COUNTIF($F$5:$F238,F238))</f>
        <v>1</v>
      </c>
      <c r="AF238" s="162">
        <f>COUNTIF($I238,"*GSB*")*$AE238</f>
        <v>0</v>
      </c>
      <c r="AG238" s="33">
        <f>COUNTIF($I238,"3a")*$AE238</f>
        <v>1</v>
      </c>
      <c r="AH238" s="33">
        <f>COUNTIF($I238,"4e")*$AE238</f>
        <v>0</v>
      </c>
      <c r="AI238" s="33">
        <f t="shared" si="12"/>
        <v>0</v>
      </c>
      <c r="AJ238" s="33">
        <f>COUNTIF($I238,"BAM")*$AE238</f>
        <v>0</v>
      </c>
      <c r="AK238" s="163">
        <f>(COUNTIF($I238,"AUTRES")+COUNTIF($I238,"UID")+COUNTIF($I238,"CII")+COUNTIF($I238,"EAE"))*$AE238</f>
        <v>0</v>
      </c>
      <c r="AL238" s="164">
        <f t="shared" si="13"/>
        <v>0</v>
      </c>
      <c r="AM238" s="33">
        <f>COUNTIF($J238,"MAR")*$AE238</f>
        <v>0</v>
      </c>
      <c r="AN238" s="165">
        <f>COUNTIF($J238,"TER")*$AE238</f>
        <v>1</v>
      </c>
    </row>
    <row r="239" spans="1:40" ht="20.100000000000001" customHeight="1" x14ac:dyDescent="0.25">
      <c r="A239" s="12"/>
      <c r="B239" s="10">
        <v>44154</v>
      </c>
      <c r="C239" s="29"/>
      <c r="D239" s="7"/>
      <c r="E239" s="11"/>
      <c r="F239" s="120">
        <v>235</v>
      </c>
      <c r="G239" s="115"/>
      <c r="H239" s="6"/>
      <c r="I239" s="16" t="s">
        <v>61</v>
      </c>
      <c r="J239" s="17" t="s">
        <v>67</v>
      </c>
      <c r="K239" s="105" t="s">
        <v>24</v>
      </c>
      <c r="L239" s="7"/>
      <c r="M239" s="7"/>
      <c r="N239" s="6"/>
      <c r="O239" s="88">
        <f t="shared" ca="1" si="11"/>
        <v>44593</v>
      </c>
      <c r="P239" s="5" t="s">
        <v>21</v>
      </c>
      <c r="Q239" s="13" t="s">
        <v>22</v>
      </c>
      <c r="R239" s="11" t="s">
        <v>23</v>
      </c>
      <c r="S239" s="24">
        <v>44155</v>
      </c>
      <c r="T239" s="24">
        <v>44165</v>
      </c>
      <c r="U239" s="24" t="s">
        <v>23</v>
      </c>
      <c r="V239" s="24">
        <v>45626</v>
      </c>
      <c r="W239" s="180"/>
      <c r="X239" s="24">
        <v>44180</v>
      </c>
      <c r="Y239" s="24">
        <v>44165</v>
      </c>
      <c r="Z239" s="7"/>
      <c r="AA239" s="22"/>
      <c r="AB239" s="110"/>
      <c r="AC239" s="58"/>
      <c r="AE239" s="161">
        <f>IF(COUNTIF($F$5:$F239,F239)&gt;1,"0",COUNTIF($F$5:$F239,F239))</f>
        <v>1</v>
      </c>
      <c r="AF239" s="162">
        <f>COUNTIF($I239,"*GSB*")*$AE239</f>
        <v>0</v>
      </c>
      <c r="AG239" s="33">
        <f>COUNTIF($I239,"3a")*$AE239</f>
        <v>1</v>
      </c>
      <c r="AH239" s="33">
        <f>COUNTIF($I239,"4e")*$AE239</f>
        <v>0</v>
      </c>
      <c r="AI239" s="33">
        <f t="shared" si="12"/>
        <v>0</v>
      </c>
      <c r="AJ239" s="33">
        <f>COUNTIF($I239,"BAM")*$AE239</f>
        <v>0</v>
      </c>
      <c r="AK239" s="163">
        <f>(COUNTIF($I239,"AUTRES")+COUNTIF($I239,"UID")+COUNTIF($I239,"CII")+COUNTIF($I239,"EAE"))*$AE239</f>
        <v>0</v>
      </c>
      <c r="AL239" s="164">
        <f t="shared" si="13"/>
        <v>0</v>
      </c>
      <c r="AM239" s="33">
        <f>COUNTIF($J239,"MAR")*$AE239</f>
        <v>0</v>
      </c>
      <c r="AN239" s="165">
        <f>COUNTIF($J239,"TER")*$AE239</f>
        <v>1</v>
      </c>
    </row>
    <row r="240" spans="1:40" ht="20.100000000000001" customHeight="1" x14ac:dyDescent="0.25">
      <c r="A240" s="12"/>
      <c r="B240" s="10">
        <v>44154</v>
      </c>
      <c r="C240" s="29"/>
      <c r="D240" s="7"/>
      <c r="E240" s="11"/>
      <c r="F240" s="120">
        <v>236</v>
      </c>
      <c r="G240" s="115"/>
      <c r="H240" s="6"/>
      <c r="I240" s="16" t="s">
        <v>61</v>
      </c>
      <c r="J240" s="17" t="s">
        <v>67</v>
      </c>
      <c r="K240" s="105" t="s">
        <v>24</v>
      </c>
      <c r="L240" s="7"/>
      <c r="M240" s="7"/>
      <c r="N240" s="6"/>
      <c r="O240" s="88">
        <f t="shared" ca="1" si="11"/>
        <v>44593</v>
      </c>
      <c r="P240" s="5" t="s">
        <v>21</v>
      </c>
      <c r="Q240" s="13" t="s">
        <v>22</v>
      </c>
      <c r="R240" s="11" t="s">
        <v>23</v>
      </c>
      <c r="S240" s="24">
        <v>44155</v>
      </c>
      <c r="T240" s="24">
        <v>44165</v>
      </c>
      <c r="U240" s="24" t="s">
        <v>23</v>
      </c>
      <c r="V240" s="24">
        <v>45626</v>
      </c>
      <c r="W240" s="180"/>
      <c r="X240" s="24">
        <v>44180</v>
      </c>
      <c r="Y240" s="24">
        <v>44165</v>
      </c>
      <c r="Z240" s="7"/>
      <c r="AA240" s="22"/>
      <c r="AB240" s="110"/>
      <c r="AC240" s="58"/>
      <c r="AE240" s="161">
        <f>IF(COUNTIF($F$5:$F240,F240)&gt;1,"0",COUNTIF($F$5:$F240,F240))</f>
        <v>1</v>
      </c>
      <c r="AF240" s="162">
        <f>COUNTIF($I240,"*GSB*")*$AE240</f>
        <v>0</v>
      </c>
      <c r="AG240" s="33">
        <f>COUNTIF($I240,"3a")*$AE240</f>
        <v>1</v>
      </c>
      <c r="AH240" s="33">
        <f>COUNTIF($I240,"4e")*$AE240</f>
        <v>0</v>
      </c>
      <c r="AI240" s="33">
        <f t="shared" si="12"/>
        <v>0</v>
      </c>
      <c r="AJ240" s="33">
        <f>COUNTIF($I240,"BAM")*$AE240</f>
        <v>0</v>
      </c>
      <c r="AK240" s="163">
        <f>(COUNTIF($I240,"AUTRES")+COUNTIF($I240,"UID")+COUNTIF($I240,"CII")+COUNTIF($I240,"EAE"))*$AE240</f>
        <v>0</v>
      </c>
      <c r="AL240" s="164">
        <f t="shared" si="13"/>
        <v>0</v>
      </c>
      <c r="AM240" s="33">
        <f>COUNTIF($J240,"MAR")*$AE240</f>
        <v>0</v>
      </c>
      <c r="AN240" s="165">
        <f>COUNTIF($J240,"TER")*$AE240</f>
        <v>1</v>
      </c>
    </row>
    <row r="241" spans="1:40" ht="20.100000000000001" customHeight="1" x14ac:dyDescent="0.25">
      <c r="A241" s="12"/>
      <c r="B241" s="10">
        <v>44154</v>
      </c>
      <c r="C241" s="29"/>
      <c r="D241" s="7"/>
      <c r="E241" s="11"/>
      <c r="F241" s="120">
        <v>237</v>
      </c>
      <c r="G241" s="115"/>
      <c r="H241" s="6"/>
      <c r="I241" s="16" t="s">
        <v>61</v>
      </c>
      <c r="J241" s="17" t="s">
        <v>67</v>
      </c>
      <c r="K241" s="105" t="s">
        <v>24</v>
      </c>
      <c r="L241" s="7"/>
      <c r="M241" s="7"/>
      <c r="N241" s="6"/>
      <c r="O241" s="88">
        <f t="shared" ca="1" si="11"/>
        <v>44593</v>
      </c>
      <c r="P241" s="5" t="s">
        <v>21</v>
      </c>
      <c r="Q241" s="13" t="s">
        <v>22</v>
      </c>
      <c r="R241" s="11" t="s">
        <v>23</v>
      </c>
      <c r="S241" s="24">
        <v>44155</v>
      </c>
      <c r="T241" s="24">
        <v>44165</v>
      </c>
      <c r="U241" s="24" t="s">
        <v>23</v>
      </c>
      <c r="V241" s="24">
        <v>45626</v>
      </c>
      <c r="W241" s="180"/>
      <c r="X241" s="24">
        <v>44180</v>
      </c>
      <c r="Y241" s="24">
        <v>44165</v>
      </c>
      <c r="Z241" s="7"/>
      <c r="AA241" s="22"/>
      <c r="AB241" s="110"/>
      <c r="AC241" s="58"/>
      <c r="AE241" s="161">
        <f>IF(COUNTIF($F$5:$F241,F241)&gt;1,"0",COUNTIF($F$5:$F241,F241))</f>
        <v>1</v>
      </c>
      <c r="AF241" s="162">
        <f>COUNTIF($I241,"*GSB*")*$AE241</f>
        <v>0</v>
      </c>
      <c r="AG241" s="33">
        <f>COUNTIF($I241,"3a")*$AE241</f>
        <v>1</v>
      </c>
      <c r="AH241" s="33">
        <f>COUNTIF($I241,"4e")*$AE241</f>
        <v>0</v>
      </c>
      <c r="AI241" s="33">
        <f t="shared" si="12"/>
        <v>0</v>
      </c>
      <c r="AJ241" s="33">
        <f>COUNTIF($I241,"BAM")*$AE241</f>
        <v>0</v>
      </c>
      <c r="AK241" s="163">
        <f>(COUNTIF($I241,"AUTRES")+COUNTIF($I241,"UID")+COUNTIF($I241,"CII")+COUNTIF($I241,"EAE"))*$AE241</f>
        <v>0</v>
      </c>
      <c r="AL241" s="164">
        <f t="shared" si="13"/>
        <v>0</v>
      </c>
      <c r="AM241" s="33">
        <f>COUNTIF($J241,"MAR")*$AE241</f>
        <v>0</v>
      </c>
      <c r="AN241" s="165">
        <f>COUNTIF($J241,"TER")*$AE241</f>
        <v>1</v>
      </c>
    </row>
    <row r="242" spans="1:40" ht="20.100000000000001" customHeight="1" x14ac:dyDescent="0.25">
      <c r="A242" s="12"/>
      <c r="B242" s="10">
        <v>44161</v>
      </c>
      <c r="C242" s="29"/>
      <c r="D242" s="7"/>
      <c r="E242" s="11"/>
      <c r="F242" s="120">
        <v>238</v>
      </c>
      <c r="G242" s="115"/>
      <c r="H242" s="6"/>
      <c r="I242" s="16" t="s">
        <v>60</v>
      </c>
      <c r="J242" s="17" t="s">
        <v>67</v>
      </c>
      <c r="K242" s="105" t="s">
        <v>24</v>
      </c>
      <c r="L242" s="7"/>
      <c r="M242" s="7"/>
      <c r="N242" s="6"/>
      <c r="O242" s="88">
        <f t="shared" ca="1" si="11"/>
        <v>44593</v>
      </c>
      <c r="P242" s="5" t="s">
        <v>21</v>
      </c>
      <c r="Q242" s="13" t="s">
        <v>22</v>
      </c>
      <c r="R242" s="11" t="s">
        <v>23</v>
      </c>
      <c r="S242" s="24">
        <v>44161</v>
      </c>
      <c r="T242" s="24">
        <v>44214</v>
      </c>
      <c r="U242" s="24" t="s">
        <v>23</v>
      </c>
      <c r="V242" s="24">
        <v>44848</v>
      </c>
      <c r="W242" s="180"/>
      <c r="X242" s="24">
        <v>44217</v>
      </c>
      <c r="Y242" s="24">
        <v>44214</v>
      </c>
      <c r="Z242" s="7"/>
      <c r="AA242" s="22"/>
      <c r="AB242" s="110"/>
      <c r="AC242" s="58"/>
      <c r="AE242" s="161">
        <f>IF(COUNTIF($F$5:$F242,F242)&gt;1,"0",COUNTIF($F$5:$F242,F242))</f>
        <v>1</v>
      </c>
      <c r="AF242" s="162">
        <f>COUNTIF($I242,"*GSB*")*$AE242</f>
        <v>0</v>
      </c>
      <c r="AG242" s="33">
        <f>COUNTIF($I242,"3a")*$AE242</f>
        <v>0</v>
      </c>
      <c r="AH242" s="33">
        <f>COUNTIF($I242,"4e")*$AE242</f>
        <v>1</v>
      </c>
      <c r="AI242" s="33">
        <f t="shared" si="12"/>
        <v>0</v>
      </c>
      <c r="AJ242" s="33">
        <f>COUNTIF($I242,"BAM")*$AE242</f>
        <v>0</v>
      </c>
      <c r="AK242" s="163">
        <f>(COUNTIF($I242,"AUTRES")+COUNTIF($I242,"UID")+COUNTIF($I242,"CII")+COUNTIF($I242,"EAE"))*$AE242</f>
        <v>0</v>
      </c>
      <c r="AL242" s="164">
        <f t="shared" si="13"/>
        <v>0</v>
      </c>
      <c r="AM242" s="33">
        <f>COUNTIF($J242,"MAR")*$AE242</f>
        <v>0</v>
      </c>
      <c r="AN242" s="165">
        <f>COUNTIF($J242,"TER")*$AE242</f>
        <v>1</v>
      </c>
    </row>
    <row r="243" spans="1:40" ht="20.100000000000001" customHeight="1" x14ac:dyDescent="0.25">
      <c r="A243" s="12"/>
      <c r="B243" s="10">
        <v>44161</v>
      </c>
      <c r="C243" s="29"/>
      <c r="D243" s="7"/>
      <c r="E243" s="11"/>
      <c r="F243" s="120">
        <v>239</v>
      </c>
      <c r="G243" s="115"/>
      <c r="H243" s="6"/>
      <c r="I243" s="16" t="s">
        <v>60</v>
      </c>
      <c r="J243" s="17" t="s">
        <v>67</v>
      </c>
      <c r="K243" s="105" t="s">
        <v>18</v>
      </c>
      <c r="L243" s="7"/>
      <c r="M243" s="7"/>
      <c r="N243" s="6"/>
      <c r="O243" s="88">
        <f t="shared" ca="1" si="11"/>
        <v>44593</v>
      </c>
      <c r="P243" s="5" t="s">
        <v>21</v>
      </c>
      <c r="Q243" s="13" t="s">
        <v>22</v>
      </c>
      <c r="R243" s="11" t="s">
        <v>23</v>
      </c>
      <c r="S243" s="24">
        <v>44162</v>
      </c>
      <c r="T243" s="24">
        <v>44214</v>
      </c>
      <c r="U243" s="24" t="s">
        <v>23</v>
      </c>
      <c r="V243" s="24">
        <v>44804</v>
      </c>
      <c r="W243" s="180"/>
      <c r="X243" s="24">
        <v>44216</v>
      </c>
      <c r="Y243" s="24">
        <v>44214</v>
      </c>
      <c r="Z243" s="7"/>
      <c r="AA243" s="22"/>
      <c r="AB243" s="110"/>
      <c r="AC243" s="58"/>
      <c r="AE243" s="161">
        <f>IF(COUNTIF($F$5:$F243,F243)&gt;1,"0",COUNTIF($F$5:$F243,F243))</f>
        <v>1</v>
      </c>
      <c r="AF243" s="162">
        <f>COUNTIF($I243,"*GSB*")*$AE243</f>
        <v>0</v>
      </c>
      <c r="AG243" s="33">
        <f>COUNTIF($I243,"3a")*$AE243</f>
        <v>0</v>
      </c>
      <c r="AH243" s="33">
        <f>COUNTIF($I243,"4e")*$AE243</f>
        <v>1</v>
      </c>
      <c r="AI243" s="33">
        <f t="shared" si="12"/>
        <v>0</v>
      </c>
      <c r="AJ243" s="33">
        <f>COUNTIF($I243,"BAM")*$AE243</f>
        <v>0</v>
      </c>
      <c r="AK243" s="163">
        <f>(COUNTIF($I243,"AUTRES")+COUNTIF($I243,"UID")+COUNTIF($I243,"CII")+COUNTIF($I243,"EAE"))*$AE243</f>
        <v>0</v>
      </c>
      <c r="AL243" s="164">
        <f t="shared" si="13"/>
        <v>0</v>
      </c>
      <c r="AM243" s="33">
        <f>COUNTIF($J243,"MAR")*$AE243</f>
        <v>0</v>
      </c>
      <c r="AN243" s="165">
        <f>COUNTIF($J243,"TER")*$AE243</f>
        <v>1</v>
      </c>
    </row>
    <row r="244" spans="1:40" ht="20.100000000000001" customHeight="1" x14ac:dyDescent="0.25">
      <c r="A244" s="12"/>
      <c r="B244" s="10">
        <v>44165</v>
      </c>
      <c r="C244" s="29"/>
      <c r="D244" s="7"/>
      <c r="E244" s="11"/>
      <c r="F244" s="120">
        <v>240</v>
      </c>
      <c r="G244" s="115"/>
      <c r="H244" s="6"/>
      <c r="I244" s="16" t="s">
        <v>60</v>
      </c>
      <c r="J244" s="17" t="s">
        <v>67</v>
      </c>
      <c r="K244" s="105" t="s">
        <v>18</v>
      </c>
      <c r="L244" s="7"/>
      <c r="M244" s="7"/>
      <c r="N244" s="6"/>
      <c r="O244" s="88">
        <f t="shared" ca="1" si="11"/>
        <v>44593</v>
      </c>
      <c r="P244" s="5" t="s">
        <v>21</v>
      </c>
      <c r="Q244" s="13" t="s">
        <v>22</v>
      </c>
      <c r="R244" s="11" t="s">
        <v>23</v>
      </c>
      <c r="S244" s="24">
        <v>44165</v>
      </c>
      <c r="T244" s="24">
        <v>44173</v>
      </c>
      <c r="U244" s="24" t="s">
        <v>23</v>
      </c>
      <c r="V244" s="24">
        <v>45218</v>
      </c>
      <c r="W244" s="180"/>
      <c r="X244" s="24">
        <v>44182</v>
      </c>
      <c r="Y244" s="24">
        <v>44173</v>
      </c>
      <c r="Z244" s="7"/>
      <c r="AA244" s="22"/>
      <c r="AB244" s="110"/>
      <c r="AC244" s="58"/>
      <c r="AE244" s="161">
        <f>IF(COUNTIF($F$5:$F244,F244)&gt;1,"0",COUNTIF($F$5:$F244,F244))</f>
        <v>1</v>
      </c>
      <c r="AF244" s="162">
        <f>COUNTIF($I244,"*GSB*")*$AE244</f>
        <v>0</v>
      </c>
      <c r="AG244" s="33">
        <f>COUNTIF($I244,"3a")*$AE244</f>
        <v>0</v>
      </c>
      <c r="AH244" s="33">
        <f>COUNTIF($I244,"4e")*$AE244</f>
        <v>1</v>
      </c>
      <c r="AI244" s="33">
        <f t="shared" si="12"/>
        <v>0</v>
      </c>
      <c r="AJ244" s="33">
        <f>COUNTIF($I244,"BAM")*$AE244</f>
        <v>0</v>
      </c>
      <c r="AK244" s="163">
        <f>(COUNTIF($I244,"AUTRES")+COUNTIF($I244,"UID")+COUNTIF($I244,"CII")+COUNTIF($I244,"EAE"))*$AE244</f>
        <v>0</v>
      </c>
      <c r="AL244" s="164">
        <f t="shared" si="13"/>
        <v>0</v>
      </c>
      <c r="AM244" s="33">
        <f>COUNTIF($J244,"MAR")*$AE244</f>
        <v>0</v>
      </c>
      <c r="AN244" s="165">
        <f>COUNTIF($J244,"TER")*$AE244</f>
        <v>1</v>
      </c>
    </row>
    <row r="245" spans="1:40" ht="20.100000000000001" customHeight="1" x14ac:dyDescent="0.25">
      <c r="A245" s="12"/>
      <c r="B245" s="10">
        <v>44165</v>
      </c>
      <c r="C245" s="29"/>
      <c r="D245" s="7"/>
      <c r="E245" s="11"/>
      <c r="F245" s="120">
        <v>241</v>
      </c>
      <c r="G245" s="115"/>
      <c r="H245" s="6"/>
      <c r="I245" s="16" t="s">
        <v>60</v>
      </c>
      <c r="J245" s="17" t="s">
        <v>67</v>
      </c>
      <c r="K245" s="105" t="s">
        <v>24</v>
      </c>
      <c r="L245" s="7"/>
      <c r="M245" s="7"/>
      <c r="N245" s="6"/>
      <c r="O245" s="88">
        <f t="shared" ca="1" si="11"/>
        <v>44593</v>
      </c>
      <c r="P245" s="5" t="s">
        <v>21</v>
      </c>
      <c r="Q245" s="13" t="s">
        <v>22</v>
      </c>
      <c r="R245" s="11" t="s">
        <v>23</v>
      </c>
      <c r="S245" s="24">
        <v>44165</v>
      </c>
      <c r="T245" s="24">
        <v>44214</v>
      </c>
      <c r="U245" s="24" t="s">
        <v>23</v>
      </c>
      <c r="V245" s="24">
        <v>45218</v>
      </c>
      <c r="W245" s="180"/>
      <c r="X245" s="24">
        <v>44216</v>
      </c>
      <c r="Y245" s="24">
        <v>44214</v>
      </c>
      <c r="Z245" s="7"/>
      <c r="AA245" s="22"/>
      <c r="AB245" s="110"/>
      <c r="AC245" s="58"/>
      <c r="AE245" s="161">
        <f>IF(COUNTIF($F$5:$F245,F245)&gt;1,"0",COUNTIF($F$5:$F245,F245))</f>
        <v>1</v>
      </c>
      <c r="AF245" s="162">
        <f>COUNTIF($I245,"*GSB*")*$AE245</f>
        <v>0</v>
      </c>
      <c r="AG245" s="33">
        <f>COUNTIF($I245,"3a")*$AE245</f>
        <v>0</v>
      </c>
      <c r="AH245" s="33">
        <f>COUNTIF($I245,"4e")*$AE245</f>
        <v>1</v>
      </c>
      <c r="AI245" s="33">
        <f t="shared" si="12"/>
        <v>0</v>
      </c>
      <c r="AJ245" s="33">
        <f>COUNTIF($I245,"BAM")*$AE245</f>
        <v>0</v>
      </c>
      <c r="AK245" s="163">
        <f>(COUNTIF($I245,"AUTRES")+COUNTIF($I245,"UID")+COUNTIF($I245,"CII")+COUNTIF($I245,"EAE"))*$AE245</f>
        <v>0</v>
      </c>
      <c r="AL245" s="164">
        <f t="shared" si="13"/>
        <v>0</v>
      </c>
      <c r="AM245" s="33">
        <f>COUNTIF($J245,"MAR")*$AE245</f>
        <v>0</v>
      </c>
      <c r="AN245" s="165">
        <f>COUNTIF($J245,"TER")*$AE245</f>
        <v>1</v>
      </c>
    </row>
    <row r="246" spans="1:40" ht="20.100000000000001" customHeight="1" x14ac:dyDescent="0.25">
      <c r="A246" s="12"/>
      <c r="B246" s="10">
        <v>44165</v>
      </c>
      <c r="C246" s="29"/>
      <c r="D246" s="7"/>
      <c r="E246" s="11"/>
      <c r="F246" s="120">
        <v>242</v>
      </c>
      <c r="G246" s="115"/>
      <c r="H246" s="6"/>
      <c r="I246" s="16" t="s">
        <v>60</v>
      </c>
      <c r="J246" s="17" t="s">
        <v>67</v>
      </c>
      <c r="K246" s="105" t="s">
        <v>24</v>
      </c>
      <c r="L246" s="7"/>
      <c r="M246" s="7"/>
      <c r="N246" s="6"/>
      <c r="O246" s="88">
        <f t="shared" ca="1" si="11"/>
        <v>44593</v>
      </c>
      <c r="P246" s="5" t="s">
        <v>21</v>
      </c>
      <c r="Q246" s="13" t="s">
        <v>22</v>
      </c>
      <c r="R246" s="11" t="s">
        <v>27</v>
      </c>
      <c r="S246" s="24">
        <v>44165</v>
      </c>
      <c r="T246" s="92"/>
      <c r="U246" s="92"/>
      <c r="V246" s="92"/>
      <c r="W246" s="179"/>
      <c r="X246" s="92"/>
      <c r="Y246" s="92">
        <v>44165</v>
      </c>
      <c r="Z246" s="7"/>
      <c r="AA246" s="22"/>
      <c r="AB246" s="110"/>
      <c r="AC246" s="58"/>
      <c r="AE246" s="161">
        <f>IF(COUNTIF($F$5:$F246,F246)&gt;1,"0",COUNTIF($F$5:$F246,F246))</f>
        <v>1</v>
      </c>
      <c r="AF246" s="162">
        <f>COUNTIF($I246,"*GSB*")*$AE246</f>
        <v>0</v>
      </c>
      <c r="AG246" s="33">
        <f>COUNTIF($I246,"3a")*$AE246</f>
        <v>0</v>
      </c>
      <c r="AH246" s="33">
        <f>COUNTIF($I246,"4e")*$AE246</f>
        <v>1</v>
      </c>
      <c r="AI246" s="33">
        <f t="shared" si="12"/>
        <v>0</v>
      </c>
      <c r="AJ246" s="33">
        <f>COUNTIF($I246,"BAM")*$AE246</f>
        <v>0</v>
      </c>
      <c r="AK246" s="163">
        <f>(COUNTIF($I246,"AUTRES")+COUNTIF($I246,"UID")+COUNTIF($I246,"CII")+COUNTIF($I246,"EAE"))*$AE246</f>
        <v>0</v>
      </c>
      <c r="AL246" s="164">
        <f t="shared" si="13"/>
        <v>0</v>
      </c>
      <c r="AM246" s="33">
        <f>COUNTIF($J246,"MAR")*$AE246</f>
        <v>0</v>
      </c>
      <c r="AN246" s="165">
        <f>COUNTIF($J246,"TER")*$AE246</f>
        <v>1</v>
      </c>
    </row>
    <row r="247" spans="1:40" ht="20.100000000000001" customHeight="1" x14ac:dyDescent="0.25">
      <c r="A247" s="12"/>
      <c r="B247" s="10">
        <v>44179</v>
      </c>
      <c r="C247" s="29"/>
      <c r="D247" s="7"/>
      <c r="E247" s="11"/>
      <c r="F247" s="120">
        <v>243</v>
      </c>
      <c r="G247" s="115"/>
      <c r="H247" s="6"/>
      <c r="I247" s="16" t="s">
        <v>61</v>
      </c>
      <c r="J247" s="17" t="s">
        <v>67</v>
      </c>
      <c r="K247" s="105" t="s">
        <v>18</v>
      </c>
      <c r="L247" s="7"/>
      <c r="M247" s="7"/>
      <c r="N247" s="6"/>
      <c r="O247" s="88">
        <f t="shared" ca="1" si="11"/>
        <v>44593</v>
      </c>
      <c r="P247" s="5" t="s">
        <v>21</v>
      </c>
      <c r="Q247" s="13" t="s">
        <v>22</v>
      </c>
      <c r="R247" s="11" t="s">
        <v>23</v>
      </c>
      <c r="S247" s="24">
        <v>44203</v>
      </c>
      <c r="T247" s="24">
        <v>44229</v>
      </c>
      <c r="U247" s="24" t="s">
        <v>23</v>
      </c>
      <c r="V247" s="24">
        <v>45199</v>
      </c>
      <c r="W247" s="180"/>
      <c r="X247" s="108">
        <v>44322</v>
      </c>
      <c r="Y247" s="24">
        <v>44229</v>
      </c>
      <c r="Z247" s="7"/>
      <c r="AA247" s="22"/>
      <c r="AB247" s="110"/>
      <c r="AC247" s="58"/>
      <c r="AE247" s="161">
        <f>IF(COUNTIF($F$5:$F247,F247)&gt;1,"0",COUNTIF($F$5:$F247,F247))</f>
        <v>1</v>
      </c>
      <c r="AF247" s="162">
        <f>COUNTIF($I247,"*GSB*")*$AE247</f>
        <v>0</v>
      </c>
      <c r="AG247" s="33">
        <f>COUNTIF($I247,"3a")*$AE247</f>
        <v>1</v>
      </c>
      <c r="AH247" s="33">
        <f>COUNTIF($I247,"4e")*$AE247</f>
        <v>0</v>
      </c>
      <c r="AI247" s="33">
        <f t="shared" si="12"/>
        <v>0</v>
      </c>
      <c r="AJ247" s="33">
        <f>COUNTIF($I247,"BAM")*$AE247</f>
        <v>0</v>
      </c>
      <c r="AK247" s="163">
        <f>(COUNTIF($I247,"AUTRES")+COUNTIF($I247,"UID")+COUNTIF($I247,"CII")+COUNTIF($I247,"EAE"))*$AE247</f>
        <v>0</v>
      </c>
      <c r="AL247" s="164">
        <f t="shared" si="13"/>
        <v>0</v>
      </c>
      <c r="AM247" s="33">
        <f>COUNTIF($J247,"MAR")*$AE247</f>
        <v>0</v>
      </c>
      <c r="AN247" s="165">
        <f>COUNTIF($J247,"TER")*$AE247</f>
        <v>1</v>
      </c>
    </row>
    <row r="248" spans="1:40" ht="20.100000000000001" customHeight="1" x14ac:dyDescent="0.25">
      <c r="A248" s="12"/>
      <c r="B248" s="10">
        <v>44216</v>
      </c>
      <c r="C248" s="29"/>
      <c r="D248" s="7"/>
      <c r="E248" s="11"/>
      <c r="F248" s="120">
        <v>244</v>
      </c>
      <c r="G248" s="115"/>
      <c r="H248" s="6"/>
      <c r="I248" s="16" t="s">
        <v>60</v>
      </c>
      <c r="J248" s="17" t="s">
        <v>67</v>
      </c>
      <c r="K248" s="105" t="s">
        <v>18</v>
      </c>
      <c r="L248" s="7"/>
      <c r="M248" s="7"/>
      <c r="N248" s="6"/>
      <c r="O248" s="88">
        <f t="shared" ca="1" si="11"/>
        <v>44593</v>
      </c>
      <c r="P248" s="5" t="s">
        <v>21</v>
      </c>
      <c r="Q248" s="13" t="s">
        <v>22</v>
      </c>
      <c r="R248" s="11" t="s">
        <v>23</v>
      </c>
      <c r="S248" s="24">
        <v>44277</v>
      </c>
      <c r="T248" s="24">
        <v>44284</v>
      </c>
      <c r="U248" s="24" t="s">
        <v>23</v>
      </c>
      <c r="V248" s="24">
        <v>44595</v>
      </c>
      <c r="W248" s="180"/>
      <c r="X248" s="24">
        <v>44293</v>
      </c>
      <c r="Y248" s="24">
        <v>44284</v>
      </c>
      <c r="Z248" s="7"/>
      <c r="AA248" s="22"/>
      <c r="AB248" s="110"/>
      <c r="AC248" s="58"/>
      <c r="AE248" s="161">
        <f>IF(COUNTIF($F$5:$F248,F248)&gt;1,"0",COUNTIF($F$5:$F248,F248))</f>
        <v>1</v>
      </c>
      <c r="AF248" s="162">
        <f>COUNTIF($I248,"*GSB*")*$AE248</f>
        <v>0</v>
      </c>
      <c r="AG248" s="33">
        <f>COUNTIF($I248,"3a")*$AE248</f>
        <v>0</v>
      </c>
      <c r="AH248" s="33">
        <f>COUNTIF($I248,"4e")*$AE248</f>
        <v>1</v>
      </c>
      <c r="AI248" s="33">
        <f t="shared" si="12"/>
        <v>0</v>
      </c>
      <c r="AJ248" s="33">
        <f>COUNTIF($I248,"BAM")*$AE248</f>
        <v>0</v>
      </c>
      <c r="AK248" s="163">
        <f>(COUNTIF($I248,"AUTRES")+COUNTIF($I248,"UID")+COUNTIF($I248,"CII")+COUNTIF($I248,"EAE"))*$AE248</f>
        <v>0</v>
      </c>
      <c r="AL248" s="164">
        <f t="shared" si="13"/>
        <v>0</v>
      </c>
      <c r="AM248" s="33">
        <f>COUNTIF($J248,"MAR")*$AE248</f>
        <v>0</v>
      </c>
      <c r="AN248" s="165">
        <f>COUNTIF($J248,"TER")*$AE248</f>
        <v>1</v>
      </c>
    </row>
    <row r="249" spans="1:40" ht="20.100000000000001" customHeight="1" x14ac:dyDescent="0.25">
      <c r="A249" s="12"/>
      <c r="B249" s="10">
        <v>44176</v>
      </c>
      <c r="C249" s="29"/>
      <c r="D249" s="7"/>
      <c r="E249" s="11"/>
      <c r="F249" s="120">
        <v>245</v>
      </c>
      <c r="G249" s="115"/>
      <c r="H249" s="5"/>
      <c r="I249" s="16" t="s">
        <v>31</v>
      </c>
      <c r="J249" s="13" t="s">
        <v>66</v>
      </c>
      <c r="K249" s="105" t="s">
        <v>24</v>
      </c>
      <c r="L249" s="7"/>
      <c r="M249" s="7"/>
      <c r="N249" s="6"/>
      <c r="O249" s="88">
        <f t="shared" ca="1" si="11"/>
        <v>44593</v>
      </c>
      <c r="P249" s="5" t="s">
        <v>26</v>
      </c>
      <c r="Q249" s="13" t="s">
        <v>22</v>
      </c>
      <c r="R249" s="11" t="s">
        <v>30</v>
      </c>
      <c r="S249" s="24">
        <v>44221</v>
      </c>
      <c r="T249" s="92"/>
      <c r="U249" s="92"/>
      <c r="V249" s="92"/>
      <c r="W249" s="179"/>
      <c r="X249" s="92"/>
      <c r="Y249" s="92">
        <v>44221</v>
      </c>
      <c r="Z249" s="7"/>
      <c r="AA249" s="22"/>
      <c r="AB249" s="110"/>
      <c r="AC249" s="58"/>
      <c r="AE249" s="161">
        <f>IF(COUNTIF($F$5:$F249,F249)&gt;1,"0",COUNTIF($F$5:$F249,F249))</f>
        <v>1</v>
      </c>
      <c r="AF249" s="162">
        <f>COUNTIF($I249,"*GSB*")*$AE249</f>
        <v>0</v>
      </c>
      <c r="AG249" s="33">
        <f>COUNTIF($I249,"3a")*$AE249</f>
        <v>0</v>
      </c>
      <c r="AH249" s="33">
        <f>COUNTIF($I249,"4e")*$AE249</f>
        <v>0</v>
      </c>
      <c r="AI249" s="33">
        <f t="shared" si="12"/>
        <v>0</v>
      </c>
      <c r="AJ249" s="33">
        <f>COUNTIF($I249,"BAM")*$AE249</f>
        <v>0</v>
      </c>
      <c r="AK249" s="163">
        <f>(COUNTIF($I249,"AUTRES")+COUNTIF($I249,"UID")+COUNTIF($I249,"CII")+COUNTIF($I249,"EAE"))*$AE249</f>
        <v>1</v>
      </c>
      <c r="AL249" s="164">
        <f t="shared" si="13"/>
        <v>0</v>
      </c>
      <c r="AM249" s="33">
        <f>COUNTIF($J249,"MAR")*$AE249</f>
        <v>1</v>
      </c>
      <c r="AN249" s="165">
        <f>COUNTIF($J249,"TER")*$AE249</f>
        <v>0</v>
      </c>
    </row>
    <row r="250" spans="1:40" ht="20.100000000000001" customHeight="1" x14ac:dyDescent="0.25">
      <c r="A250" s="12"/>
      <c r="B250" s="10">
        <v>44196</v>
      </c>
      <c r="C250" s="29"/>
      <c r="D250" s="7"/>
      <c r="E250" s="11"/>
      <c r="F250" s="120">
        <v>246</v>
      </c>
      <c r="G250" s="115"/>
      <c r="H250" s="6"/>
      <c r="I250" s="16" t="s">
        <v>60</v>
      </c>
      <c r="J250" s="17" t="s">
        <v>67</v>
      </c>
      <c r="K250" s="105" t="s">
        <v>18</v>
      </c>
      <c r="L250" s="7"/>
      <c r="M250" s="7"/>
      <c r="N250" s="6"/>
      <c r="O250" s="88">
        <f t="shared" ca="1" si="11"/>
        <v>44593</v>
      </c>
      <c r="P250" s="5" t="s">
        <v>21</v>
      </c>
      <c r="Q250" s="13" t="s">
        <v>22</v>
      </c>
      <c r="R250" s="11" t="s">
        <v>23</v>
      </c>
      <c r="S250" s="24">
        <v>44203</v>
      </c>
      <c r="T250" s="24">
        <v>44229</v>
      </c>
      <c r="U250" s="24" t="s">
        <v>23</v>
      </c>
      <c r="V250" s="24">
        <v>44827</v>
      </c>
      <c r="W250" s="180"/>
      <c r="X250" s="24">
        <v>44238</v>
      </c>
      <c r="Y250" s="24">
        <v>44229</v>
      </c>
      <c r="Z250" s="7"/>
      <c r="AA250" s="22"/>
      <c r="AB250" s="110"/>
      <c r="AC250" s="58"/>
      <c r="AE250" s="161">
        <f>IF(COUNTIF($F$5:$F250,F250)&gt;1,"0",COUNTIF($F$5:$F250,F250))</f>
        <v>1</v>
      </c>
      <c r="AF250" s="162">
        <f>COUNTIF($I250,"*GSB*")*$AE250</f>
        <v>0</v>
      </c>
      <c r="AG250" s="33">
        <f>COUNTIF($I250,"3a")*$AE250</f>
        <v>0</v>
      </c>
      <c r="AH250" s="33">
        <f>COUNTIF($I250,"4e")*$AE250</f>
        <v>1</v>
      </c>
      <c r="AI250" s="33">
        <f t="shared" si="12"/>
        <v>0</v>
      </c>
      <c r="AJ250" s="33">
        <f>COUNTIF($I250,"BAM")*$AE250</f>
        <v>0</v>
      </c>
      <c r="AK250" s="163">
        <f>(COUNTIF($I250,"AUTRES")+COUNTIF($I250,"UID")+COUNTIF($I250,"CII")+COUNTIF($I250,"EAE"))*$AE250</f>
        <v>0</v>
      </c>
      <c r="AL250" s="164">
        <f t="shared" si="13"/>
        <v>0</v>
      </c>
      <c r="AM250" s="33">
        <f>COUNTIF($J250,"MAR")*$AE250</f>
        <v>0</v>
      </c>
      <c r="AN250" s="165">
        <f>COUNTIF($J250,"TER")*$AE250</f>
        <v>1</v>
      </c>
    </row>
    <row r="251" spans="1:40" ht="20.100000000000001" customHeight="1" x14ac:dyDescent="0.25">
      <c r="A251" s="12"/>
      <c r="B251" s="10">
        <v>44186</v>
      </c>
      <c r="C251" s="29"/>
      <c r="D251" s="7"/>
      <c r="E251" s="11"/>
      <c r="F251" s="120">
        <v>247</v>
      </c>
      <c r="G251" s="115"/>
      <c r="H251" s="6"/>
      <c r="I251" s="16" t="s">
        <v>60</v>
      </c>
      <c r="J251" s="17" t="s">
        <v>67</v>
      </c>
      <c r="K251" s="105" t="s">
        <v>24</v>
      </c>
      <c r="L251" s="7"/>
      <c r="M251" s="7"/>
      <c r="N251" s="6"/>
      <c r="O251" s="88">
        <f t="shared" ca="1" si="11"/>
        <v>44593</v>
      </c>
      <c r="P251" s="5" t="s">
        <v>21</v>
      </c>
      <c r="Q251" s="13" t="s">
        <v>22</v>
      </c>
      <c r="R251" s="11" t="s">
        <v>23</v>
      </c>
      <c r="S251" s="24">
        <v>44203</v>
      </c>
      <c r="T251" s="24">
        <v>44229</v>
      </c>
      <c r="U251" s="24" t="s">
        <v>23</v>
      </c>
      <c r="V251" s="24">
        <v>44888</v>
      </c>
      <c r="W251" s="180"/>
      <c r="X251" s="24">
        <v>44249</v>
      </c>
      <c r="Y251" s="24">
        <v>44229</v>
      </c>
      <c r="Z251" s="7"/>
      <c r="AA251" s="22"/>
      <c r="AB251" s="110"/>
      <c r="AC251" s="58"/>
      <c r="AE251" s="161">
        <f>IF(COUNTIF($F$5:$F251,F251)&gt;1,"0",COUNTIF($F$5:$F251,F251))</f>
        <v>1</v>
      </c>
      <c r="AF251" s="162">
        <f>COUNTIF($I251,"*GSB*")*$AE251</f>
        <v>0</v>
      </c>
      <c r="AG251" s="33">
        <f>COUNTIF($I251,"3a")*$AE251</f>
        <v>0</v>
      </c>
      <c r="AH251" s="33">
        <f>COUNTIF($I251,"4e")*$AE251</f>
        <v>1</v>
      </c>
      <c r="AI251" s="33">
        <f t="shared" si="12"/>
        <v>0</v>
      </c>
      <c r="AJ251" s="33">
        <f>COUNTIF($I251,"BAM")*$AE251</f>
        <v>0</v>
      </c>
      <c r="AK251" s="163">
        <f>(COUNTIF($I251,"AUTRES")+COUNTIF($I251,"UID")+COUNTIF($I251,"CII")+COUNTIF($I251,"EAE"))*$AE251</f>
        <v>0</v>
      </c>
      <c r="AL251" s="164">
        <f t="shared" si="13"/>
        <v>0</v>
      </c>
      <c r="AM251" s="33">
        <f>COUNTIF($J251,"MAR")*$AE251</f>
        <v>0</v>
      </c>
      <c r="AN251" s="165">
        <f>COUNTIF($J251,"TER")*$AE251</f>
        <v>1</v>
      </c>
    </row>
    <row r="252" spans="1:40" ht="20.100000000000001" customHeight="1" x14ac:dyDescent="0.25">
      <c r="A252" s="12"/>
      <c r="B252" s="10">
        <v>44186</v>
      </c>
      <c r="C252" s="29"/>
      <c r="D252" s="7"/>
      <c r="E252" s="11"/>
      <c r="F252" s="120">
        <v>248</v>
      </c>
      <c r="G252" s="115"/>
      <c r="H252" s="6"/>
      <c r="I252" s="16" t="s">
        <v>60</v>
      </c>
      <c r="J252" s="17" t="s">
        <v>67</v>
      </c>
      <c r="K252" s="105" t="s">
        <v>24</v>
      </c>
      <c r="L252" s="7"/>
      <c r="M252" s="7"/>
      <c r="N252" s="6"/>
      <c r="O252" s="88">
        <f t="shared" ca="1" si="11"/>
        <v>44593</v>
      </c>
      <c r="P252" s="5" t="s">
        <v>21</v>
      </c>
      <c r="Q252" s="13" t="s">
        <v>22</v>
      </c>
      <c r="R252" s="11" t="s">
        <v>23</v>
      </c>
      <c r="S252" s="24">
        <v>44203</v>
      </c>
      <c r="T252" s="24">
        <v>44229</v>
      </c>
      <c r="U252" s="24" t="s">
        <v>23</v>
      </c>
      <c r="V252" s="24">
        <v>44888</v>
      </c>
      <c r="W252" s="180"/>
      <c r="X252" s="24">
        <v>44249</v>
      </c>
      <c r="Y252" s="24">
        <v>44229</v>
      </c>
      <c r="Z252" s="7"/>
      <c r="AA252" s="22"/>
      <c r="AB252" s="110"/>
      <c r="AC252" s="58"/>
      <c r="AE252" s="161">
        <f>IF(COUNTIF($F$5:$F252,F252)&gt;1,"0",COUNTIF($F$5:$F252,F252))</f>
        <v>1</v>
      </c>
      <c r="AF252" s="162">
        <f>COUNTIF($I252,"*GSB*")*$AE252</f>
        <v>0</v>
      </c>
      <c r="AG252" s="33">
        <f>COUNTIF($I252,"3a")*$AE252</f>
        <v>0</v>
      </c>
      <c r="AH252" s="33">
        <f>COUNTIF($I252,"4e")*$AE252</f>
        <v>1</v>
      </c>
      <c r="AI252" s="33">
        <f t="shared" si="12"/>
        <v>0</v>
      </c>
      <c r="AJ252" s="33">
        <f>COUNTIF($I252,"BAM")*$AE252</f>
        <v>0</v>
      </c>
      <c r="AK252" s="163">
        <f>(COUNTIF($I252,"AUTRES")+COUNTIF($I252,"UID")+COUNTIF($I252,"CII")+COUNTIF($I252,"EAE"))*$AE252</f>
        <v>0</v>
      </c>
      <c r="AL252" s="164">
        <f t="shared" si="13"/>
        <v>0</v>
      </c>
      <c r="AM252" s="33">
        <f>COUNTIF($J252,"MAR")*$AE252</f>
        <v>0</v>
      </c>
      <c r="AN252" s="165">
        <f>COUNTIF($J252,"TER")*$AE252</f>
        <v>1</v>
      </c>
    </row>
    <row r="253" spans="1:40" ht="20.100000000000001" customHeight="1" x14ac:dyDescent="0.25">
      <c r="A253" s="12"/>
      <c r="B253" s="10">
        <v>44196</v>
      </c>
      <c r="C253" s="29"/>
      <c r="D253" s="7"/>
      <c r="E253" s="11"/>
      <c r="F253" s="120">
        <v>249</v>
      </c>
      <c r="G253" s="115"/>
      <c r="H253" s="6"/>
      <c r="I253" s="16" t="s">
        <v>60</v>
      </c>
      <c r="J253" s="17" t="s">
        <v>67</v>
      </c>
      <c r="K253" s="105" t="s">
        <v>18</v>
      </c>
      <c r="L253" s="7"/>
      <c r="M253" s="7"/>
      <c r="N253" s="6"/>
      <c r="O253" s="88">
        <f t="shared" ca="1" si="11"/>
        <v>44593</v>
      </c>
      <c r="P253" s="5" t="s">
        <v>21</v>
      </c>
      <c r="Q253" s="13" t="s">
        <v>22</v>
      </c>
      <c r="R253" s="11" t="s">
        <v>23</v>
      </c>
      <c r="S253" s="24">
        <v>44203</v>
      </c>
      <c r="T253" s="24">
        <v>44229</v>
      </c>
      <c r="U253" s="24" t="s">
        <v>23</v>
      </c>
      <c r="V253" s="24">
        <v>44936</v>
      </c>
      <c r="W253" s="180"/>
      <c r="X253" s="24">
        <v>44238</v>
      </c>
      <c r="Y253" s="24">
        <v>44229</v>
      </c>
      <c r="Z253" s="7"/>
      <c r="AA253" s="22"/>
      <c r="AB253" s="110"/>
      <c r="AC253" s="58"/>
      <c r="AE253" s="161">
        <f>IF(COUNTIF($F$5:$F253,F253)&gt;1,"0",COUNTIF($F$5:$F253,F253))</f>
        <v>1</v>
      </c>
      <c r="AF253" s="162">
        <f>COUNTIF($I253,"*GSB*")*$AE253</f>
        <v>0</v>
      </c>
      <c r="AG253" s="33">
        <f>COUNTIF($I253,"3a")*$AE253</f>
        <v>0</v>
      </c>
      <c r="AH253" s="33">
        <f>COUNTIF($I253,"4e")*$AE253</f>
        <v>1</v>
      </c>
      <c r="AI253" s="33">
        <f t="shared" si="12"/>
        <v>0</v>
      </c>
      <c r="AJ253" s="33">
        <f>COUNTIF($I253,"BAM")*$AE253</f>
        <v>0</v>
      </c>
      <c r="AK253" s="163">
        <f>(COUNTIF($I253,"AUTRES")+COUNTIF($I253,"UID")+COUNTIF($I253,"CII")+COUNTIF($I253,"EAE"))*$AE253</f>
        <v>0</v>
      </c>
      <c r="AL253" s="164">
        <f t="shared" si="13"/>
        <v>0</v>
      </c>
      <c r="AM253" s="33">
        <f>COUNTIF($J253,"MAR")*$AE253</f>
        <v>0</v>
      </c>
      <c r="AN253" s="165">
        <f>COUNTIF($J253,"TER")*$AE253</f>
        <v>1</v>
      </c>
    </row>
    <row r="254" spans="1:40" ht="20.100000000000001" customHeight="1" x14ac:dyDescent="0.25">
      <c r="A254" s="12"/>
      <c r="B254" s="10">
        <v>44196</v>
      </c>
      <c r="C254" s="29"/>
      <c r="D254" s="7"/>
      <c r="E254" s="11"/>
      <c r="F254" s="120">
        <v>250</v>
      </c>
      <c r="G254" s="115"/>
      <c r="H254" s="6"/>
      <c r="I254" s="16" t="s">
        <v>60</v>
      </c>
      <c r="J254" s="17" t="s">
        <v>67</v>
      </c>
      <c r="K254" s="105" t="s">
        <v>24</v>
      </c>
      <c r="L254" s="7"/>
      <c r="M254" s="7"/>
      <c r="N254" s="6"/>
      <c r="O254" s="88">
        <f t="shared" ca="1" si="11"/>
        <v>44593</v>
      </c>
      <c r="P254" s="5" t="s">
        <v>21</v>
      </c>
      <c r="Q254" s="13" t="s">
        <v>22</v>
      </c>
      <c r="R254" s="11" t="s">
        <v>23</v>
      </c>
      <c r="S254" s="24">
        <v>44203</v>
      </c>
      <c r="T254" s="24">
        <v>44229</v>
      </c>
      <c r="U254" s="24" t="s">
        <v>23</v>
      </c>
      <c r="V254" s="24">
        <v>44827</v>
      </c>
      <c r="W254" s="180"/>
      <c r="X254" s="24">
        <v>44238</v>
      </c>
      <c r="Y254" s="24">
        <v>44229</v>
      </c>
      <c r="Z254" s="7"/>
      <c r="AA254" s="22"/>
      <c r="AB254" s="110"/>
      <c r="AC254" s="58"/>
      <c r="AE254" s="161">
        <f>IF(COUNTIF($F$5:$F254,F254)&gt;1,"0",COUNTIF($F$5:$F254,F254))</f>
        <v>1</v>
      </c>
      <c r="AF254" s="162">
        <f>COUNTIF($I254,"*GSB*")*$AE254</f>
        <v>0</v>
      </c>
      <c r="AG254" s="33">
        <f>COUNTIF($I254,"3a")*$AE254</f>
        <v>0</v>
      </c>
      <c r="AH254" s="33">
        <f>COUNTIF($I254,"4e")*$AE254</f>
        <v>1</v>
      </c>
      <c r="AI254" s="33">
        <f t="shared" si="12"/>
        <v>0</v>
      </c>
      <c r="AJ254" s="33">
        <f>COUNTIF($I254,"BAM")*$AE254</f>
        <v>0</v>
      </c>
      <c r="AK254" s="163">
        <f>(COUNTIF($I254,"AUTRES")+COUNTIF($I254,"UID")+COUNTIF($I254,"CII")+COUNTIF($I254,"EAE"))*$AE254</f>
        <v>0</v>
      </c>
      <c r="AL254" s="164">
        <f t="shared" si="13"/>
        <v>0</v>
      </c>
      <c r="AM254" s="33">
        <f>COUNTIF($J254,"MAR")*$AE254</f>
        <v>0</v>
      </c>
      <c r="AN254" s="165">
        <f>COUNTIF($J254,"TER")*$AE254</f>
        <v>1</v>
      </c>
    </row>
    <row r="255" spans="1:40" ht="20.100000000000001" customHeight="1" x14ac:dyDescent="0.25">
      <c r="A255" s="12"/>
      <c r="B255" s="10">
        <v>44200</v>
      </c>
      <c r="C255" s="29"/>
      <c r="D255" s="7"/>
      <c r="E255" s="11"/>
      <c r="F255" s="120">
        <v>251</v>
      </c>
      <c r="G255" s="115"/>
      <c r="H255" s="6"/>
      <c r="I255" s="16" t="s">
        <v>60</v>
      </c>
      <c r="J255" s="17" t="s">
        <v>67</v>
      </c>
      <c r="K255" s="105" t="s">
        <v>18</v>
      </c>
      <c r="L255" s="7"/>
      <c r="M255" s="7"/>
      <c r="N255" s="6"/>
      <c r="O255" s="88">
        <f t="shared" ca="1" si="11"/>
        <v>44593</v>
      </c>
      <c r="P255" s="5" t="s">
        <v>21</v>
      </c>
      <c r="Q255" s="13" t="s">
        <v>22</v>
      </c>
      <c r="R255" s="11" t="s">
        <v>23</v>
      </c>
      <c r="S255" s="24">
        <v>44203</v>
      </c>
      <c r="T255" s="24">
        <v>44229</v>
      </c>
      <c r="U255" s="24" t="s">
        <v>23</v>
      </c>
      <c r="V255" s="24">
        <v>44933</v>
      </c>
      <c r="W255" s="180"/>
      <c r="X255" s="24">
        <v>44237</v>
      </c>
      <c r="Y255" s="24">
        <v>44229</v>
      </c>
      <c r="Z255" s="7"/>
      <c r="AA255" s="22"/>
      <c r="AB255" s="110"/>
      <c r="AC255" s="58"/>
      <c r="AE255" s="161">
        <f>IF(COUNTIF($F$5:$F255,F255)&gt;1,"0",COUNTIF($F$5:$F255,F255))</f>
        <v>1</v>
      </c>
      <c r="AF255" s="162">
        <f>COUNTIF($I255,"*GSB*")*$AE255</f>
        <v>0</v>
      </c>
      <c r="AG255" s="33">
        <f>COUNTIF($I255,"3a")*$AE255</f>
        <v>0</v>
      </c>
      <c r="AH255" s="33">
        <f>COUNTIF($I255,"4e")*$AE255</f>
        <v>1</v>
      </c>
      <c r="AI255" s="33">
        <f t="shared" si="12"/>
        <v>0</v>
      </c>
      <c r="AJ255" s="33">
        <f>COUNTIF($I255,"BAM")*$AE255</f>
        <v>0</v>
      </c>
      <c r="AK255" s="163">
        <f>(COUNTIF($I255,"AUTRES")+COUNTIF($I255,"UID")+COUNTIF($I255,"CII")+COUNTIF($I255,"EAE"))*$AE255</f>
        <v>0</v>
      </c>
      <c r="AL255" s="164">
        <f t="shared" si="13"/>
        <v>0</v>
      </c>
      <c r="AM255" s="33">
        <f>COUNTIF($J255,"MAR")*$AE255</f>
        <v>0</v>
      </c>
      <c r="AN255" s="165">
        <f>COUNTIF($J255,"TER")*$AE255</f>
        <v>1</v>
      </c>
    </row>
    <row r="256" spans="1:40" ht="20.100000000000001" customHeight="1" x14ac:dyDescent="0.25">
      <c r="A256" s="12"/>
      <c r="B256" s="10">
        <v>44208</v>
      </c>
      <c r="C256" s="29"/>
      <c r="D256" s="7"/>
      <c r="E256" s="11"/>
      <c r="F256" s="120">
        <v>252</v>
      </c>
      <c r="G256" s="115"/>
      <c r="H256" s="6"/>
      <c r="I256" s="16" t="s">
        <v>65</v>
      </c>
      <c r="J256" s="17" t="s">
        <v>67</v>
      </c>
      <c r="K256" s="105" t="s">
        <v>18</v>
      </c>
      <c r="L256" s="7"/>
      <c r="M256" s="7"/>
      <c r="N256" s="6"/>
      <c r="O256" s="88">
        <f t="shared" ca="1" si="11"/>
        <v>44593</v>
      </c>
      <c r="P256" s="5" t="s">
        <v>21</v>
      </c>
      <c r="Q256" s="13" t="s">
        <v>22</v>
      </c>
      <c r="R256" s="11" t="s">
        <v>23</v>
      </c>
      <c r="S256" s="24">
        <v>44208</v>
      </c>
      <c r="T256" s="24">
        <v>44229</v>
      </c>
      <c r="U256" s="24" t="s">
        <v>23</v>
      </c>
      <c r="V256" s="24">
        <v>45738</v>
      </c>
      <c r="W256" s="180"/>
      <c r="X256" s="24">
        <v>44230</v>
      </c>
      <c r="Y256" s="24">
        <v>44229</v>
      </c>
      <c r="Z256" s="7"/>
      <c r="AA256" s="22"/>
      <c r="AB256" s="110"/>
      <c r="AC256" s="58"/>
      <c r="AE256" s="161">
        <f>IF(COUNTIF($F$5:$F256,F256)&gt;1,"0",COUNTIF($F$5:$F256,F256))</f>
        <v>1</v>
      </c>
      <c r="AF256" s="162">
        <f>COUNTIF($I256,"*GSB*")*$AE256</f>
        <v>1</v>
      </c>
      <c r="AG256" s="33">
        <f>COUNTIF($I256,"3a")*$AE256</f>
        <v>0</v>
      </c>
      <c r="AH256" s="33">
        <f>COUNTIF($I256,"4e")*$AE256</f>
        <v>0</v>
      </c>
      <c r="AI256" s="33">
        <f t="shared" si="12"/>
        <v>0</v>
      </c>
      <c r="AJ256" s="33">
        <f>COUNTIF($I256,"BAM")*$AE256</f>
        <v>0</v>
      </c>
      <c r="AK256" s="163">
        <f>(COUNTIF($I256,"AUTRES")+COUNTIF($I256,"UID")+COUNTIF($I256,"CII")+COUNTIF($I256,"EAE"))*$AE256</f>
        <v>0</v>
      </c>
      <c r="AL256" s="164">
        <f t="shared" si="13"/>
        <v>0</v>
      </c>
      <c r="AM256" s="33">
        <f>COUNTIF($J256,"MAR")*$AE256</f>
        <v>0</v>
      </c>
      <c r="AN256" s="165">
        <f>COUNTIF($J256,"TER")*$AE256</f>
        <v>1</v>
      </c>
    </row>
    <row r="257" spans="1:40" ht="20.100000000000001" customHeight="1" x14ac:dyDescent="0.25">
      <c r="A257" s="12"/>
      <c r="B257" s="10">
        <v>44257</v>
      </c>
      <c r="C257" s="29"/>
      <c r="D257" s="7"/>
      <c r="E257" s="11"/>
      <c r="F257" s="120">
        <v>253</v>
      </c>
      <c r="G257" s="115"/>
      <c r="H257" s="6"/>
      <c r="I257" s="16" t="s">
        <v>63</v>
      </c>
      <c r="J257" s="13" t="s">
        <v>32</v>
      </c>
      <c r="K257" s="105" t="s">
        <v>18</v>
      </c>
      <c r="L257" s="7"/>
      <c r="M257" s="7"/>
      <c r="N257" s="6"/>
      <c r="O257" s="88">
        <f t="shared" ca="1" si="11"/>
        <v>44593</v>
      </c>
      <c r="P257" s="5" t="s">
        <v>21</v>
      </c>
      <c r="Q257" s="13" t="s">
        <v>22</v>
      </c>
      <c r="R257" s="11" t="s">
        <v>23</v>
      </c>
      <c r="S257" s="24">
        <v>44286</v>
      </c>
      <c r="T257" s="24">
        <v>44293</v>
      </c>
      <c r="U257" s="24" t="s">
        <v>23</v>
      </c>
      <c r="V257" s="24">
        <v>46035</v>
      </c>
      <c r="W257" s="180"/>
      <c r="X257" s="24">
        <v>44312</v>
      </c>
      <c r="Y257" s="24">
        <v>44293</v>
      </c>
      <c r="Z257" s="7"/>
      <c r="AA257" s="22"/>
      <c r="AB257" s="110"/>
      <c r="AC257" s="58"/>
      <c r="AE257" s="161">
        <f>IF(COUNTIF($F$5:$F257,F257)&gt;1,"0",COUNTIF($F$5:$F257,F257))</f>
        <v>1</v>
      </c>
      <c r="AF257" s="162">
        <f>COUNTIF($I257,"*GSB*")*$AE257</f>
        <v>0</v>
      </c>
      <c r="AG257" s="33">
        <f>COUNTIF($I257,"3a")*$AE257</f>
        <v>0</v>
      </c>
      <c r="AH257" s="33">
        <f>COUNTIF($I257,"4e")*$AE257</f>
        <v>0</v>
      </c>
      <c r="AI257" s="33">
        <f t="shared" si="12"/>
        <v>0</v>
      </c>
      <c r="AJ257" s="33">
        <f>COUNTIF($I257,"BAM")*$AE257</f>
        <v>0</v>
      </c>
      <c r="AK257" s="163">
        <f>(COUNTIF($I257,"AUTRES")+COUNTIF($I257,"UID")+COUNTIF($I257,"CII")+COUNTIF($I257,"EAE"))*$AE257</f>
        <v>1</v>
      </c>
      <c r="AL257" s="164">
        <f t="shared" si="13"/>
        <v>1</v>
      </c>
      <c r="AM257" s="33">
        <f>COUNTIF($J257,"MAR")*$AE257</f>
        <v>0</v>
      </c>
      <c r="AN257" s="165">
        <f>COUNTIF($J257,"TER")*$AE257</f>
        <v>0</v>
      </c>
    </row>
    <row r="258" spans="1:40" ht="20.100000000000001" customHeight="1" x14ac:dyDescent="0.25">
      <c r="A258" s="12"/>
      <c r="B258" s="10">
        <v>44257</v>
      </c>
      <c r="C258" s="29"/>
      <c r="D258" s="7"/>
      <c r="E258" s="11"/>
      <c r="F258" s="120">
        <v>254</v>
      </c>
      <c r="G258" s="115"/>
      <c r="H258" s="6"/>
      <c r="I258" s="16" t="s">
        <v>63</v>
      </c>
      <c r="J258" s="13" t="s">
        <v>32</v>
      </c>
      <c r="K258" s="105" t="s">
        <v>24</v>
      </c>
      <c r="L258" s="7"/>
      <c r="M258" s="7"/>
      <c r="N258" s="6"/>
      <c r="O258" s="88">
        <f t="shared" ca="1" si="11"/>
        <v>44593</v>
      </c>
      <c r="P258" s="5" t="s">
        <v>21</v>
      </c>
      <c r="Q258" s="13" t="s">
        <v>22</v>
      </c>
      <c r="R258" s="11" t="s">
        <v>23</v>
      </c>
      <c r="S258" s="24">
        <v>44286</v>
      </c>
      <c r="T258" s="24">
        <v>44293</v>
      </c>
      <c r="U258" s="24" t="s">
        <v>23</v>
      </c>
      <c r="V258" s="24">
        <v>46035</v>
      </c>
      <c r="W258" s="180"/>
      <c r="X258" s="24">
        <v>44312</v>
      </c>
      <c r="Y258" s="24">
        <v>44293</v>
      </c>
      <c r="Z258" s="7"/>
      <c r="AA258" s="22"/>
      <c r="AB258" s="110"/>
      <c r="AC258" s="58"/>
      <c r="AE258" s="161">
        <f>IF(COUNTIF($F$5:$F258,F258)&gt;1,"0",COUNTIF($F$5:$F258,F258))</f>
        <v>1</v>
      </c>
      <c r="AF258" s="162">
        <f>COUNTIF($I258,"*GSB*")*$AE258</f>
        <v>0</v>
      </c>
      <c r="AG258" s="33">
        <f>COUNTIF($I258,"3a")*$AE258</f>
        <v>0</v>
      </c>
      <c r="AH258" s="33">
        <f>COUNTIF($I258,"4e")*$AE258</f>
        <v>0</v>
      </c>
      <c r="AI258" s="33">
        <f t="shared" si="12"/>
        <v>0</v>
      </c>
      <c r="AJ258" s="33">
        <f>COUNTIF($I258,"BAM")*$AE258</f>
        <v>0</v>
      </c>
      <c r="AK258" s="163">
        <f>(COUNTIF($I258,"AUTRES")+COUNTIF($I258,"UID")+COUNTIF($I258,"CII")+COUNTIF($I258,"EAE"))*$AE258</f>
        <v>1</v>
      </c>
      <c r="AL258" s="164">
        <f t="shared" si="13"/>
        <v>1</v>
      </c>
      <c r="AM258" s="33">
        <f>COUNTIF($J258,"MAR")*$AE258</f>
        <v>0</v>
      </c>
      <c r="AN258" s="165">
        <f>COUNTIF($J258,"TER")*$AE258</f>
        <v>0</v>
      </c>
    </row>
    <row r="259" spans="1:40" ht="20.100000000000001" customHeight="1" x14ac:dyDescent="0.25">
      <c r="A259" s="12"/>
      <c r="B259" s="10">
        <v>44202</v>
      </c>
      <c r="C259" s="29"/>
      <c r="D259" s="7"/>
      <c r="E259" s="11"/>
      <c r="F259" s="120">
        <v>255</v>
      </c>
      <c r="G259" s="115"/>
      <c r="H259" s="6"/>
      <c r="I259" s="16" t="s">
        <v>61</v>
      </c>
      <c r="J259" s="17" t="s">
        <v>67</v>
      </c>
      <c r="K259" s="105" t="s">
        <v>18</v>
      </c>
      <c r="L259" s="7"/>
      <c r="M259" s="7"/>
      <c r="N259" s="6"/>
      <c r="O259" s="88">
        <f t="shared" ca="1" si="11"/>
        <v>44593</v>
      </c>
      <c r="P259" s="5" t="s">
        <v>21</v>
      </c>
      <c r="Q259" s="13" t="s">
        <v>22</v>
      </c>
      <c r="R259" s="11" t="s">
        <v>23</v>
      </c>
      <c r="S259" s="24">
        <v>44203</v>
      </c>
      <c r="T259" s="24">
        <v>44229</v>
      </c>
      <c r="U259" s="24" t="s">
        <v>23</v>
      </c>
      <c r="V259" s="24">
        <v>44683</v>
      </c>
      <c r="W259" s="180"/>
      <c r="X259" s="24">
        <v>44230</v>
      </c>
      <c r="Y259" s="24">
        <v>44229</v>
      </c>
      <c r="Z259" s="7"/>
      <c r="AA259" s="22"/>
      <c r="AB259" s="110"/>
      <c r="AC259" s="58"/>
      <c r="AE259" s="161">
        <f>IF(COUNTIF($F$5:$F259,F259)&gt;1,"0",COUNTIF($F$5:$F259,F259))</f>
        <v>1</v>
      </c>
      <c r="AF259" s="162">
        <f>COUNTIF($I259,"*GSB*")*$AE259</f>
        <v>0</v>
      </c>
      <c r="AG259" s="33">
        <f>COUNTIF($I259,"3a")*$AE259</f>
        <v>1</v>
      </c>
      <c r="AH259" s="33">
        <f>COUNTIF($I259,"4e")*$AE259</f>
        <v>0</v>
      </c>
      <c r="AI259" s="33">
        <f t="shared" si="12"/>
        <v>0</v>
      </c>
      <c r="AJ259" s="33">
        <f>COUNTIF($I259,"BAM")*$AE259</f>
        <v>0</v>
      </c>
      <c r="AK259" s="163">
        <f>(COUNTIF($I259,"AUTRES")+COUNTIF($I259,"UID")+COUNTIF($I259,"CII")+COUNTIF($I259,"EAE"))*$AE259</f>
        <v>0</v>
      </c>
      <c r="AL259" s="164">
        <f t="shared" si="13"/>
        <v>0</v>
      </c>
      <c r="AM259" s="33">
        <f>COUNTIF($J259,"MAR")*$AE259</f>
        <v>0</v>
      </c>
      <c r="AN259" s="165">
        <f>COUNTIF($J259,"TER")*$AE259</f>
        <v>1</v>
      </c>
    </row>
    <row r="260" spans="1:40" ht="20.100000000000001" customHeight="1" x14ac:dyDescent="0.25">
      <c r="A260" s="12"/>
      <c r="B260" s="10">
        <v>44203</v>
      </c>
      <c r="C260" s="29"/>
      <c r="D260" s="7"/>
      <c r="E260" s="11"/>
      <c r="F260" s="120">
        <v>256</v>
      </c>
      <c r="G260" s="115"/>
      <c r="H260" s="6"/>
      <c r="I260" s="16" t="s">
        <v>60</v>
      </c>
      <c r="J260" s="17" t="s">
        <v>67</v>
      </c>
      <c r="K260" s="105" t="s">
        <v>18</v>
      </c>
      <c r="L260" s="7"/>
      <c r="M260" s="7"/>
      <c r="N260" s="6"/>
      <c r="O260" s="88">
        <f t="shared" ca="1" si="11"/>
        <v>44593</v>
      </c>
      <c r="P260" s="5" t="s">
        <v>21</v>
      </c>
      <c r="Q260" s="13" t="s">
        <v>20</v>
      </c>
      <c r="R260" s="11" t="s">
        <v>30</v>
      </c>
      <c r="S260" s="24">
        <v>44224</v>
      </c>
      <c r="T260" s="92"/>
      <c r="U260" s="92"/>
      <c r="V260" s="92"/>
      <c r="W260" s="179"/>
      <c r="X260" s="92"/>
      <c r="Y260" s="92">
        <v>44224</v>
      </c>
      <c r="Z260" s="7"/>
      <c r="AA260" s="22"/>
      <c r="AB260" s="110"/>
      <c r="AC260" s="58"/>
      <c r="AE260" s="161">
        <f>IF(COUNTIF($F$5:$F260,F260)&gt;1,"0",COUNTIF($F$5:$F260,F260))</f>
        <v>1</v>
      </c>
      <c r="AF260" s="162">
        <f>COUNTIF($I260,"*GSB*")*$AE260</f>
        <v>0</v>
      </c>
      <c r="AG260" s="33">
        <f>COUNTIF($I260,"3a")*$AE260</f>
        <v>0</v>
      </c>
      <c r="AH260" s="33">
        <f>COUNTIF($I260,"4e")*$AE260</f>
        <v>1</v>
      </c>
      <c r="AI260" s="33">
        <f t="shared" si="12"/>
        <v>0</v>
      </c>
      <c r="AJ260" s="33">
        <f>COUNTIF($I260,"BAM")*$AE260</f>
        <v>0</v>
      </c>
      <c r="AK260" s="163">
        <f>(COUNTIF($I260,"AUTRES")+COUNTIF($I260,"UID")+COUNTIF($I260,"CII")+COUNTIF($I260,"EAE"))*$AE260</f>
        <v>0</v>
      </c>
      <c r="AL260" s="164">
        <f t="shared" si="13"/>
        <v>0</v>
      </c>
      <c r="AM260" s="33">
        <f>COUNTIF($J260,"MAR")*$AE260</f>
        <v>0</v>
      </c>
      <c r="AN260" s="165">
        <f>COUNTIF($J260,"TER")*$AE260</f>
        <v>1</v>
      </c>
    </row>
    <row r="261" spans="1:40" ht="20.100000000000001" customHeight="1" x14ac:dyDescent="0.25">
      <c r="A261" s="12"/>
      <c r="B261" s="10">
        <v>44203</v>
      </c>
      <c r="C261" s="29"/>
      <c r="D261" s="7"/>
      <c r="E261" s="11"/>
      <c r="F261" s="120">
        <v>257</v>
      </c>
      <c r="G261" s="115"/>
      <c r="H261" s="6"/>
      <c r="I261" s="16" t="s">
        <v>60</v>
      </c>
      <c r="J261" s="17" t="s">
        <v>67</v>
      </c>
      <c r="K261" s="105" t="s">
        <v>24</v>
      </c>
      <c r="L261" s="7"/>
      <c r="M261" s="7"/>
      <c r="N261" s="6"/>
      <c r="O261" s="88">
        <f t="shared" ref="O261:O324" ca="1" si="14">TODAY()-N261</f>
        <v>44593</v>
      </c>
      <c r="P261" s="5" t="s">
        <v>21</v>
      </c>
      <c r="Q261" s="13" t="s">
        <v>20</v>
      </c>
      <c r="R261" s="11" t="s">
        <v>30</v>
      </c>
      <c r="S261" s="24">
        <v>44224</v>
      </c>
      <c r="T261" s="92"/>
      <c r="U261" s="92"/>
      <c r="V261" s="92"/>
      <c r="W261" s="179"/>
      <c r="X261" s="92"/>
      <c r="Y261" s="92">
        <v>44224</v>
      </c>
      <c r="Z261" s="7"/>
      <c r="AA261" s="22"/>
      <c r="AB261" s="110"/>
      <c r="AC261" s="58"/>
      <c r="AE261" s="161">
        <f>IF(COUNTIF($F$5:$F261,F261)&gt;1,"0",COUNTIF($F$5:$F261,F261))</f>
        <v>1</v>
      </c>
      <c r="AF261" s="162">
        <f>COUNTIF($I261,"*GSB*")*$AE261</f>
        <v>0</v>
      </c>
      <c r="AG261" s="33">
        <f>COUNTIF($I261,"3a")*$AE261</f>
        <v>0</v>
      </c>
      <c r="AH261" s="33">
        <f>COUNTIF($I261,"4e")*$AE261</f>
        <v>1</v>
      </c>
      <c r="AI261" s="33">
        <f t="shared" ref="AI261:AI324" si="15">COUNTIF($I261,"*CNEC*")*$AE261</f>
        <v>0</v>
      </c>
      <c r="AJ261" s="33">
        <f>COUNTIF($I261,"BAM")*$AE261</f>
        <v>0</v>
      </c>
      <c r="AK261" s="163">
        <f>(COUNTIF($I261,"AUTRES")+COUNTIF($I261,"UID")+COUNTIF($I261,"CII")+COUNTIF($I261,"EAE"))*$AE261</f>
        <v>0</v>
      </c>
      <c r="AL261" s="164">
        <f t="shared" ref="AL261:AL324" si="16">COUNTIF($J261,"AIR")*$AE261</f>
        <v>0</v>
      </c>
      <c r="AM261" s="33">
        <f>COUNTIF($J261,"MAR")*$AE261</f>
        <v>0</v>
      </c>
      <c r="AN261" s="165">
        <f>COUNTIF($J261,"TER")*$AE261</f>
        <v>1</v>
      </c>
    </row>
    <row r="262" spans="1:40" ht="20.100000000000001" customHeight="1" x14ac:dyDescent="0.25">
      <c r="A262" s="12"/>
      <c r="B262" s="10">
        <v>44203</v>
      </c>
      <c r="C262" s="29"/>
      <c r="D262" s="7"/>
      <c r="E262" s="11"/>
      <c r="F262" s="120">
        <v>258</v>
      </c>
      <c r="G262" s="115"/>
      <c r="H262" s="6"/>
      <c r="I262" s="16" t="s">
        <v>60</v>
      </c>
      <c r="J262" s="17" t="s">
        <v>67</v>
      </c>
      <c r="K262" s="105" t="s">
        <v>24</v>
      </c>
      <c r="L262" s="7"/>
      <c r="M262" s="7"/>
      <c r="N262" s="6"/>
      <c r="O262" s="88">
        <f t="shared" ca="1" si="14"/>
        <v>44593</v>
      </c>
      <c r="P262" s="5" t="s">
        <v>21</v>
      </c>
      <c r="Q262" s="13" t="s">
        <v>22</v>
      </c>
      <c r="R262" s="11" t="s">
        <v>23</v>
      </c>
      <c r="S262" s="24">
        <v>44228</v>
      </c>
      <c r="T262" s="24">
        <v>44230</v>
      </c>
      <c r="U262" s="24" t="s">
        <v>23</v>
      </c>
      <c r="V262" s="24">
        <v>45963</v>
      </c>
      <c r="W262" s="180"/>
      <c r="X262" s="24">
        <v>44237</v>
      </c>
      <c r="Y262" s="24">
        <v>44231</v>
      </c>
      <c r="Z262" s="7"/>
      <c r="AA262" s="22"/>
      <c r="AB262" s="110"/>
      <c r="AC262" s="58"/>
      <c r="AE262" s="161">
        <f>IF(COUNTIF($F$5:$F262,F262)&gt;1,"0",COUNTIF($F$5:$F262,F262))</f>
        <v>1</v>
      </c>
      <c r="AF262" s="162">
        <f>COUNTIF($I262,"*GSB*")*$AE262</f>
        <v>0</v>
      </c>
      <c r="AG262" s="33">
        <f>COUNTIF($I262,"3a")*$AE262</f>
        <v>0</v>
      </c>
      <c r="AH262" s="33">
        <f>COUNTIF($I262,"4e")*$AE262</f>
        <v>1</v>
      </c>
      <c r="AI262" s="33">
        <f t="shared" si="15"/>
        <v>0</v>
      </c>
      <c r="AJ262" s="33">
        <f>COUNTIF($I262,"BAM")*$AE262</f>
        <v>0</v>
      </c>
      <c r="AK262" s="163">
        <f>(COUNTIF($I262,"AUTRES")+COUNTIF($I262,"UID")+COUNTIF($I262,"CII")+COUNTIF($I262,"EAE"))*$AE262</f>
        <v>0</v>
      </c>
      <c r="AL262" s="164">
        <f t="shared" si="16"/>
        <v>0</v>
      </c>
      <c r="AM262" s="33">
        <f>COUNTIF($J262,"MAR")*$AE262</f>
        <v>0</v>
      </c>
      <c r="AN262" s="165">
        <f>COUNTIF($J262,"TER")*$AE262</f>
        <v>1</v>
      </c>
    </row>
    <row r="263" spans="1:40" ht="20.100000000000001" customHeight="1" x14ac:dyDescent="0.25">
      <c r="A263" s="12"/>
      <c r="B263" s="10">
        <v>44242</v>
      </c>
      <c r="C263" s="29"/>
      <c r="D263" s="7"/>
      <c r="E263" s="11"/>
      <c r="F263" s="120">
        <v>259</v>
      </c>
      <c r="G263" s="115"/>
      <c r="H263" s="6"/>
      <c r="I263" s="16" t="s">
        <v>73</v>
      </c>
      <c r="J263" s="17" t="s">
        <v>67</v>
      </c>
      <c r="K263" s="105" t="s">
        <v>24</v>
      </c>
      <c r="L263" s="7"/>
      <c r="M263" s="7"/>
      <c r="N263" s="6"/>
      <c r="O263" s="88">
        <f t="shared" ca="1" si="14"/>
        <v>44593</v>
      </c>
      <c r="P263" s="5" t="s">
        <v>21</v>
      </c>
      <c r="Q263" s="13" t="s">
        <v>22</v>
      </c>
      <c r="R263" s="11" t="s">
        <v>23</v>
      </c>
      <c r="S263" s="24">
        <v>44256</v>
      </c>
      <c r="T263" s="24">
        <v>44265</v>
      </c>
      <c r="U263" s="24" t="s">
        <v>23</v>
      </c>
      <c r="V263" s="24">
        <v>44630</v>
      </c>
      <c r="W263" s="180"/>
      <c r="X263" s="24">
        <v>44273</v>
      </c>
      <c r="Y263" s="24">
        <v>44265</v>
      </c>
      <c r="Z263" s="7"/>
      <c r="AA263" s="22"/>
      <c r="AB263" s="110"/>
      <c r="AC263" s="58"/>
      <c r="AE263" s="161">
        <f>IF(COUNTIF($F$5:$F263,F263)&gt;1,"0",COUNTIF($F$5:$F263,F263))</f>
        <v>1</v>
      </c>
      <c r="AF263" s="162">
        <f>COUNTIF($I263,"*GSB*")*$AE263</f>
        <v>0</v>
      </c>
      <c r="AG263" s="33">
        <f>COUNTIF($I263,"3a")*$AE263</f>
        <v>0</v>
      </c>
      <c r="AH263" s="33">
        <f>COUNTIF($I263,"4e")*$AE263</f>
        <v>0</v>
      </c>
      <c r="AI263" s="33">
        <f t="shared" si="15"/>
        <v>1</v>
      </c>
      <c r="AJ263" s="33">
        <f>COUNTIF($I263,"BAM")*$AE263</f>
        <v>0</v>
      </c>
      <c r="AK263" s="163">
        <f>(COUNTIF($I263,"AUTRES")+COUNTIF($I263,"UID")+COUNTIF($I263,"CII")+COUNTIF($I263,"EAE"))*$AE263</f>
        <v>0</v>
      </c>
      <c r="AL263" s="164">
        <f t="shared" si="16"/>
        <v>0</v>
      </c>
      <c r="AM263" s="33">
        <f>COUNTIF($J263,"MAR")*$AE263</f>
        <v>0</v>
      </c>
      <c r="AN263" s="165">
        <f>COUNTIF($J263,"TER")*$AE263</f>
        <v>1</v>
      </c>
    </row>
    <row r="264" spans="1:40" ht="20.100000000000001" customHeight="1" x14ac:dyDescent="0.25">
      <c r="A264" s="12"/>
      <c r="B264" s="10">
        <v>44203</v>
      </c>
      <c r="C264" s="29"/>
      <c r="D264" s="7"/>
      <c r="E264" s="11"/>
      <c r="F264" s="120">
        <v>260</v>
      </c>
      <c r="G264" s="115"/>
      <c r="H264" s="6"/>
      <c r="I264" s="16" t="s">
        <v>63</v>
      </c>
      <c r="J264" s="13" t="s">
        <v>32</v>
      </c>
      <c r="K264" s="105" t="s">
        <v>18</v>
      </c>
      <c r="L264" s="7"/>
      <c r="M264" s="7"/>
      <c r="N264" s="6"/>
      <c r="O264" s="88">
        <f t="shared" ca="1" si="14"/>
        <v>44593</v>
      </c>
      <c r="P264" s="5" t="s">
        <v>21</v>
      </c>
      <c r="Q264" s="13" t="s">
        <v>22</v>
      </c>
      <c r="R264" s="11" t="s">
        <v>23</v>
      </c>
      <c r="S264" s="24">
        <v>44236</v>
      </c>
      <c r="T264" s="24">
        <v>44256</v>
      </c>
      <c r="U264" s="24" t="s">
        <v>23</v>
      </c>
      <c r="V264" s="24">
        <v>45192</v>
      </c>
      <c r="W264" s="180"/>
      <c r="X264" s="24">
        <v>44265</v>
      </c>
      <c r="Y264" s="24">
        <v>44256</v>
      </c>
      <c r="Z264" s="7"/>
      <c r="AA264" s="22"/>
      <c r="AB264" s="110"/>
      <c r="AC264" s="58"/>
      <c r="AE264" s="161">
        <f>IF(COUNTIF($F$5:$F264,F264)&gt;1,"0",COUNTIF($F$5:$F264,F264))</f>
        <v>1</v>
      </c>
      <c r="AF264" s="162">
        <f>COUNTIF($I264,"*GSB*")*$AE264</f>
        <v>0</v>
      </c>
      <c r="AG264" s="33">
        <f>COUNTIF($I264,"3a")*$AE264</f>
        <v>0</v>
      </c>
      <c r="AH264" s="33">
        <f>COUNTIF($I264,"4e")*$AE264</f>
        <v>0</v>
      </c>
      <c r="AI264" s="33">
        <f t="shared" si="15"/>
        <v>0</v>
      </c>
      <c r="AJ264" s="33">
        <f>COUNTIF($I264,"BAM")*$AE264</f>
        <v>0</v>
      </c>
      <c r="AK264" s="163">
        <f>(COUNTIF($I264,"AUTRES")+COUNTIF($I264,"UID")+COUNTIF($I264,"CII")+COUNTIF($I264,"EAE"))*$AE264</f>
        <v>1</v>
      </c>
      <c r="AL264" s="164">
        <f t="shared" si="16"/>
        <v>1</v>
      </c>
      <c r="AM264" s="33">
        <f>COUNTIF($J264,"MAR")*$AE264</f>
        <v>0</v>
      </c>
      <c r="AN264" s="165">
        <f>COUNTIF($J264,"TER")*$AE264</f>
        <v>0</v>
      </c>
    </row>
    <row r="265" spans="1:40" ht="20.100000000000001" customHeight="1" x14ac:dyDescent="0.25">
      <c r="A265" s="12"/>
      <c r="B265" s="10">
        <v>44210</v>
      </c>
      <c r="C265" s="29"/>
      <c r="D265" s="7"/>
      <c r="E265" s="11"/>
      <c r="F265" s="120">
        <v>261</v>
      </c>
      <c r="G265" s="115"/>
      <c r="H265" s="6"/>
      <c r="I265" s="16" t="s">
        <v>61</v>
      </c>
      <c r="J265" s="17" t="s">
        <v>67</v>
      </c>
      <c r="K265" s="105" t="s">
        <v>18</v>
      </c>
      <c r="L265" s="7"/>
      <c r="M265" s="7"/>
      <c r="N265" s="6"/>
      <c r="O265" s="88">
        <f t="shared" ca="1" si="14"/>
        <v>44593</v>
      </c>
      <c r="P265" s="5" t="s">
        <v>21</v>
      </c>
      <c r="Q265" s="13" t="s">
        <v>22</v>
      </c>
      <c r="R265" s="11" t="s">
        <v>23</v>
      </c>
      <c r="S265" s="24">
        <v>44210</v>
      </c>
      <c r="T265" s="24">
        <v>44229</v>
      </c>
      <c r="U265" s="24" t="s">
        <v>23</v>
      </c>
      <c r="V265" s="24">
        <v>44502</v>
      </c>
      <c r="W265" s="180"/>
      <c r="X265" s="24">
        <v>44244</v>
      </c>
      <c r="Y265" s="24">
        <v>44229</v>
      </c>
      <c r="Z265" s="7"/>
      <c r="AA265" s="22"/>
      <c r="AB265" s="110"/>
      <c r="AC265" s="58"/>
      <c r="AE265" s="161">
        <f>IF(COUNTIF($F$5:$F265,F265)&gt;1,"0",COUNTIF($F$5:$F265,F265))</f>
        <v>1</v>
      </c>
      <c r="AF265" s="162">
        <f>COUNTIF($I265,"*GSB*")*$AE265</f>
        <v>0</v>
      </c>
      <c r="AG265" s="33">
        <f>COUNTIF($I265,"3a")*$AE265</f>
        <v>1</v>
      </c>
      <c r="AH265" s="33">
        <f>COUNTIF($I265,"4e")*$AE265</f>
        <v>0</v>
      </c>
      <c r="AI265" s="33">
        <f t="shared" si="15"/>
        <v>0</v>
      </c>
      <c r="AJ265" s="33">
        <f>COUNTIF($I265,"BAM")*$AE265</f>
        <v>0</v>
      </c>
      <c r="AK265" s="163">
        <f>(COUNTIF($I265,"AUTRES")+COUNTIF($I265,"UID")+COUNTIF($I265,"CII")+COUNTIF($I265,"EAE"))*$AE265</f>
        <v>0</v>
      </c>
      <c r="AL265" s="164">
        <f t="shared" si="16"/>
        <v>0</v>
      </c>
      <c r="AM265" s="33">
        <f>COUNTIF($J265,"MAR")*$AE265</f>
        <v>0</v>
      </c>
      <c r="AN265" s="165">
        <f>COUNTIF($J265,"TER")*$AE265</f>
        <v>1</v>
      </c>
    </row>
    <row r="266" spans="1:40" ht="20.100000000000001" customHeight="1" x14ac:dyDescent="0.25">
      <c r="A266" s="12"/>
      <c r="B266" s="10">
        <v>44207</v>
      </c>
      <c r="C266" s="29"/>
      <c r="D266" s="7"/>
      <c r="E266" s="11"/>
      <c r="F266" s="120">
        <v>262</v>
      </c>
      <c r="G266" s="115"/>
      <c r="H266" s="6"/>
      <c r="I266" s="16" t="s">
        <v>60</v>
      </c>
      <c r="J266" s="17" t="s">
        <v>67</v>
      </c>
      <c r="K266" s="105" t="s">
        <v>24</v>
      </c>
      <c r="L266" s="7"/>
      <c r="M266" s="7"/>
      <c r="N266" s="6"/>
      <c r="O266" s="88">
        <f t="shared" ca="1" si="14"/>
        <v>44593</v>
      </c>
      <c r="P266" s="5" t="s">
        <v>21</v>
      </c>
      <c r="Q266" s="13" t="s">
        <v>22</v>
      </c>
      <c r="R266" s="11" t="s">
        <v>23</v>
      </c>
      <c r="S266" s="24">
        <v>44207</v>
      </c>
      <c r="T266" s="24">
        <v>44229</v>
      </c>
      <c r="U266" s="24" t="s">
        <v>23</v>
      </c>
      <c r="V266" s="24">
        <v>45092</v>
      </c>
      <c r="W266" s="180"/>
      <c r="X266" s="24">
        <v>44238</v>
      </c>
      <c r="Y266" s="24">
        <v>44229</v>
      </c>
      <c r="Z266" s="7"/>
      <c r="AA266" s="22"/>
      <c r="AB266" s="110"/>
      <c r="AC266" s="58"/>
      <c r="AE266" s="161">
        <f>IF(COUNTIF($F$5:$F266,F266)&gt;1,"0",COUNTIF($F$5:$F266,F266))</f>
        <v>1</v>
      </c>
      <c r="AF266" s="162">
        <f>COUNTIF($I266,"*GSB*")*$AE266</f>
        <v>0</v>
      </c>
      <c r="AG266" s="33">
        <f>COUNTIF($I266,"3a")*$AE266</f>
        <v>0</v>
      </c>
      <c r="AH266" s="33">
        <f>COUNTIF($I266,"4e")*$AE266</f>
        <v>1</v>
      </c>
      <c r="AI266" s="33">
        <f t="shared" si="15"/>
        <v>0</v>
      </c>
      <c r="AJ266" s="33">
        <f>COUNTIF($I266,"BAM")*$AE266</f>
        <v>0</v>
      </c>
      <c r="AK266" s="163">
        <f>(COUNTIF($I266,"AUTRES")+COUNTIF($I266,"UID")+COUNTIF($I266,"CII")+COUNTIF($I266,"EAE"))*$AE266</f>
        <v>0</v>
      </c>
      <c r="AL266" s="164">
        <f t="shared" si="16"/>
        <v>0</v>
      </c>
      <c r="AM266" s="33">
        <f>COUNTIF($J266,"MAR")*$AE266</f>
        <v>0</v>
      </c>
      <c r="AN266" s="165">
        <f>COUNTIF($J266,"TER")*$AE266</f>
        <v>1</v>
      </c>
    </row>
    <row r="267" spans="1:40" ht="20.100000000000001" customHeight="1" x14ac:dyDescent="0.25">
      <c r="A267" s="12"/>
      <c r="B267" s="10">
        <v>44207</v>
      </c>
      <c r="C267" s="29"/>
      <c r="D267" s="7"/>
      <c r="E267" s="11"/>
      <c r="F267" s="120">
        <v>263</v>
      </c>
      <c r="G267" s="115"/>
      <c r="H267" s="6"/>
      <c r="I267" s="16" t="s">
        <v>60</v>
      </c>
      <c r="J267" s="17" t="s">
        <v>67</v>
      </c>
      <c r="K267" s="105" t="s">
        <v>18</v>
      </c>
      <c r="L267" s="7"/>
      <c r="M267" s="7"/>
      <c r="N267" s="6"/>
      <c r="O267" s="88">
        <f t="shared" ca="1" si="14"/>
        <v>44593</v>
      </c>
      <c r="P267" s="5" t="s">
        <v>21</v>
      </c>
      <c r="Q267" s="13" t="s">
        <v>22</v>
      </c>
      <c r="R267" s="11" t="s">
        <v>23</v>
      </c>
      <c r="S267" s="24">
        <v>44207</v>
      </c>
      <c r="T267" s="24">
        <v>44229</v>
      </c>
      <c r="U267" s="24" t="s">
        <v>23</v>
      </c>
      <c r="V267" s="24">
        <v>45092</v>
      </c>
      <c r="W267" s="180"/>
      <c r="X267" s="24">
        <v>44238</v>
      </c>
      <c r="Y267" s="24">
        <v>44229</v>
      </c>
      <c r="Z267" s="7"/>
      <c r="AA267" s="22"/>
      <c r="AB267" s="110"/>
      <c r="AC267" s="58"/>
      <c r="AE267" s="161">
        <f>IF(COUNTIF($F$5:$F267,F267)&gt;1,"0",COUNTIF($F$5:$F267,F267))</f>
        <v>1</v>
      </c>
      <c r="AF267" s="162">
        <f>COUNTIF($I267,"*GSB*")*$AE267</f>
        <v>0</v>
      </c>
      <c r="AG267" s="33">
        <f>COUNTIF($I267,"3a")*$AE267</f>
        <v>0</v>
      </c>
      <c r="AH267" s="33">
        <f>COUNTIF($I267,"4e")*$AE267</f>
        <v>1</v>
      </c>
      <c r="AI267" s="33">
        <f t="shared" si="15"/>
        <v>0</v>
      </c>
      <c r="AJ267" s="33">
        <f>COUNTIF($I267,"BAM")*$AE267</f>
        <v>0</v>
      </c>
      <c r="AK267" s="163">
        <f>(COUNTIF($I267,"AUTRES")+COUNTIF($I267,"UID")+COUNTIF($I267,"CII")+COUNTIF($I267,"EAE"))*$AE267</f>
        <v>0</v>
      </c>
      <c r="AL267" s="164">
        <f t="shared" si="16"/>
        <v>0</v>
      </c>
      <c r="AM267" s="33">
        <f>COUNTIF($J267,"MAR")*$AE267</f>
        <v>0</v>
      </c>
      <c r="AN267" s="165">
        <f>COUNTIF($J267,"TER")*$AE267</f>
        <v>1</v>
      </c>
    </row>
    <row r="268" spans="1:40" ht="20.100000000000001" customHeight="1" x14ac:dyDescent="0.25">
      <c r="A268" s="12"/>
      <c r="B268" s="10">
        <v>44231</v>
      </c>
      <c r="C268" s="29"/>
      <c r="D268" s="7"/>
      <c r="E268" s="11"/>
      <c r="F268" s="120">
        <v>264</v>
      </c>
      <c r="G268" s="115"/>
      <c r="H268" s="6"/>
      <c r="I268" s="16" t="s">
        <v>64</v>
      </c>
      <c r="J268" s="13" t="s">
        <v>66</v>
      </c>
      <c r="K268" s="105" t="s">
        <v>18</v>
      </c>
      <c r="L268" s="7"/>
      <c r="M268" s="7"/>
      <c r="N268" s="6"/>
      <c r="O268" s="88">
        <f t="shared" ca="1" si="14"/>
        <v>44593</v>
      </c>
      <c r="P268" s="5" t="s">
        <v>21</v>
      </c>
      <c r="Q268" s="13" t="s">
        <v>22</v>
      </c>
      <c r="R268" s="11" t="s">
        <v>23</v>
      </c>
      <c r="S268" s="24">
        <v>44231</v>
      </c>
      <c r="T268" s="24">
        <v>44244</v>
      </c>
      <c r="U268" s="24" t="s">
        <v>23</v>
      </c>
      <c r="V268" s="24">
        <v>46064</v>
      </c>
      <c r="W268" s="180"/>
      <c r="X268" s="24">
        <v>44251</v>
      </c>
      <c r="Y268" s="24">
        <v>44244</v>
      </c>
      <c r="Z268" s="7"/>
      <c r="AA268" s="22"/>
      <c r="AB268" s="110"/>
      <c r="AC268" s="58"/>
      <c r="AE268" s="161">
        <f>IF(COUNTIF($F$5:$F268,F268)&gt;1,"0",COUNTIF($F$5:$F268,F268))</f>
        <v>1</v>
      </c>
      <c r="AF268" s="162">
        <f>COUNTIF($I268,"*GSB*")*$AE268</f>
        <v>0</v>
      </c>
      <c r="AG268" s="33">
        <f>COUNTIF($I268,"3a")*$AE268</f>
        <v>0</v>
      </c>
      <c r="AH268" s="33">
        <f>COUNTIF($I268,"4e")*$AE268</f>
        <v>0</v>
      </c>
      <c r="AI268" s="33">
        <f t="shared" si="15"/>
        <v>0</v>
      </c>
      <c r="AJ268" s="33">
        <f>COUNTIF($I268,"BAM")*$AE268</f>
        <v>1</v>
      </c>
      <c r="AK268" s="163">
        <f>(COUNTIF($I268,"AUTRES")+COUNTIF($I268,"UID")+COUNTIF($I268,"CII")+COUNTIF($I268,"EAE"))*$AE268</f>
        <v>0</v>
      </c>
      <c r="AL268" s="164">
        <f t="shared" si="16"/>
        <v>0</v>
      </c>
      <c r="AM268" s="33">
        <f>COUNTIF($J268,"MAR")*$AE268</f>
        <v>1</v>
      </c>
      <c r="AN268" s="165">
        <f>COUNTIF($J268,"TER")*$AE268</f>
        <v>0</v>
      </c>
    </row>
    <row r="269" spans="1:40" ht="20.100000000000001" customHeight="1" x14ac:dyDescent="0.25">
      <c r="A269" s="12"/>
      <c r="B269" s="10">
        <v>44208</v>
      </c>
      <c r="C269" s="29"/>
      <c r="D269" s="7"/>
      <c r="E269" s="11"/>
      <c r="F269" s="120">
        <v>265</v>
      </c>
      <c r="G269" s="115"/>
      <c r="H269" s="6"/>
      <c r="I269" s="16" t="s">
        <v>60</v>
      </c>
      <c r="J269" s="17" t="s">
        <v>67</v>
      </c>
      <c r="K269" s="105" t="s">
        <v>24</v>
      </c>
      <c r="L269" s="7"/>
      <c r="M269" s="7"/>
      <c r="N269" s="6"/>
      <c r="O269" s="88">
        <f t="shared" ca="1" si="14"/>
        <v>44593</v>
      </c>
      <c r="P269" s="5" t="s">
        <v>21</v>
      </c>
      <c r="Q269" s="13" t="s">
        <v>22</v>
      </c>
      <c r="R269" s="11" t="s">
        <v>23</v>
      </c>
      <c r="S269" s="24">
        <v>44208</v>
      </c>
      <c r="T269" s="24">
        <v>44229</v>
      </c>
      <c r="U269" s="24" t="s">
        <v>23</v>
      </c>
      <c r="V269" s="24">
        <v>45285</v>
      </c>
      <c r="W269" s="180"/>
      <c r="X269" s="24">
        <v>44245</v>
      </c>
      <c r="Y269" s="24">
        <v>44229</v>
      </c>
      <c r="Z269" s="7"/>
      <c r="AA269" s="22"/>
      <c r="AB269" s="110"/>
      <c r="AC269" s="58"/>
      <c r="AE269" s="161">
        <f>IF(COUNTIF($F$5:$F269,F269)&gt;1,"0",COUNTIF($F$5:$F269,F269))</f>
        <v>1</v>
      </c>
      <c r="AF269" s="162">
        <f>COUNTIF($I269,"*GSB*")*$AE269</f>
        <v>0</v>
      </c>
      <c r="AG269" s="33">
        <f>COUNTIF($I269,"3a")*$AE269</f>
        <v>0</v>
      </c>
      <c r="AH269" s="33">
        <f>COUNTIF($I269,"4e")*$AE269</f>
        <v>1</v>
      </c>
      <c r="AI269" s="33">
        <f t="shared" si="15"/>
        <v>0</v>
      </c>
      <c r="AJ269" s="33">
        <f>COUNTIF($I269,"BAM")*$AE269</f>
        <v>0</v>
      </c>
      <c r="AK269" s="163">
        <f>(COUNTIF($I269,"AUTRES")+COUNTIF($I269,"UID")+COUNTIF($I269,"CII")+COUNTIF($I269,"EAE"))*$AE269</f>
        <v>0</v>
      </c>
      <c r="AL269" s="164">
        <f t="shared" si="16"/>
        <v>0</v>
      </c>
      <c r="AM269" s="33">
        <f>COUNTIF($J269,"MAR")*$AE269</f>
        <v>0</v>
      </c>
      <c r="AN269" s="165">
        <f>COUNTIF($J269,"TER")*$AE269</f>
        <v>1</v>
      </c>
    </row>
    <row r="270" spans="1:40" ht="20.100000000000001" customHeight="1" x14ac:dyDescent="0.25">
      <c r="A270" s="12"/>
      <c r="B270" s="10">
        <v>44208</v>
      </c>
      <c r="C270" s="29"/>
      <c r="D270" s="7"/>
      <c r="E270" s="11"/>
      <c r="F270" s="120">
        <v>266</v>
      </c>
      <c r="G270" s="115"/>
      <c r="H270" s="6"/>
      <c r="I270" s="16" t="s">
        <v>60</v>
      </c>
      <c r="J270" s="17" t="s">
        <v>67</v>
      </c>
      <c r="K270" s="105" t="s">
        <v>24</v>
      </c>
      <c r="L270" s="7"/>
      <c r="M270" s="7"/>
      <c r="N270" s="6"/>
      <c r="O270" s="88">
        <f t="shared" ca="1" si="14"/>
        <v>44593</v>
      </c>
      <c r="P270" s="5" t="s">
        <v>21</v>
      </c>
      <c r="Q270" s="13" t="s">
        <v>22</v>
      </c>
      <c r="R270" s="11" t="s">
        <v>23</v>
      </c>
      <c r="S270" s="24">
        <v>44208</v>
      </c>
      <c r="T270" s="24">
        <v>44229</v>
      </c>
      <c r="U270" s="24" t="s">
        <v>23</v>
      </c>
      <c r="V270" s="24">
        <v>45890</v>
      </c>
      <c r="W270" s="180"/>
      <c r="X270" s="24">
        <v>44245</v>
      </c>
      <c r="Y270" s="24">
        <v>44229</v>
      </c>
      <c r="Z270" s="7"/>
      <c r="AA270" s="22"/>
      <c r="AB270" s="110"/>
      <c r="AC270" s="58"/>
      <c r="AE270" s="161">
        <f>IF(COUNTIF($F$5:$F270,F270)&gt;1,"0",COUNTIF($F$5:$F270,F270))</f>
        <v>1</v>
      </c>
      <c r="AF270" s="162">
        <f>COUNTIF($I270,"*GSB*")*$AE270</f>
        <v>0</v>
      </c>
      <c r="AG270" s="33">
        <f>COUNTIF($I270,"3a")*$AE270</f>
        <v>0</v>
      </c>
      <c r="AH270" s="33">
        <f>COUNTIF($I270,"4e")*$AE270</f>
        <v>1</v>
      </c>
      <c r="AI270" s="33">
        <f t="shared" si="15"/>
        <v>0</v>
      </c>
      <c r="AJ270" s="33">
        <f>COUNTIF($I270,"BAM")*$AE270</f>
        <v>0</v>
      </c>
      <c r="AK270" s="163">
        <f>(COUNTIF($I270,"AUTRES")+COUNTIF($I270,"UID")+COUNTIF($I270,"CII")+COUNTIF($I270,"EAE"))*$AE270</f>
        <v>0</v>
      </c>
      <c r="AL270" s="164">
        <f t="shared" si="16"/>
        <v>0</v>
      </c>
      <c r="AM270" s="33">
        <f>COUNTIF($J270,"MAR")*$AE270</f>
        <v>0</v>
      </c>
      <c r="AN270" s="165">
        <f>COUNTIF($J270,"TER")*$AE270</f>
        <v>1</v>
      </c>
    </row>
    <row r="271" spans="1:40" ht="20.100000000000001" customHeight="1" x14ac:dyDescent="0.25">
      <c r="A271" s="12"/>
      <c r="B271" s="10">
        <v>44208</v>
      </c>
      <c r="C271" s="29"/>
      <c r="D271" s="7"/>
      <c r="E271" s="11"/>
      <c r="F271" s="120">
        <v>267</v>
      </c>
      <c r="G271" s="115"/>
      <c r="H271" s="6"/>
      <c r="I271" s="16" t="s">
        <v>60</v>
      </c>
      <c r="J271" s="17" t="s">
        <v>67</v>
      </c>
      <c r="K271" s="105" t="s">
        <v>18</v>
      </c>
      <c r="L271" s="7"/>
      <c r="M271" s="7"/>
      <c r="N271" s="6"/>
      <c r="O271" s="88">
        <f t="shared" ca="1" si="14"/>
        <v>44593</v>
      </c>
      <c r="P271" s="5" t="s">
        <v>21</v>
      </c>
      <c r="Q271" s="13" t="s">
        <v>22</v>
      </c>
      <c r="R271" s="11" t="s">
        <v>23</v>
      </c>
      <c r="S271" s="24">
        <v>44208</v>
      </c>
      <c r="T271" s="24">
        <v>44229</v>
      </c>
      <c r="U271" s="24" t="s">
        <v>23</v>
      </c>
      <c r="V271" s="24">
        <v>45890</v>
      </c>
      <c r="W271" s="180"/>
      <c r="X271" s="24">
        <v>44245</v>
      </c>
      <c r="Y271" s="24">
        <v>44229</v>
      </c>
      <c r="Z271" s="7"/>
      <c r="AA271" s="22"/>
      <c r="AB271" s="110"/>
      <c r="AC271" s="58"/>
      <c r="AE271" s="161">
        <f>IF(COUNTIF($F$5:$F271,F271)&gt;1,"0",COUNTIF($F$5:$F271,F271))</f>
        <v>1</v>
      </c>
      <c r="AF271" s="162">
        <f>COUNTIF($I271,"*GSB*")*$AE271</f>
        <v>0</v>
      </c>
      <c r="AG271" s="33">
        <f>COUNTIF($I271,"3a")*$AE271</f>
        <v>0</v>
      </c>
      <c r="AH271" s="33">
        <f>COUNTIF($I271,"4e")*$AE271</f>
        <v>1</v>
      </c>
      <c r="AI271" s="33">
        <f t="shared" si="15"/>
        <v>0</v>
      </c>
      <c r="AJ271" s="33">
        <f>COUNTIF($I271,"BAM")*$AE271</f>
        <v>0</v>
      </c>
      <c r="AK271" s="163">
        <f>(COUNTIF($I271,"AUTRES")+COUNTIF($I271,"UID")+COUNTIF($I271,"CII")+COUNTIF($I271,"EAE"))*$AE271</f>
        <v>0</v>
      </c>
      <c r="AL271" s="164">
        <f t="shared" si="16"/>
        <v>0</v>
      </c>
      <c r="AM271" s="33">
        <f>COUNTIF($J271,"MAR")*$AE271</f>
        <v>0</v>
      </c>
      <c r="AN271" s="165">
        <f>COUNTIF($J271,"TER")*$AE271</f>
        <v>1</v>
      </c>
    </row>
    <row r="272" spans="1:40" ht="20.100000000000001" customHeight="1" x14ac:dyDescent="0.25">
      <c r="A272" s="12"/>
      <c r="B272" s="10">
        <v>44210</v>
      </c>
      <c r="C272" s="29"/>
      <c r="D272" s="7"/>
      <c r="E272" s="11"/>
      <c r="F272" s="120">
        <v>268</v>
      </c>
      <c r="G272" s="115"/>
      <c r="H272" s="6"/>
      <c r="I272" s="16" t="s">
        <v>64</v>
      </c>
      <c r="J272" s="13" t="s">
        <v>66</v>
      </c>
      <c r="K272" s="105" t="s">
        <v>33</v>
      </c>
      <c r="L272" s="7"/>
      <c r="M272" s="7"/>
      <c r="N272" s="6"/>
      <c r="O272" s="88">
        <f t="shared" ca="1" si="14"/>
        <v>44593</v>
      </c>
      <c r="P272" s="5" t="s">
        <v>21</v>
      </c>
      <c r="Q272" s="13" t="s">
        <v>22</v>
      </c>
      <c r="R272" s="11" t="s">
        <v>23</v>
      </c>
      <c r="S272" s="24">
        <v>44210</v>
      </c>
      <c r="T272" s="24">
        <v>44229</v>
      </c>
      <c r="U272" s="24" t="s">
        <v>23</v>
      </c>
      <c r="V272" s="24">
        <v>45742</v>
      </c>
      <c r="W272" s="180"/>
      <c r="X272" s="24">
        <v>44236</v>
      </c>
      <c r="Y272" s="24">
        <v>44229</v>
      </c>
      <c r="Z272" s="7"/>
      <c r="AA272" s="22"/>
      <c r="AB272" s="110"/>
      <c r="AC272" s="58"/>
      <c r="AE272" s="161">
        <f>IF(COUNTIF($F$5:$F272,F272)&gt;1,"0",COUNTIF($F$5:$F272,F272))</f>
        <v>1</v>
      </c>
      <c r="AF272" s="162">
        <f>COUNTIF($I272,"*GSB*")*$AE272</f>
        <v>0</v>
      </c>
      <c r="AG272" s="33">
        <f>COUNTIF($I272,"3a")*$AE272</f>
        <v>0</v>
      </c>
      <c r="AH272" s="33">
        <f>COUNTIF($I272,"4e")*$AE272</f>
        <v>0</v>
      </c>
      <c r="AI272" s="33">
        <f t="shared" si="15"/>
        <v>0</v>
      </c>
      <c r="AJ272" s="33">
        <f>COUNTIF($I272,"BAM")*$AE272</f>
        <v>1</v>
      </c>
      <c r="AK272" s="163">
        <f>(COUNTIF($I272,"AUTRES")+COUNTIF($I272,"UID")+COUNTIF($I272,"CII")+COUNTIF($I272,"EAE"))*$AE272</f>
        <v>0</v>
      </c>
      <c r="AL272" s="164">
        <f t="shared" si="16"/>
        <v>0</v>
      </c>
      <c r="AM272" s="33">
        <f>COUNTIF($J272,"MAR")*$AE272</f>
        <v>1</v>
      </c>
      <c r="AN272" s="165">
        <f>COUNTIF($J272,"TER")*$AE272</f>
        <v>0</v>
      </c>
    </row>
    <row r="273" spans="1:40" ht="20.100000000000001" customHeight="1" x14ac:dyDescent="0.25">
      <c r="A273" s="12"/>
      <c r="B273" s="10">
        <v>44214</v>
      </c>
      <c r="C273" s="29"/>
      <c r="D273" s="7"/>
      <c r="E273" s="11"/>
      <c r="F273" s="120">
        <v>269</v>
      </c>
      <c r="G273" s="115"/>
      <c r="H273" s="6"/>
      <c r="I273" s="16" t="s">
        <v>73</v>
      </c>
      <c r="J273" s="17" t="s">
        <v>67</v>
      </c>
      <c r="K273" s="105" t="s">
        <v>24</v>
      </c>
      <c r="L273" s="7"/>
      <c r="M273" s="7"/>
      <c r="N273" s="6"/>
      <c r="O273" s="88">
        <f t="shared" ca="1" si="14"/>
        <v>44593</v>
      </c>
      <c r="P273" s="5" t="s">
        <v>21</v>
      </c>
      <c r="Q273" s="13" t="s">
        <v>22</v>
      </c>
      <c r="R273" s="11" t="s">
        <v>23</v>
      </c>
      <c r="S273" s="24">
        <v>44214</v>
      </c>
      <c r="T273" s="24">
        <v>44229</v>
      </c>
      <c r="U273" s="24" t="s">
        <v>23</v>
      </c>
      <c r="V273" s="24">
        <v>44773</v>
      </c>
      <c r="W273" s="180"/>
      <c r="X273" s="24">
        <v>44232</v>
      </c>
      <c r="Y273" s="24">
        <v>44229</v>
      </c>
      <c r="Z273" s="7"/>
      <c r="AA273" s="22"/>
      <c r="AB273" s="110"/>
      <c r="AC273" s="58"/>
      <c r="AE273" s="161">
        <f>IF(COUNTIF($F$5:$F273,F273)&gt;1,"0",COUNTIF($F$5:$F273,F273))</f>
        <v>1</v>
      </c>
      <c r="AF273" s="162">
        <f>COUNTIF($I273,"*GSB*")*$AE273</f>
        <v>0</v>
      </c>
      <c r="AG273" s="33">
        <f>COUNTIF($I273,"3a")*$AE273</f>
        <v>0</v>
      </c>
      <c r="AH273" s="33">
        <f>COUNTIF($I273,"4e")*$AE273</f>
        <v>0</v>
      </c>
      <c r="AI273" s="33">
        <f t="shared" si="15"/>
        <v>1</v>
      </c>
      <c r="AJ273" s="33">
        <f>COUNTIF($I273,"BAM")*$AE273</f>
        <v>0</v>
      </c>
      <c r="AK273" s="163">
        <f>(COUNTIF($I273,"AUTRES")+COUNTIF($I273,"UID")+COUNTIF($I273,"CII")+COUNTIF($I273,"EAE"))*$AE273</f>
        <v>0</v>
      </c>
      <c r="AL273" s="164">
        <f t="shared" si="16"/>
        <v>0</v>
      </c>
      <c r="AM273" s="33">
        <f>COUNTIF($J273,"MAR")*$AE273</f>
        <v>0</v>
      </c>
      <c r="AN273" s="165">
        <f>COUNTIF($J273,"TER")*$AE273</f>
        <v>1</v>
      </c>
    </row>
    <row r="274" spans="1:40" ht="20.100000000000001" customHeight="1" x14ac:dyDescent="0.25">
      <c r="A274" s="12"/>
      <c r="B274" s="10">
        <v>44214</v>
      </c>
      <c r="C274" s="29"/>
      <c r="D274" s="7"/>
      <c r="E274" s="11"/>
      <c r="F274" s="120">
        <v>270</v>
      </c>
      <c r="G274" s="115"/>
      <c r="H274" s="6"/>
      <c r="I274" s="16" t="s">
        <v>73</v>
      </c>
      <c r="J274" s="17" t="s">
        <v>67</v>
      </c>
      <c r="K274" s="105" t="s">
        <v>24</v>
      </c>
      <c r="L274" s="7"/>
      <c r="M274" s="7"/>
      <c r="N274" s="6"/>
      <c r="O274" s="88">
        <f t="shared" ca="1" si="14"/>
        <v>44593</v>
      </c>
      <c r="P274" s="5" t="s">
        <v>21</v>
      </c>
      <c r="Q274" s="13" t="s">
        <v>22</v>
      </c>
      <c r="R274" s="11" t="s">
        <v>27</v>
      </c>
      <c r="S274" s="24">
        <v>44214</v>
      </c>
      <c r="T274" s="92"/>
      <c r="U274" s="92"/>
      <c r="V274" s="92"/>
      <c r="W274" s="179"/>
      <c r="X274" s="92"/>
      <c r="Y274" s="92">
        <v>44214</v>
      </c>
      <c r="Z274" s="7"/>
      <c r="AA274" s="22"/>
      <c r="AB274" s="110"/>
      <c r="AC274" s="58"/>
      <c r="AE274" s="161">
        <f>IF(COUNTIF($F$5:$F274,F274)&gt;1,"0",COUNTIF($F$5:$F274,F274))</f>
        <v>1</v>
      </c>
      <c r="AF274" s="162">
        <f>COUNTIF($I274,"*GSB*")*$AE274</f>
        <v>0</v>
      </c>
      <c r="AG274" s="33">
        <f>COUNTIF($I274,"3a")*$AE274</f>
        <v>0</v>
      </c>
      <c r="AH274" s="33">
        <f>COUNTIF($I274,"4e")*$AE274</f>
        <v>0</v>
      </c>
      <c r="AI274" s="33">
        <f t="shared" si="15"/>
        <v>1</v>
      </c>
      <c r="AJ274" s="33">
        <f>COUNTIF($I274,"BAM")*$AE274</f>
        <v>0</v>
      </c>
      <c r="AK274" s="163">
        <f>(COUNTIF($I274,"AUTRES")+COUNTIF($I274,"UID")+COUNTIF($I274,"CII")+COUNTIF($I274,"EAE"))*$AE274</f>
        <v>0</v>
      </c>
      <c r="AL274" s="164">
        <f t="shared" si="16"/>
        <v>0</v>
      </c>
      <c r="AM274" s="33">
        <f>COUNTIF($J274,"MAR")*$AE274</f>
        <v>0</v>
      </c>
      <c r="AN274" s="165">
        <f>COUNTIF($J274,"TER")*$AE274</f>
        <v>1</v>
      </c>
    </row>
    <row r="275" spans="1:40" ht="20.100000000000001" customHeight="1" x14ac:dyDescent="0.25">
      <c r="A275" s="12"/>
      <c r="B275" s="10">
        <v>44215</v>
      </c>
      <c r="C275" s="29"/>
      <c r="D275" s="7"/>
      <c r="E275" s="11"/>
      <c r="F275" s="120">
        <v>271</v>
      </c>
      <c r="G275" s="115"/>
      <c r="H275" s="6"/>
      <c r="I275" s="16" t="s">
        <v>61</v>
      </c>
      <c r="J275" s="17" t="s">
        <v>67</v>
      </c>
      <c r="K275" s="105" t="s">
        <v>18</v>
      </c>
      <c r="L275" s="7"/>
      <c r="M275" s="7"/>
      <c r="N275" s="6"/>
      <c r="O275" s="88">
        <f t="shared" ca="1" si="14"/>
        <v>44593</v>
      </c>
      <c r="P275" s="5"/>
      <c r="Q275" s="13" t="s">
        <v>26</v>
      </c>
      <c r="R275" s="11" t="s">
        <v>27</v>
      </c>
      <c r="S275" s="24">
        <v>44215</v>
      </c>
      <c r="T275" s="92"/>
      <c r="U275" s="92"/>
      <c r="V275" s="92"/>
      <c r="W275" s="179"/>
      <c r="X275" s="92"/>
      <c r="Y275" s="92">
        <v>44215</v>
      </c>
      <c r="Z275" s="7"/>
      <c r="AA275" s="22"/>
      <c r="AB275" s="110"/>
      <c r="AC275" s="58"/>
      <c r="AE275" s="161">
        <f>IF(COUNTIF($F$5:$F275,F275)&gt;1,"0",COUNTIF($F$5:$F275,F275))</f>
        <v>1</v>
      </c>
      <c r="AF275" s="162">
        <f>COUNTIF($I275,"*GSB*")*$AE275</f>
        <v>0</v>
      </c>
      <c r="AG275" s="33">
        <f>COUNTIF($I275,"3a")*$AE275</f>
        <v>1</v>
      </c>
      <c r="AH275" s="33">
        <f>COUNTIF($I275,"4e")*$AE275</f>
        <v>0</v>
      </c>
      <c r="AI275" s="33">
        <f t="shared" si="15"/>
        <v>0</v>
      </c>
      <c r="AJ275" s="33">
        <f>COUNTIF($I275,"BAM")*$AE275</f>
        <v>0</v>
      </c>
      <c r="AK275" s="163">
        <f>(COUNTIF($I275,"AUTRES")+COUNTIF($I275,"UID")+COUNTIF($I275,"CII")+COUNTIF($I275,"EAE"))*$AE275</f>
        <v>0</v>
      </c>
      <c r="AL275" s="164">
        <f t="shared" si="16"/>
        <v>0</v>
      </c>
      <c r="AM275" s="33">
        <f>COUNTIF($J275,"MAR")*$AE275</f>
        <v>0</v>
      </c>
      <c r="AN275" s="165">
        <f>COUNTIF($J275,"TER")*$AE275</f>
        <v>1</v>
      </c>
    </row>
    <row r="276" spans="1:40" ht="20.100000000000001" customHeight="1" x14ac:dyDescent="0.25">
      <c r="A276" s="12"/>
      <c r="B276" s="10">
        <v>44215</v>
      </c>
      <c r="C276" s="29"/>
      <c r="D276" s="7"/>
      <c r="E276" s="11"/>
      <c r="F276" s="120">
        <v>272</v>
      </c>
      <c r="G276" s="115"/>
      <c r="H276" s="6"/>
      <c r="I276" s="16" t="s">
        <v>60</v>
      </c>
      <c r="J276" s="17" t="s">
        <v>67</v>
      </c>
      <c r="K276" s="105" t="s">
        <v>18</v>
      </c>
      <c r="L276" s="7"/>
      <c r="M276" s="7"/>
      <c r="N276" s="6"/>
      <c r="O276" s="88">
        <f t="shared" ca="1" si="14"/>
        <v>44593</v>
      </c>
      <c r="P276" s="5" t="s">
        <v>21</v>
      </c>
      <c r="Q276" s="13"/>
      <c r="R276" s="11" t="s">
        <v>27</v>
      </c>
      <c r="S276" s="24">
        <v>44215</v>
      </c>
      <c r="T276" s="92"/>
      <c r="U276" s="92"/>
      <c r="V276" s="92"/>
      <c r="W276" s="179"/>
      <c r="X276" s="92"/>
      <c r="Y276" s="92">
        <v>44215</v>
      </c>
      <c r="Z276" s="7"/>
      <c r="AA276" s="22"/>
      <c r="AB276" s="110"/>
      <c r="AC276" s="58"/>
      <c r="AE276" s="161">
        <f>IF(COUNTIF($F$5:$F276,F276)&gt;1,"0",COUNTIF($F$5:$F276,F276))</f>
        <v>1</v>
      </c>
      <c r="AF276" s="162">
        <f>COUNTIF($I276,"*GSB*")*$AE276</f>
        <v>0</v>
      </c>
      <c r="AG276" s="33">
        <f>COUNTIF($I276,"3a")*$AE276</f>
        <v>0</v>
      </c>
      <c r="AH276" s="33">
        <f>COUNTIF($I276,"4e")*$AE276</f>
        <v>1</v>
      </c>
      <c r="AI276" s="33">
        <f t="shared" si="15"/>
        <v>0</v>
      </c>
      <c r="AJ276" s="33">
        <f>COUNTIF($I276,"BAM")*$AE276</f>
        <v>0</v>
      </c>
      <c r="AK276" s="163">
        <f>(COUNTIF($I276,"AUTRES")+COUNTIF($I276,"UID")+COUNTIF($I276,"CII")+COUNTIF($I276,"EAE"))*$AE276</f>
        <v>0</v>
      </c>
      <c r="AL276" s="164">
        <f t="shared" si="16"/>
        <v>0</v>
      </c>
      <c r="AM276" s="33">
        <f>COUNTIF($J276,"MAR")*$AE276</f>
        <v>0</v>
      </c>
      <c r="AN276" s="165">
        <f>COUNTIF($J276,"TER")*$AE276</f>
        <v>1</v>
      </c>
    </row>
    <row r="277" spans="1:40" ht="20.100000000000001" customHeight="1" x14ac:dyDescent="0.25">
      <c r="A277" s="12"/>
      <c r="B277" s="10">
        <v>44215</v>
      </c>
      <c r="C277" s="29"/>
      <c r="D277" s="7"/>
      <c r="E277" s="11"/>
      <c r="F277" s="120">
        <v>273</v>
      </c>
      <c r="G277" s="115"/>
      <c r="H277" s="6"/>
      <c r="I277" s="16" t="s">
        <v>60</v>
      </c>
      <c r="J277" s="17" t="s">
        <v>67</v>
      </c>
      <c r="K277" s="105" t="s">
        <v>24</v>
      </c>
      <c r="L277" s="7"/>
      <c r="M277" s="7"/>
      <c r="N277" s="6"/>
      <c r="O277" s="88">
        <f t="shared" ca="1" si="14"/>
        <v>44593</v>
      </c>
      <c r="P277" s="5" t="s">
        <v>21</v>
      </c>
      <c r="Q277" s="13" t="s">
        <v>22</v>
      </c>
      <c r="R277" s="11" t="s">
        <v>23</v>
      </c>
      <c r="S277" s="24">
        <v>44256</v>
      </c>
      <c r="T277" s="24">
        <v>44265</v>
      </c>
      <c r="U277" s="24" t="s">
        <v>23</v>
      </c>
      <c r="V277" s="24">
        <v>44650</v>
      </c>
      <c r="W277" s="180"/>
      <c r="X277" s="24">
        <v>44274</v>
      </c>
      <c r="Y277" s="24">
        <v>44265</v>
      </c>
      <c r="Z277" s="7"/>
      <c r="AA277" s="22"/>
      <c r="AB277" s="110"/>
      <c r="AC277" s="58"/>
      <c r="AE277" s="161">
        <f>IF(COUNTIF($F$5:$F277,F277)&gt;1,"0",COUNTIF($F$5:$F277,F277))</f>
        <v>1</v>
      </c>
      <c r="AF277" s="162">
        <f>COUNTIF($I277,"*GSB*")*$AE277</f>
        <v>0</v>
      </c>
      <c r="AG277" s="33">
        <f>COUNTIF($I277,"3a")*$AE277</f>
        <v>0</v>
      </c>
      <c r="AH277" s="33">
        <f>COUNTIF($I277,"4e")*$AE277</f>
        <v>1</v>
      </c>
      <c r="AI277" s="33">
        <f t="shared" si="15"/>
        <v>0</v>
      </c>
      <c r="AJ277" s="33">
        <f>COUNTIF($I277,"BAM")*$AE277</f>
        <v>0</v>
      </c>
      <c r="AK277" s="163">
        <f>(COUNTIF($I277,"AUTRES")+COUNTIF($I277,"UID")+COUNTIF($I277,"CII")+COUNTIF($I277,"EAE"))*$AE277</f>
        <v>0</v>
      </c>
      <c r="AL277" s="164">
        <f t="shared" si="16"/>
        <v>0</v>
      </c>
      <c r="AM277" s="33">
        <f>COUNTIF($J277,"MAR")*$AE277</f>
        <v>0</v>
      </c>
      <c r="AN277" s="165">
        <f>COUNTIF($J277,"TER")*$AE277</f>
        <v>1</v>
      </c>
    </row>
    <row r="278" spans="1:40" ht="20.100000000000001" customHeight="1" x14ac:dyDescent="0.25">
      <c r="A278" s="12"/>
      <c r="B278" s="10">
        <v>44215</v>
      </c>
      <c r="C278" s="29"/>
      <c r="D278" s="7"/>
      <c r="E278" s="11"/>
      <c r="F278" s="120">
        <v>274</v>
      </c>
      <c r="G278" s="115"/>
      <c r="H278" s="6"/>
      <c r="I278" s="16" t="s">
        <v>60</v>
      </c>
      <c r="J278" s="17" t="s">
        <v>67</v>
      </c>
      <c r="K278" s="105" t="s">
        <v>24</v>
      </c>
      <c r="L278" s="7"/>
      <c r="M278" s="7"/>
      <c r="N278" s="6"/>
      <c r="O278" s="88">
        <f t="shared" ca="1" si="14"/>
        <v>44593</v>
      </c>
      <c r="P278" s="5" t="s">
        <v>21</v>
      </c>
      <c r="Q278" s="13" t="s">
        <v>22</v>
      </c>
      <c r="R278" s="11" t="s">
        <v>23</v>
      </c>
      <c r="S278" s="24">
        <v>44218</v>
      </c>
      <c r="T278" s="24">
        <v>44230</v>
      </c>
      <c r="U278" s="24" t="s">
        <v>23</v>
      </c>
      <c r="V278" s="24">
        <v>44650</v>
      </c>
      <c r="W278" s="180"/>
      <c r="X278" s="24">
        <v>44237</v>
      </c>
      <c r="Y278" s="24">
        <v>44231</v>
      </c>
      <c r="Z278" s="7"/>
      <c r="AA278" s="22"/>
      <c r="AB278" s="110"/>
      <c r="AC278" s="58"/>
      <c r="AE278" s="161">
        <f>IF(COUNTIF($F$5:$F278,F278)&gt;1,"0",COUNTIF($F$5:$F278,F278))</f>
        <v>1</v>
      </c>
      <c r="AF278" s="162">
        <f>COUNTIF($I278,"*GSB*")*$AE278</f>
        <v>0</v>
      </c>
      <c r="AG278" s="33">
        <f>COUNTIF($I278,"3a")*$AE278</f>
        <v>0</v>
      </c>
      <c r="AH278" s="33">
        <f>COUNTIF($I278,"4e")*$AE278</f>
        <v>1</v>
      </c>
      <c r="AI278" s="33">
        <f t="shared" si="15"/>
        <v>0</v>
      </c>
      <c r="AJ278" s="33">
        <f>COUNTIF($I278,"BAM")*$AE278</f>
        <v>0</v>
      </c>
      <c r="AK278" s="163">
        <f>(COUNTIF($I278,"AUTRES")+COUNTIF($I278,"UID")+COUNTIF($I278,"CII")+COUNTIF($I278,"EAE"))*$AE278</f>
        <v>0</v>
      </c>
      <c r="AL278" s="164">
        <f t="shared" si="16"/>
        <v>0</v>
      </c>
      <c r="AM278" s="33">
        <f>COUNTIF($J278,"MAR")*$AE278</f>
        <v>0</v>
      </c>
      <c r="AN278" s="165">
        <f>COUNTIF($J278,"TER")*$AE278</f>
        <v>1</v>
      </c>
    </row>
    <row r="279" spans="1:40" ht="20.100000000000001" customHeight="1" x14ac:dyDescent="0.25">
      <c r="A279" s="12"/>
      <c r="B279" s="10">
        <v>44216</v>
      </c>
      <c r="C279" s="29"/>
      <c r="D279" s="7"/>
      <c r="E279" s="11"/>
      <c r="F279" s="120">
        <v>275</v>
      </c>
      <c r="G279" s="115"/>
      <c r="H279" s="6"/>
      <c r="I279" s="16" t="s">
        <v>61</v>
      </c>
      <c r="J279" s="17" t="s">
        <v>67</v>
      </c>
      <c r="K279" s="105" t="s">
        <v>18</v>
      </c>
      <c r="L279" s="7"/>
      <c r="M279" s="7"/>
      <c r="N279" s="6"/>
      <c r="O279" s="88">
        <f t="shared" ca="1" si="14"/>
        <v>44593</v>
      </c>
      <c r="P279" s="5" t="s">
        <v>21</v>
      </c>
      <c r="Q279" s="13" t="s">
        <v>22</v>
      </c>
      <c r="R279" s="11" t="s">
        <v>23</v>
      </c>
      <c r="S279" s="24">
        <v>44218</v>
      </c>
      <c r="T279" s="24">
        <v>44230</v>
      </c>
      <c r="U279" s="24" t="s">
        <v>23</v>
      </c>
      <c r="V279" s="24">
        <v>45260</v>
      </c>
      <c r="W279" s="180"/>
      <c r="X279" s="24">
        <v>44249</v>
      </c>
      <c r="Y279" s="24">
        <v>44231</v>
      </c>
      <c r="Z279" s="7"/>
      <c r="AA279" s="22"/>
      <c r="AB279" s="110"/>
      <c r="AC279" s="58"/>
      <c r="AE279" s="161">
        <f>IF(COUNTIF($F$5:$F279,F279)&gt;1,"0",COUNTIF($F$5:$F279,F279))</f>
        <v>1</v>
      </c>
      <c r="AF279" s="162">
        <f>COUNTIF($I279,"*GSB*")*$AE279</f>
        <v>0</v>
      </c>
      <c r="AG279" s="33">
        <f>COUNTIF($I279,"3a")*$AE279</f>
        <v>1</v>
      </c>
      <c r="AH279" s="33">
        <f>COUNTIF($I279,"4e")*$AE279</f>
        <v>0</v>
      </c>
      <c r="AI279" s="33">
        <f t="shared" si="15"/>
        <v>0</v>
      </c>
      <c r="AJ279" s="33">
        <f>COUNTIF($I279,"BAM")*$AE279</f>
        <v>0</v>
      </c>
      <c r="AK279" s="163">
        <f>(COUNTIF($I279,"AUTRES")+COUNTIF($I279,"UID")+COUNTIF($I279,"CII")+COUNTIF($I279,"EAE"))*$AE279</f>
        <v>0</v>
      </c>
      <c r="AL279" s="164">
        <f t="shared" si="16"/>
        <v>0</v>
      </c>
      <c r="AM279" s="33">
        <f>COUNTIF($J279,"MAR")*$AE279</f>
        <v>0</v>
      </c>
      <c r="AN279" s="165">
        <f>COUNTIF($J279,"TER")*$AE279</f>
        <v>1</v>
      </c>
    </row>
    <row r="280" spans="1:40" ht="20.100000000000001" customHeight="1" x14ac:dyDescent="0.25">
      <c r="A280" s="12"/>
      <c r="B280" s="10">
        <v>44216</v>
      </c>
      <c r="C280" s="29"/>
      <c r="D280" s="7"/>
      <c r="E280" s="11"/>
      <c r="F280" s="120">
        <v>276</v>
      </c>
      <c r="G280" s="115"/>
      <c r="H280" s="6"/>
      <c r="I280" s="16" t="s">
        <v>60</v>
      </c>
      <c r="J280" s="17" t="s">
        <v>67</v>
      </c>
      <c r="K280" s="105" t="s">
        <v>18</v>
      </c>
      <c r="L280" s="7"/>
      <c r="M280" s="7"/>
      <c r="N280" s="6"/>
      <c r="O280" s="88">
        <f t="shared" ca="1" si="14"/>
        <v>44593</v>
      </c>
      <c r="P280" s="5" t="s">
        <v>21</v>
      </c>
      <c r="Q280" s="13" t="s">
        <v>22</v>
      </c>
      <c r="R280" s="11" t="s">
        <v>23</v>
      </c>
      <c r="S280" s="24">
        <v>44218</v>
      </c>
      <c r="T280" s="24">
        <v>44230</v>
      </c>
      <c r="U280" s="24" t="s">
        <v>23</v>
      </c>
      <c r="V280" s="24">
        <v>44984</v>
      </c>
      <c r="W280" s="180"/>
      <c r="X280" s="24">
        <v>44243</v>
      </c>
      <c r="Y280" s="24">
        <v>44231</v>
      </c>
      <c r="Z280" s="7"/>
      <c r="AA280" s="22"/>
      <c r="AB280" s="110"/>
      <c r="AC280" s="58"/>
      <c r="AE280" s="161">
        <f>IF(COUNTIF($F$5:$F280,F280)&gt;1,"0",COUNTIF($F$5:$F280,F280))</f>
        <v>1</v>
      </c>
      <c r="AF280" s="162">
        <f>COUNTIF($I280,"*GSB*")*$AE280</f>
        <v>0</v>
      </c>
      <c r="AG280" s="33">
        <f>COUNTIF($I280,"3a")*$AE280</f>
        <v>0</v>
      </c>
      <c r="AH280" s="33">
        <f>COUNTIF($I280,"4e")*$AE280</f>
        <v>1</v>
      </c>
      <c r="AI280" s="33">
        <f t="shared" si="15"/>
        <v>0</v>
      </c>
      <c r="AJ280" s="33">
        <f>COUNTIF($I280,"BAM")*$AE280</f>
        <v>0</v>
      </c>
      <c r="AK280" s="163">
        <f>(COUNTIF($I280,"AUTRES")+COUNTIF($I280,"UID")+COUNTIF($I280,"CII")+COUNTIF($I280,"EAE"))*$AE280</f>
        <v>0</v>
      </c>
      <c r="AL280" s="164">
        <f t="shared" si="16"/>
        <v>0</v>
      </c>
      <c r="AM280" s="33">
        <f>COUNTIF($J280,"MAR")*$AE280</f>
        <v>0</v>
      </c>
      <c r="AN280" s="165">
        <f>COUNTIF($J280,"TER")*$AE280</f>
        <v>1</v>
      </c>
    </row>
    <row r="281" spans="1:40" ht="20.100000000000001" customHeight="1" x14ac:dyDescent="0.25">
      <c r="A281" s="12"/>
      <c r="B281" s="10">
        <v>44216</v>
      </c>
      <c r="C281" s="29"/>
      <c r="D281" s="7"/>
      <c r="E281" s="11"/>
      <c r="F281" s="120">
        <v>277</v>
      </c>
      <c r="G281" s="115"/>
      <c r="H281" s="6"/>
      <c r="I281" s="16" t="s">
        <v>60</v>
      </c>
      <c r="J281" s="17" t="s">
        <v>67</v>
      </c>
      <c r="K281" s="105" t="s">
        <v>24</v>
      </c>
      <c r="L281" s="7"/>
      <c r="M281" s="7"/>
      <c r="N281" s="6"/>
      <c r="O281" s="88">
        <f t="shared" ca="1" si="14"/>
        <v>44593</v>
      </c>
      <c r="P281" s="5" t="s">
        <v>21</v>
      </c>
      <c r="Q281" s="13" t="s">
        <v>22</v>
      </c>
      <c r="R281" s="11" t="s">
        <v>23</v>
      </c>
      <c r="S281" s="24">
        <v>44218</v>
      </c>
      <c r="T281" s="24">
        <v>44230</v>
      </c>
      <c r="U281" s="24" t="s">
        <v>23</v>
      </c>
      <c r="V281" s="24">
        <v>44950</v>
      </c>
      <c r="W281" s="180"/>
      <c r="X281" s="108">
        <v>44243</v>
      </c>
      <c r="Y281" s="24">
        <v>44231</v>
      </c>
      <c r="Z281" s="7"/>
      <c r="AA281" s="22"/>
      <c r="AB281" s="110"/>
      <c r="AC281" s="58"/>
      <c r="AE281" s="161">
        <f>IF(COUNTIF($F$5:$F281,F281)&gt;1,"0",COUNTIF($F$5:$F281,F281))</f>
        <v>1</v>
      </c>
      <c r="AF281" s="162">
        <f>COUNTIF($I281,"*GSB*")*$AE281</f>
        <v>0</v>
      </c>
      <c r="AG281" s="33">
        <f>COUNTIF($I281,"3a")*$AE281</f>
        <v>0</v>
      </c>
      <c r="AH281" s="33">
        <f>COUNTIF($I281,"4e")*$AE281</f>
        <v>1</v>
      </c>
      <c r="AI281" s="33">
        <f t="shared" si="15"/>
        <v>0</v>
      </c>
      <c r="AJ281" s="33">
        <f>COUNTIF($I281,"BAM")*$AE281</f>
        <v>0</v>
      </c>
      <c r="AK281" s="163">
        <f>(COUNTIF($I281,"AUTRES")+COUNTIF($I281,"UID")+COUNTIF($I281,"CII")+COUNTIF($I281,"EAE"))*$AE281</f>
        <v>0</v>
      </c>
      <c r="AL281" s="164">
        <f t="shared" si="16"/>
        <v>0</v>
      </c>
      <c r="AM281" s="33">
        <f>COUNTIF($J281,"MAR")*$AE281</f>
        <v>0</v>
      </c>
      <c r="AN281" s="165">
        <f>COUNTIF($J281,"TER")*$AE281</f>
        <v>1</v>
      </c>
    </row>
    <row r="282" spans="1:40" ht="20.100000000000001" customHeight="1" x14ac:dyDescent="0.25">
      <c r="A282" s="12"/>
      <c r="B282" s="10">
        <v>44218</v>
      </c>
      <c r="C282" s="29"/>
      <c r="D282" s="7"/>
      <c r="E282" s="11"/>
      <c r="F282" s="120">
        <v>278</v>
      </c>
      <c r="G282" s="115"/>
      <c r="H282" s="6"/>
      <c r="I282" s="16" t="s">
        <v>61</v>
      </c>
      <c r="J282" s="17" t="s">
        <v>67</v>
      </c>
      <c r="K282" s="105" t="s">
        <v>18</v>
      </c>
      <c r="L282" s="7"/>
      <c r="M282" s="7"/>
      <c r="N282" s="6"/>
      <c r="O282" s="88">
        <f t="shared" ca="1" si="14"/>
        <v>44593</v>
      </c>
      <c r="P282" s="5" t="s">
        <v>21</v>
      </c>
      <c r="Q282" s="13" t="s">
        <v>22</v>
      </c>
      <c r="R282" s="11" t="s">
        <v>23</v>
      </c>
      <c r="S282" s="24">
        <v>44221</v>
      </c>
      <c r="T282" s="24">
        <v>44230</v>
      </c>
      <c r="U282" s="24" t="s">
        <v>23</v>
      </c>
      <c r="V282" s="24">
        <v>44560</v>
      </c>
      <c r="W282" s="180"/>
      <c r="X282" s="24">
        <v>44264</v>
      </c>
      <c r="Y282" s="24">
        <v>44231</v>
      </c>
      <c r="Z282" s="7"/>
      <c r="AA282" s="22"/>
      <c r="AB282" s="110"/>
      <c r="AC282" s="58"/>
      <c r="AE282" s="161">
        <f>IF(COUNTIF($F$5:$F282,F282)&gt;1,"0",COUNTIF($F$5:$F282,F282))</f>
        <v>1</v>
      </c>
      <c r="AF282" s="162">
        <f>COUNTIF($I282,"*GSB*")*$AE282</f>
        <v>0</v>
      </c>
      <c r="AG282" s="33">
        <f>COUNTIF($I282,"3a")*$AE282</f>
        <v>1</v>
      </c>
      <c r="AH282" s="33">
        <f>COUNTIF($I282,"4e")*$AE282</f>
        <v>0</v>
      </c>
      <c r="AI282" s="33">
        <f t="shared" si="15"/>
        <v>0</v>
      </c>
      <c r="AJ282" s="33">
        <f>COUNTIF($I282,"BAM")*$AE282</f>
        <v>0</v>
      </c>
      <c r="AK282" s="163">
        <f>(COUNTIF($I282,"AUTRES")+COUNTIF($I282,"UID")+COUNTIF($I282,"CII")+COUNTIF($I282,"EAE"))*$AE282</f>
        <v>0</v>
      </c>
      <c r="AL282" s="164">
        <f t="shared" si="16"/>
        <v>0</v>
      </c>
      <c r="AM282" s="33">
        <f>COUNTIF($J282,"MAR")*$AE282</f>
        <v>0</v>
      </c>
      <c r="AN282" s="165">
        <f>COUNTIF($J282,"TER")*$AE282</f>
        <v>1</v>
      </c>
    </row>
    <row r="283" spans="1:40" ht="20.100000000000001" customHeight="1" x14ac:dyDescent="0.25">
      <c r="A283" s="12"/>
      <c r="B283" s="10">
        <v>44264</v>
      </c>
      <c r="C283" s="29"/>
      <c r="D283" s="7"/>
      <c r="E283" s="11"/>
      <c r="F283" s="120">
        <v>279</v>
      </c>
      <c r="G283" s="115"/>
      <c r="H283" s="6"/>
      <c r="I283" s="16" t="s">
        <v>60</v>
      </c>
      <c r="J283" s="17" t="s">
        <v>67</v>
      </c>
      <c r="K283" s="105" t="s">
        <v>18</v>
      </c>
      <c r="L283" s="7"/>
      <c r="M283" s="7"/>
      <c r="N283" s="6"/>
      <c r="O283" s="88">
        <f t="shared" ca="1" si="14"/>
        <v>44593</v>
      </c>
      <c r="P283" s="5" t="s">
        <v>21</v>
      </c>
      <c r="Q283" s="13" t="s">
        <v>22</v>
      </c>
      <c r="R283" s="11" t="s">
        <v>23</v>
      </c>
      <c r="S283" s="24">
        <v>44287</v>
      </c>
      <c r="T283" s="24">
        <v>44298</v>
      </c>
      <c r="U283" s="24" t="s">
        <v>23</v>
      </c>
      <c r="V283" s="24">
        <v>46023</v>
      </c>
      <c r="W283" s="180"/>
      <c r="X283" s="108">
        <v>44288</v>
      </c>
      <c r="Y283" s="24">
        <v>44298</v>
      </c>
      <c r="Z283" s="7"/>
      <c r="AA283" s="22"/>
      <c r="AB283" s="110"/>
      <c r="AC283" s="58"/>
      <c r="AE283" s="161">
        <f>IF(COUNTIF($F$5:$F283,F283)&gt;1,"0",COUNTIF($F$5:$F283,F283))</f>
        <v>1</v>
      </c>
      <c r="AF283" s="162">
        <f>COUNTIF($I283,"*GSB*")*$AE283</f>
        <v>0</v>
      </c>
      <c r="AG283" s="33">
        <f>COUNTIF($I283,"3a")*$AE283</f>
        <v>0</v>
      </c>
      <c r="AH283" s="33">
        <f>COUNTIF($I283,"4e")*$AE283</f>
        <v>1</v>
      </c>
      <c r="AI283" s="33">
        <f t="shared" si="15"/>
        <v>0</v>
      </c>
      <c r="AJ283" s="33">
        <f>COUNTIF($I283,"BAM")*$AE283</f>
        <v>0</v>
      </c>
      <c r="AK283" s="163">
        <f>(COUNTIF($I283,"AUTRES")+COUNTIF($I283,"UID")+COUNTIF($I283,"CII")+COUNTIF($I283,"EAE"))*$AE283</f>
        <v>0</v>
      </c>
      <c r="AL283" s="164">
        <f t="shared" si="16"/>
        <v>0</v>
      </c>
      <c r="AM283" s="33">
        <f>COUNTIF($J283,"MAR")*$AE283</f>
        <v>0</v>
      </c>
      <c r="AN283" s="165">
        <f>COUNTIF($J283,"TER")*$AE283</f>
        <v>1</v>
      </c>
    </row>
    <row r="284" spans="1:40" ht="20.100000000000001" customHeight="1" x14ac:dyDescent="0.25">
      <c r="A284" s="12"/>
      <c r="B284" s="10">
        <v>44222</v>
      </c>
      <c r="C284" s="29"/>
      <c r="D284" s="7"/>
      <c r="E284" s="11"/>
      <c r="F284" s="120">
        <v>280</v>
      </c>
      <c r="G284" s="115"/>
      <c r="H284" s="6"/>
      <c r="I284" s="16" t="s">
        <v>60</v>
      </c>
      <c r="J284" s="17" t="s">
        <v>67</v>
      </c>
      <c r="K284" s="105" t="s">
        <v>18</v>
      </c>
      <c r="L284" s="7"/>
      <c r="M284" s="7"/>
      <c r="N284" s="6"/>
      <c r="O284" s="88">
        <f t="shared" ca="1" si="14"/>
        <v>44593</v>
      </c>
      <c r="P284" s="5" t="s">
        <v>21</v>
      </c>
      <c r="Q284" s="13" t="s">
        <v>22</v>
      </c>
      <c r="R284" s="11" t="s">
        <v>23</v>
      </c>
      <c r="S284" s="24">
        <v>44355</v>
      </c>
      <c r="T284" s="24">
        <v>44365</v>
      </c>
      <c r="U284" s="24" t="s">
        <v>23</v>
      </c>
      <c r="V284" s="24">
        <v>46046</v>
      </c>
      <c r="W284" s="180"/>
      <c r="X284" s="108">
        <v>44418</v>
      </c>
      <c r="Y284" s="24">
        <v>44365</v>
      </c>
      <c r="Z284" s="7"/>
      <c r="AA284" s="22"/>
      <c r="AB284" s="110"/>
      <c r="AC284" s="58"/>
      <c r="AE284" s="161">
        <f>IF(COUNTIF($F$5:$F284,F284)&gt;1,"0",COUNTIF($F$5:$F284,F284))</f>
        <v>1</v>
      </c>
      <c r="AF284" s="162">
        <f>COUNTIF($I284,"*GSB*")*$AE284</f>
        <v>0</v>
      </c>
      <c r="AG284" s="33">
        <f>COUNTIF($I284,"3a")*$AE284</f>
        <v>0</v>
      </c>
      <c r="AH284" s="33">
        <f>COUNTIF($I284,"4e")*$AE284</f>
        <v>1</v>
      </c>
      <c r="AI284" s="33">
        <f t="shared" si="15"/>
        <v>0</v>
      </c>
      <c r="AJ284" s="33">
        <f>COUNTIF($I284,"BAM")*$AE284</f>
        <v>0</v>
      </c>
      <c r="AK284" s="163">
        <f>(COUNTIF($I284,"AUTRES")+COUNTIF($I284,"UID")+COUNTIF($I284,"CII")+COUNTIF($I284,"EAE"))*$AE284</f>
        <v>0</v>
      </c>
      <c r="AL284" s="164">
        <f t="shared" si="16"/>
        <v>0</v>
      </c>
      <c r="AM284" s="33">
        <f>COUNTIF($J284,"MAR")*$AE284</f>
        <v>0</v>
      </c>
      <c r="AN284" s="165">
        <f>COUNTIF($J284,"TER")*$AE284</f>
        <v>1</v>
      </c>
    </row>
    <row r="285" spans="1:40" ht="20.100000000000001" customHeight="1" x14ac:dyDescent="0.25">
      <c r="A285" s="12"/>
      <c r="B285" s="10">
        <v>44222</v>
      </c>
      <c r="C285" s="29"/>
      <c r="D285" s="7"/>
      <c r="E285" s="11"/>
      <c r="F285" s="120">
        <v>281</v>
      </c>
      <c r="G285" s="115"/>
      <c r="H285" s="6"/>
      <c r="I285" s="16" t="s">
        <v>61</v>
      </c>
      <c r="J285" s="17" t="s">
        <v>67</v>
      </c>
      <c r="K285" s="105" t="s">
        <v>18</v>
      </c>
      <c r="L285" s="7"/>
      <c r="M285" s="7"/>
      <c r="N285" s="6"/>
      <c r="O285" s="88">
        <f t="shared" ca="1" si="14"/>
        <v>44593</v>
      </c>
      <c r="P285" s="5" t="s">
        <v>26</v>
      </c>
      <c r="Q285" s="13" t="s">
        <v>22</v>
      </c>
      <c r="R285" s="11" t="s">
        <v>27</v>
      </c>
      <c r="S285" s="24">
        <v>44222</v>
      </c>
      <c r="T285" s="92"/>
      <c r="U285" s="92"/>
      <c r="V285" s="92"/>
      <c r="W285" s="179"/>
      <c r="X285" s="92"/>
      <c r="Y285" s="92">
        <v>44222</v>
      </c>
      <c r="Z285" s="7"/>
      <c r="AA285" s="22"/>
      <c r="AB285" s="110"/>
      <c r="AC285" s="58"/>
      <c r="AE285" s="161">
        <f>IF(COUNTIF($F$5:$F285,F285)&gt;1,"0",COUNTIF($F$5:$F285,F285))</f>
        <v>1</v>
      </c>
      <c r="AF285" s="162">
        <f>COUNTIF($I285,"*GSB*")*$AE285</f>
        <v>0</v>
      </c>
      <c r="AG285" s="33">
        <f>COUNTIF($I285,"3a")*$AE285</f>
        <v>1</v>
      </c>
      <c r="AH285" s="33">
        <f>COUNTIF($I285,"4e")*$AE285</f>
        <v>0</v>
      </c>
      <c r="AI285" s="33">
        <f t="shared" si="15"/>
        <v>0</v>
      </c>
      <c r="AJ285" s="33">
        <f>COUNTIF($I285,"BAM")*$AE285</f>
        <v>0</v>
      </c>
      <c r="AK285" s="163">
        <f>(COUNTIF($I285,"AUTRES")+COUNTIF($I285,"UID")+COUNTIF($I285,"CII")+COUNTIF($I285,"EAE"))*$AE285</f>
        <v>0</v>
      </c>
      <c r="AL285" s="164">
        <f t="shared" si="16"/>
        <v>0</v>
      </c>
      <c r="AM285" s="33">
        <f>COUNTIF($J285,"MAR")*$AE285</f>
        <v>0</v>
      </c>
      <c r="AN285" s="165">
        <f>COUNTIF($J285,"TER")*$AE285</f>
        <v>1</v>
      </c>
    </row>
    <row r="286" spans="1:40" ht="20.100000000000001" customHeight="1" x14ac:dyDescent="0.25">
      <c r="A286" s="12"/>
      <c r="B286" s="10">
        <v>44223</v>
      </c>
      <c r="C286" s="29"/>
      <c r="D286" s="7"/>
      <c r="E286" s="11"/>
      <c r="F286" s="120">
        <v>282</v>
      </c>
      <c r="G286" s="115"/>
      <c r="H286" s="6"/>
      <c r="I286" s="16" t="s">
        <v>61</v>
      </c>
      <c r="J286" s="17" t="s">
        <v>67</v>
      </c>
      <c r="K286" s="105" t="s">
        <v>18</v>
      </c>
      <c r="L286" s="7"/>
      <c r="M286" s="7"/>
      <c r="N286" s="6"/>
      <c r="O286" s="88">
        <f t="shared" ca="1" si="14"/>
        <v>44593</v>
      </c>
      <c r="P286" s="5" t="s">
        <v>21</v>
      </c>
      <c r="Q286" s="13" t="s">
        <v>22</v>
      </c>
      <c r="R286" s="11" t="s">
        <v>23</v>
      </c>
      <c r="S286" s="24">
        <v>44224</v>
      </c>
      <c r="T286" s="24">
        <v>44230</v>
      </c>
      <c r="U286" s="24" t="s">
        <v>23</v>
      </c>
      <c r="V286" s="24">
        <v>45991</v>
      </c>
      <c r="W286" s="180"/>
      <c r="X286" s="24">
        <v>44252</v>
      </c>
      <c r="Y286" s="24">
        <v>44231</v>
      </c>
      <c r="Z286" s="7"/>
      <c r="AA286" s="22"/>
      <c r="AB286" s="110"/>
      <c r="AC286" s="58"/>
      <c r="AE286" s="161">
        <f>IF(COUNTIF($F$5:$F286,F286)&gt;1,"0",COUNTIF($F$5:$F286,F286))</f>
        <v>1</v>
      </c>
      <c r="AF286" s="162">
        <f>COUNTIF($I286,"*GSB*")*$AE286</f>
        <v>0</v>
      </c>
      <c r="AG286" s="33">
        <f>COUNTIF($I286,"3a")*$AE286</f>
        <v>1</v>
      </c>
      <c r="AH286" s="33">
        <f>COUNTIF($I286,"4e")*$AE286</f>
        <v>0</v>
      </c>
      <c r="AI286" s="33">
        <f t="shared" si="15"/>
        <v>0</v>
      </c>
      <c r="AJ286" s="33">
        <f>COUNTIF($I286,"BAM")*$AE286</f>
        <v>0</v>
      </c>
      <c r="AK286" s="163">
        <f>(COUNTIF($I286,"AUTRES")+COUNTIF($I286,"UID")+COUNTIF($I286,"CII")+COUNTIF($I286,"EAE"))*$AE286</f>
        <v>0</v>
      </c>
      <c r="AL286" s="164">
        <f t="shared" si="16"/>
        <v>0</v>
      </c>
      <c r="AM286" s="33">
        <f>COUNTIF($J286,"MAR")*$AE286</f>
        <v>0</v>
      </c>
      <c r="AN286" s="165">
        <f>COUNTIF($J286,"TER")*$AE286</f>
        <v>1</v>
      </c>
    </row>
    <row r="287" spans="1:40" ht="20.100000000000001" customHeight="1" x14ac:dyDescent="0.25">
      <c r="A287" s="12"/>
      <c r="B287" s="10">
        <v>44224</v>
      </c>
      <c r="C287" s="29"/>
      <c r="D287" s="7"/>
      <c r="E287" s="11"/>
      <c r="F287" s="120">
        <v>283</v>
      </c>
      <c r="G287" s="115"/>
      <c r="H287" s="6"/>
      <c r="I287" s="16" t="s">
        <v>60</v>
      </c>
      <c r="J287" s="17" t="s">
        <v>67</v>
      </c>
      <c r="K287" s="105" t="s">
        <v>18</v>
      </c>
      <c r="L287" s="7"/>
      <c r="M287" s="7"/>
      <c r="N287" s="6"/>
      <c r="O287" s="88">
        <f t="shared" ca="1" si="14"/>
        <v>44593</v>
      </c>
      <c r="P287" s="5" t="s">
        <v>21</v>
      </c>
      <c r="Q287" s="13" t="s">
        <v>22</v>
      </c>
      <c r="R287" s="11" t="s">
        <v>23</v>
      </c>
      <c r="S287" s="24">
        <v>44228</v>
      </c>
      <c r="T287" s="24">
        <v>44230</v>
      </c>
      <c r="U287" s="24" t="s">
        <v>23</v>
      </c>
      <c r="V287" s="24">
        <v>45963</v>
      </c>
      <c r="W287" s="180"/>
      <c r="X287" s="108">
        <v>44237</v>
      </c>
      <c r="Y287" s="24">
        <v>44231</v>
      </c>
      <c r="Z287" s="7"/>
      <c r="AA287" s="22"/>
      <c r="AB287" s="110"/>
      <c r="AC287" s="58"/>
      <c r="AE287" s="161">
        <f>IF(COUNTIF($F$5:$F287,F287)&gt;1,"0",COUNTIF($F$5:$F287,F287))</f>
        <v>1</v>
      </c>
      <c r="AF287" s="162">
        <f>COUNTIF($I287,"*GSB*")*$AE287</f>
        <v>0</v>
      </c>
      <c r="AG287" s="33">
        <f>COUNTIF($I287,"3a")*$AE287</f>
        <v>0</v>
      </c>
      <c r="AH287" s="33">
        <f>COUNTIF($I287,"4e")*$AE287</f>
        <v>1</v>
      </c>
      <c r="AI287" s="33">
        <f t="shared" si="15"/>
        <v>0</v>
      </c>
      <c r="AJ287" s="33">
        <f>COUNTIF($I287,"BAM")*$AE287</f>
        <v>0</v>
      </c>
      <c r="AK287" s="163">
        <f>(COUNTIF($I287,"AUTRES")+COUNTIF($I287,"UID")+COUNTIF($I287,"CII")+COUNTIF($I287,"EAE"))*$AE287</f>
        <v>0</v>
      </c>
      <c r="AL287" s="164">
        <f t="shared" si="16"/>
        <v>0</v>
      </c>
      <c r="AM287" s="33">
        <f>COUNTIF($J287,"MAR")*$AE287</f>
        <v>0</v>
      </c>
      <c r="AN287" s="165">
        <f>COUNTIF($J287,"TER")*$AE287</f>
        <v>1</v>
      </c>
    </row>
    <row r="288" spans="1:40" ht="20.100000000000001" customHeight="1" x14ac:dyDescent="0.25">
      <c r="A288" s="12"/>
      <c r="B288" s="10">
        <v>44224</v>
      </c>
      <c r="C288" s="29"/>
      <c r="D288" s="7"/>
      <c r="E288" s="11"/>
      <c r="F288" s="120">
        <v>284</v>
      </c>
      <c r="G288" s="115"/>
      <c r="H288" s="6"/>
      <c r="I288" s="16" t="s">
        <v>60</v>
      </c>
      <c r="J288" s="17" t="s">
        <v>67</v>
      </c>
      <c r="K288" s="105" t="s">
        <v>24</v>
      </c>
      <c r="L288" s="7"/>
      <c r="M288" s="7"/>
      <c r="N288" s="6"/>
      <c r="O288" s="88">
        <f t="shared" ca="1" si="14"/>
        <v>44593</v>
      </c>
      <c r="P288" s="5" t="s">
        <v>21</v>
      </c>
      <c r="Q288" s="13" t="s">
        <v>22</v>
      </c>
      <c r="R288" s="11" t="s">
        <v>23</v>
      </c>
      <c r="S288" s="24">
        <v>44228</v>
      </c>
      <c r="T288" s="24">
        <v>44230</v>
      </c>
      <c r="U288" s="24" t="s">
        <v>23</v>
      </c>
      <c r="V288" s="24">
        <v>45963</v>
      </c>
      <c r="W288" s="180"/>
      <c r="X288" s="108">
        <v>44237</v>
      </c>
      <c r="Y288" s="24">
        <v>44231</v>
      </c>
      <c r="Z288" s="7"/>
      <c r="AA288" s="22"/>
      <c r="AB288" s="110"/>
      <c r="AC288" s="58"/>
      <c r="AE288" s="161">
        <f>IF(COUNTIF($F$5:$F288,F288)&gt;1,"0",COUNTIF($F$5:$F288,F288))</f>
        <v>1</v>
      </c>
      <c r="AF288" s="162">
        <f>COUNTIF($I288,"*GSB*")*$AE288</f>
        <v>0</v>
      </c>
      <c r="AG288" s="33">
        <f>COUNTIF($I288,"3a")*$AE288</f>
        <v>0</v>
      </c>
      <c r="AH288" s="33">
        <f>COUNTIF($I288,"4e")*$AE288</f>
        <v>1</v>
      </c>
      <c r="AI288" s="33">
        <f t="shared" si="15"/>
        <v>0</v>
      </c>
      <c r="AJ288" s="33">
        <f>COUNTIF($I288,"BAM")*$AE288</f>
        <v>0</v>
      </c>
      <c r="AK288" s="163">
        <f>(COUNTIF($I288,"AUTRES")+COUNTIF($I288,"UID")+COUNTIF($I288,"CII")+COUNTIF($I288,"EAE"))*$AE288</f>
        <v>0</v>
      </c>
      <c r="AL288" s="164">
        <f t="shared" si="16"/>
        <v>0</v>
      </c>
      <c r="AM288" s="33">
        <f>COUNTIF($J288,"MAR")*$AE288</f>
        <v>0</v>
      </c>
      <c r="AN288" s="165">
        <f>COUNTIF($J288,"TER")*$AE288</f>
        <v>1</v>
      </c>
    </row>
    <row r="289" spans="1:40" ht="20.100000000000001" customHeight="1" x14ac:dyDescent="0.25">
      <c r="A289" s="12"/>
      <c r="B289" s="10">
        <v>44225</v>
      </c>
      <c r="C289" s="29"/>
      <c r="D289" s="7"/>
      <c r="E289" s="11"/>
      <c r="F289" s="120">
        <v>285</v>
      </c>
      <c r="G289" s="115"/>
      <c r="H289" s="6"/>
      <c r="I289" s="16" t="s">
        <v>60</v>
      </c>
      <c r="J289" s="17" t="s">
        <v>67</v>
      </c>
      <c r="K289" s="105" t="s">
        <v>18</v>
      </c>
      <c r="L289" s="7"/>
      <c r="M289" s="7"/>
      <c r="N289" s="6"/>
      <c r="O289" s="88">
        <f t="shared" ca="1" si="14"/>
        <v>44593</v>
      </c>
      <c r="P289" s="5" t="s">
        <v>21</v>
      </c>
      <c r="Q289" s="13" t="s">
        <v>22</v>
      </c>
      <c r="R289" s="11" t="s">
        <v>23</v>
      </c>
      <c r="S289" s="24">
        <v>44229</v>
      </c>
      <c r="T289" s="24">
        <v>44238</v>
      </c>
      <c r="U289" s="24" t="s">
        <v>23</v>
      </c>
      <c r="V289" s="24">
        <v>44975</v>
      </c>
      <c r="W289" s="180"/>
      <c r="X289" s="108">
        <v>44259</v>
      </c>
      <c r="Y289" s="24">
        <v>44238</v>
      </c>
      <c r="Z289" s="7"/>
      <c r="AA289" s="22"/>
      <c r="AB289" s="110"/>
      <c r="AC289" s="58"/>
      <c r="AE289" s="161">
        <f>IF(COUNTIF($F$5:$F289,F289)&gt;1,"0",COUNTIF($F$5:$F289,F289))</f>
        <v>1</v>
      </c>
      <c r="AF289" s="162">
        <f>COUNTIF($I289,"*GSB*")*$AE289</f>
        <v>0</v>
      </c>
      <c r="AG289" s="33">
        <f>COUNTIF($I289,"3a")*$AE289</f>
        <v>0</v>
      </c>
      <c r="AH289" s="33">
        <f>COUNTIF($I289,"4e")*$AE289</f>
        <v>1</v>
      </c>
      <c r="AI289" s="33">
        <f t="shared" si="15"/>
        <v>0</v>
      </c>
      <c r="AJ289" s="33">
        <f>COUNTIF($I289,"BAM")*$AE289</f>
        <v>0</v>
      </c>
      <c r="AK289" s="163">
        <f>(COUNTIF($I289,"AUTRES")+COUNTIF($I289,"UID")+COUNTIF($I289,"CII")+COUNTIF($I289,"EAE"))*$AE289</f>
        <v>0</v>
      </c>
      <c r="AL289" s="164">
        <f t="shared" si="16"/>
        <v>0</v>
      </c>
      <c r="AM289" s="33">
        <f>COUNTIF($J289,"MAR")*$AE289</f>
        <v>0</v>
      </c>
      <c r="AN289" s="165">
        <f>COUNTIF($J289,"TER")*$AE289</f>
        <v>1</v>
      </c>
    </row>
    <row r="290" spans="1:40" ht="20.100000000000001" customHeight="1" x14ac:dyDescent="0.25">
      <c r="A290" s="12"/>
      <c r="B290" s="10">
        <v>44225</v>
      </c>
      <c r="C290" s="29"/>
      <c r="D290" s="7"/>
      <c r="E290" s="11"/>
      <c r="F290" s="120">
        <v>286</v>
      </c>
      <c r="G290" s="115"/>
      <c r="H290" s="6"/>
      <c r="I290" s="16" t="s">
        <v>60</v>
      </c>
      <c r="J290" s="17" t="s">
        <v>67</v>
      </c>
      <c r="K290" s="105" t="s">
        <v>33</v>
      </c>
      <c r="L290" s="7"/>
      <c r="M290" s="7"/>
      <c r="N290" s="6"/>
      <c r="O290" s="88">
        <f t="shared" ca="1" si="14"/>
        <v>44593</v>
      </c>
      <c r="P290" s="5" t="s">
        <v>21</v>
      </c>
      <c r="Q290" s="13" t="s">
        <v>22</v>
      </c>
      <c r="R290" s="11" t="s">
        <v>23</v>
      </c>
      <c r="S290" s="24">
        <v>44229</v>
      </c>
      <c r="T290" s="24">
        <v>44238</v>
      </c>
      <c r="U290" s="24" t="s">
        <v>23</v>
      </c>
      <c r="V290" s="24">
        <v>44975</v>
      </c>
      <c r="W290" s="180"/>
      <c r="X290" s="24">
        <v>44259</v>
      </c>
      <c r="Y290" s="24">
        <v>44238</v>
      </c>
      <c r="Z290" s="7"/>
      <c r="AA290" s="22"/>
      <c r="AB290" s="110"/>
      <c r="AC290" s="58"/>
      <c r="AE290" s="161">
        <f>IF(COUNTIF($F$5:$F290,F290)&gt;1,"0",COUNTIF($F$5:$F290,F290))</f>
        <v>1</v>
      </c>
      <c r="AF290" s="162">
        <f>COUNTIF($I290,"*GSB*")*$AE290</f>
        <v>0</v>
      </c>
      <c r="AG290" s="33">
        <f>COUNTIF($I290,"3a")*$AE290</f>
        <v>0</v>
      </c>
      <c r="AH290" s="33">
        <f>COUNTIF($I290,"4e")*$AE290</f>
        <v>1</v>
      </c>
      <c r="AI290" s="33">
        <f t="shared" si="15"/>
        <v>0</v>
      </c>
      <c r="AJ290" s="33">
        <f>COUNTIF($I290,"BAM")*$AE290</f>
        <v>0</v>
      </c>
      <c r="AK290" s="163">
        <f>(COUNTIF($I290,"AUTRES")+COUNTIF($I290,"UID")+COUNTIF($I290,"CII")+COUNTIF($I290,"EAE"))*$AE290</f>
        <v>0</v>
      </c>
      <c r="AL290" s="164">
        <f t="shared" si="16"/>
        <v>0</v>
      </c>
      <c r="AM290" s="33">
        <f>COUNTIF($J290,"MAR")*$AE290</f>
        <v>0</v>
      </c>
      <c r="AN290" s="165">
        <f>COUNTIF($J290,"TER")*$AE290</f>
        <v>1</v>
      </c>
    </row>
    <row r="291" spans="1:40" ht="20.100000000000001" customHeight="1" x14ac:dyDescent="0.25">
      <c r="A291" s="12"/>
      <c r="B291" s="10">
        <v>44225</v>
      </c>
      <c r="C291" s="29"/>
      <c r="D291" s="7"/>
      <c r="E291" s="11"/>
      <c r="F291" s="120">
        <v>287</v>
      </c>
      <c r="G291" s="115"/>
      <c r="H291" s="6"/>
      <c r="I291" s="16" t="s">
        <v>60</v>
      </c>
      <c r="J291" s="17" t="s">
        <v>67</v>
      </c>
      <c r="K291" s="105" t="s">
        <v>24</v>
      </c>
      <c r="L291" s="7"/>
      <c r="M291" s="7"/>
      <c r="N291" s="6"/>
      <c r="O291" s="88">
        <f t="shared" ca="1" si="14"/>
        <v>44593</v>
      </c>
      <c r="P291" s="5" t="s">
        <v>21</v>
      </c>
      <c r="Q291" s="13" t="s">
        <v>22</v>
      </c>
      <c r="R291" s="11" t="s">
        <v>23</v>
      </c>
      <c r="S291" s="24">
        <v>44229</v>
      </c>
      <c r="T291" s="24">
        <v>44238</v>
      </c>
      <c r="U291" s="24" t="s">
        <v>23</v>
      </c>
      <c r="V291" s="24">
        <v>44975</v>
      </c>
      <c r="W291" s="180"/>
      <c r="X291" s="24">
        <v>44259</v>
      </c>
      <c r="Y291" s="24">
        <v>44238</v>
      </c>
      <c r="Z291" s="7"/>
      <c r="AA291" s="22"/>
      <c r="AB291" s="110"/>
      <c r="AC291" s="58"/>
      <c r="AE291" s="161">
        <f>IF(COUNTIF($F$5:$F291,F291)&gt;1,"0",COUNTIF($F$5:$F291,F291))</f>
        <v>1</v>
      </c>
      <c r="AF291" s="162">
        <f>COUNTIF($I291,"*GSB*")*$AE291</f>
        <v>0</v>
      </c>
      <c r="AG291" s="33">
        <f>COUNTIF($I291,"3a")*$AE291</f>
        <v>0</v>
      </c>
      <c r="AH291" s="33">
        <f>COUNTIF($I291,"4e")*$AE291</f>
        <v>1</v>
      </c>
      <c r="AI291" s="33">
        <f t="shared" si="15"/>
        <v>0</v>
      </c>
      <c r="AJ291" s="33">
        <f>COUNTIF($I291,"BAM")*$AE291</f>
        <v>0</v>
      </c>
      <c r="AK291" s="163">
        <f>(COUNTIF($I291,"AUTRES")+COUNTIF($I291,"UID")+COUNTIF($I291,"CII")+COUNTIF($I291,"EAE"))*$AE291</f>
        <v>0</v>
      </c>
      <c r="AL291" s="164">
        <f t="shared" si="16"/>
        <v>0</v>
      </c>
      <c r="AM291" s="33">
        <f>COUNTIF($J291,"MAR")*$AE291</f>
        <v>0</v>
      </c>
      <c r="AN291" s="165">
        <f>COUNTIF($J291,"TER")*$AE291</f>
        <v>1</v>
      </c>
    </row>
    <row r="292" spans="1:40" ht="20.100000000000001" customHeight="1" x14ac:dyDescent="0.25">
      <c r="A292" s="12"/>
      <c r="B292" s="10">
        <v>44230</v>
      </c>
      <c r="C292" s="29"/>
      <c r="D292" s="7"/>
      <c r="E292" s="11"/>
      <c r="F292" s="120">
        <v>288</v>
      </c>
      <c r="G292" s="115"/>
      <c r="H292" s="6"/>
      <c r="I292" s="16" t="s">
        <v>31</v>
      </c>
      <c r="J292" s="17" t="s">
        <v>67</v>
      </c>
      <c r="K292" s="105" t="s">
        <v>18</v>
      </c>
      <c r="L292" s="7"/>
      <c r="M292" s="7"/>
      <c r="N292" s="6"/>
      <c r="O292" s="88">
        <f t="shared" ca="1" si="14"/>
        <v>44593</v>
      </c>
      <c r="P292" s="5" t="s">
        <v>21</v>
      </c>
      <c r="Q292" s="13" t="s">
        <v>22</v>
      </c>
      <c r="R292" s="11" t="s">
        <v>23</v>
      </c>
      <c r="S292" s="24">
        <v>44236</v>
      </c>
      <c r="T292" s="24">
        <v>44286</v>
      </c>
      <c r="U292" s="24" t="s">
        <v>23</v>
      </c>
      <c r="V292" s="24">
        <v>45738</v>
      </c>
      <c r="W292" s="180"/>
      <c r="X292" s="24">
        <v>44286</v>
      </c>
      <c r="Y292" s="24">
        <v>44286</v>
      </c>
      <c r="Z292" s="7"/>
      <c r="AA292" s="22"/>
      <c r="AB292" s="110"/>
      <c r="AC292" s="58"/>
      <c r="AE292" s="161">
        <f>IF(COUNTIF($F$5:$F292,F292)&gt;1,"0",COUNTIF($F$5:$F292,F292))</f>
        <v>1</v>
      </c>
      <c r="AF292" s="162">
        <f>COUNTIF($I292,"*GSB*")*$AE292</f>
        <v>0</v>
      </c>
      <c r="AG292" s="33">
        <f>COUNTIF($I292,"3a")*$AE292</f>
        <v>0</v>
      </c>
      <c r="AH292" s="33">
        <f>COUNTIF($I292,"4e")*$AE292</f>
        <v>0</v>
      </c>
      <c r="AI292" s="33">
        <f t="shared" si="15"/>
        <v>0</v>
      </c>
      <c r="AJ292" s="33">
        <f>COUNTIF($I292,"BAM")*$AE292</f>
        <v>0</v>
      </c>
      <c r="AK292" s="163">
        <f>(COUNTIF($I292,"AUTRES")+COUNTIF($I292,"UID")+COUNTIF($I292,"CII")+COUNTIF($I292,"EAE"))*$AE292</f>
        <v>1</v>
      </c>
      <c r="AL292" s="164">
        <f t="shared" si="16"/>
        <v>0</v>
      </c>
      <c r="AM292" s="33">
        <f>COUNTIF($J292,"MAR")*$AE292</f>
        <v>0</v>
      </c>
      <c r="AN292" s="165">
        <f>COUNTIF($J292,"TER")*$AE292</f>
        <v>1</v>
      </c>
    </row>
    <row r="293" spans="1:40" ht="20.100000000000001" customHeight="1" x14ac:dyDescent="0.25">
      <c r="A293" s="12"/>
      <c r="B293" s="10">
        <v>44230</v>
      </c>
      <c r="C293" s="29"/>
      <c r="D293" s="7"/>
      <c r="E293" s="11"/>
      <c r="F293" s="120">
        <v>289</v>
      </c>
      <c r="G293" s="115"/>
      <c r="H293" s="6"/>
      <c r="I293" s="16" t="s">
        <v>31</v>
      </c>
      <c r="J293" s="17" t="s">
        <v>67</v>
      </c>
      <c r="K293" s="105" t="s">
        <v>24</v>
      </c>
      <c r="L293" s="7"/>
      <c r="M293" s="7"/>
      <c r="N293" s="6"/>
      <c r="O293" s="88">
        <f t="shared" ca="1" si="14"/>
        <v>44593</v>
      </c>
      <c r="P293" s="5" t="s">
        <v>21</v>
      </c>
      <c r="Q293" s="13" t="s">
        <v>22</v>
      </c>
      <c r="R293" s="11" t="s">
        <v>23</v>
      </c>
      <c r="S293" s="24">
        <v>44236</v>
      </c>
      <c r="T293" s="24">
        <v>44286</v>
      </c>
      <c r="U293" s="24" t="s">
        <v>23</v>
      </c>
      <c r="V293" s="24">
        <v>45058</v>
      </c>
      <c r="W293" s="180"/>
      <c r="X293" s="24">
        <v>44286</v>
      </c>
      <c r="Y293" s="24">
        <v>44286</v>
      </c>
      <c r="Z293" s="7"/>
      <c r="AA293" s="22"/>
      <c r="AB293" s="110"/>
      <c r="AC293" s="58"/>
      <c r="AE293" s="161">
        <f>IF(COUNTIF($F$5:$F293,F293)&gt;1,"0",COUNTIF($F$5:$F293,F293))</f>
        <v>1</v>
      </c>
      <c r="AF293" s="162">
        <f>COUNTIF($I293,"*GSB*")*$AE293</f>
        <v>0</v>
      </c>
      <c r="AG293" s="33">
        <f>COUNTIF($I293,"3a")*$AE293</f>
        <v>0</v>
      </c>
      <c r="AH293" s="33">
        <f>COUNTIF($I293,"4e")*$AE293</f>
        <v>0</v>
      </c>
      <c r="AI293" s="33">
        <f t="shared" si="15"/>
        <v>0</v>
      </c>
      <c r="AJ293" s="33">
        <f>COUNTIF($I293,"BAM")*$AE293</f>
        <v>0</v>
      </c>
      <c r="AK293" s="163">
        <f>(COUNTIF($I293,"AUTRES")+COUNTIF($I293,"UID")+COUNTIF($I293,"CII")+COUNTIF($I293,"EAE"))*$AE293</f>
        <v>1</v>
      </c>
      <c r="AL293" s="164">
        <f t="shared" si="16"/>
        <v>0</v>
      </c>
      <c r="AM293" s="33">
        <f>COUNTIF($J293,"MAR")*$AE293</f>
        <v>0</v>
      </c>
      <c r="AN293" s="165">
        <f>COUNTIF($J293,"TER")*$AE293</f>
        <v>1</v>
      </c>
    </row>
    <row r="294" spans="1:40" ht="20.100000000000001" customHeight="1" x14ac:dyDescent="0.25">
      <c r="A294" s="12"/>
      <c r="B294" s="10">
        <v>44230</v>
      </c>
      <c r="C294" s="29"/>
      <c r="D294" s="7"/>
      <c r="E294" s="11"/>
      <c r="F294" s="120">
        <v>290</v>
      </c>
      <c r="G294" s="115"/>
      <c r="H294" s="6"/>
      <c r="I294" s="16" t="s">
        <v>31</v>
      </c>
      <c r="J294" s="17" t="s">
        <v>67</v>
      </c>
      <c r="K294" s="105" t="s">
        <v>24</v>
      </c>
      <c r="L294" s="7"/>
      <c r="M294" s="7"/>
      <c r="N294" s="6"/>
      <c r="O294" s="88">
        <f t="shared" ca="1" si="14"/>
        <v>44593</v>
      </c>
      <c r="P294" s="5" t="s">
        <v>21</v>
      </c>
      <c r="Q294" s="13" t="s">
        <v>22</v>
      </c>
      <c r="R294" s="11" t="s">
        <v>23</v>
      </c>
      <c r="S294" s="24">
        <v>44236</v>
      </c>
      <c r="T294" s="24">
        <v>44286</v>
      </c>
      <c r="U294" s="24" t="s">
        <v>23</v>
      </c>
      <c r="V294" s="24">
        <v>45738</v>
      </c>
      <c r="W294" s="180"/>
      <c r="X294" s="24">
        <v>44286</v>
      </c>
      <c r="Y294" s="24">
        <v>44286</v>
      </c>
      <c r="Z294" s="7"/>
      <c r="AA294" s="22"/>
      <c r="AB294" s="110"/>
      <c r="AC294" s="58"/>
      <c r="AE294" s="161">
        <f>IF(COUNTIF($F$5:$F294,F294)&gt;1,"0",COUNTIF($F$5:$F294,F294))</f>
        <v>1</v>
      </c>
      <c r="AF294" s="162">
        <f>COUNTIF($I294,"*GSB*")*$AE294</f>
        <v>0</v>
      </c>
      <c r="AG294" s="33">
        <f>COUNTIF($I294,"3a")*$AE294</f>
        <v>0</v>
      </c>
      <c r="AH294" s="33">
        <f>COUNTIF($I294,"4e")*$AE294</f>
        <v>0</v>
      </c>
      <c r="AI294" s="33">
        <f t="shared" si="15"/>
        <v>0</v>
      </c>
      <c r="AJ294" s="33">
        <f>COUNTIF($I294,"BAM")*$AE294</f>
        <v>0</v>
      </c>
      <c r="AK294" s="163">
        <f>(COUNTIF($I294,"AUTRES")+COUNTIF($I294,"UID")+COUNTIF($I294,"CII")+COUNTIF($I294,"EAE"))*$AE294</f>
        <v>1</v>
      </c>
      <c r="AL294" s="164">
        <f t="shared" si="16"/>
        <v>0</v>
      </c>
      <c r="AM294" s="33">
        <f>COUNTIF($J294,"MAR")*$AE294</f>
        <v>0</v>
      </c>
      <c r="AN294" s="165">
        <f>COUNTIF($J294,"TER")*$AE294</f>
        <v>1</v>
      </c>
    </row>
    <row r="295" spans="1:40" ht="20.100000000000001" customHeight="1" x14ac:dyDescent="0.25">
      <c r="A295" s="12"/>
      <c r="B295" s="10">
        <v>44231</v>
      </c>
      <c r="C295" s="29"/>
      <c r="D295" s="7"/>
      <c r="E295" s="11"/>
      <c r="F295" s="120">
        <v>291</v>
      </c>
      <c r="G295" s="115"/>
      <c r="H295" s="6"/>
      <c r="I295" s="16" t="s">
        <v>64</v>
      </c>
      <c r="J295" s="13" t="s">
        <v>66</v>
      </c>
      <c r="K295" s="105" t="s">
        <v>24</v>
      </c>
      <c r="L295" s="7"/>
      <c r="M295" s="7"/>
      <c r="N295" s="6"/>
      <c r="O295" s="88">
        <f t="shared" ca="1" si="14"/>
        <v>44593</v>
      </c>
      <c r="P295" s="5" t="s">
        <v>21</v>
      </c>
      <c r="Q295" s="13" t="s">
        <v>22</v>
      </c>
      <c r="R295" s="11" t="s">
        <v>23</v>
      </c>
      <c r="S295" s="24">
        <v>44231</v>
      </c>
      <c r="T295" s="24">
        <v>44244</v>
      </c>
      <c r="U295" s="24" t="s">
        <v>23</v>
      </c>
      <c r="V295" s="24">
        <v>46064</v>
      </c>
      <c r="W295" s="180"/>
      <c r="X295" s="24">
        <v>44251</v>
      </c>
      <c r="Y295" s="24">
        <v>44244</v>
      </c>
      <c r="Z295" s="7"/>
      <c r="AA295" s="22"/>
      <c r="AB295" s="110"/>
      <c r="AC295" s="58"/>
      <c r="AE295" s="161">
        <f>IF(COUNTIF($F$5:$F295,F295)&gt;1,"0",COUNTIF($F$5:$F295,F295))</f>
        <v>1</v>
      </c>
      <c r="AF295" s="162">
        <f>COUNTIF($I295,"*GSB*")*$AE295</f>
        <v>0</v>
      </c>
      <c r="AG295" s="33">
        <f>COUNTIF($I295,"3a")*$AE295</f>
        <v>0</v>
      </c>
      <c r="AH295" s="33">
        <f>COUNTIF($I295,"4e")*$AE295</f>
        <v>0</v>
      </c>
      <c r="AI295" s="33">
        <f t="shared" si="15"/>
        <v>0</v>
      </c>
      <c r="AJ295" s="33">
        <f>COUNTIF($I295,"BAM")*$AE295</f>
        <v>1</v>
      </c>
      <c r="AK295" s="163">
        <f>(COUNTIF($I295,"AUTRES")+COUNTIF($I295,"UID")+COUNTIF($I295,"CII")+COUNTIF($I295,"EAE"))*$AE295</f>
        <v>0</v>
      </c>
      <c r="AL295" s="164">
        <f t="shared" si="16"/>
        <v>0</v>
      </c>
      <c r="AM295" s="33">
        <f>COUNTIF($J295,"MAR")*$AE295</f>
        <v>1</v>
      </c>
      <c r="AN295" s="165">
        <f>COUNTIF($J295,"TER")*$AE295</f>
        <v>0</v>
      </c>
    </row>
    <row r="296" spans="1:40" ht="20.100000000000001" customHeight="1" x14ac:dyDescent="0.25">
      <c r="A296" s="12"/>
      <c r="B296" s="10">
        <v>44231</v>
      </c>
      <c r="C296" s="29"/>
      <c r="D296" s="7"/>
      <c r="E296" s="11"/>
      <c r="F296" s="120">
        <v>292</v>
      </c>
      <c r="G296" s="115"/>
      <c r="H296" s="6"/>
      <c r="I296" s="16" t="s">
        <v>65</v>
      </c>
      <c r="J296" s="13" t="s">
        <v>66</v>
      </c>
      <c r="K296" s="105" t="s">
        <v>24</v>
      </c>
      <c r="L296" s="7"/>
      <c r="M296" s="7"/>
      <c r="N296" s="6"/>
      <c r="O296" s="88">
        <f t="shared" ca="1" si="14"/>
        <v>44593</v>
      </c>
      <c r="P296" s="5" t="s">
        <v>21</v>
      </c>
      <c r="Q296" s="13" t="s">
        <v>22</v>
      </c>
      <c r="R296" s="11" t="s">
        <v>23</v>
      </c>
      <c r="S296" s="24">
        <v>44235</v>
      </c>
      <c r="T296" s="24">
        <v>44244</v>
      </c>
      <c r="U296" s="24" t="s">
        <v>23</v>
      </c>
      <c r="V296" s="24">
        <v>46064</v>
      </c>
      <c r="W296" s="180"/>
      <c r="X296" s="24">
        <v>44249</v>
      </c>
      <c r="Y296" s="24">
        <v>44244</v>
      </c>
      <c r="Z296" s="7"/>
      <c r="AA296" s="22"/>
      <c r="AB296" s="110"/>
      <c r="AC296" s="58"/>
      <c r="AE296" s="161">
        <f>IF(COUNTIF($F$5:$F296,F296)&gt;1,"0",COUNTIF($F$5:$F296,F296))</f>
        <v>1</v>
      </c>
      <c r="AF296" s="162">
        <f>COUNTIF($I296,"*GSB*")*$AE296</f>
        <v>1</v>
      </c>
      <c r="AG296" s="33">
        <f>COUNTIF($I296,"3a")*$AE296</f>
        <v>0</v>
      </c>
      <c r="AH296" s="33">
        <f>COUNTIF($I296,"4e")*$AE296</f>
        <v>0</v>
      </c>
      <c r="AI296" s="33">
        <f t="shared" si="15"/>
        <v>0</v>
      </c>
      <c r="AJ296" s="33">
        <f>COUNTIF($I296,"BAM")*$AE296</f>
        <v>0</v>
      </c>
      <c r="AK296" s="163">
        <f>(COUNTIF($I296,"AUTRES")+COUNTIF($I296,"UID")+COUNTIF($I296,"CII")+COUNTIF($I296,"EAE"))*$AE296</f>
        <v>0</v>
      </c>
      <c r="AL296" s="164">
        <f t="shared" si="16"/>
        <v>0</v>
      </c>
      <c r="AM296" s="33">
        <f>COUNTIF($J296,"MAR")*$AE296</f>
        <v>1</v>
      </c>
      <c r="AN296" s="165">
        <f>COUNTIF($J296,"TER")*$AE296</f>
        <v>0</v>
      </c>
    </row>
    <row r="297" spans="1:40" ht="20.100000000000001" customHeight="1" x14ac:dyDescent="0.25">
      <c r="A297" s="12"/>
      <c r="B297" s="10">
        <v>44231</v>
      </c>
      <c r="C297" s="29"/>
      <c r="D297" s="7"/>
      <c r="E297" s="11"/>
      <c r="F297" s="120">
        <v>293</v>
      </c>
      <c r="G297" s="115"/>
      <c r="H297" s="6"/>
      <c r="I297" s="16" t="s">
        <v>65</v>
      </c>
      <c r="J297" s="13" t="s">
        <v>66</v>
      </c>
      <c r="K297" s="105" t="s">
        <v>18</v>
      </c>
      <c r="L297" s="7"/>
      <c r="M297" s="7"/>
      <c r="N297" s="6"/>
      <c r="O297" s="88">
        <f t="shared" ca="1" si="14"/>
        <v>44593</v>
      </c>
      <c r="P297" s="5" t="s">
        <v>21</v>
      </c>
      <c r="Q297" s="13" t="s">
        <v>22</v>
      </c>
      <c r="R297" s="11" t="s">
        <v>23</v>
      </c>
      <c r="S297" s="24">
        <v>44235</v>
      </c>
      <c r="T297" s="24">
        <v>44244</v>
      </c>
      <c r="U297" s="24" t="s">
        <v>23</v>
      </c>
      <c r="V297" s="24">
        <v>46064</v>
      </c>
      <c r="W297" s="180"/>
      <c r="X297" s="24">
        <v>44249</v>
      </c>
      <c r="Y297" s="24">
        <v>44244</v>
      </c>
      <c r="Z297" s="7"/>
      <c r="AA297" s="22"/>
      <c r="AB297" s="110"/>
      <c r="AC297" s="58"/>
      <c r="AE297" s="161">
        <f>IF(COUNTIF($F$5:$F297,F297)&gt;1,"0",COUNTIF($F$5:$F297,F297))</f>
        <v>1</v>
      </c>
      <c r="AF297" s="162">
        <f>COUNTIF($I297,"*GSB*")*$AE297</f>
        <v>1</v>
      </c>
      <c r="AG297" s="33">
        <f>COUNTIF($I297,"3a")*$AE297</f>
        <v>0</v>
      </c>
      <c r="AH297" s="33">
        <f>COUNTIF($I297,"4e")*$AE297</f>
        <v>0</v>
      </c>
      <c r="AI297" s="33">
        <f t="shared" si="15"/>
        <v>0</v>
      </c>
      <c r="AJ297" s="33">
        <f>COUNTIF($I297,"BAM")*$AE297</f>
        <v>0</v>
      </c>
      <c r="AK297" s="163">
        <f>(COUNTIF($I297,"AUTRES")+COUNTIF($I297,"UID")+COUNTIF($I297,"CII")+COUNTIF($I297,"EAE"))*$AE297</f>
        <v>0</v>
      </c>
      <c r="AL297" s="164">
        <f t="shared" si="16"/>
        <v>0</v>
      </c>
      <c r="AM297" s="33">
        <f>COUNTIF($J297,"MAR")*$AE297</f>
        <v>1</v>
      </c>
      <c r="AN297" s="165">
        <f>COUNTIF($J297,"TER")*$AE297</f>
        <v>0</v>
      </c>
    </row>
    <row r="298" spans="1:40" ht="20.100000000000001" customHeight="1" x14ac:dyDescent="0.25">
      <c r="A298" s="12"/>
      <c r="B298" s="10">
        <v>44235</v>
      </c>
      <c r="C298" s="29"/>
      <c r="D298" s="7"/>
      <c r="E298" s="11"/>
      <c r="F298" s="120">
        <v>294</v>
      </c>
      <c r="G298" s="115"/>
      <c r="H298" s="6"/>
      <c r="I298" s="16" t="s">
        <v>61</v>
      </c>
      <c r="J298" s="17" t="s">
        <v>67</v>
      </c>
      <c r="K298" s="105" t="s">
        <v>33</v>
      </c>
      <c r="L298" s="7"/>
      <c r="M298" s="7"/>
      <c r="N298" s="6"/>
      <c r="O298" s="88">
        <f t="shared" ca="1" si="14"/>
        <v>44593</v>
      </c>
      <c r="P298" s="5" t="s">
        <v>21</v>
      </c>
      <c r="Q298" s="13" t="s">
        <v>22</v>
      </c>
      <c r="R298" s="11" t="s">
        <v>23</v>
      </c>
      <c r="S298" s="24">
        <v>44235</v>
      </c>
      <c r="T298" s="24">
        <v>44256</v>
      </c>
      <c r="U298" s="24" t="s">
        <v>23</v>
      </c>
      <c r="V298" s="24">
        <v>46076</v>
      </c>
      <c r="W298" s="180"/>
      <c r="X298" s="24">
        <v>44314</v>
      </c>
      <c r="Y298" s="24">
        <v>44256</v>
      </c>
      <c r="Z298" s="7"/>
      <c r="AA298" s="22"/>
      <c r="AB298" s="110"/>
      <c r="AC298" s="58"/>
      <c r="AE298" s="161">
        <f>IF(COUNTIF($F$5:$F298,F298)&gt;1,"0",COUNTIF($F$5:$F298,F298))</f>
        <v>1</v>
      </c>
      <c r="AF298" s="162">
        <f>COUNTIF($I298,"*GSB*")*$AE298</f>
        <v>0</v>
      </c>
      <c r="AG298" s="33">
        <f>COUNTIF($I298,"3a")*$AE298</f>
        <v>1</v>
      </c>
      <c r="AH298" s="33">
        <f>COUNTIF($I298,"4e")*$AE298</f>
        <v>0</v>
      </c>
      <c r="AI298" s="33">
        <f t="shared" si="15"/>
        <v>0</v>
      </c>
      <c r="AJ298" s="33">
        <f>COUNTIF($I298,"BAM")*$AE298</f>
        <v>0</v>
      </c>
      <c r="AK298" s="163">
        <f>(COUNTIF($I298,"AUTRES")+COUNTIF($I298,"UID")+COUNTIF($I298,"CII")+COUNTIF($I298,"EAE"))*$AE298</f>
        <v>0</v>
      </c>
      <c r="AL298" s="164">
        <f t="shared" si="16"/>
        <v>0</v>
      </c>
      <c r="AM298" s="33">
        <f>COUNTIF($J298,"MAR")*$AE298</f>
        <v>0</v>
      </c>
      <c r="AN298" s="165">
        <f>COUNTIF($J298,"TER")*$AE298</f>
        <v>1</v>
      </c>
    </row>
    <row r="299" spans="1:40" ht="20.100000000000001" customHeight="1" x14ac:dyDescent="0.25">
      <c r="A299" s="12"/>
      <c r="B299" s="10">
        <v>44237</v>
      </c>
      <c r="C299" s="29"/>
      <c r="D299" s="7"/>
      <c r="E299" s="11"/>
      <c r="F299" s="120">
        <v>295</v>
      </c>
      <c r="G299" s="115"/>
      <c r="H299" s="6"/>
      <c r="I299" s="16" t="s">
        <v>60</v>
      </c>
      <c r="J299" s="17" t="s">
        <v>67</v>
      </c>
      <c r="K299" s="105" t="s">
        <v>24</v>
      </c>
      <c r="L299" s="7"/>
      <c r="M299" s="7"/>
      <c r="N299" s="6"/>
      <c r="O299" s="88">
        <f t="shared" ca="1" si="14"/>
        <v>44593</v>
      </c>
      <c r="P299" s="5" t="s">
        <v>21</v>
      </c>
      <c r="Q299" s="13" t="s">
        <v>22</v>
      </c>
      <c r="R299" s="11" t="s">
        <v>23</v>
      </c>
      <c r="S299" s="24">
        <v>44567</v>
      </c>
      <c r="T299" s="24">
        <v>44578</v>
      </c>
      <c r="U299" s="24" t="s">
        <v>23</v>
      </c>
      <c r="V299" s="24">
        <v>44763</v>
      </c>
      <c r="W299" s="106"/>
      <c r="X299" s="24"/>
      <c r="Y299" s="24">
        <v>44571</v>
      </c>
      <c r="Z299" s="7"/>
      <c r="AA299" s="22"/>
      <c r="AB299" s="110"/>
      <c r="AC299" s="58"/>
      <c r="AE299" s="161">
        <f>IF(COUNTIF($F$5:$F299,F299)&gt;1,"0",COUNTIF($F$5:$F299,F299))</f>
        <v>1</v>
      </c>
      <c r="AF299" s="162">
        <f>COUNTIF($I299,"*GSB*")*$AE299</f>
        <v>0</v>
      </c>
      <c r="AG299" s="33">
        <f>COUNTIF($I299,"3a")*$AE299</f>
        <v>0</v>
      </c>
      <c r="AH299" s="33">
        <f>COUNTIF($I299,"4e")*$AE299</f>
        <v>1</v>
      </c>
      <c r="AI299" s="33">
        <f t="shared" si="15"/>
        <v>0</v>
      </c>
      <c r="AJ299" s="33">
        <f>COUNTIF($I299,"BAM")*$AE299</f>
        <v>0</v>
      </c>
      <c r="AK299" s="163">
        <f>(COUNTIF($I299,"AUTRES")+COUNTIF($I299,"UID")+COUNTIF($I299,"CII")+COUNTIF($I299,"EAE"))*$AE299</f>
        <v>0</v>
      </c>
      <c r="AL299" s="164">
        <f t="shared" si="16"/>
        <v>0</v>
      </c>
      <c r="AM299" s="33">
        <f>COUNTIF($J299,"MAR")*$AE299</f>
        <v>0</v>
      </c>
      <c r="AN299" s="165">
        <f>COUNTIF($J299,"TER")*$AE299</f>
        <v>1</v>
      </c>
    </row>
    <row r="300" spans="1:40" ht="20.100000000000001" customHeight="1" x14ac:dyDescent="0.25">
      <c r="A300" s="12"/>
      <c r="B300" s="10">
        <v>44242</v>
      </c>
      <c r="C300" s="29"/>
      <c r="D300" s="7"/>
      <c r="E300" s="11"/>
      <c r="F300" s="120">
        <v>296</v>
      </c>
      <c r="G300" s="115"/>
      <c r="H300" s="6"/>
      <c r="I300" s="16" t="s">
        <v>60</v>
      </c>
      <c r="J300" s="17" t="s">
        <v>67</v>
      </c>
      <c r="K300" s="105" t="s">
        <v>18</v>
      </c>
      <c r="L300" s="7"/>
      <c r="M300" s="7"/>
      <c r="N300" s="6"/>
      <c r="O300" s="88">
        <f t="shared" ca="1" si="14"/>
        <v>44593</v>
      </c>
      <c r="P300" s="5" t="s">
        <v>21</v>
      </c>
      <c r="Q300" s="13" t="s">
        <v>22</v>
      </c>
      <c r="R300" s="11" t="s">
        <v>23</v>
      </c>
      <c r="S300" s="24">
        <v>44242</v>
      </c>
      <c r="T300" s="24">
        <v>44256</v>
      </c>
      <c r="U300" s="24" t="s">
        <v>23</v>
      </c>
      <c r="V300" s="24">
        <v>44842</v>
      </c>
      <c r="W300" s="180"/>
      <c r="X300" s="24">
        <v>44259</v>
      </c>
      <c r="Y300" s="24">
        <v>44256</v>
      </c>
      <c r="Z300" s="7"/>
      <c r="AA300" s="22"/>
      <c r="AB300" s="110"/>
      <c r="AC300" s="58"/>
      <c r="AE300" s="161">
        <f>IF(COUNTIF($F$5:$F300,F300)&gt;1,"0",COUNTIF($F$5:$F300,F300))</f>
        <v>1</v>
      </c>
      <c r="AF300" s="162">
        <f>COUNTIF($I300,"*GSB*")*$AE300</f>
        <v>0</v>
      </c>
      <c r="AG300" s="33">
        <f>COUNTIF($I300,"3a")*$AE300</f>
        <v>0</v>
      </c>
      <c r="AH300" s="33">
        <f>COUNTIF($I300,"4e")*$AE300</f>
        <v>1</v>
      </c>
      <c r="AI300" s="33">
        <f t="shared" si="15"/>
        <v>0</v>
      </c>
      <c r="AJ300" s="33">
        <f>COUNTIF($I300,"BAM")*$AE300</f>
        <v>0</v>
      </c>
      <c r="AK300" s="163">
        <f>(COUNTIF($I300,"AUTRES")+COUNTIF($I300,"UID")+COUNTIF($I300,"CII")+COUNTIF($I300,"EAE"))*$AE300</f>
        <v>0</v>
      </c>
      <c r="AL300" s="164">
        <f t="shared" si="16"/>
        <v>0</v>
      </c>
      <c r="AM300" s="33">
        <f>COUNTIF($J300,"MAR")*$AE300</f>
        <v>0</v>
      </c>
      <c r="AN300" s="165">
        <f>COUNTIF($J300,"TER")*$AE300</f>
        <v>1</v>
      </c>
    </row>
    <row r="301" spans="1:40" ht="20.100000000000001" customHeight="1" x14ac:dyDescent="0.25">
      <c r="A301" s="12"/>
      <c r="B301" s="10">
        <v>44239</v>
      </c>
      <c r="C301" s="29"/>
      <c r="D301" s="7"/>
      <c r="E301" s="11"/>
      <c r="F301" s="120">
        <v>297</v>
      </c>
      <c r="G301" s="115"/>
      <c r="H301" s="6"/>
      <c r="I301" s="16" t="s">
        <v>60</v>
      </c>
      <c r="J301" s="17" t="s">
        <v>67</v>
      </c>
      <c r="K301" s="105" t="s">
        <v>18</v>
      </c>
      <c r="L301" s="7"/>
      <c r="M301" s="7"/>
      <c r="N301" s="6"/>
      <c r="O301" s="88">
        <f t="shared" ca="1" si="14"/>
        <v>44593</v>
      </c>
      <c r="P301" s="5" t="s">
        <v>21</v>
      </c>
      <c r="Q301" s="13" t="s">
        <v>22</v>
      </c>
      <c r="R301" s="11" t="s">
        <v>23</v>
      </c>
      <c r="S301" s="24">
        <v>44386</v>
      </c>
      <c r="T301" s="24">
        <v>44396</v>
      </c>
      <c r="U301" s="24" t="s">
        <v>23</v>
      </c>
      <c r="V301" s="24">
        <v>45523</v>
      </c>
      <c r="W301" s="180"/>
      <c r="X301" s="108">
        <v>44435</v>
      </c>
      <c r="Y301" s="24">
        <v>44396</v>
      </c>
      <c r="Z301" s="7"/>
      <c r="AA301" s="22"/>
      <c r="AB301" s="114">
        <v>44383</v>
      </c>
      <c r="AC301" s="58"/>
      <c r="AE301" s="161">
        <f>IF(COUNTIF($F$5:$F301,F301)&gt;1,"0",COUNTIF($F$5:$F301,F301))</f>
        <v>1</v>
      </c>
      <c r="AF301" s="162">
        <f>COUNTIF($I301,"*GSB*")*$AE301</f>
        <v>0</v>
      </c>
      <c r="AG301" s="33">
        <f>COUNTIF($I301,"3a")*$AE301</f>
        <v>0</v>
      </c>
      <c r="AH301" s="33">
        <f>COUNTIF($I301,"4e")*$AE301</f>
        <v>1</v>
      </c>
      <c r="AI301" s="33">
        <f t="shared" si="15"/>
        <v>0</v>
      </c>
      <c r="AJ301" s="33">
        <f>COUNTIF($I301,"BAM")*$AE301</f>
        <v>0</v>
      </c>
      <c r="AK301" s="163">
        <f>(COUNTIF($I301,"AUTRES")+COUNTIF($I301,"UID")+COUNTIF($I301,"CII")+COUNTIF($I301,"EAE"))*$AE301</f>
        <v>0</v>
      </c>
      <c r="AL301" s="164">
        <f t="shared" si="16"/>
        <v>0</v>
      </c>
      <c r="AM301" s="33">
        <f>COUNTIF($J301,"MAR")*$AE301</f>
        <v>0</v>
      </c>
      <c r="AN301" s="165">
        <f>COUNTIF($J301,"TER")*$AE301</f>
        <v>1</v>
      </c>
    </row>
    <row r="302" spans="1:40" ht="20.100000000000001" customHeight="1" x14ac:dyDescent="0.25">
      <c r="A302" s="12"/>
      <c r="B302" s="10">
        <v>44239</v>
      </c>
      <c r="C302" s="29"/>
      <c r="D302" s="7"/>
      <c r="E302" s="11"/>
      <c r="F302" s="120">
        <v>298</v>
      </c>
      <c r="G302" s="115"/>
      <c r="H302" s="6"/>
      <c r="I302" s="16" t="s">
        <v>60</v>
      </c>
      <c r="J302" s="17" t="s">
        <v>67</v>
      </c>
      <c r="K302" s="105" t="s">
        <v>18</v>
      </c>
      <c r="L302" s="7"/>
      <c r="M302" s="7"/>
      <c r="N302" s="6"/>
      <c r="O302" s="88">
        <f t="shared" ca="1" si="14"/>
        <v>44593</v>
      </c>
      <c r="P302" s="5" t="s">
        <v>21</v>
      </c>
      <c r="Q302" s="13" t="s">
        <v>22</v>
      </c>
      <c r="R302" s="11" t="s">
        <v>23</v>
      </c>
      <c r="S302" s="24">
        <v>44242</v>
      </c>
      <c r="T302" s="24">
        <v>44256</v>
      </c>
      <c r="U302" s="24" t="s">
        <v>23</v>
      </c>
      <c r="V302" s="24">
        <v>45433</v>
      </c>
      <c r="W302" s="180"/>
      <c r="X302" s="24">
        <v>44279</v>
      </c>
      <c r="Y302" s="24">
        <v>44256</v>
      </c>
      <c r="Z302" s="7"/>
      <c r="AA302" s="22"/>
      <c r="AB302" s="110"/>
      <c r="AC302" s="58"/>
      <c r="AE302" s="161">
        <f>IF(COUNTIF($F$5:$F302,F302)&gt;1,"0",COUNTIF($F$5:$F302,F302))</f>
        <v>1</v>
      </c>
      <c r="AF302" s="162">
        <f>COUNTIF($I302,"*GSB*")*$AE302</f>
        <v>0</v>
      </c>
      <c r="AG302" s="33">
        <f>COUNTIF($I302,"3a")*$AE302</f>
        <v>0</v>
      </c>
      <c r="AH302" s="33">
        <f>COUNTIF($I302,"4e")*$AE302</f>
        <v>1</v>
      </c>
      <c r="AI302" s="33">
        <f t="shared" si="15"/>
        <v>0</v>
      </c>
      <c r="AJ302" s="33">
        <f>COUNTIF($I302,"BAM")*$AE302</f>
        <v>0</v>
      </c>
      <c r="AK302" s="163">
        <f>(COUNTIF($I302,"AUTRES")+COUNTIF($I302,"UID")+COUNTIF($I302,"CII")+COUNTIF($I302,"EAE"))*$AE302</f>
        <v>0</v>
      </c>
      <c r="AL302" s="164">
        <f t="shared" si="16"/>
        <v>0</v>
      </c>
      <c r="AM302" s="33">
        <f>COUNTIF($J302,"MAR")*$AE302</f>
        <v>0</v>
      </c>
      <c r="AN302" s="165">
        <f>COUNTIF($J302,"TER")*$AE302</f>
        <v>1</v>
      </c>
    </row>
    <row r="303" spans="1:40" ht="20.100000000000001" customHeight="1" x14ac:dyDescent="0.25">
      <c r="A303" s="12"/>
      <c r="B303" s="10">
        <v>44263</v>
      </c>
      <c r="C303" s="29"/>
      <c r="D303" s="7"/>
      <c r="E303" s="11"/>
      <c r="F303" s="120">
        <v>299</v>
      </c>
      <c r="G303" s="115"/>
      <c r="H303" s="6"/>
      <c r="I303" s="16" t="s">
        <v>60</v>
      </c>
      <c r="J303" s="17" t="s">
        <v>67</v>
      </c>
      <c r="K303" s="105" t="s">
        <v>18</v>
      </c>
      <c r="L303" s="7"/>
      <c r="M303" s="7"/>
      <c r="N303" s="6"/>
      <c r="O303" s="88">
        <f t="shared" ca="1" si="14"/>
        <v>44593</v>
      </c>
      <c r="P303" s="5" t="s">
        <v>21</v>
      </c>
      <c r="Q303" s="13" t="s">
        <v>22</v>
      </c>
      <c r="R303" s="11" t="s">
        <v>23</v>
      </c>
      <c r="S303" s="24">
        <v>44263</v>
      </c>
      <c r="T303" s="24">
        <v>44272</v>
      </c>
      <c r="U303" s="24" t="s">
        <v>23</v>
      </c>
      <c r="V303" s="24">
        <v>45889</v>
      </c>
      <c r="W303" s="180"/>
      <c r="X303" s="24">
        <v>44275</v>
      </c>
      <c r="Y303" s="24">
        <v>44272</v>
      </c>
      <c r="Z303" s="7"/>
      <c r="AA303" s="22"/>
      <c r="AB303" s="110"/>
      <c r="AC303" s="58"/>
      <c r="AE303" s="161">
        <f>IF(COUNTIF($F$5:$F303,F303)&gt;1,"0",COUNTIF($F$5:$F303,F303))</f>
        <v>1</v>
      </c>
      <c r="AF303" s="162">
        <f>COUNTIF($I303,"*GSB*")*$AE303</f>
        <v>0</v>
      </c>
      <c r="AG303" s="33">
        <f>COUNTIF($I303,"3a")*$AE303</f>
        <v>0</v>
      </c>
      <c r="AH303" s="33">
        <f>COUNTIF($I303,"4e")*$AE303</f>
        <v>1</v>
      </c>
      <c r="AI303" s="33">
        <f t="shared" si="15"/>
        <v>0</v>
      </c>
      <c r="AJ303" s="33">
        <f>COUNTIF($I303,"BAM")*$AE303</f>
        <v>0</v>
      </c>
      <c r="AK303" s="163">
        <f>(COUNTIF($I303,"AUTRES")+COUNTIF($I303,"UID")+COUNTIF($I303,"CII")+COUNTIF($I303,"EAE"))*$AE303</f>
        <v>0</v>
      </c>
      <c r="AL303" s="164">
        <f t="shared" si="16"/>
        <v>0</v>
      </c>
      <c r="AM303" s="33">
        <f>COUNTIF($J303,"MAR")*$AE303</f>
        <v>0</v>
      </c>
      <c r="AN303" s="165">
        <f>COUNTIF($J303,"TER")*$AE303</f>
        <v>1</v>
      </c>
    </row>
    <row r="304" spans="1:40" ht="20.100000000000001" customHeight="1" x14ac:dyDescent="0.25">
      <c r="A304" s="12"/>
      <c r="B304" s="10">
        <v>44242</v>
      </c>
      <c r="C304" s="29"/>
      <c r="D304" s="7"/>
      <c r="E304" s="11"/>
      <c r="F304" s="120">
        <v>300</v>
      </c>
      <c r="G304" s="115"/>
      <c r="H304" s="6"/>
      <c r="I304" s="16" t="s">
        <v>60</v>
      </c>
      <c r="J304" s="17" t="s">
        <v>67</v>
      </c>
      <c r="K304" s="105" t="s">
        <v>33</v>
      </c>
      <c r="L304" s="7"/>
      <c r="M304" s="7"/>
      <c r="N304" s="6"/>
      <c r="O304" s="88">
        <f t="shared" ca="1" si="14"/>
        <v>44593</v>
      </c>
      <c r="P304" s="5" t="s">
        <v>21</v>
      </c>
      <c r="Q304" s="13" t="s">
        <v>22</v>
      </c>
      <c r="R304" s="11" t="s">
        <v>23</v>
      </c>
      <c r="S304" s="24">
        <v>44242</v>
      </c>
      <c r="T304" s="24">
        <v>44256</v>
      </c>
      <c r="U304" s="24" t="s">
        <v>23</v>
      </c>
      <c r="V304" s="24">
        <v>44842</v>
      </c>
      <c r="W304" s="180"/>
      <c r="X304" s="24">
        <v>44259</v>
      </c>
      <c r="Y304" s="24">
        <v>44256</v>
      </c>
      <c r="Z304" s="7"/>
      <c r="AA304" s="22"/>
      <c r="AB304" s="110"/>
      <c r="AC304" s="58"/>
      <c r="AE304" s="161">
        <f>IF(COUNTIF($F$5:$F304,F304)&gt;1,"0",COUNTIF($F$5:$F304,F304))</f>
        <v>1</v>
      </c>
      <c r="AF304" s="162">
        <f>COUNTIF($I304,"*GSB*")*$AE304</f>
        <v>0</v>
      </c>
      <c r="AG304" s="33">
        <f>COUNTIF($I304,"3a")*$AE304</f>
        <v>0</v>
      </c>
      <c r="AH304" s="33">
        <f>COUNTIF($I304,"4e")*$AE304</f>
        <v>1</v>
      </c>
      <c r="AI304" s="33">
        <f t="shared" si="15"/>
        <v>0</v>
      </c>
      <c r="AJ304" s="33">
        <f>COUNTIF($I304,"BAM")*$AE304</f>
        <v>0</v>
      </c>
      <c r="AK304" s="163">
        <f>(COUNTIF($I304,"AUTRES")+COUNTIF($I304,"UID")+COUNTIF($I304,"CII")+COUNTIF($I304,"EAE"))*$AE304</f>
        <v>0</v>
      </c>
      <c r="AL304" s="164">
        <f t="shared" si="16"/>
        <v>0</v>
      </c>
      <c r="AM304" s="33">
        <f>COUNTIF($J304,"MAR")*$AE304</f>
        <v>0</v>
      </c>
      <c r="AN304" s="165">
        <f>COUNTIF($J304,"TER")*$AE304</f>
        <v>1</v>
      </c>
    </row>
    <row r="305" spans="1:40" ht="20.100000000000001" customHeight="1" x14ac:dyDescent="0.25">
      <c r="A305" s="12"/>
      <c r="B305" s="10">
        <v>44243</v>
      </c>
      <c r="C305" s="29"/>
      <c r="D305" s="7"/>
      <c r="E305" s="11"/>
      <c r="F305" s="120">
        <v>301</v>
      </c>
      <c r="G305" s="115"/>
      <c r="H305" s="6"/>
      <c r="I305" s="16" t="s">
        <v>60</v>
      </c>
      <c r="J305" s="17" t="s">
        <v>67</v>
      </c>
      <c r="K305" s="105" t="s">
        <v>18</v>
      </c>
      <c r="L305" s="7"/>
      <c r="M305" s="7"/>
      <c r="N305" s="6"/>
      <c r="O305" s="88">
        <f t="shared" ca="1" si="14"/>
        <v>44593</v>
      </c>
      <c r="P305" s="5" t="s">
        <v>21</v>
      </c>
      <c r="Q305" s="13" t="s">
        <v>22</v>
      </c>
      <c r="R305" s="11" t="s">
        <v>23</v>
      </c>
      <c r="S305" s="24">
        <v>44243</v>
      </c>
      <c r="T305" s="24">
        <v>44256</v>
      </c>
      <c r="U305" s="24" t="s">
        <v>23</v>
      </c>
      <c r="V305" s="24">
        <v>44527</v>
      </c>
      <c r="W305" s="180"/>
      <c r="X305" s="24">
        <v>44270</v>
      </c>
      <c r="Y305" s="24">
        <v>44256</v>
      </c>
      <c r="Z305" s="7"/>
      <c r="AA305" s="22"/>
      <c r="AB305" s="110"/>
      <c r="AC305" s="58"/>
      <c r="AE305" s="161">
        <f>IF(COUNTIF($F$5:$F305,F305)&gt;1,"0",COUNTIF($F$5:$F305,F305))</f>
        <v>1</v>
      </c>
      <c r="AF305" s="162">
        <f>COUNTIF($I305,"*GSB*")*$AE305</f>
        <v>0</v>
      </c>
      <c r="AG305" s="33">
        <f>COUNTIF($I305,"3a")*$AE305</f>
        <v>0</v>
      </c>
      <c r="AH305" s="33">
        <f>COUNTIF($I305,"4e")*$AE305</f>
        <v>1</v>
      </c>
      <c r="AI305" s="33">
        <f t="shared" si="15"/>
        <v>0</v>
      </c>
      <c r="AJ305" s="33">
        <f>COUNTIF($I305,"BAM")*$AE305</f>
        <v>0</v>
      </c>
      <c r="AK305" s="163">
        <f>(COUNTIF($I305,"AUTRES")+COUNTIF($I305,"UID")+COUNTIF($I305,"CII")+COUNTIF($I305,"EAE"))*$AE305</f>
        <v>0</v>
      </c>
      <c r="AL305" s="164">
        <f t="shared" si="16"/>
        <v>0</v>
      </c>
      <c r="AM305" s="33">
        <f>COUNTIF($J305,"MAR")*$AE305</f>
        <v>0</v>
      </c>
      <c r="AN305" s="165">
        <f>COUNTIF($J305,"TER")*$AE305</f>
        <v>1</v>
      </c>
    </row>
    <row r="306" spans="1:40" ht="20.100000000000001" customHeight="1" x14ac:dyDescent="0.25">
      <c r="A306" s="12"/>
      <c r="B306" s="10">
        <v>44243</v>
      </c>
      <c r="C306" s="29"/>
      <c r="D306" s="7"/>
      <c r="E306" s="11"/>
      <c r="F306" s="120">
        <v>302</v>
      </c>
      <c r="G306" s="115"/>
      <c r="H306" s="6"/>
      <c r="I306" s="16" t="s">
        <v>60</v>
      </c>
      <c r="J306" s="17" t="s">
        <v>67</v>
      </c>
      <c r="K306" s="105" t="s">
        <v>24</v>
      </c>
      <c r="L306" s="7"/>
      <c r="M306" s="7"/>
      <c r="N306" s="6"/>
      <c r="O306" s="88">
        <f t="shared" ca="1" si="14"/>
        <v>44593</v>
      </c>
      <c r="P306" s="5" t="s">
        <v>21</v>
      </c>
      <c r="Q306" s="13" t="s">
        <v>22</v>
      </c>
      <c r="R306" s="11" t="s">
        <v>23</v>
      </c>
      <c r="S306" s="24">
        <v>44243</v>
      </c>
      <c r="T306" s="24">
        <v>44256</v>
      </c>
      <c r="U306" s="24" t="s">
        <v>23</v>
      </c>
      <c r="V306" s="24">
        <v>44527</v>
      </c>
      <c r="W306" s="180"/>
      <c r="X306" s="24">
        <v>44270</v>
      </c>
      <c r="Y306" s="24">
        <v>44256</v>
      </c>
      <c r="Z306" s="7"/>
      <c r="AA306" s="22"/>
      <c r="AB306" s="110"/>
      <c r="AC306" s="58"/>
      <c r="AE306" s="161">
        <f>IF(COUNTIF($F$5:$F306,F306)&gt;1,"0",COUNTIF($F$5:$F306,F306))</f>
        <v>1</v>
      </c>
      <c r="AF306" s="162">
        <f>COUNTIF($I306,"*GSB*")*$AE306</f>
        <v>0</v>
      </c>
      <c r="AG306" s="33">
        <f>COUNTIF($I306,"3a")*$AE306</f>
        <v>0</v>
      </c>
      <c r="AH306" s="33">
        <f>COUNTIF($I306,"4e")*$AE306</f>
        <v>1</v>
      </c>
      <c r="AI306" s="33">
        <f t="shared" si="15"/>
        <v>0</v>
      </c>
      <c r="AJ306" s="33">
        <f>COUNTIF($I306,"BAM")*$AE306</f>
        <v>0</v>
      </c>
      <c r="AK306" s="163">
        <f>(COUNTIF($I306,"AUTRES")+COUNTIF($I306,"UID")+COUNTIF($I306,"CII")+COUNTIF($I306,"EAE"))*$AE306</f>
        <v>0</v>
      </c>
      <c r="AL306" s="164">
        <f t="shared" si="16"/>
        <v>0</v>
      </c>
      <c r="AM306" s="33">
        <f>COUNTIF($J306,"MAR")*$AE306</f>
        <v>0</v>
      </c>
      <c r="AN306" s="165">
        <f>COUNTIF($J306,"TER")*$AE306</f>
        <v>1</v>
      </c>
    </row>
    <row r="307" spans="1:40" ht="20.100000000000001" customHeight="1" x14ac:dyDescent="0.25">
      <c r="A307" s="12"/>
      <c r="B307" s="10">
        <v>44244</v>
      </c>
      <c r="C307" s="29"/>
      <c r="D307" s="7"/>
      <c r="E307" s="11"/>
      <c r="F307" s="120">
        <v>303</v>
      </c>
      <c r="G307" s="115"/>
      <c r="H307" s="6"/>
      <c r="I307" s="16" t="s">
        <v>61</v>
      </c>
      <c r="J307" s="17" t="s">
        <v>67</v>
      </c>
      <c r="K307" s="105" t="s">
        <v>33</v>
      </c>
      <c r="L307" s="7"/>
      <c r="M307" s="7"/>
      <c r="N307" s="6"/>
      <c r="O307" s="88">
        <f t="shared" ca="1" si="14"/>
        <v>44593</v>
      </c>
      <c r="P307" s="5" t="s">
        <v>21</v>
      </c>
      <c r="Q307" s="13" t="s">
        <v>22</v>
      </c>
      <c r="R307" s="11" t="s">
        <v>30</v>
      </c>
      <c r="S307" s="24">
        <v>44245</v>
      </c>
      <c r="T307" s="92"/>
      <c r="U307" s="92"/>
      <c r="V307" s="92"/>
      <c r="W307" s="179"/>
      <c r="X307" s="92"/>
      <c r="Y307" s="92">
        <v>44245</v>
      </c>
      <c r="Z307" s="7"/>
      <c r="AA307" s="22"/>
      <c r="AB307" s="110"/>
      <c r="AC307" s="58"/>
      <c r="AE307" s="161">
        <f>IF(COUNTIF($F$5:$F307,F307)&gt;1,"0",COUNTIF($F$5:$F307,F307))</f>
        <v>1</v>
      </c>
      <c r="AF307" s="162">
        <f>COUNTIF($I307,"*GSB*")*$AE307</f>
        <v>0</v>
      </c>
      <c r="AG307" s="33">
        <f>COUNTIF($I307,"3a")*$AE307</f>
        <v>1</v>
      </c>
      <c r="AH307" s="33">
        <f>COUNTIF($I307,"4e")*$AE307</f>
        <v>0</v>
      </c>
      <c r="AI307" s="33">
        <f t="shared" si="15"/>
        <v>0</v>
      </c>
      <c r="AJ307" s="33">
        <f>COUNTIF($I307,"BAM")*$AE307</f>
        <v>0</v>
      </c>
      <c r="AK307" s="163">
        <f>(COUNTIF($I307,"AUTRES")+COUNTIF($I307,"UID")+COUNTIF($I307,"CII")+COUNTIF($I307,"EAE"))*$AE307</f>
        <v>0</v>
      </c>
      <c r="AL307" s="164">
        <f t="shared" si="16"/>
        <v>0</v>
      </c>
      <c r="AM307" s="33">
        <f>COUNTIF($J307,"MAR")*$AE307</f>
        <v>0</v>
      </c>
      <c r="AN307" s="165">
        <f>COUNTIF($J307,"TER")*$AE307</f>
        <v>1</v>
      </c>
    </row>
    <row r="308" spans="1:40" ht="20.100000000000001" customHeight="1" x14ac:dyDescent="0.25">
      <c r="A308" s="12"/>
      <c r="B308" s="10">
        <v>44245</v>
      </c>
      <c r="C308" s="29"/>
      <c r="D308" s="7"/>
      <c r="E308" s="11"/>
      <c r="F308" s="120">
        <v>304</v>
      </c>
      <c r="G308" s="115"/>
      <c r="H308" s="6"/>
      <c r="I308" s="16" t="s">
        <v>61</v>
      </c>
      <c r="J308" s="17" t="s">
        <v>67</v>
      </c>
      <c r="K308" s="105" t="s">
        <v>33</v>
      </c>
      <c r="L308" s="7"/>
      <c r="M308" s="7"/>
      <c r="N308" s="6"/>
      <c r="O308" s="88">
        <f t="shared" ca="1" si="14"/>
        <v>44593</v>
      </c>
      <c r="P308" s="5" t="s">
        <v>21</v>
      </c>
      <c r="Q308" s="13" t="s">
        <v>22</v>
      </c>
      <c r="R308" s="11" t="s">
        <v>23</v>
      </c>
      <c r="S308" s="24">
        <v>44245</v>
      </c>
      <c r="T308" s="24">
        <v>44256</v>
      </c>
      <c r="U308" s="24" t="s">
        <v>27</v>
      </c>
      <c r="V308" s="92"/>
      <c r="W308" s="179"/>
      <c r="X308" s="92"/>
      <c r="Y308" s="92">
        <v>44256</v>
      </c>
      <c r="Z308" s="7"/>
      <c r="AA308" s="22"/>
      <c r="AB308" s="110"/>
      <c r="AC308" s="58"/>
      <c r="AE308" s="161">
        <f>IF(COUNTIF($F$5:$F308,F308)&gt;1,"0",COUNTIF($F$5:$F308,F308))</f>
        <v>1</v>
      </c>
      <c r="AF308" s="162">
        <f>COUNTIF($I308,"*GSB*")*$AE308</f>
        <v>0</v>
      </c>
      <c r="AG308" s="33">
        <f>COUNTIF($I308,"3a")*$AE308</f>
        <v>1</v>
      </c>
      <c r="AH308" s="33">
        <f>COUNTIF($I308,"4e")*$AE308</f>
        <v>0</v>
      </c>
      <c r="AI308" s="33">
        <f t="shared" si="15"/>
        <v>0</v>
      </c>
      <c r="AJ308" s="33">
        <f>COUNTIF($I308,"BAM")*$AE308</f>
        <v>0</v>
      </c>
      <c r="AK308" s="163">
        <f>(COUNTIF($I308,"AUTRES")+COUNTIF($I308,"UID")+COUNTIF($I308,"CII")+COUNTIF($I308,"EAE"))*$AE308</f>
        <v>0</v>
      </c>
      <c r="AL308" s="164">
        <f t="shared" si="16"/>
        <v>0</v>
      </c>
      <c r="AM308" s="33">
        <f>COUNTIF($J308,"MAR")*$AE308</f>
        <v>0</v>
      </c>
      <c r="AN308" s="165">
        <f>COUNTIF($J308,"TER")*$AE308</f>
        <v>1</v>
      </c>
    </row>
    <row r="309" spans="1:40" ht="20.100000000000001" customHeight="1" x14ac:dyDescent="0.25">
      <c r="A309" s="12"/>
      <c r="B309" s="10">
        <v>44249</v>
      </c>
      <c r="C309" s="29"/>
      <c r="D309" s="7"/>
      <c r="E309" s="11"/>
      <c r="F309" s="120">
        <v>305</v>
      </c>
      <c r="G309" s="115"/>
      <c r="H309" s="6"/>
      <c r="I309" s="16" t="s">
        <v>60</v>
      </c>
      <c r="J309" s="17" t="s">
        <v>67</v>
      </c>
      <c r="K309" s="105" t="s">
        <v>24</v>
      </c>
      <c r="L309" s="7"/>
      <c r="M309" s="7"/>
      <c r="N309" s="6"/>
      <c r="O309" s="88">
        <f t="shared" ca="1" si="14"/>
        <v>44593</v>
      </c>
      <c r="P309" s="5" t="s">
        <v>21</v>
      </c>
      <c r="Q309" s="13" t="s">
        <v>22</v>
      </c>
      <c r="R309" s="11" t="s">
        <v>23</v>
      </c>
      <c r="S309" s="24">
        <v>44249</v>
      </c>
      <c r="T309" s="24">
        <v>44256</v>
      </c>
      <c r="U309" s="24" t="s">
        <v>23</v>
      </c>
      <c r="V309" s="24">
        <v>44449</v>
      </c>
      <c r="W309" s="180"/>
      <c r="X309" s="24">
        <v>44260</v>
      </c>
      <c r="Y309" s="24">
        <v>44256</v>
      </c>
      <c r="Z309" s="7"/>
      <c r="AA309" s="22"/>
      <c r="AB309" s="110"/>
      <c r="AC309" s="58"/>
      <c r="AE309" s="161">
        <f>IF(COUNTIF($F$5:$F309,F309)&gt;1,"0",COUNTIF($F$5:$F309,F309))</f>
        <v>1</v>
      </c>
      <c r="AF309" s="162">
        <f>COUNTIF($I309,"*GSB*")*$AE309</f>
        <v>0</v>
      </c>
      <c r="AG309" s="33">
        <f>COUNTIF($I309,"3a")*$AE309</f>
        <v>0</v>
      </c>
      <c r="AH309" s="33">
        <f>COUNTIF($I309,"4e")*$AE309</f>
        <v>1</v>
      </c>
      <c r="AI309" s="33">
        <f t="shared" si="15"/>
        <v>0</v>
      </c>
      <c r="AJ309" s="33">
        <f>COUNTIF($I309,"BAM")*$AE309</f>
        <v>0</v>
      </c>
      <c r="AK309" s="163">
        <f>(COUNTIF($I309,"AUTRES")+COUNTIF($I309,"UID")+COUNTIF($I309,"CII")+COUNTIF($I309,"EAE"))*$AE309</f>
        <v>0</v>
      </c>
      <c r="AL309" s="164">
        <f t="shared" si="16"/>
        <v>0</v>
      </c>
      <c r="AM309" s="33">
        <f>COUNTIF($J309,"MAR")*$AE309</f>
        <v>0</v>
      </c>
      <c r="AN309" s="165">
        <f>COUNTIF($J309,"TER")*$AE309</f>
        <v>1</v>
      </c>
    </row>
    <row r="310" spans="1:40" ht="20.100000000000001" customHeight="1" x14ac:dyDescent="0.25">
      <c r="A310" s="12"/>
      <c r="B310" s="10">
        <v>44249</v>
      </c>
      <c r="C310" s="29"/>
      <c r="D310" s="7"/>
      <c r="E310" s="11"/>
      <c r="F310" s="120">
        <v>306</v>
      </c>
      <c r="G310" s="115"/>
      <c r="H310" s="6"/>
      <c r="I310" s="16" t="s">
        <v>60</v>
      </c>
      <c r="J310" s="17" t="s">
        <v>67</v>
      </c>
      <c r="K310" s="105" t="s">
        <v>24</v>
      </c>
      <c r="L310" s="7"/>
      <c r="M310" s="7"/>
      <c r="N310" s="6"/>
      <c r="O310" s="88">
        <f t="shared" ca="1" si="14"/>
        <v>44593</v>
      </c>
      <c r="P310" s="5" t="s">
        <v>21</v>
      </c>
      <c r="Q310" s="13" t="s">
        <v>22</v>
      </c>
      <c r="R310" s="11" t="s">
        <v>23</v>
      </c>
      <c r="S310" s="24">
        <v>44249</v>
      </c>
      <c r="T310" s="24">
        <v>44256</v>
      </c>
      <c r="U310" s="24" t="s">
        <v>23</v>
      </c>
      <c r="V310" s="24">
        <v>45196</v>
      </c>
      <c r="W310" s="180"/>
      <c r="X310" s="24">
        <v>44260</v>
      </c>
      <c r="Y310" s="24">
        <v>44256</v>
      </c>
      <c r="Z310" s="7"/>
      <c r="AA310" s="22"/>
      <c r="AB310" s="110"/>
      <c r="AC310" s="58"/>
      <c r="AE310" s="161">
        <f>IF(COUNTIF($F$5:$F310,F310)&gt;1,"0",COUNTIF($F$5:$F310,F310))</f>
        <v>1</v>
      </c>
      <c r="AF310" s="162">
        <f>COUNTIF($I310,"*GSB*")*$AE310</f>
        <v>0</v>
      </c>
      <c r="AG310" s="33">
        <f>COUNTIF($I310,"3a")*$AE310</f>
        <v>0</v>
      </c>
      <c r="AH310" s="33">
        <f>COUNTIF($I310,"4e")*$AE310</f>
        <v>1</v>
      </c>
      <c r="AI310" s="33">
        <f t="shared" si="15"/>
        <v>0</v>
      </c>
      <c r="AJ310" s="33">
        <f>COUNTIF($I310,"BAM")*$AE310</f>
        <v>0</v>
      </c>
      <c r="AK310" s="163">
        <f>(COUNTIF($I310,"AUTRES")+COUNTIF($I310,"UID")+COUNTIF($I310,"CII")+COUNTIF($I310,"EAE"))*$AE310</f>
        <v>0</v>
      </c>
      <c r="AL310" s="164">
        <f t="shared" si="16"/>
        <v>0</v>
      </c>
      <c r="AM310" s="33">
        <f>COUNTIF($J310,"MAR")*$AE310</f>
        <v>0</v>
      </c>
      <c r="AN310" s="165">
        <f>COUNTIF($J310,"TER")*$AE310</f>
        <v>1</v>
      </c>
    </row>
    <row r="311" spans="1:40" ht="20.100000000000001" customHeight="1" x14ac:dyDescent="0.25">
      <c r="A311" s="12"/>
      <c r="B311" s="10">
        <v>44249</v>
      </c>
      <c r="C311" s="29"/>
      <c r="D311" s="7"/>
      <c r="E311" s="11"/>
      <c r="F311" s="120">
        <v>307</v>
      </c>
      <c r="G311" s="115"/>
      <c r="H311" s="6"/>
      <c r="I311" s="16" t="s">
        <v>60</v>
      </c>
      <c r="J311" s="17" t="s">
        <v>67</v>
      </c>
      <c r="K311" s="105" t="s">
        <v>24</v>
      </c>
      <c r="L311" s="7"/>
      <c r="M311" s="7"/>
      <c r="N311" s="6"/>
      <c r="O311" s="88">
        <f t="shared" ca="1" si="14"/>
        <v>44593</v>
      </c>
      <c r="P311" s="5" t="s">
        <v>21</v>
      </c>
      <c r="Q311" s="13" t="s">
        <v>22</v>
      </c>
      <c r="R311" s="11" t="s">
        <v>23</v>
      </c>
      <c r="S311" s="24">
        <v>44249</v>
      </c>
      <c r="T311" s="24">
        <v>44256</v>
      </c>
      <c r="U311" s="24" t="s">
        <v>23</v>
      </c>
      <c r="V311" s="24">
        <v>45662</v>
      </c>
      <c r="W311" s="180"/>
      <c r="X311" s="24">
        <v>44260</v>
      </c>
      <c r="Y311" s="24">
        <v>44256</v>
      </c>
      <c r="Z311" s="7"/>
      <c r="AA311" s="22"/>
      <c r="AB311" s="110"/>
      <c r="AC311" s="58"/>
      <c r="AE311" s="161">
        <f>IF(COUNTIF($F$5:$F311,F311)&gt;1,"0",COUNTIF($F$5:$F311,F311))</f>
        <v>1</v>
      </c>
      <c r="AF311" s="162">
        <f>COUNTIF($I311,"*GSB*")*$AE311</f>
        <v>0</v>
      </c>
      <c r="AG311" s="33">
        <f>COUNTIF($I311,"3a")*$AE311</f>
        <v>0</v>
      </c>
      <c r="AH311" s="33">
        <f>COUNTIF($I311,"4e")*$AE311</f>
        <v>1</v>
      </c>
      <c r="AI311" s="33">
        <f t="shared" si="15"/>
        <v>0</v>
      </c>
      <c r="AJ311" s="33">
        <f>COUNTIF($I311,"BAM")*$AE311</f>
        <v>0</v>
      </c>
      <c r="AK311" s="163">
        <f>(COUNTIF($I311,"AUTRES")+COUNTIF($I311,"UID")+COUNTIF($I311,"CII")+COUNTIF($I311,"EAE"))*$AE311</f>
        <v>0</v>
      </c>
      <c r="AL311" s="164">
        <f t="shared" si="16"/>
        <v>0</v>
      </c>
      <c r="AM311" s="33">
        <f>COUNTIF($J311,"MAR")*$AE311</f>
        <v>0</v>
      </c>
      <c r="AN311" s="165">
        <f>COUNTIF($J311,"TER")*$AE311</f>
        <v>1</v>
      </c>
    </row>
    <row r="312" spans="1:40" ht="20.100000000000001" customHeight="1" x14ac:dyDescent="0.25">
      <c r="A312" s="12"/>
      <c r="B312" s="10">
        <v>44249</v>
      </c>
      <c r="C312" s="29"/>
      <c r="D312" s="7"/>
      <c r="E312" s="11"/>
      <c r="F312" s="120">
        <v>308</v>
      </c>
      <c r="G312" s="115"/>
      <c r="H312" s="6"/>
      <c r="I312" s="16" t="s">
        <v>60</v>
      </c>
      <c r="J312" s="17" t="s">
        <v>67</v>
      </c>
      <c r="K312" s="105" t="s">
        <v>24</v>
      </c>
      <c r="L312" s="7"/>
      <c r="M312" s="7"/>
      <c r="N312" s="6"/>
      <c r="O312" s="88">
        <f t="shared" ca="1" si="14"/>
        <v>44593</v>
      </c>
      <c r="P312" s="5" t="s">
        <v>21</v>
      </c>
      <c r="Q312" s="13" t="s">
        <v>22</v>
      </c>
      <c r="R312" s="11" t="s">
        <v>23</v>
      </c>
      <c r="S312" s="24">
        <v>44249</v>
      </c>
      <c r="T312" s="24">
        <v>44256</v>
      </c>
      <c r="U312" s="24" t="s">
        <v>23</v>
      </c>
      <c r="V312" s="24">
        <v>45662</v>
      </c>
      <c r="W312" s="180"/>
      <c r="X312" s="24">
        <v>44260</v>
      </c>
      <c r="Y312" s="24">
        <v>44256</v>
      </c>
      <c r="Z312" s="7"/>
      <c r="AA312" s="22"/>
      <c r="AB312" s="110"/>
      <c r="AC312" s="58"/>
      <c r="AE312" s="161">
        <f>IF(COUNTIF($F$5:$F312,F312)&gt;1,"0",COUNTIF($F$5:$F312,F312))</f>
        <v>1</v>
      </c>
      <c r="AF312" s="162">
        <f>COUNTIF($I312,"*GSB*")*$AE312</f>
        <v>0</v>
      </c>
      <c r="AG312" s="33">
        <f>COUNTIF($I312,"3a")*$AE312</f>
        <v>0</v>
      </c>
      <c r="AH312" s="33">
        <f>COUNTIF($I312,"4e")*$AE312</f>
        <v>1</v>
      </c>
      <c r="AI312" s="33">
        <f t="shared" si="15"/>
        <v>0</v>
      </c>
      <c r="AJ312" s="33">
        <f>COUNTIF($I312,"BAM")*$AE312</f>
        <v>0</v>
      </c>
      <c r="AK312" s="163">
        <f>(COUNTIF($I312,"AUTRES")+COUNTIF($I312,"UID")+COUNTIF($I312,"CII")+COUNTIF($I312,"EAE"))*$AE312</f>
        <v>0</v>
      </c>
      <c r="AL312" s="164">
        <f t="shared" si="16"/>
        <v>0</v>
      </c>
      <c r="AM312" s="33">
        <f>COUNTIF($J312,"MAR")*$AE312</f>
        <v>0</v>
      </c>
      <c r="AN312" s="165">
        <f>COUNTIF($J312,"TER")*$AE312</f>
        <v>1</v>
      </c>
    </row>
    <row r="313" spans="1:40" ht="20.100000000000001" customHeight="1" x14ac:dyDescent="0.25">
      <c r="A313" s="12"/>
      <c r="B313" s="10">
        <v>44249</v>
      </c>
      <c r="C313" s="29"/>
      <c r="D313" s="7"/>
      <c r="E313" s="11"/>
      <c r="F313" s="120">
        <v>309</v>
      </c>
      <c r="G313" s="115"/>
      <c r="H313" s="6"/>
      <c r="I313" s="16" t="s">
        <v>60</v>
      </c>
      <c r="J313" s="17" t="s">
        <v>67</v>
      </c>
      <c r="K313" s="105" t="s">
        <v>18</v>
      </c>
      <c r="L313" s="7"/>
      <c r="M313" s="7"/>
      <c r="N313" s="6"/>
      <c r="O313" s="88">
        <f t="shared" ca="1" si="14"/>
        <v>44593</v>
      </c>
      <c r="P313" s="5" t="s">
        <v>21</v>
      </c>
      <c r="Q313" s="13" t="s">
        <v>22</v>
      </c>
      <c r="R313" s="11" t="s">
        <v>23</v>
      </c>
      <c r="S313" s="24">
        <v>44267</v>
      </c>
      <c r="T313" s="24">
        <v>44280</v>
      </c>
      <c r="U313" s="24" t="s">
        <v>23</v>
      </c>
      <c r="V313" s="24">
        <v>45343</v>
      </c>
      <c r="W313" s="180"/>
      <c r="X313" s="24">
        <v>44322</v>
      </c>
      <c r="Y313" s="24">
        <v>44280</v>
      </c>
      <c r="Z313" s="7"/>
      <c r="AA313" s="22"/>
      <c r="AB313" s="110"/>
      <c r="AC313" s="58"/>
      <c r="AE313" s="161">
        <f>IF(COUNTIF($F$5:$F313,F313)&gt;1,"0",COUNTIF($F$5:$F313,F313))</f>
        <v>1</v>
      </c>
      <c r="AF313" s="162">
        <f>COUNTIF($I313,"*GSB*")*$AE313</f>
        <v>0</v>
      </c>
      <c r="AG313" s="33">
        <f>COUNTIF($I313,"3a")*$AE313</f>
        <v>0</v>
      </c>
      <c r="AH313" s="33">
        <f>COUNTIF($I313,"4e")*$AE313</f>
        <v>1</v>
      </c>
      <c r="AI313" s="33">
        <f t="shared" si="15"/>
        <v>0</v>
      </c>
      <c r="AJ313" s="33">
        <f>COUNTIF($I313,"BAM")*$AE313</f>
        <v>0</v>
      </c>
      <c r="AK313" s="163">
        <f>(COUNTIF($I313,"AUTRES")+COUNTIF($I313,"UID")+COUNTIF($I313,"CII")+COUNTIF($I313,"EAE"))*$AE313</f>
        <v>0</v>
      </c>
      <c r="AL313" s="164">
        <f t="shared" si="16"/>
        <v>0</v>
      </c>
      <c r="AM313" s="33">
        <f>COUNTIF($J313,"MAR")*$AE313</f>
        <v>0</v>
      </c>
      <c r="AN313" s="165">
        <f>COUNTIF($J313,"TER")*$AE313</f>
        <v>1</v>
      </c>
    </row>
    <row r="314" spans="1:40" ht="20.100000000000001" customHeight="1" x14ac:dyDescent="0.25">
      <c r="A314" s="12"/>
      <c r="B314" s="10">
        <v>44249</v>
      </c>
      <c r="C314" s="29"/>
      <c r="D314" s="7"/>
      <c r="E314" s="11"/>
      <c r="F314" s="120">
        <v>310</v>
      </c>
      <c r="G314" s="115"/>
      <c r="H314" s="6"/>
      <c r="I314" s="16" t="s">
        <v>60</v>
      </c>
      <c r="J314" s="17" t="s">
        <v>67</v>
      </c>
      <c r="K314" s="105" t="s">
        <v>24</v>
      </c>
      <c r="L314" s="7"/>
      <c r="M314" s="7"/>
      <c r="N314" s="6"/>
      <c r="O314" s="88">
        <f t="shared" ca="1" si="14"/>
        <v>44593</v>
      </c>
      <c r="P314" s="5" t="s">
        <v>21</v>
      </c>
      <c r="Q314" s="13" t="s">
        <v>22</v>
      </c>
      <c r="R314" s="11" t="s">
        <v>23</v>
      </c>
      <c r="S314" s="24">
        <v>44274</v>
      </c>
      <c r="T314" s="24">
        <v>44284</v>
      </c>
      <c r="U314" s="24" t="s">
        <v>23</v>
      </c>
      <c r="V314" s="24">
        <v>45343</v>
      </c>
      <c r="W314" s="180"/>
      <c r="X314" s="24">
        <v>44322</v>
      </c>
      <c r="Y314" s="24">
        <v>44284</v>
      </c>
      <c r="Z314" s="7"/>
      <c r="AA314" s="22"/>
      <c r="AB314" s="110"/>
      <c r="AC314" s="58"/>
      <c r="AE314" s="161">
        <f>IF(COUNTIF($F$5:$F314,F314)&gt;1,"0",COUNTIF($F$5:$F314,F314))</f>
        <v>1</v>
      </c>
      <c r="AF314" s="162">
        <f>COUNTIF($I314,"*GSB*")*$AE314</f>
        <v>0</v>
      </c>
      <c r="AG314" s="33">
        <f>COUNTIF($I314,"3a")*$AE314</f>
        <v>0</v>
      </c>
      <c r="AH314" s="33">
        <f>COUNTIF($I314,"4e")*$AE314</f>
        <v>1</v>
      </c>
      <c r="AI314" s="33">
        <f t="shared" si="15"/>
        <v>0</v>
      </c>
      <c r="AJ314" s="33">
        <f>COUNTIF($I314,"BAM")*$AE314</f>
        <v>0</v>
      </c>
      <c r="AK314" s="163">
        <f>(COUNTIF($I314,"AUTRES")+COUNTIF($I314,"UID")+COUNTIF($I314,"CII")+COUNTIF($I314,"EAE"))*$AE314</f>
        <v>0</v>
      </c>
      <c r="AL314" s="164">
        <f t="shared" si="16"/>
        <v>0</v>
      </c>
      <c r="AM314" s="33">
        <f>COUNTIF($J314,"MAR")*$AE314</f>
        <v>0</v>
      </c>
      <c r="AN314" s="165">
        <f>COUNTIF($J314,"TER")*$AE314</f>
        <v>1</v>
      </c>
    </row>
    <row r="315" spans="1:40" ht="20.100000000000001" customHeight="1" x14ac:dyDescent="0.25">
      <c r="A315" s="12"/>
      <c r="B315" s="10">
        <v>44249</v>
      </c>
      <c r="C315" s="29"/>
      <c r="D315" s="7"/>
      <c r="E315" s="11"/>
      <c r="F315" s="120">
        <v>311</v>
      </c>
      <c r="G315" s="115"/>
      <c r="H315" s="6"/>
      <c r="I315" s="16" t="s">
        <v>60</v>
      </c>
      <c r="J315" s="17" t="s">
        <v>67</v>
      </c>
      <c r="K315" s="105" t="s">
        <v>24</v>
      </c>
      <c r="L315" s="7"/>
      <c r="M315" s="7"/>
      <c r="N315" s="6"/>
      <c r="O315" s="88">
        <f t="shared" ca="1" si="14"/>
        <v>44593</v>
      </c>
      <c r="P315" s="5" t="s">
        <v>21</v>
      </c>
      <c r="Q315" s="13" t="s">
        <v>22</v>
      </c>
      <c r="R315" s="11" t="s">
        <v>23</v>
      </c>
      <c r="S315" s="24">
        <v>44267</v>
      </c>
      <c r="T315" s="24">
        <v>44280</v>
      </c>
      <c r="U315" s="24" t="s">
        <v>23</v>
      </c>
      <c r="V315" s="24">
        <v>45343</v>
      </c>
      <c r="W315" s="180"/>
      <c r="X315" s="24">
        <v>44322</v>
      </c>
      <c r="Y315" s="24">
        <v>44280</v>
      </c>
      <c r="Z315" s="7"/>
      <c r="AA315" s="22"/>
      <c r="AB315" s="110"/>
      <c r="AC315" s="58"/>
      <c r="AE315" s="161">
        <f>IF(COUNTIF($F$5:$F315,F315)&gt;1,"0",COUNTIF($F$5:$F315,F315))</f>
        <v>1</v>
      </c>
      <c r="AF315" s="162">
        <f>COUNTIF($I315,"*GSB*")*$AE315</f>
        <v>0</v>
      </c>
      <c r="AG315" s="33">
        <f>COUNTIF($I315,"3a")*$AE315</f>
        <v>0</v>
      </c>
      <c r="AH315" s="33">
        <f>COUNTIF($I315,"4e")*$AE315</f>
        <v>1</v>
      </c>
      <c r="AI315" s="33">
        <f t="shared" si="15"/>
        <v>0</v>
      </c>
      <c r="AJ315" s="33">
        <f>COUNTIF($I315,"BAM")*$AE315</f>
        <v>0</v>
      </c>
      <c r="AK315" s="163">
        <f>(COUNTIF($I315,"AUTRES")+COUNTIF($I315,"UID")+COUNTIF($I315,"CII")+COUNTIF($I315,"EAE"))*$AE315</f>
        <v>0</v>
      </c>
      <c r="AL315" s="164">
        <f t="shared" si="16"/>
        <v>0</v>
      </c>
      <c r="AM315" s="33">
        <f>COUNTIF($J315,"MAR")*$AE315</f>
        <v>0</v>
      </c>
      <c r="AN315" s="165">
        <f>COUNTIF($J315,"TER")*$AE315</f>
        <v>1</v>
      </c>
    </row>
    <row r="316" spans="1:40" ht="20.100000000000001" customHeight="1" x14ac:dyDescent="0.25">
      <c r="A316" s="12"/>
      <c r="B316" s="10">
        <v>44250</v>
      </c>
      <c r="C316" s="29"/>
      <c r="D316" s="7"/>
      <c r="E316" s="11"/>
      <c r="F316" s="120">
        <v>312</v>
      </c>
      <c r="G316" s="115"/>
      <c r="H316" s="6"/>
      <c r="I316" s="16" t="s">
        <v>73</v>
      </c>
      <c r="J316" s="17" t="s">
        <v>67</v>
      </c>
      <c r="K316" s="105" t="s">
        <v>18</v>
      </c>
      <c r="L316" s="7"/>
      <c r="M316" s="7"/>
      <c r="N316" s="6"/>
      <c r="O316" s="88">
        <f t="shared" ca="1" si="14"/>
        <v>44593</v>
      </c>
      <c r="P316" s="5" t="s">
        <v>26</v>
      </c>
      <c r="Q316" s="13" t="s">
        <v>22</v>
      </c>
      <c r="R316" s="11" t="s">
        <v>27</v>
      </c>
      <c r="S316" s="24">
        <v>44250</v>
      </c>
      <c r="T316" s="92"/>
      <c r="U316" s="92"/>
      <c r="V316" s="92"/>
      <c r="W316" s="179"/>
      <c r="X316" s="92"/>
      <c r="Y316" s="92">
        <v>44250</v>
      </c>
      <c r="Z316" s="7"/>
      <c r="AA316" s="22"/>
      <c r="AB316" s="110"/>
      <c r="AC316" s="58"/>
      <c r="AE316" s="161">
        <f>IF(COUNTIF($F$5:$F316,F316)&gt;1,"0",COUNTIF($F$5:$F316,F316))</f>
        <v>1</v>
      </c>
      <c r="AF316" s="162">
        <f>COUNTIF($I316,"*GSB*")*$AE316</f>
        <v>0</v>
      </c>
      <c r="AG316" s="33">
        <f>COUNTIF($I316,"3a")*$AE316</f>
        <v>0</v>
      </c>
      <c r="AH316" s="33">
        <f>COUNTIF($I316,"4e")*$AE316</f>
        <v>0</v>
      </c>
      <c r="AI316" s="33">
        <f t="shared" si="15"/>
        <v>1</v>
      </c>
      <c r="AJ316" s="33">
        <f>COUNTIF($I316,"BAM")*$AE316</f>
        <v>0</v>
      </c>
      <c r="AK316" s="163">
        <f>(COUNTIF($I316,"AUTRES")+COUNTIF($I316,"UID")+COUNTIF($I316,"CII")+COUNTIF($I316,"EAE"))*$AE316</f>
        <v>0</v>
      </c>
      <c r="AL316" s="164">
        <f t="shared" si="16"/>
        <v>0</v>
      </c>
      <c r="AM316" s="33">
        <f>COUNTIF($J316,"MAR")*$AE316</f>
        <v>0</v>
      </c>
      <c r="AN316" s="165">
        <f>COUNTIF($J316,"TER")*$AE316</f>
        <v>1</v>
      </c>
    </row>
    <row r="317" spans="1:40" ht="20.100000000000001" customHeight="1" x14ac:dyDescent="0.25">
      <c r="A317" s="12"/>
      <c r="B317" s="10">
        <v>44250</v>
      </c>
      <c r="C317" s="29"/>
      <c r="D317" s="7"/>
      <c r="E317" s="11"/>
      <c r="F317" s="120">
        <v>313</v>
      </c>
      <c r="G317" s="115"/>
      <c r="H317" s="6"/>
      <c r="I317" s="16" t="s">
        <v>73</v>
      </c>
      <c r="J317" s="17" t="s">
        <v>67</v>
      </c>
      <c r="K317" s="105" t="s">
        <v>18</v>
      </c>
      <c r="L317" s="7"/>
      <c r="M317" s="7"/>
      <c r="N317" s="6"/>
      <c r="O317" s="88">
        <f t="shared" ca="1" si="14"/>
        <v>44593</v>
      </c>
      <c r="P317" s="5" t="s">
        <v>21</v>
      </c>
      <c r="Q317" s="13" t="s">
        <v>22</v>
      </c>
      <c r="R317" s="11" t="s">
        <v>23</v>
      </c>
      <c r="S317" s="24">
        <v>44251</v>
      </c>
      <c r="T317" s="24">
        <v>44265</v>
      </c>
      <c r="U317" s="24" t="s">
        <v>23</v>
      </c>
      <c r="V317" s="24">
        <v>46083</v>
      </c>
      <c r="W317" s="180"/>
      <c r="X317" s="24">
        <v>44272</v>
      </c>
      <c r="Y317" s="24">
        <v>44265</v>
      </c>
      <c r="Z317" s="7"/>
      <c r="AA317" s="22"/>
      <c r="AB317" s="110"/>
      <c r="AC317" s="58"/>
      <c r="AE317" s="161">
        <f>IF(COUNTIF($F$5:$F317,F317)&gt;1,"0",COUNTIF($F$5:$F317,F317))</f>
        <v>1</v>
      </c>
      <c r="AF317" s="162">
        <f>COUNTIF($I317,"*GSB*")*$AE317</f>
        <v>0</v>
      </c>
      <c r="AG317" s="33">
        <f>COUNTIF($I317,"3a")*$AE317</f>
        <v>0</v>
      </c>
      <c r="AH317" s="33">
        <f>COUNTIF($I317,"4e")*$AE317</f>
        <v>0</v>
      </c>
      <c r="AI317" s="33">
        <f t="shared" si="15"/>
        <v>1</v>
      </c>
      <c r="AJ317" s="33">
        <f>COUNTIF($I317,"BAM")*$AE317</f>
        <v>0</v>
      </c>
      <c r="AK317" s="163">
        <f>(COUNTIF($I317,"AUTRES")+COUNTIF($I317,"UID")+COUNTIF($I317,"CII")+COUNTIF($I317,"EAE"))*$AE317</f>
        <v>0</v>
      </c>
      <c r="AL317" s="164">
        <f t="shared" si="16"/>
        <v>0</v>
      </c>
      <c r="AM317" s="33">
        <f>COUNTIF($J317,"MAR")*$AE317</f>
        <v>0</v>
      </c>
      <c r="AN317" s="165">
        <f>COUNTIF($J317,"TER")*$AE317</f>
        <v>1</v>
      </c>
    </row>
    <row r="318" spans="1:40" ht="20.100000000000001" customHeight="1" x14ac:dyDescent="0.25">
      <c r="A318" s="12"/>
      <c r="B318" s="10">
        <v>44259</v>
      </c>
      <c r="C318" s="29"/>
      <c r="D318" s="7"/>
      <c r="E318" s="11"/>
      <c r="F318" s="120">
        <v>314</v>
      </c>
      <c r="G318" s="115"/>
      <c r="H318" s="6"/>
      <c r="I318" s="16" t="s">
        <v>61</v>
      </c>
      <c r="J318" s="17" t="s">
        <v>67</v>
      </c>
      <c r="K318" s="105" t="s">
        <v>18</v>
      </c>
      <c r="L318" s="7"/>
      <c r="M318" s="7"/>
      <c r="N318" s="6"/>
      <c r="O318" s="88">
        <f t="shared" ca="1" si="14"/>
        <v>44593</v>
      </c>
      <c r="P318" s="5" t="s">
        <v>21</v>
      </c>
      <c r="Q318" s="13" t="s">
        <v>22</v>
      </c>
      <c r="R318" s="11" t="s">
        <v>23</v>
      </c>
      <c r="S318" s="24">
        <v>44260</v>
      </c>
      <c r="T318" s="24">
        <v>44272</v>
      </c>
      <c r="U318" s="24" t="s">
        <v>23</v>
      </c>
      <c r="V318" s="24">
        <v>44318</v>
      </c>
      <c r="W318" s="180"/>
      <c r="X318" s="24">
        <v>44287</v>
      </c>
      <c r="Y318" s="24">
        <v>44272</v>
      </c>
      <c r="Z318" s="7"/>
      <c r="AA318" s="22"/>
      <c r="AB318" s="110"/>
      <c r="AC318" s="58"/>
      <c r="AE318" s="161">
        <f>IF(COUNTIF($F$5:$F318,F318)&gt;1,"0",COUNTIF($F$5:$F318,F318))</f>
        <v>1</v>
      </c>
      <c r="AF318" s="162">
        <f>COUNTIF($I318,"*GSB*")*$AE318</f>
        <v>0</v>
      </c>
      <c r="AG318" s="33">
        <f>COUNTIF($I318,"3a")*$AE318</f>
        <v>1</v>
      </c>
      <c r="AH318" s="33">
        <f>COUNTIF($I318,"4e")*$AE318</f>
        <v>0</v>
      </c>
      <c r="AI318" s="33">
        <f t="shared" si="15"/>
        <v>0</v>
      </c>
      <c r="AJ318" s="33">
        <f>COUNTIF($I318,"BAM")*$AE318</f>
        <v>0</v>
      </c>
      <c r="AK318" s="163">
        <f>(COUNTIF($I318,"AUTRES")+COUNTIF($I318,"UID")+COUNTIF($I318,"CII")+COUNTIF($I318,"EAE"))*$AE318</f>
        <v>0</v>
      </c>
      <c r="AL318" s="164">
        <f t="shared" si="16"/>
        <v>0</v>
      </c>
      <c r="AM318" s="33">
        <f>COUNTIF($J318,"MAR")*$AE318</f>
        <v>0</v>
      </c>
      <c r="AN318" s="165">
        <f>COUNTIF($J318,"TER")*$AE318</f>
        <v>1</v>
      </c>
    </row>
    <row r="319" spans="1:40" ht="20.100000000000001" customHeight="1" x14ac:dyDescent="0.25">
      <c r="A319" s="12"/>
      <c r="B319" s="10">
        <v>44250</v>
      </c>
      <c r="C319" s="29"/>
      <c r="D319" s="7"/>
      <c r="E319" s="11"/>
      <c r="F319" s="120">
        <v>315</v>
      </c>
      <c r="G319" s="115"/>
      <c r="H319" s="6"/>
      <c r="I319" s="16" t="s">
        <v>61</v>
      </c>
      <c r="J319" s="17" t="s">
        <v>67</v>
      </c>
      <c r="K319" s="105" t="s">
        <v>18</v>
      </c>
      <c r="L319" s="7"/>
      <c r="M319" s="7"/>
      <c r="N319" s="6"/>
      <c r="O319" s="88">
        <f t="shared" ca="1" si="14"/>
        <v>44593</v>
      </c>
      <c r="P319" s="5" t="s">
        <v>21</v>
      </c>
      <c r="Q319" s="13" t="s">
        <v>22</v>
      </c>
      <c r="R319" s="11" t="s">
        <v>23</v>
      </c>
      <c r="S319" s="24">
        <v>44251</v>
      </c>
      <c r="T319" s="24">
        <v>44265</v>
      </c>
      <c r="U319" s="24" t="s">
        <v>23</v>
      </c>
      <c r="V319" s="24">
        <v>44654</v>
      </c>
      <c r="W319" s="180"/>
      <c r="X319" s="24">
        <v>44271</v>
      </c>
      <c r="Y319" s="24">
        <v>44265</v>
      </c>
      <c r="Z319" s="7"/>
      <c r="AA319" s="22"/>
      <c r="AB319" s="110"/>
      <c r="AC319" s="58"/>
      <c r="AE319" s="161">
        <f>IF(COUNTIF($F$5:$F319,F319)&gt;1,"0",COUNTIF($F$5:$F319,F319))</f>
        <v>1</v>
      </c>
      <c r="AF319" s="162">
        <f>COUNTIF($I319,"*GSB*")*$AE319</f>
        <v>0</v>
      </c>
      <c r="AG319" s="33">
        <f>COUNTIF($I319,"3a")*$AE319</f>
        <v>1</v>
      </c>
      <c r="AH319" s="33">
        <f>COUNTIF($I319,"4e")*$AE319</f>
        <v>0</v>
      </c>
      <c r="AI319" s="33">
        <f t="shared" si="15"/>
        <v>0</v>
      </c>
      <c r="AJ319" s="33">
        <f>COUNTIF($I319,"BAM")*$AE319</f>
        <v>0</v>
      </c>
      <c r="AK319" s="163">
        <f>(COUNTIF($I319,"AUTRES")+COUNTIF($I319,"UID")+COUNTIF($I319,"CII")+COUNTIF($I319,"EAE"))*$AE319</f>
        <v>0</v>
      </c>
      <c r="AL319" s="164">
        <f t="shared" si="16"/>
        <v>0</v>
      </c>
      <c r="AM319" s="33">
        <f>COUNTIF($J319,"MAR")*$AE319</f>
        <v>0</v>
      </c>
      <c r="AN319" s="165">
        <f>COUNTIF($J319,"TER")*$AE319</f>
        <v>1</v>
      </c>
    </row>
    <row r="320" spans="1:40" ht="20.100000000000001" customHeight="1" x14ac:dyDescent="0.25">
      <c r="A320" s="12"/>
      <c r="B320" s="10">
        <v>44251</v>
      </c>
      <c r="C320" s="29"/>
      <c r="D320" s="7"/>
      <c r="E320" s="11"/>
      <c r="F320" s="120">
        <v>316</v>
      </c>
      <c r="G320" s="115"/>
      <c r="H320" s="6"/>
      <c r="I320" s="16" t="s">
        <v>60</v>
      </c>
      <c r="J320" s="17" t="s">
        <v>67</v>
      </c>
      <c r="K320" s="105" t="s">
        <v>18</v>
      </c>
      <c r="L320" s="7"/>
      <c r="M320" s="7"/>
      <c r="N320" s="6"/>
      <c r="O320" s="88">
        <f t="shared" ca="1" si="14"/>
        <v>44593</v>
      </c>
      <c r="P320" s="5" t="s">
        <v>21</v>
      </c>
      <c r="Q320" s="13" t="s">
        <v>22</v>
      </c>
      <c r="R320" s="11" t="s">
        <v>23</v>
      </c>
      <c r="S320" s="24">
        <v>44251</v>
      </c>
      <c r="T320" s="24">
        <v>44265</v>
      </c>
      <c r="U320" s="24" t="s">
        <v>23</v>
      </c>
      <c r="V320" s="24">
        <v>44907</v>
      </c>
      <c r="W320" s="180"/>
      <c r="X320" s="24">
        <v>44326</v>
      </c>
      <c r="Y320" s="24">
        <v>44265</v>
      </c>
      <c r="Z320" s="7"/>
      <c r="AA320" s="22"/>
      <c r="AB320" s="110"/>
      <c r="AC320" s="58"/>
      <c r="AE320" s="161">
        <f>IF(COUNTIF($F$5:$F320,F320)&gt;1,"0",COUNTIF($F$5:$F320,F320))</f>
        <v>1</v>
      </c>
      <c r="AF320" s="162">
        <f>COUNTIF($I320,"*GSB*")*$AE320</f>
        <v>0</v>
      </c>
      <c r="AG320" s="33">
        <f>COUNTIF($I320,"3a")*$AE320</f>
        <v>0</v>
      </c>
      <c r="AH320" s="33">
        <f>COUNTIF($I320,"4e")*$AE320</f>
        <v>1</v>
      </c>
      <c r="AI320" s="33">
        <f t="shared" si="15"/>
        <v>0</v>
      </c>
      <c r="AJ320" s="33">
        <f>COUNTIF($I320,"BAM")*$AE320</f>
        <v>0</v>
      </c>
      <c r="AK320" s="163">
        <f>(COUNTIF($I320,"AUTRES")+COUNTIF($I320,"UID")+COUNTIF($I320,"CII")+COUNTIF($I320,"EAE"))*$AE320</f>
        <v>0</v>
      </c>
      <c r="AL320" s="164">
        <f t="shared" si="16"/>
        <v>0</v>
      </c>
      <c r="AM320" s="33">
        <f>COUNTIF($J320,"MAR")*$AE320</f>
        <v>0</v>
      </c>
      <c r="AN320" s="165">
        <f>COUNTIF($J320,"TER")*$AE320</f>
        <v>1</v>
      </c>
    </row>
    <row r="321" spans="1:40" ht="20.100000000000001" customHeight="1" x14ac:dyDescent="0.25">
      <c r="A321" s="12"/>
      <c r="B321" s="10">
        <v>44251</v>
      </c>
      <c r="C321" s="29"/>
      <c r="D321" s="7"/>
      <c r="E321" s="11"/>
      <c r="F321" s="120">
        <v>317</v>
      </c>
      <c r="G321" s="115"/>
      <c r="H321" s="6"/>
      <c r="I321" s="16" t="s">
        <v>60</v>
      </c>
      <c r="J321" s="17" t="s">
        <v>67</v>
      </c>
      <c r="K321" s="105" t="s">
        <v>24</v>
      </c>
      <c r="L321" s="7"/>
      <c r="M321" s="7"/>
      <c r="N321" s="6"/>
      <c r="O321" s="88">
        <f t="shared" ca="1" si="14"/>
        <v>44593</v>
      </c>
      <c r="P321" s="5" t="s">
        <v>21</v>
      </c>
      <c r="Q321" s="13" t="s">
        <v>22</v>
      </c>
      <c r="R321" s="11" t="s">
        <v>27</v>
      </c>
      <c r="S321" s="24">
        <v>44251</v>
      </c>
      <c r="T321" s="92"/>
      <c r="U321" s="92"/>
      <c r="V321" s="92"/>
      <c r="W321" s="179"/>
      <c r="X321" s="92"/>
      <c r="Y321" s="92">
        <v>44251</v>
      </c>
      <c r="Z321" s="7"/>
      <c r="AA321" s="22"/>
      <c r="AB321" s="110"/>
      <c r="AC321" s="58"/>
      <c r="AE321" s="161">
        <f>IF(COUNTIF($F$5:$F321,F321)&gt;1,"0",COUNTIF($F$5:$F321,F321))</f>
        <v>1</v>
      </c>
      <c r="AF321" s="162">
        <f>COUNTIF($I321,"*GSB*")*$AE321</f>
        <v>0</v>
      </c>
      <c r="AG321" s="33">
        <f>COUNTIF($I321,"3a")*$AE321</f>
        <v>0</v>
      </c>
      <c r="AH321" s="33">
        <f>COUNTIF($I321,"4e")*$AE321</f>
        <v>1</v>
      </c>
      <c r="AI321" s="33">
        <f t="shared" si="15"/>
        <v>0</v>
      </c>
      <c r="AJ321" s="33">
        <f>COUNTIF($I321,"BAM")*$AE321</f>
        <v>0</v>
      </c>
      <c r="AK321" s="163">
        <f>(COUNTIF($I321,"AUTRES")+COUNTIF($I321,"UID")+COUNTIF($I321,"CII")+COUNTIF($I321,"EAE"))*$AE321</f>
        <v>0</v>
      </c>
      <c r="AL321" s="164">
        <f t="shared" si="16"/>
        <v>0</v>
      </c>
      <c r="AM321" s="33">
        <f>COUNTIF($J321,"MAR")*$AE321</f>
        <v>0</v>
      </c>
      <c r="AN321" s="165">
        <f>COUNTIF($J321,"TER")*$AE321</f>
        <v>1</v>
      </c>
    </row>
    <row r="322" spans="1:40" ht="20.100000000000001" customHeight="1" x14ac:dyDescent="0.25">
      <c r="A322" s="12"/>
      <c r="B322" s="10">
        <v>44256</v>
      </c>
      <c r="C322" s="29"/>
      <c r="D322" s="7"/>
      <c r="E322" s="11"/>
      <c r="F322" s="120">
        <v>318</v>
      </c>
      <c r="G322" s="115"/>
      <c r="H322" s="6"/>
      <c r="I322" s="16" t="s">
        <v>73</v>
      </c>
      <c r="J322" s="17" t="s">
        <v>67</v>
      </c>
      <c r="K322" s="105" t="s">
        <v>33</v>
      </c>
      <c r="L322" s="7"/>
      <c r="M322" s="7"/>
      <c r="N322" s="6"/>
      <c r="O322" s="88">
        <f t="shared" ca="1" si="14"/>
        <v>44593</v>
      </c>
      <c r="P322" s="5" t="s">
        <v>21</v>
      </c>
      <c r="Q322" s="13" t="s">
        <v>22</v>
      </c>
      <c r="R322" s="11" t="s">
        <v>23</v>
      </c>
      <c r="S322" s="24">
        <v>44256</v>
      </c>
      <c r="T322" s="24">
        <v>44272</v>
      </c>
      <c r="U322" s="24" t="s">
        <v>23</v>
      </c>
      <c r="V322" s="24">
        <v>46762</v>
      </c>
      <c r="W322" s="180"/>
      <c r="X322" s="24">
        <v>44281</v>
      </c>
      <c r="Y322" s="24">
        <v>44272</v>
      </c>
      <c r="Z322" s="7"/>
      <c r="AA322" s="22"/>
      <c r="AB322" s="110"/>
      <c r="AC322" s="58"/>
      <c r="AE322" s="161">
        <f>IF(COUNTIF($F$5:$F322,F322)&gt;1,"0",COUNTIF($F$5:$F322,F322))</f>
        <v>1</v>
      </c>
      <c r="AF322" s="162">
        <f>COUNTIF($I322,"*GSB*")*$AE322</f>
        <v>0</v>
      </c>
      <c r="AG322" s="33">
        <f>COUNTIF($I322,"3a")*$AE322</f>
        <v>0</v>
      </c>
      <c r="AH322" s="33">
        <f>COUNTIF($I322,"4e")*$AE322</f>
        <v>0</v>
      </c>
      <c r="AI322" s="33">
        <f t="shared" si="15"/>
        <v>1</v>
      </c>
      <c r="AJ322" s="33">
        <f>COUNTIF($I322,"BAM")*$AE322</f>
        <v>0</v>
      </c>
      <c r="AK322" s="163">
        <f>(COUNTIF($I322,"AUTRES")+COUNTIF($I322,"UID")+COUNTIF($I322,"CII")+COUNTIF($I322,"EAE"))*$AE322</f>
        <v>0</v>
      </c>
      <c r="AL322" s="164">
        <f t="shared" si="16"/>
        <v>0</v>
      </c>
      <c r="AM322" s="33">
        <f>COUNTIF($J322,"MAR")*$AE322</f>
        <v>0</v>
      </c>
      <c r="AN322" s="165">
        <f>COUNTIF($J322,"TER")*$AE322</f>
        <v>1</v>
      </c>
    </row>
    <row r="323" spans="1:40" ht="20.100000000000001" customHeight="1" x14ac:dyDescent="0.25">
      <c r="A323" s="12"/>
      <c r="B323" s="10">
        <v>44253</v>
      </c>
      <c r="C323" s="29"/>
      <c r="D323" s="7"/>
      <c r="E323" s="11"/>
      <c r="F323" s="120">
        <v>319</v>
      </c>
      <c r="G323" s="115"/>
      <c r="H323" s="6"/>
      <c r="I323" s="16" t="s">
        <v>60</v>
      </c>
      <c r="J323" s="17" t="s">
        <v>67</v>
      </c>
      <c r="K323" s="105" t="s">
        <v>24</v>
      </c>
      <c r="L323" s="7"/>
      <c r="M323" s="7"/>
      <c r="N323" s="6"/>
      <c r="O323" s="88">
        <f t="shared" ca="1" si="14"/>
        <v>44593</v>
      </c>
      <c r="P323" s="5" t="s">
        <v>21</v>
      </c>
      <c r="Q323" s="13" t="s">
        <v>22</v>
      </c>
      <c r="R323" s="11" t="s">
        <v>27</v>
      </c>
      <c r="S323" s="24">
        <v>44256</v>
      </c>
      <c r="T323" s="92"/>
      <c r="U323" s="92"/>
      <c r="V323" s="92"/>
      <c r="W323" s="179"/>
      <c r="X323" s="92"/>
      <c r="Y323" s="92">
        <v>44256</v>
      </c>
      <c r="Z323" s="7"/>
      <c r="AA323" s="22"/>
      <c r="AB323" s="110"/>
      <c r="AC323" s="58"/>
      <c r="AE323" s="161">
        <f>IF(COUNTIF($F$5:$F323,F323)&gt;1,"0",COUNTIF($F$5:$F323,F323))</f>
        <v>1</v>
      </c>
      <c r="AF323" s="162">
        <f>COUNTIF($I323,"*GSB*")*$AE323</f>
        <v>0</v>
      </c>
      <c r="AG323" s="33">
        <f>COUNTIF($I323,"3a")*$AE323</f>
        <v>0</v>
      </c>
      <c r="AH323" s="33">
        <f>COUNTIF($I323,"4e")*$AE323</f>
        <v>1</v>
      </c>
      <c r="AI323" s="33">
        <f t="shared" si="15"/>
        <v>0</v>
      </c>
      <c r="AJ323" s="33">
        <f>COUNTIF($I323,"BAM")*$AE323</f>
        <v>0</v>
      </c>
      <c r="AK323" s="163">
        <f>(COUNTIF($I323,"AUTRES")+COUNTIF($I323,"UID")+COUNTIF($I323,"CII")+COUNTIF($I323,"EAE"))*$AE323</f>
        <v>0</v>
      </c>
      <c r="AL323" s="164">
        <f t="shared" si="16"/>
        <v>0</v>
      </c>
      <c r="AM323" s="33">
        <f>COUNTIF($J323,"MAR")*$AE323</f>
        <v>0</v>
      </c>
      <c r="AN323" s="165">
        <f>COUNTIF($J323,"TER")*$AE323</f>
        <v>1</v>
      </c>
    </row>
    <row r="324" spans="1:40" ht="20.100000000000001" customHeight="1" x14ac:dyDescent="0.25">
      <c r="A324" s="12"/>
      <c r="B324" s="10">
        <v>44264</v>
      </c>
      <c r="C324" s="29"/>
      <c r="D324" s="7"/>
      <c r="E324" s="11"/>
      <c r="F324" s="120">
        <v>320</v>
      </c>
      <c r="G324" s="115"/>
      <c r="H324" s="6"/>
      <c r="I324" s="16" t="s">
        <v>61</v>
      </c>
      <c r="J324" s="17" t="s">
        <v>67</v>
      </c>
      <c r="K324" s="105" t="s">
        <v>18</v>
      </c>
      <c r="L324" s="7"/>
      <c r="M324" s="7"/>
      <c r="N324" s="6"/>
      <c r="O324" s="88">
        <f t="shared" ca="1" si="14"/>
        <v>44593</v>
      </c>
      <c r="P324" s="5" t="s">
        <v>21</v>
      </c>
      <c r="Q324" s="13" t="s">
        <v>22</v>
      </c>
      <c r="R324" s="11" t="s">
        <v>23</v>
      </c>
      <c r="S324" s="24">
        <v>44271</v>
      </c>
      <c r="T324" s="93">
        <v>44280</v>
      </c>
      <c r="U324" s="93" t="s">
        <v>23</v>
      </c>
      <c r="V324" s="93">
        <v>44961</v>
      </c>
      <c r="W324" s="180"/>
      <c r="X324" s="93">
        <v>44284</v>
      </c>
      <c r="Y324" s="93">
        <v>44280</v>
      </c>
      <c r="Z324" s="7"/>
      <c r="AA324" s="22"/>
      <c r="AB324" s="110"/>
      <c r="AC324" s="58"/>
      <c r="AE324" s="161">
        <f>IF(COUNTIF($F$5:$F324,F324)&gt;1,"0",COUNTIF($F$5:$F324,F324))</f>
        <v>1</v>
      </c>
      <c r="AF324" s="162">
        <f>COUNTIF($I324,"*GSB*")*$AE324</f>
        <v>0</v>
      </c>
      <c r="AG324" s="33">
        <f>COUNTIF($I324,"3a")*$AE324</f>
        <v>1</v>
      </c>
      <c r="AH324" s="33">
        <f>COUNTIF($I324,"4e")*$AE324</f>
        <v>0</v>
      </c>
      <c r="AI324" s="33">
        <f t="shared" si="15"/>
        <v>0</v>
      </c>
      <c r="AJ324" s="33">
        <f>COUNTIF($I324,"BAM")*$AE324</f>
        <v>0</v>
      </c>
      <c r="AK324" s="163">
        <f>(COUNTIF($I324,"AUTRES")+COUNTIF($I324,"UID")+COUNTIF($I324,"CII")+COUNTIF($I324,"EAE"))*$AE324</f>
        <v>0</v>
      </c>
      <c r="AL324" s="164">
        <f t="shared" si="16"/>
        <v>0</v>
      </c>
      <c r="AM324" s="33">
        <f>COUNTIF($J324,"MAR")*$AE324</f>
        <v>0</v>
      </c>
      <c r="AN324" s="165">
        <f>COUNTIF($J324,"TER")*$AE324</f>
        <v>1</v>
      </c>
    </row>
    <row r="325" spans="1:40" ht="20.100000000000001" customHeight="1" x14ac:dyDescent="0.25">
      <c r="A325" s="12"/>
      <c r="B325" s="10">
        <v>44257</v>
      </c>
      <c r="C325" s="29"/>
      <c r="D325" s="7"/>
      <c r="E325" s="11"/>
      <c r="F325" s="120">
        <v>321</v>
      </c>
      <c r="G325" s="115"/>
      <c r="H325" s="6"/>
      <c r="I325" s="16" t="s">
        <v>60</v>
      </c>
      <c r="J325" s="17" t="s">
        <v>67</v>
      </c>
      <c r="K325" s="105" t="s">
        <v>18</v>
      </c>
      <c r="L325" s="7"/>
      <c r="M325" s="7"/>
      <c r="N325" s="6"/>
      <c r="O325" s="88">
        <f t="shared" ref="O325:O388" ca="1" si="17">TODAY()-N325</f>
        <v>44593</v>
      </c>
      <c r="P325" s="5" t="s">
        <v>21</v>
      </c>
      <c r="Q325" s="13" t="s">
        <v>22</v>
      </c>
      <c r="R325" s="11" t="s">
        <v>23</v>
      </c>
      <c r="S325" s="24">
        <v>44406</v>
      </c>
      <c r="T325" s="24">
        <v>44420</v>
      </c>
      <c r="U325" s="24" t="s">
        <v>23</v>
      </c>
      <c r="V325" s="24">
        <v>45346</v>
      </c>
      <c r="W325" s="180"/>
      <c r="X325" s="108">
        <v>44452</v>
      </c>
      <c r="Y325" s="24">
        <v>44406</v>
      </c>
      <c r="Z325" s="7"/>
      <c r="AA325" s="22"/>
      <c r="AB325" s="114">
        <v>44383</v>
      </c>
      <c r="AC325" s="58"/>
      <c r="AE325" s="161">
        <f>IF(COUNTIF($F$5:$F325,F325)&gt;1,"0",COUNTIF($F$5:$F325,F325))</f>
        <v>1</v>
      </c>
      <c r="AF325" s="162">
        <f>COUNTIF($I325,"*GSB*")*$AE325</f>
        <v>0</v>
      </c>
      <c r="AG325" s="33">
        <f>COUNTIF($I325,"3a")*$AE325</f>
        <v>0</v>
      </c>
      <c r="AH325" s="33">
        <f>COUNTIF($I325,"4e")*$AE325</f>
        <v>1</v>
      </c>
      <c r="AI325" s="33">
        <f t="shared" ref="AI325:AI388" si="18">COUNTIF($I325,"*CNEC*")*$AE325</f>
        <v>0</v>
      </c>
      <c r="AJ325" s="33">
        <f>COUNTIF($I325,"BAM")*$AE325</f>
        <v>0</v>
      </c>
      <c r="AK325" s="163">
        <f>(COUNTIF($I325,"AUTRES")+COUNTIF($I325,"UID")+COUNTIF($I325,"CII")+COUNTIF($I325,"EAE"))*$AE325</f>
        <v>0</v>
      </c>
      <c r="AL325" s="164">
        <f t="shared" ref="AL325:AL388" si="19">COUNTIF($J325,"AIR")*$AE325</f>
        <v>0</v>
      </c>
      <c r="AM325" s="33">
        <f>COUNTIF($J325,"MAR")*$AE325</f>
        <v>0</v>
      </c>
      <c r="AN325" s="165">
        <f>COUNTIF($J325,"TER")*$AE325</f>
        <v>1</v>
      </c>
    </row>
    <row r="326" spans="1:40" ht="20.100000000000001" customHeight="1" x14ac:dyDescent="0.25">
      <c r="A326" s="12"/>
      <c r="B326" s="10">
        <v>44257</v>
      </c>
      <c r="C326" s="29"/>
      <c r="D326" s="7"/>
      <c r="E326" s="11"/>
      <c r="F326" s="120">
        <v>322</v>
      </c>
      <c r="G326" s="115"/>
      <c r="H326" s="6"/>
      <c r="I326" s="16" t="s">
        <v>61</v>
      </c>
      <c r="J326" s="17" t="s">
        <v>67</v>
      </c>
      <c r="K326" s="105" t="s">
        <v>18</v>
      </c>
      <c r="L326" s="7"/>
      <c r="M326" s="7"/>
      <c r="N326" s="6"/>
      <c r="O326" s="88">
        <f t="shared" ca="1" si="17"/>
        <v>44593</v>
      </c>
      <c r="P326" s="5" t="s">
        <v>21</v>
      </c>
      <c r="Q326" s="13" t="s">
        <v>22</v>
      </c>
      <c r="R326" s="11" t="s">
        <v>23</v>
      </c>
      <c r="S326" s="24">
        <v>44286</v>
      </c>
      <c r="T326" s="24">
        <v>44298</v>
      </c>
      <c r="U326" s="24" t="s">
        <v>23</v>
      </c>
      <c r="V326" s="24">
        <v>45109</v>
      </c>
      <c r="W326" s="180"/>
      <c r="X326" s="24">
        <v>44307</v>
      </c>
      <c r="Y326" s="24">
        <v>44298</v>
      </c>
      <c r="Z326" s="7"/>
      <c r="AA326" s="22"/>
      <c r="AB326" s="110"/>
      <c r="AC326" s="58"/>
      <c r="AE326" s="161">
        <f>IF(COUNTIF($F$5:$F326,F326)&gt;1,"0",COUNTIF($F$5:$F326,F326))</f>
        <v>1</v>
      </c>
      <c r="AF326" s="162">
        <f>COUNTIF($I326,"*GSB*")*$AE326</f>
        <v>0</v>
      </c>
      <c r="AG326" s="33">
        <f>COUNTIF($I326,"3a")*$AE326</f>
        <v>1</v>
      </c>
      <c r="AH326" s="33">
        <f>COUNTIF($I326,"4e")*$AE326</f>
        <v>0</v>
      </c>
      <c r="AI326" s="33">
        <f t="shared" si="18"/>
        <v>0</v>
      </c>
      <c r="AJ326" s="33">
        <f>COUNTIF($I326,"BAM")*$AE326</f>
        <v>0</v>
      </c>
      <c r="AK326" s="163">
        <f>(COUNTIF($I326,"AUTRES")+COUNTIF($I326,"UID")+COUNTIF($I326,"CII")+COUNTIF($I326,"EAE"))*$AE326</f>
        <v>0</v>
      </c>
      <c r="AL326" s="164">
        <f t="shared" si="19"/>
        <v>0</v>
      </c>
      <c r="AM326" s="33">
        <f>COUNTIF($J326,"MAR")*$AE326</f>
        <v>0</v>
      </c>
      <c r="AN326" s="165">
        <f>COUNTIF($J326,"TER")*$AE326</f>
        <v>1</v>
      </c>
    </row>
    <row r="327" spans="1:40" ht="20.100000000000001" customHeight="1" x14ac:dyDescent="0.25">
      <c r="A327" s="12"/>
      <c r="B327" s="10">
        <v>44257</v>
      </c>
      <c r="C327" s="29"/>
      <c r="D327" s="7"/>
      <c r="E327" s="11"/>
      <c r="F327" s="120">
        <v>323</v>
      </c>
      <c r="G327" s="115"/>
      <c r="H327" s="6"/>
      <c r="I327" s="16" t="s">
        <v>60</v>
      </c>
      <c r="J327" s="17" t="s">
        <v>67</v>
      </c>
      <c r="K327" s="105" t="s">
        <v>18</v>
      </c>
      <c r="L327" s="7"/>
      <c r="M327" s="7"/>
      <c r="N327" s="6"/>
      <c r="O327" s="88">
        <f t="shared" ca="1" si="17"/>
        <v>44593</v>
      </c>
      <c r="P327" s="5" t="s">
        <v>21</v>
      </c>
      <c r="Q327" s="13" t="s">
        <v>26</v>
      </c>
      <c r="R327" s="11" t="s">
        <v>27</v>
      </c>
      <c r="S327" s="24">
        <v>44257</v>
      </c>
      <c r="T327" s="92"/>
      <c r="U327" s="92"/>
      <c r="V327" s="92"/>
      <c r="W327" s="179"/>
      <c r="X327" s="92"/>
      <c r="Y327" s="92">
        <v>44257</v>
      </c>
      <c r="Z327" s="7"/>
      <c r="AA327" s="22"/>
      <c r="AB327" s="110"/>
      <c r="AC327" s="58"/>
      <c r="AE327" s="161">
        <f>IF(COUNTIF($F$5:$F327,F327)&gt;1,"0",COUNTIF($F$5:$F327,F327))</f>
        <v>1</v>
      </c>
      <c r="AF327" s="162">
        <f>COUNTIF($I327,"*GSB*")*$AE327</f>
        <v>0</v>
      </c>
      <c r="AG327" s="33">
        <f>COUNTIF($I327,"3a")*$AE327</f>
        <v>0</v>
      </c>
      <c r="AH327" s="33">
        <f>COUNTIF($I327,"4e")*$AE327</f>
        <v>1</v>
      </c>
      <c r="AI327" s="33">
        <f t="shared" si="18"/>
        <v>0</v>
      </c>
      <c r="AJ327" s="33">
        <f>COUNTIF($I327,"BAM")*$AE327</f>
        <v>0</v>
      </c>
      <c r="AK327" s="163">
        <f>(COUNTIF($I327,"AUTRES")+COUNTIF($I327,"UID")+COUNTIF($I327,"CII")+COUNTIF($I327,"EAE"))*$AE327</f>
        <v>0</v>
      </c>
      <c r="AL327" s="164">
        <f t="shared" si="19"/>
        <v>0</v>
      </c>
      <c r="AM327" s="33">
        <f>COUNTIF($J327,"MAR")*$AE327</f>
        <v>0</v>
      </c>
      <c r="AN327" s="165">
        <f>COUNTIF($J327,"TER")*$AE327</f>
        <v>1</v>
      </c>
    </row>
    <row r="328" spans="1:40" ht="20.100000000000001" customHeight="1" x14ac:dyDescent="0.25">
      <c r="A328" s="12"/>
      <c r="B328" s="10">
        <v>44305</v>
      </c>
      <c r="C328" s="29"/>
      <c r="D328" s="7"/>
      <c r="E328" s="11"/>
      <c r="F328" s="120">
        <v>324</v>
      </c>
      <c r="G328" s="115"/>
      <c r="H328" s="6"/>
      <c r="I328" s="16" t="s">
        <v>61</v>
      </c>
      <c r="J328" s="17" t="s">
        <v>67</v>
      </c>
      <c r="K328" s="105" t="s">
        <v>18</v>
      </c>
      <c r="L328" s="7"/>
      <c r="M328" s="7"/>
      <c r="N328" s="6"/>
      <c r="O328" s="88">
        <f t="shared" ca="1" si="17"/>
        <v>44593</v>
      </c>
      <c r="P328" s="5" t="s">
        <v>21</v>
      </c>
      <c r="Q328" s="13" t="s">
        <v>22</v>
      </c>
      <c r="R328" s="11" t="s">
        <v>23</v>
      </c>
      <c r="S328" s="24">
        <v>44383</v>
      </c>
      <c r="T328" s="93">
        <v>44389</v>
      </c>
      <c r="U328" s="93" t="s">
        <v>23</v>
      </c>
      <c r="V328" s="93">
        <v>44468</v>
      </c>
      <c r="W328" s="180"/>
      <c r="X328" s="108">
        <v>44431</v>
      </c>
      <c r="Y328" s="93">
        <v>44389</v>
      </c>
      <c r="Z328" s="7"/>
      <c r="AA328" s="22"/>
      <c r="AB328" s="114">
        <v>44383</v>
      </c>
      <c r="AC328" s="58"/>
      <c r="AE328" s="161">
        <f>IF(COUNTIF($F$5:$F328,F328)&gt;1,"0",COUNTIF($F$5:$F328,F328))</f>
        <v>1</v>
      </c>
      <c r="AF328" s="162">
        <f>COUNTIF($I328,"*GSB*")*$AE328</f>
        <v>0</v>
      </c>
      <c r="AG328" s="33">
        <f>COUNTIF($I328,"3a")*$AE328</f>
        <v>1</v>
      </c>
      <c r="AH328" s="33">
        <f>COUNTIF($I328,"4e")*$AE328</f>
        <v>0</v>
      </c>
      <c r="AI328" s="33">
        <f t="shared" si="18"/>
        <v>0</v>
      </c>
      <c r="AJ328" s="33">
        <f>COUNTIF($I328,"BAM")*$AE328</f>
        <v>0</v>
      </c>
      <c r="AK328" s="163">
        <f>(COUNTIF($I328,"AUTRES")+COUNTIF($I328,"UID")+COUNTIF($I328,"CII")+COUNTIF($I328,"EAE"))*$AE328</f>
        <v>0</v>
      </c>
      <c r="AL328" s="164">
        <f t="shared" si="19"/>
        <v>0</v>
      </c>
      <c r="AM328" s="33">
        <f>COUNTIF($J328,"MAR")*$AE328</f>
        <v>0</v>
      </c>
      <c r="AN328" s="165">
        <f>COUNTIF($J328,"TER")*$AE328</f>
        <v>1</v>
      </c>
    </row>
    <row r="329" spans="1:40" ht="20.100000000000001" customHeight="1" x14ac:dyDescent="0.25">
      <c r="A329" s="12"/>
      <c r="B329" s="10">
        <v>44265</v>
      </c>
      <c r="C329" s="29"/>
      <c r="D329" s="7"/>
      <c r="E329" s="11"/>
      <c r="F329" s="120">
        <v>325</v>
      </c>
      <c r="G329" s="115"/>
      <c r="H329" s="6"/>
      <c r="I329" s="16" t="s">
        <v>64</v>
      </c>
      <c r="J329" s="17" t="s">
        <v>67</v>
      </c>
      <c r="K329" s="105" t="s">
        <v>24</v>
      </c>
      <c r="L329" s="7"/>
      <c r="M329" s="7"/>
      <c r="N329" s="6"/>
      <c r="O329" s="88">
        <f t="shared" ca="1" si="17"/>
        <v>44593</v>
      </c>
      <c r="P329" s="5" t="s">
        <v>21</v>
      </c>
      <c r="Q329" s="13" t="s">
        <v>22</v>
      </c>
      <c r="R329" s="11" t="s">
        <v>23</v>
      </c>
      <c r="S329" s="24">
        <v>44265</v>
      </c>
      <c r="T329" s="93">
        <v>44280</v>
      </c>
      <c r="U329" s="93" t="s">
        <v>23</v>
      </c>
      <c r="V329" s="93">
        <v>45739</v>
      </c>
      <c r="W329" s="180"/>
      <c r="X329" s="108">
        <v>44305</v>
      </c>
      <c r="Y329" s="93">
        <v>44280</v>
      </c>
      <c r="Z329" s="7"/>
      <c r="AA329" s="22"/>
      <c r="AB329" s="110"/>
      <c r="AC329" s="58"/>
      <c r="AE329" s="161">
        <f>IF(COUNTIF($F$5:$F329,F329)&gt;1,"0",COUNTIF($F$5:$F329,F329))</f>
        <v>1</v>
      </c>
      <c r="AF329" s="162">
        <f>COUNTIF($I329,"*GSB*")*$AE329</f>
        <v>0</v>
      </c>
      <c r="AG329" s="33">
        <f>COUNTIF($I329,"3a")*$AE329</f>
        <v>0</v>
      </c>
      <c r="AH329" s="33">
        <f>COUNTIF($I329,"4e")*$AE329</f>
        <v>0</v>
      </c>
      <c r="AI329" s="33">
        <f t="shared" si="18"/>
        <v>0</v>
      </c>
      <c r="AJ329" s="33">
        <f>COUNTIF($I329,"BAM")*$AE329</f>
        <v>1</v>
      </c>
      <c r="AK329" s="163">
        <f>(COUNTIF($I329,"AUTRES")+COUNTIF($I329,"UID")+COUNTIF($I329,"CII")+COUNTIF($I329,"EAE"))*$AE329</f>
        <v>0</v>
      </c>
      <c r="AL329" s="164">
        <f t="shared" si="19"/>
        <v>0</v>
      </c>
      <c r="AM329" s="33">
        <f>COUNTIF($J329,"MAR")*$AE329</f>
        <v>0</v>
      </c>
      <c r="AN329" s="165">
        <f>COUNTIF($J329,"TER")*$AE329</f>
        <v>1</v>
      </c>
    </row>
    <row r="330" spans="1:40" ht="20.100000000000001" customHeight="1" x14ac:dyDescent="0.25">
      <c r="A330" s="12"/>
      <c r="B330" s="10">
        <v>44260</v>
      </c>
      <c r="C330" s="29"/>
      <c r="D330" s="7"/>
      <c r="E330" s="11"/>
      <c r="F330" s="120">
        <v>326</v>
      </c>
      <c r="G330" s="115"/>
      <c r="H330" s="6"/>
      <c r="I330" s="16" t="s">
        <v>61</v>
      </c>
      <c r="J330" s="17" t="s">
        <v>67</v>
      </c>
      <c r="K330" s="105" t="s">
        <v>18</v>
      </c>
      <c r="L330" s="7"/>
      <c r="M330" s="7"/>
      <c r="N330" s="6"/>
      <c r="O330" s="88">
        <f t="shared" ca="1" si="17"/>
        <v>44593</v>
      </c>
      <c r="P330" s="5" t="s">
        <v>21</v>
      </c>
      <c r="Q330" s="13" t="s">
        <v>22</v>
      </c>
      <c r="R330" s="11" t="s">
        <v>23</v>
      </c>
      <c r="S330" s="24">
        <v>44260</v>
      </c>
      <c r="T330" s="93">
        <v>44272</v>
      </c>
      <c r="U330" s="93" t="s">
        <v>23</v>
      </c>
      <c r="V330" s="93">
        <v>45081</v>
      </c>
      <c r="W330" s="180"/>
      <c r="X330" s="93">
        <v>44273</v>
      </c>
      <c r="Y330" s="93">
        <v>44272</v>
      </c>
      <c r="Z330" s="7"/>
      <c r="AA330" s="22"/>
      <c r="AB330" s="110"/>
      <c r="AC330" s="58"/>
      <c r="AE330" s="161">
        <f>IF(COUNTIF($F$5:$F330,F330)&gt;1,"0",COUNTIF($F$5:$F330,F330))</f>
        <v>1</v>
      </c>
      <c r="AF330" s="162">
        <f>COUNTIF($I330,"*GSB*")*$AE330</f>
        <v>0</v>
      </c>
      <c r="AG330" s="33">
        <f>COUNTIF($I330,"3a")*$AE330</f>
        <v>1</v>
      </c>
      <c r="AH330" s="33">
        <f>COUNTIF($I330,"4e")*$AE330</f>
        <v>0</v>
      </c>
      <c r="AI330" s="33">
        <f t="shared" si="18"/>
        <v>0</v>
      </c>
      <c r="AJ330" s="33">
        <f>COUNTIF($I330,"BAM")*$AE330</f>
        <v>0</v>
      </c>
      <c r="AK330" s="163">
        <f>(COUNTIF($I330,"AUTRES")+COUNTIF($I330,"UID")+COUNTIF($I330,"CII")+COUNTIF($I330,"EAE"))*$AE330</f>
        <v>0</v>
      </c>
      <c r="AL330" s="164">
        <f t="shared" si="19"/>
        <v>0</v>
      </c>
      <c r="AM330" s="33">
        <f>COUNTIF($J330,"MAR")*$AE330</f>
        <v>0</v>
      </c>
      <c r="AN330" s="165">
        <f>COUNTIF($J330,"TER")*$AE330</f>
        <v>1</v>
      </c>
    </row>
    <row r="331" spans="1:40" ht="20.100000000000001" customHeight="1" x14ac:dyDescent="0.25">
      <c r="A331" s="12"/>
      <c r="B331" s="10">
        <v>44259</v>
      </c>
      <c r="C331" s="29"/>
      <c r="D331" s="7"/>
      <c r="E331" s="11"/>
      <c r="F331" s="120">
        <v>327</v>
      </c>
      <c r="G331" s="115"/>
      <c r="H331" s="6"/>
      <c r="I331" s="16" t="s">
        <v>61</v>
      </c>
      <c r="J331" s="17" t="s">
        <v>67</v>
      </c>
      <c r="K331" s="105" t="s">
        <v>33</v>
      </c>
      <c r="L331" s="7"/>
      <c r="M331" s="7"/>
      <c r="N331" s="6"/>
      <c r="O331" s="88">
        <f t="shared" ca="1" si="17"/>
        <v>44593</v>
      </c>
      <c r="P331" s="5" t="s">
        <v>21</v>
      </c>
      <c r="Q331" s="13" t="s">
        <v>22</v>
      </c>
      <c r="R331" s="11" t="s">
        <v>23</v>
      </c>
      <c r="S331" s="24">
        <v>44260</v>
      </c>
      <c r="T331" s="24">
        <v>44272</v>
      </c>
      <c r="U331" s="24" t="s">
        <v>23</v>
      </c>
      <c r="V331" s="24">
        <v>45620</v>
      </c>
      <c r="W331" s="180"/>
      <c r="X331" s="24">
        <v>44317</v>
      </c>
      <c r="Y331" s="24">
        <v>44272</v>
      </c>
      <c r="Z331" s="7"/>
      <c r="AA331" s="22"/>
      <c r="AB331" s="110"/>
      <c r="AC331" s="58"/>
      <c r="AE331" s="161">
        <f>IF(COUNTIF($F$5:$F331,F331)&gt;1,"0",COUNTIF($F$5:$F331,F331))</f>
        <v>1</v>
      </c>
      <c r="AF331" s="162">
        <f>COUNTIF($I331,"*GSB*")*$AE331</f>
        <v>0</v>
      </c>
      <c r="AG331" s="33">
        <f>COUNTIF($I331,"3a")*$AE331</f>
        <v>1</v>
      </c>
      <c r="AH331" s="33">
        <f>COUNTIF($I331,"4e")*$AE331</f>
        <v>0</v>
      </c>
      <c r="AI331" s="33">
        <f t="shared" si="18"/>
        <v>0</v>
      </c>
      <c r="AJ331" s="33">
        <f>COUNTIF($I331,"BAM")*$AE331</f>
        <v>0</v>
      </c>
      <c r="AK331" s="163">
        <f>(COUNTIF($I331,"AUTRES")+COUNTIF($I331,"UID")+COUNTIF($I331,"CII")+COUNTIF($I331,"EAE"))*$AE331</f>
        <v>0</v>
      </c>
      <c r="AL331" s="164">
        <f t="shared" si="19"/>
        <v>0</v>
      </c>
      <c r="AM331" s="33">
        <f>COUNTIF($J331,"MAR")*$AE331</f>
        <v>0</v>
      </c>
      <c r="AN331" s="165">
        <f>COUNTIF($J331,"TER")*$AE331</f>
        <v>1</v>
      </c>
    </row>
    <row r="332" spans="1:40" ht="20.100000000000001" customHeight="1" x14ac:dyDescent="0.25">
      <c r="A332" s="12"/>
      <c r="B332" s="10">
        <v>44263</v>
      </c>
      <c r="C332" s="29"/>
      <c r="D332" s="7"/>
      <c r="E332" s="11"/>
      <c r="F332" s="120">
        <v>328</v>
      </c>
      <c r="G332" s="115"/>
      <c r="H332" s="6"/>
      <c r="I332" s="16" t="s">
        <v>60</v>
      </c>
      <c r="J332" s="17" t="s">
        <v>67</v>
      </c>
      <c r="K332" s="105" t="s">
        <v>24</v>
      </c>
      <c r="L332" s="7"/>
      <c r="M332" s="7"/>
      <c r="N332" s="6"/>
      <c r="O332" s="88">
        <f t="shared" ca="1" si="17"/>
        <v>44593</v>
      </c>
      <c r="P332" s="5" t="s">
        <v>21</v>
      </c>
      <c r="Q332" s="13" t="s">
        <v>22</v>
      </c>
      <c r="R332" s="11" t="s">
        <v>23</v>
      </c>
      <c r="S332" s="24">
        <v>44263</v>
      </c>
      <c r="T332" s="24">
        <v>44272</v>
      </c>
      <c r="U332" s="24" t="s">
        <v>23</v>
      </c>
      <c r="V332" s="24">
        <v>45889</v>
      </c>
      <c r="W332" s="180"/>
      <c r="X332" s="24">
        <v>44281</v>
      </c>
      <c r="Y332" s="24">
        <v>44272</v>
      </c>
      <c r="Z332" s="7"/>
      <c r="AA332" s="22"/>
      <c r="AB332" s="110"/>
      <c r="AC332" s="58"/>
      <c r="AE332" s="161">
        <f>IF(COUNTIF($F$5:$F332,F332)&gt;1,"0",COUNTIF($F$5:$F332,F332))</f>
        <v>1</v>
      </c>
      <c r="AF332" s="162">
        <f>COUNTIF($I332,"*GSB*")*$AE332</f>
        <v>0</v>
      </c>
      <c r="AG332" s="33">
        <f>COUNTIF($I332,"3a")*$AE332</f>
        <v>0</v>
      </c>
      <c r="AH332" s="33">
        <f>COUNTIF($I332,"4e")*$AE332</f>
        <v>1</v>
      </c>
      <c r="AI332" s="33">
        <f t="shared" si="18"/>
        <v>0</v>
      </c>
      <c r="AJ332" s="33">
        <f>COUNTIF($I332,"BAM")*$AE332</f>
        <v>0</v>
      </c>
      <c r="AK332" s="163">
        <f>(COUNTIF($I332,"AUTRES")+COUNTIF($I332,"UID")+COUNTIF($I332,"CII")+COUNTIF($I332,"EAE"))*$AE332</f>
        <v>0</v>
      </c>
      <c r="AL332" s="164">
        <f t="shared" si="19"/>
        <v>0</v>
      </c>
      <c r="AM332" s="33">
        <f>COUNTIF($J332,"MAR")*$AE332</f>
        <v>0</v>
      </c>
      <c r="AN332" s="165">
        <f>COUNTIF($J332,"TER")*$AE332</f>
        <v>1</v>
      </c>
    </row>
    <row r="333" spans="1:40" ht="20.100000000000001" customHeight="1" x14ac:dyDescent="0.25">
      <c r="A333" s="12"/>
      <c r="B333" s="10">
        <v>44264</v>
      </c>
      <c r="C333" s="29"/>
      <c r="D333" s="7"/>
      <c r="E333" s="11"/>
      <c r="F333" s="120">
        <v>329</v>
      </c>
      <c r="G333" s="115"/>
      <c r="H333" s="6"/>
      <c r="I333" s="16" t="s">
        <v>60</v>
      </c>
      <c r="J333" s="17" t="s">
        <v>67</v>
      </c>
      <c r="K333" s="105" t="s">
        <v>24</v>
      </c>
      <c r="L333" s="7"/>
      <c r="M333" s="7"/>
      <c r="N333" s="6"/>
      <c r="O333" s="88">
        <f t="shared" ca="1" si="17"/>
        <v>44593</v>
      </c>
      <c r="P333" s="5" t="s">
        <v>21</v>
      </c>
      <c r="Q333" s="13" t="s">
        <v>22</v>
      </c>
      <c r="R333" s="11" t="s">
        <v>23</v>
      </c>
      <c r="S333" s="24">
        <v>44286</v>
      </c>
      <c r="T333" s="24">
        <v>44298</v>
      </c>
      <c r="U333" s="24" t="s">
        <v>23</v>
      </c>
      <c r="V333" s="24">
        <v>46023</v>
      </c>
      <c r="W333" s="180"/>
      <c r="X333" s="24">
        <v>44349</v>
      </c>
      <c r="Y333" s="24">
        <v>44298</v>
      </c>
      <c r="Z333" s="7"/>
      <c r="AA333" s="22"/>
      <c r="AB333" s="110"/>
      <c r="AC333" s="58"/>
      <c r="AE333" s="161">
        <f>IF(COUNTIF($F$5:$F333,F333)&gt;1,"0",COUNTIF($F$5:$F333,F333))</f>
        <v>1</v>
      </c>
      <c r="AF333" s="162">
        <f>COUNTIF($I333,"*GSB*")*$AE333</f>
        <v>0</v>
      </c>
      <c r="AG333" s="33">
        <f>COUNTIF($I333,"3a")*$AE333</f>
        <v>0</v>
      </c>
      <c r="AH333" s="33">
        <f>COUNTIF($I333,"4e")*$AE333</f>
        <v>1</v>
      </c>
      <c r="AI333" s="33">
        <f t="shared" si="18"/>
        <v>0</v>
      </c>
      <c r="AJ333" s="33">
        <f>COUNTIF($I333,"BAM")*$AE333</f>
        <v>0</v>
      </c>
      <c r="AK333" s="163">
        <f>(COUNTIF($I333,"AUTRES")+COUNTIF($I333,"UID")+COUNTIF($I333,"CII")+COUNTIF($I333,"EAE"))*$AE333</f>
        <v>0</v>
      </c>
      <c r="AL333" s="164">
        <f t="shared" si="19"/>
        <v>0</v>
      </c>
      <c r="AM333" s="33">
        <f>COUNTIF($J333,"MAR")*$AE333</f>
        <v>0</v>
      </c>
      <c r="AN333" s="165">
        <f>COUNTIF($J333,"TER")*$AE333</f>
        <v>1</v>
      </c>
    </row>
    <row r="334" spans="1:40" ht="20.100000000000001" customHeight="1" x14ac:dyDescent="0.25">
      <c r="A334" s="12"/>
      <c r="B334" s="10">
        <v>44264</v>
      </c>
      <c r="C334" s="29"/>
      <c r="D334" s="7"/>
      <c r="E334" s="11"/>
      <c r="F334" s="120">
        <v>330</v>
      </c>
      <c r="G334" s="115"/>
      <c r="H334" s="6"/>
      <c r="I334" s="16" t="s">
        <v>60</v>
      </c>
      <c r="J334" s="17" t="s">
        <v>67</v>
      </c>
      <c r="K334" s="105" t="s">
        <v>24</v>
      </c>
      <c r="L334" s="7"/>
      <c r="M334" s="7"/>
      <c r="N334" s="6"/>
      <c r="O334" s="88">
        <f t="shared" ca="1" si="17"/>
        <v>44593</v>
      </c>
      <c r="P334" s="5" t="s">
        <v>21</v>
      </c>
      <c r="Q334" s="13" t="s">
        <v>22</v>
      </c>
      <c r="R334" s="11" t="s">
        <v>23</v>
      </c>
      <c r="S334" s="24">
        <v>44286</v>
      </c>
      <c r="T334" s="24">
        <v>44298</v>
      </c>
      <c r="U334" s="24" t="s">
        <v>23</v>
      </c>
      <c r="V334" s="24">
        <v>46023</v>
      </c>
      <c r="W334" s="180"/>
      <c r="X334" s="24">
        <v>44349</v>
      </c>
      <c r="Y334" s="24">
        <v>44298</v>
      </c>
      <c r="Z334" s="7"/>
      <c r="AA334" s="22"/>
      <c r="AB334" s="110"/>
      <c r="AC334" s="58"/>
      <c r="AE334" s="161">
        <f>IF(COUNTIF($F$5:$F334,F334)&gt;1,"0",COUNTIF($F$5:$F334,F334))</f>
        <v>1</v>
      </c>
      <c r="AF334" s="162">
        <f>COUNTIF($I334,"*GSB*")*$AE334</f>
        <v>0</v>
      </c>
      <c r="AG334" s="33">
        <f>COUNTIF($I334,"3a")*$AE334</f>
        <v>0</v>
      </c>
      <c r="AH334" s="33">
        <f>COUNTIF($I334,"4e")*$AE334</f>
        <v>1</v>
      </c>
      <c r="AI334" s="33">
        <f t="shared" si="18"/>
        <v>0</v>
      </c>
      <c r="AJ334" s="33">
        <f>COUNTIF($I334,"BAM")*$AE334</f>
        <v>0</v>
      </c>
      <c r="AK334" s="163">
        <f>(COUNTIF($I334,"AUTRES")+COUNTIF($I334,"UID")+COUNTIF($I334,"CII")+COUNTIF($I334,"EAE"))*$AE334</f>
        <v>0</v>
      </c>
      <c r="AL334" s="164">
        <f t="shared" si="19"/>
        <v>0</v>
      </c>
      <c r="AM334" s="33">
        <f>COUNTIF($J334,"MAR")*$AE334</f>
        <v>0</v>
      </c>
      <c r="AN334" s="165">
        <f>COUNTIF($J334,"TER")*$AE334</f>
        <v>1</v>
      </c>
    </row>
    <row r="335" spans="1:40" ht="20.100000000000001" customHeight="1" x14ac:dyDescent="0.25">
      <c r="A335" s="12"/>
      <c r="B335" s="10">
        <v>44264</v>
      </c>
      <c r="C335" s="29"/>
      <c r="D335" s="7"/>
      <c r="E335" s="11"/>
      <c r="F335" s="120">
        <v>331</v>
      </c>
      <c r="G335" s="115"/>
      <c r="H335" s="6"/>
      <c r="I335" s="16" t="s">
        <v>61</v>
      </c>
      <c r="J335" s="17" t="s">
        <v>67</v>
      </c>
      <c r="K335" s="105" t="s">
        <v>24</v>
      </c>
      <c r="L335" s="7"/>
      <c r="M335" s="7"/>
      <c r="N335" s="6"/>
      <c r="O335" s="88">
        <f t="shared" ca="1" si="17"/>
        <v>44593</v>
      </c>
      <c r="P335" s="5" t="s">
        <v>21</v>
      </c>
      <c r="Q335" s="13" t="s">
        <v>22</v>
      </c>
      <c r="R335" s="11" t="s">
        <v>23</v>
      </c>
      <c r="S335" s="24">
        <v>44271</v>
      </c>
      <c r="T335" s="24">
        <v>44280</v>
      </c>
      <c r="U335" s="24" t="s">
        <v>23</v>
      </c>
      <c r="V335" s="24">
        <v>44961</v>
      </c>
      <c r="W335" s="180"/>
      <c r="X335" s="24">
        <v>44284</v>
      </c>
      <c r="Y335" s="24">
        <v>44280</v>
      </c>
      <c r="Z335" s="7"/>
      <c r="AA335" s="22"/>
      <c r="AB335" s="110"/>
      <c r="AC335" s="58"/>
      <c r="AE335" s="161">
        <f>IF(COUNTIF($F$5:$F335,F335)&gt;1,"0",COUNTIF($F$5:$F335,F335))</f>
        <v>1</v>
      </c>
      <c r="AF335" s="162">
        <f>COUNTIF($I335,"*GSB*")*$AE335</f>
        <v>0</v>
      </c>
      <c r="AG335" s="33">
        <f>COUNTIF($I335,"3a")*$AE335</f>
        <v>1</v>
      </c>
      <c r="AH335" s="33">
        <f>COUNTIF($I335,"4e")*$AE335</f>
        <v>0</v>
      </c>
      <c r="AI335" s="33">
        <f t="shared" si="18"/>
        <v>0</v>
      </c>
      <c r="AJ335" s="33">
        <f>COUNTIF($I335,"BAM")*$AE335</f>
        <v>0</v>
      </c>
      <c r="AK335" s="163">
        <f>(COUNTIF($I335,"AUTRES")+COUNTIF($I335,"UID")+COUNTIF($I335,"CII")+COUNTIF($I335,"EAE"))*$AE335</f>
        <v>0</v>
      </c>
      <c r="AL335" s="164">
        <f t="shared" si="19"/>
        <v>0</v>
      </c>
      <c r="AM335" s="33">
        <f>COUNTIF($J335,"MAR")*$AE335</f>
        <v>0</v>
      </c>
      <c r="AN335" s="165">
        <f>COUNTIF($J335,"TER")*$AE335</f>
        <v>1</v>
      </c>
    </row>
    <row r="336" spans="1:40" ht="20.100000000000001" customHeight="1" x14ac:dyDescent="0.25">
      <c r="A336" s="12"/>
      <c r="B336" s="10">
        <v>44264</v>
      </c>
      <c r="C336" s="29"/>
      <c r="D336" s="7"/>
      <c r="E336" s="11"/>
      <c r="F336" s="120">
        <v>332</v>
      </c>
      <c r="G336" s="115"/>
      <c r="H336" s="6"/>
      <c r="I336" s="16" t="s">
        <v>61</v>
      </c>
      <c r="J336" s="17" t="s">
        <v>67</v>
      </c>
      <c r="K336" s="105" t="s">
        <v>24</v>
      </c>
      <c r="L336" s="7"/>
      <c r="M336" s="7"/>
      <c r="N336" s="6"/>
      <c r="O336" s="88">
        <f t="shared" ca="1" si="17"/>
        <v>44593</v>
      </c>
      <c r="P336" s="5" t="s">
        <v>21</v>
      </c>
      <c r="Q336" s="13" t="s">
        <v>22</v>
      </c>
      <c r="R336" s="11" t="s">
        <v>23</v>
      </c>
      <c r="S336" s="24">
        <v>44271</v>
      </c>
      <c r="T336" s="24">
        <v>44280</v>
      </c>
      <c r="U336" s="24" t="s">
        <v>23</v>
      </c>
      <c r="V336" s="24">
        <v>44961</v>
      </c>
      <c r="W336" s="180"/>
      <c r="X336" s="24">
        <v>44284</v>
      </c>
      <c r="Y336" s="24">
        <v>44280</v>
      </c>
      <c r="Z336" s="7"/>
      <c r="AA336" s="22"/>
      <c r="AB336" s="110"/>
      <c r="AC336" s="58"/>
      <c r="AE336" s="161">
        <f>IF(COUNTIF($F$5:$F336,F336)&gt;1,"0",COUNTIF($F$5:$F336,F336))</f>
        <v>1</v>
      </c>
      <c r="AF336" s="162">
        <f>COUNTIF($I336,"*GSB*")*$AE336</f>
        <v>0</v>
      </c>
      <c r="AG336" s="33">
        <f>COUNTIF($I336,"3a")*$AE336</f>
        <v>1</v>
      </c>
      <c r="AH336" s="33">
        <f>COUNTIF($I336,"4e")*$AE336</f>
        <v>0</v>
      </c>
      <c r="AI336" s="33">
        <f t="shared" si="18"/>
        <v>0</v>
      </c>
      <c r="AJ336" s="33">
        <f>COUNTIF($I336,"BAM")*$AE336</f>
        <v>0</v>
      </c>
      <c r="AK336" s="163">
        <f>(COUNTIF($I336,"AUTRES")+COUNTIF($I336,"UID")+COUNTIF($I336,"CII")+COUNTIF($I336,"EAE"))*$AE336</f>
        <v>0</v>
      </c>
      <c r="AL336" s="164">
        <f t="shared" si="19"/>
        <v>0</v>
      </c>
      <c r="AM336" s="33">
        <f>COUNTIF($J336,"MAR")*$AE336</f>
        <v>0</v>
      </c>
      <c r="AN336" s="165">
        <f>COUNTIF($J336,"TER")*$AE336</f>
        <v>1</v>
      </c>
    </row>
    <row r="337" spans="1:40" ht="20.100000000000001" customHeight="1" x14ac:dyDescent="0.25">
      <c r="A337" s="12"/>
      <c r="B337" s="10">
        <v>44267</v>
      </c>
      <c r="C337" s="29"/>
      <c r="D337" s="7"/>
      <c r="E337" s="11"/>
      <c r="F337" s="120">
        <v>333</v>
      </c>
      <c r="G337" s="115"/>
      <c r="H337" s="6"/>
      <c r="I337" s="16" t="s">
        <v>72</v>
      </c>
      <c r="J337" s="17" t="s">
        <v>67</v>
      </c>
      <c r="K337" s="105" t="s">
        <v>24</v>
      </c>
      <c r="L337" s="7"/>
      <c r="M337" s="7"/>
      <c r="N337" s="6"/>
      <c r="O337" s="88">
        <f t="shared" ca="1" si="17"/>
        <v>44593</v>
      </c>
      <c r="P337" s="5" t="s">
        <v>21</v>
      </c>
      <c r="Q337" s="13" t="s">
        <v>22</v>
      </c>
      <c r="R337" s="11" t="s">
        <v>23</v>
      </c>
      <c r="S337" s="24">
        <v>44270</v>
      </c>
      <c r="T337" s="24">
        <v>44280</v>
      </c>
      <c r="U337" s="24" t="s">
        <v>23</v>
      </c>
      <c r="V337" s="24">
        <v>46100</v>
      </c>
      <c r="W337" s="180"/>
      <c r="X337" s="108">
        <v>44299</v>
      </c>
      <c r="Y337" s="24">
        <v>44280</v>
      </c>
      <c r="Z337" s="7"/>
      <c r="AA337" s="22"/>
      <c r="AB337" s="110"/>
      <c r="AC337" s="58"/>
      <c r="AE337" s="161">
        <f>IF(COUNTIF($F$5:$F337,F337)&gt;1,"0",COUNTIF($F$5:$F337,F337))</f>
        <v>1</v>
      </c>
      <c r="AF337" s="162">
        <f>COUNTIF($I337,"*GSB*")*$AE337</f>
        <v>0</v>
      </c>
      <c r="AG337" s="33">
        <f>COUNTIF($I337,"3a")*$AE337</f>
        <v>0</v>
      </c>
      <c r="AH337" s="33">
        <f>COUNTIF($I337,"4e")*$AE337</f>
        <v>0</v>
      </c>
      <c r="AI337" s="33">
        <f t="shared" si="18"/>
        <v>1</v>
      </c>
      <c r="AJ337" s="33">
        <f>COUNTIF($I337,"BAM")*$AE337</f>
        <v>0</v>
      </c>
      <c r="AK337" s="163">
        <f>(COUNTIF($I337,"AUTRES")+COUNTIF($I337,"UID")+COUNTIF($I337,"CII")+COUNTIF($I337,"EAE"))*$AE337</f>
        <v>0</v>
      </c>
      <c r="AL337" s="164">
        <f t="shared" si="19"/>
        <v>0</v>
      </c>
      <c r="AM337" s="33">
        <f>COUNTIF($J337,"MAR")*$AE337</f>
        <v>0</v>
      </c>
      <c r="AN337" s="165">
        <f>COUNTIF($J337,"TER")*$AE337</f>
        <v>1</v>
      </c>
    </row>
    <row r="338" spans="1:40" ht="20.100000000000001" customHeight="1" x14ac:dyDescent="0.25">
      <c r="A338" s="12"/>
      <c r="B338" s="10">
        <v>44266</v>
      </c>
      <c r="C338" s="29"/>
      <c r="D338" s="7"/>
      <c r="E338" s="11"/>
      <c r="F338" s="120">
        <v>334</v>
      </c>
      <c r="G338" s="115"/>
      <c r="H338" s="6"/>
      <c r="I338" s="16" t="s">
        <v>61</v>
      </c>
      <c r="J338" s="17" t="s">
        <v>67</v>
      </c>
      <c r="K338" s="105" t="s">
        <v>18</v>
      </c>
      <c r="L338" s="7"/>
      <c r="M338" s="7"/>
      <c r="N338" s="6"/>
      <c r="O338" s="88">
        <f t="shared" ca="1" si="17"/>
        <v>44593</v>
      </c>
      <c r="P338" s="5" t="s">
        <v>21</v>
      </c>
      <c r="Q338" s="13" t="s">
        <v>22</v>
      </c>
      <c r="R338" s="11" t="s">
        <v>23</v>
      </c>
      <c r="S338" s="24">
        <v>44266</v>
      </c>
      <c r="T338" s="24">
        <v>44280</v>
      </c>
      <c r="U338" s="24" t="s">
        <v>23</v>
      </c>
      <c r="V338" s="24">
        <v>44773</v>
      </c>
      <c r="W338" s="180"/>
      <c r="X338" s="24">
        <v>44328</v>
      </c>
      <c r="Y338" s="24">
        <v>44280</v>
      </c>
      <c r="Z338" s="7"/>
      <c r="AA338" s="22"/>
      <c r="AB338" s="110"/>
      <c r="AC338" s="58"/>
      <c r="AE338" s="161">
        <f>IF(COUNTIF($F$5:$F338,F338)&gt;1,"0",COUNTIF($F$5:$F338,F338))</f>
        <v>1</v>
      </c>
      <c r="AF338" s="162">
        <f>COUNTIF($I338,"*GSB*")*$AE338</f>
        <v>0</v>
      </c>
      <c r="AG338" s="33">
        <f>COUNTIF($I338,"3a")*$AE338</f>
        <v>1</v>
      </c>
      <c r="AH338" s="33">
        <f>COUNTIF($I338,"4e")*$AE338</f>
        <v>0</v>
      </c>
      <c r="AI338" s="33">
        <f t="shared" si="18"/>
        <v>0</v>
      </c>
      <c r="AJ338" s="33">
        <f>COUNTIF($I338,"BAM")*$AE338</f>
        <v>0</v>
      </c>
      <c r="AK338" s="163">
        <f>(COUNTIF($I338,"AUTRES")+COUNTIF($I338,"UID")+COUNTIF($I338,"CII")+COUNTIF($I338,"EAE"))*$AE338</f>
        <v>0</v>
      </c>
      <c r="AL338" s="164">
        <f t="shared" si="19"/>
        <v>0</v>
      </c>
      <c r="AM338" s="33">
        <f>COUNTIF($J338,"MAR")*$AE338</f>
        <v>0</v>
      </c>
      <c r="AN338" s="165">
        <f>COUNTIF($J338,"TER")*$AE338</f>
        <v>1</v>
      </c>
    </row>
    <row r="339" spans="1:40" ht="20.100000000000001" customHeight="1" x14ac:dyDescent="0.25">
      <c r="A339" s="12"/>
      <c r="B339" s="10">
        <v>44266</v>
      </c>
      <c r="C339" s="29"/>
      <c r="D339" s="7"/>
      <c r="E339" s="11"/>
      <c r="F339" s="120">
        <v>335</v>
      </c>
      <c r="G339" s="115"/>
      <c r="H339" s="6"/>
      <c r="I339" s="16" t="s">
        <v>65</v>
      </c>
      <c r="J339" s="17" t="s">
        <v>67</v>
      </c>
      <c r="K339" s="105" t="s">
        <v>24</v>
      </c>
      <c r="L339" s="7"/>
      <c r="M339" s="7"/>
      <c r="N339" s="6"/>
      <c r="O339" s="88">
        <f t="shared" ca="1" si="17"/>
        <v>44593</v>
      </c>
      <c r="P339" s="5" t="s">
        <v>21</v>
      </c>
      <c r="Q339" s="13" t="s">
        <v>26</v>
      </c>
      <c r="R339" s="11" t="s">
        <v>27</v>
      </c>
      <c r="S339" s="24">
        <v>44266</v>
      </c>
      <c r="T339" s="92"/>
      <c r="U339" s="92"/>
      <c r="V339" s="92"/>
      <c r="W339" s="179"/>
      <c r="X339" s="92"/>
      <c r="Y339" s="92">
        <v>44266</v>
      </c>
      <c r="Z339" s="7"/>
      <c r="AA339" s="22"/>
      <c r="AB339" s="110"/>
      <c r="AC339" s="58"/>
      <c r="AE339" s="161">
        <f>IF(COUNTIF($F$5:$F339,F339)&gt;1,"0",COUNTIF($F$5:$F339,F339))</f>
        <v>1</v>
      </c>
      <c r="AF339" s="162">
        <f>COUNTIF($I339,"*GSB*")*$AE339</f>
        <v>1</v>
      </c>
      <c r="AG339" s="33">
        <f>COUNTIF($I339,"3a")*$AE339</f>
        <v>0</v>
      </c>
      <c r="AH339" s="33">
        <f>COUNTIF($I339,"4e")*$AE339</f>
        <v>0</v>
      </c>
      <c r="AI339" s="33">
        <f t="shared" si="18"/>
        <v>0</v>
      </c>
      <c r="AJ339" s="33">
        <f>COUNTIF($I339,"BAM")*$AE339</f>
        <v>0</v>
      </c>
      <c r="AK339" s="163">
        <f>(COUNTIF($I339,"AUTRES")+COUNTIF($I339,"UID")+COUNTIF($I339,"CII")+COUNTIF($I339,"EAE"))*$AE339</f>
        <v>0</v>
      </c>
      <c r="AL339" s="164">
        <f t="shared" si="19"/>
        <v>0</v>
      </c>
      <c r="AM339" s="33">
        <f>COUNTIF($J339,"MAR")*$AE339</f>
        <v>0</v>
      </c>
      <c r="AN339" s="165">
        <f>COUNTIF($J339,"TER")*$AE339</f>
        <v>1</v>
      </c>
    </row>
    <row r="340" spans="1:40" ht="20.100000000000001" customHeight="1" x14ac:dyDescent="0.25">
      <c r="A340" s="12"/>
      <c r="B340" s="10">
        <v>44270</v>
      </c>
      <c r="C340" s="29"/>
      <c r="D340" s="7"/>
      <c r="E340" s="11"/>
      <c r="F340" s="120">
        <v>336</v>
      </c>
      <c r="G340" s="115"/>
      <c r="H340" s="6"/>
      <c r="I340" s="16" t="s">
        <v>65</v>
      </c>
      <c r="J340" s="17" t="s">
        <v>67</v>
      </c>
      <c r="K340" s="105" t="s">
        <v>24</v>
      </c>
      <c r="L340" s="7"/>
      <c r="M340" s="7"/>
      <c r="N340" s="6"/>
      <c r="O340" s="88">
        <f t="shared" ca="1" si="17"/>
        <v>44593</v>
      </c>
      <c r="P340" s="5" t="s">
        <v>21</v>
      </c>
      <c r="Q340" s="13" t="s">
        <v>22</v>
      </c>
      <c r="R340" s="11" t="s">
        <v>23</v>
      </c>
      <c r="S340" s="24">
        <v>44270</v>
      </c>
      <c r="T340" s="24">
        <v>44280</v>
      </c>
      <c r="U340" s="24" t="s">
        <v>23</v>
      </c>
      <c r="V340" s="24">
        <v>45688</v>
      </c>
      <c r="W340" s="180"/>
      <c r="X340" s="24">
        <v>44281</v>
      </c>
      <c r="Y340" s="24">
        <v>44280</v>
      </c>
      <c r="Z340" s="7"/>
      <c r="AA340" s="22"/>
      <c r="AB340" s="110"/>
      <c r="AC340" s="58"/>
      <c r="AE340" s="161">
        <f>IF(COUNTIF($F$5:$F340,F340)&gt;1,"0",COUNTIF($F$5:$F340,F340))</f>
        <v>1</v>
      </c>
      <c r="AF340" s="162">
        <f>COUNTIF($I340,"*GSB*")*$AE340</f>
        <v>1</v>
      </c>
      <c r="AG340" s="33">
        <f>COUNTIF($I340,"3a")*$AE340</f>
        <v>0</v>
      </c>
      <c r="AH340" s="33">
        <f>COUNTIF($I340,"4e")*$AE340</f>
        <v>0</v>
      </c>
      <c r="AI340" s="33">
        <f t="shared" si="18"/>
        <v>0</v>
      </c>
      <c r="AJ340" s="33">
        <f>COUNTIF($I340,"BAM")*$AE340</f>
        <v>0</v>
      </c>
      <c r="AK340" s="163">
        <f>(COUNTIF($I340,"AUTRES")+COUNTIF($I340,"UID")+COUNTIF($I340,"CII")+COUNTIF($I340,"EAE"))*$AE340</f>
        <v>0</v>
      </c>
      <c r="AL340" s="164">
        <f t="shared" si="19"/>
        <v>0</v>
      </c>
      <c r="AM340" s="33">
        <f>COUNTIF($J340,"MAR")*$AE340</f>
        <v>0</v>
      </c>
      <c r="AN340" s="165">
        <f>COUNTIF($J340,"TER")*$AE340</f>
        <v>1</v>
      </c>
    </row>
    <row r="341" spans="1:40" ht="20.100000000000001" customHeight="1" x14ac:dyDescent="0.25">
      <c r="A341" s="12"/>
      <c r="B341" s="10">
        <v>44293</v>
      </c>
      <c r="C341" s="29"/>
      <c r="D341" s="7"/>
      <c r="E341" s="11"/>
      <c r="F341" s="120">
        <v>337</v>
      </c>
      <c r="G341" s="115"/>
      <c r="H341" s="6"/>
      <c r="I341" s="16" t="s">
        <v>61</v>
      </c>
      <c r="J341" s="17" t="s">
        <v>67</v>
      </c>
      <c r="K341" s="105" t="s">
        <v>18</v>
      </c>
      <c r="L341" s="7"/>
      <c r="M341" s="7"/>
      <c r="N341" s="6"/>
      <c r="O341" s="88">
        <f t="shared" ca="1" si="17"/>
        <v>44593</v>
      </c>
      <c r="P341" s="5" t="s">
        <v>21</v>
      </c>
      <c r="Q341" s="13" t="s">
        <v>22</v>
      </c>
      <c r="R341" s="11" t="s">
        <v>23</v>
      </c>
      <c r="S341" s="24">
        <v>44293</v>
      </c>
      <c r="T341" s="24">
        <v>44305</v>
      </c>
      <c r="U341" s="24" t="s">
        <v>23</v>
      </c>
      <c r="V341" s="24">
        <v>44681</v>
      </c>
      <c r="W341" s="180"/>
      <c r="X341" s="24">
        <v>44306</v>
      </c>
      <c r="Y341" s="24">
        <v>44305</v>
      </c>
      <c r="Z341" s="7"/>
      <c r="AA341" s="22"/>
      <c r="AB341" s="110"/>
      <c r="AC341" s="58"/>
      <c r="AE341" s="161">
        <f>IF(COUNTIF($F$5:$F341,F341)&gt;1,"0",COUNTIF($F$5:$F341,F341))</f>
        <v>1</v>
      </c>
      <c r="AF341" s="162">
        <f>COUNTIF($I341,"*GSB*")*$AE341</f>
        <v>0</v>
      </c>
      <c r="AG341" s="33">
        <f>COUNTIF($I341,"3a")*$AE341</f>
        <v>1</v>
      </c>
      <c r="AH341" s="33">
        <f>COUNTIF($I341,"4e")*$AE341</f>
        <v>0</v>
      </c>
      <c r="AI341" s="33">
        <f t="shared" si="18"/>
        <v>0</v>
      </c>
      <c r="AJ341" s="33">
        <f>COUNTIF($I341,"BAM")*$AE341</f>
        <v>0</v>
      </c>
      <c r="AK341" s="163">
        <f>(COUNTIF($I341,"AUTRES")+COUNTIF($I341,"UID")+COUNTIF($I341,"CII")+COUNTIF($I341,"EAE"))*$AE341</f>
        <v>0</v>
      </c>
      <c r="AL341" s="164">
        <f t="shared" si="19"/>
        <v>0</v>
      </c>
      <c r="AM341" s="33">
        <f>COUNTIF($J341,"MAR")*$AE341</f>
        <v>0</v>
      </c>
      <c r="AN341" s="165">
        <f>COUNTIF($J341,"TER")*$AE341</f>
        <v>1</v>
      </c>
    </row>
    <row r="342" spans="1:40" ht="20.100000000000001" customHeight="1" x14ac:dyDescent="0.25">
      <c r="A342" s="12"/>
      <c r="B342" s="10">
        <v>44271</v>
      </c>
      <c r="C342" s="29"/>
      <c r="D342" s="7"/>
      <c r="E342" s="11"/>
      <c r="F342" s="120">
        <v>338</v>
      </c>
      <c r="G342" s="115"/>
      <c r="H342" s="6"/>
      <c r="I342" s="16" t="s">
        <v>64</v>
      </c>
      <c r="J342" s="13" t="s">
        <v>66</v>
      </c>
      <c r="K342" s="105" t="s">
        <v>24</v>
      </c>
      <c r="L342" s="7"/>
      <c r="M342" s="7"/>
      <c r="N342" s="6"/>
      <c r="O342" s="88">
        <f t="shared" ca="1" si="17"/>
        <v>44593</v>
      </c>
      <c r="P342" s="5" t="s">
        <v>21</v>
      </c>
      <c r="Q342" s="13" t="s">
        <v>22</v>
      </c>
      <c r="R342" s="11" t="s">
        <v>23</v>
      </c>
      <c r="S342" s="24">
        <v>44271</v>
      </c>
      <c r="T342" s="24">
        <v>44280</v>
      </c>
      <c r="U342" s="24" t="s">
        <v>23</v>
      </c>
      <c r="V342" s="24">
        <v>46100</v>
      </c>
      <c r="W342" s="180"/>
      <c r="X342" s="24">
        <v>44285</v>
      </c>
      <c r="Y342" s="24">
        <v>44280</v>
      </c>
      <c r="Z342" s="7"/>
      <c r="AA342" s="22"/>
      <c r="AB342" s="110"/>
      <c r="AC342" s="58"/>
      <c r="AE342" s="161">
        <f>IF(COUNTIF($F$5:$F342,F342)&gt;1,"0",COUNTIF($F$5:$F342,F342))</f>
        <v>1</v>
      </c>
      <c r="AF342" s="162">
        <f>COUNTIF($I342,"*GSB*")*$AE342</f>
        <v>0</v>
      </c>
      <c r="AG342" s="33">
        <f>COUNTIF($I342,"3a")*$AE342</f>
        <v>0</v>
      </c>
      <c r="AH342" s="33">
        <f>COUNTIF($I342,"4e")*$AE342</f>
        <v>0</v>
      </c>
      <c r="AI342" s="33">
        <f t="shared" si="18"/>
        <v>0</v>
      </c>
      <c r="AJ342" s="33">
        <f>COUNTIF($I342,"BAM")*$AE342</f>
        <v>1</v>
      </c>
      <c r="AK342" s="163">
        <f>(COUNTIF($I342,"AUTRES")+COUNTIF($I342,"UID")+COUNTIF($I342,"CII")+COUNTIF($I342,"EAE"))*$AE342</f>
        <v>0</v>
      </c>
      <c r="AL342" s="164">
        <f t="shared" si="19"/>
        <v>0</v>
      </c>
      <c r="AM342" s="33">
        <f>COUNTIF($J342,"MAR")*$AE342</f>
        <v>1</v>
      </c>
      <c r="AN342" s="165">
        <f>COUNTIF($J342,"TER")*$AE342</f>
        <v>0</v>
      </c>
    </row>
    <row r="343" spans="1:40" ht="20.100000000000001" customHeight="1" x14ac:dyDescent="0.25">
      <c r="A343" s="12"/>
      <c r="B343" s="10">
        <v>44271</v>
      </c>
      <c r="C343" s="29"/>
      <c r="D343" s="7"/>
      <c r="E343" s="11"/>
      <c r="F343" s="120">
        <v>339</v>
      </c>
      <c r="G343" s="115"/>
      <c r="H343" s="6"/>
      <c r="I343" s="16" t="s">
        <v>64</v>
      </c>
      <c r="J343" s="13" t="s">
        <v>66</v>
      </c>
      <c r="K343" s="105" t="s">
        <v>18</v>
      </c>
      <c r="L343" s="7"/>
      <c r="M343" s="7"/>
      <c r="N343" s="6"/>
      <c r="O343" s="88">
        <f t="shared" ca="1" si="17"/>
        <v>44593</v>
      </c>
      <c r="P343" s="5" t="s">
        <v>21</v>
      </c>
      <c r="Q343" s="13" t="s">
        <v>22</v>
      </c>
      <c r="R343" s="11" t="s">
        <v>23</v>
      </c>
      <c r="S343" s="24">
        <v>44271</v>
      </c>
      <c r="T343" s="24">
        <v>44280</v>
      </c>
      <c r="U343" s="24" t="s">
        <v>23</v>
      </c>
      <c r="V343" s="24">
        <v>46100</v>
      </c>
      <c r="W343" s="180"/>
      <c r="X343" s="24">
        <v>44285</v>
      </c>
      <c r="Y343" s="24">
        <v>44280</v>
      </c>
      <c r="Z343" s="7"/>
      <c r="AA343" s="22"/>
      <c r="AB343" s="110"/>
      <c r="AC343" s="58"/>
      <c r="AE343" s="161">
        <f>IF(COUNTIF($F$5:$F343,F343)&gt;1,"0",COUNTIF($F$5:$F343,F343))</f>
        <v>1</v>
      </c>
      <c r="AF343" s="162">
        <f>COUNTIF($I343,"*GSB*")*$AE343</f>
        <v>0</v>
      </c>
      <c r="AG343" s="33">
        <f>COUNTIF($I343,"3a")*$AE343</f>
        <v>0</v>
      </c>
      <c r="AH343" s="33">
        <f>COUNTIF($I343,"4e")*$AE343</f>
        <v>0</v>
      </c>
      <c r="AI343" s="33">
        <f t="shared" si="18"/>
        <v>0</v>
      </c>
      <c r="AJ343" s="33">
        <f>COUNTIF($I343,"BAM")*$AE343</f>
        <v>1</v>
      </c>
      <c r="AK343" s="163">
        <f>(COUNTIF($I343,"AUTRES")+COUNTIF($I343,"UID")+COUNTIF($I343,"CII")+COUNTIF($I343,"EAE"))*$AE343</f>
        <v>0</v>
      </c>
      <c r="AL343" s="164">
        <f t="shared" si="19"/>
        <v>0</v>
      </c>
      <c r="AM343" s="33">
        <f>COUNTIF($J343,"MAR")*$AE343</f>
        <v>1</v>
      </c>
      <c r="AN343" s="165">
        <f>COUNTIF($J343,"TER")*$AE343</f>
        <v>0</v>
      </c>
    </row>
    <row r="344" spans="1:40" ht="20.100000000000001" customHeight="1" x14ac:dyDescent="0.25">
      <c r="A344" s="12"/>
      <c r="B344" s="10">
        <v>44272</v>
      </c>
      <c r="C344" s="29"/>
      <c r="D344" s="7"/>
      <c r="E344" s="11"/>
      <c r="F344" s="120">
        <v>340</v>
      </c>
      <c r="G344" s="115"/>
      <c r="H344" s="6"/>
      <c r="I344" s="16" t="s">
        <v>60</v>
      </c>
      <c r="J344" s="17" t="s">
        <v>67</v>
      </c>
      <c r="K344" s="105" t="s">
        <v>24</v>
      </c>
      <c r="L344" s="7"/>
      <c r="M344" s="7"/>
      <c r="N344" s="6"/>
      <c r="O344" s="88">
        <f t="shared" ca="1" si="17"/>
        <v>44593</v>
      </c>
      <c r="P344" s="5" t="s">
        <v>21</v>
      </c>
      <c r="Q344" s="13" t="s">
        <v>22</v>
      </c>
      <c r="R344" s="11" t="s">
        <v>23</v>
      </c>
      <c r="S344" s="24">
        <v>44383</v>
      </c>
      <c r="T344" s="24">
        <v>44396</v>
      </c>
      <c r="U344" s="24" t="s">
        <v>23</v>
      </c>
      <c r="V344" s="24">
        <v>44774</v>
      </c>
      <c r="W344" s="180"/>
      <c r="X344" s="108">
        <v>44446</v>
      </c>
      <c r="Y344" s="24">
        <v>44396</v>
      </c>
      <c r="Z344" s="7"/>
      <c r="AA344" s="22"/>
      <c r="AB344" s="114">
        <v>44383</v>
      </c>
      <c r="AC344" s="58"/>
      <c r="AE344" s="161">
        <f>IF(COUNTIF($F$5:$F344,F344)&gt;1,"0",COUNTIF($F$5:$F344,F344))</f>
        <v>1</v>
      </c>
      <c r="AF344" s="162">
        <f>COUNTIF($I344,"*GSB*")*$AE344</f>
        <v>0</v>
      </c>
      <c r="AG344" s="33">
        <f>COUNTIF($I344,"3a")*$AE344</f>
        <v>0</v>
      </c>
      <c r="AH344" s="33">
        <f>COUNTIF($I344,"4e")*$AE344</f>
        <v>1</v>
      </c>
      <c r="AI344" s="33">
        <f t="shared" si="18"/>
        <v>0</v>
      </c>
      <c r="AJ344" s="33">
        <f>COUNTIF($I344,"BAM")*$AE344</f>
        <v>0</v>
      </c>
      <c r="AK344" s="163">
        <f>(COUNTIF($I344,"AUTRES")+COUNTIF($I344,"UID")+COUNTIF($I344,"CII")+COUNTIF($I344,"EAE"))*$AE344</f>
        <v>0</v>
      </c>
      <c r="AL344" s="164">
        <f t="shared" si="19"/>
        <v>0</v>
      </c>
      <c r="AM344" s="33">
        <f>COUNTIF($J344,"MAR")*$AE344</f>
        <v>0</v>
      </c>
      <c r="AN344" s="165">
        <f>COUNTIF($J344,"TER")*$AE344</f>
        <v>1</v>
      </c>
    </row>
    <row r="345" spans="1:40" ht="20.100000000000001" customHeight="1" x14ac:dyDescent="0.25">
      <c r="A345" s="12"/>
      <c r="B345" s="10">
        <v>44272</v>
      </c>
      <c r="C345" s="29"/>
      <c r="D345" s="7"/>
      <c r="E345" s="11"/>
      <c r="F345" s="120">
        <v>341</v>
      </c>
      <c r="G345" s="115"/>
      <c r="H345" s="6"/>
      <c r="I345" s="16" t="s">
        <v>60</v>
      </c>
      <c r="J345" s="17" t="s">
        <v>67</v>
      </c>
      <c r="K345" s="105" t="s">
        <v>24</v>
      </c>
      <c r="L345" s="7"/>
      <c r="M345" s="7"/>
      <c r="N345" s="6"/>
      <c r="O345" s="88">
        <f t="shared" ca="1" si="17"/>
        <v>44593</v>
      </c>
      <c r="P345" s="5" t="s">
        <v>21</v>
      </c>
      <c r="Q345" s="13" t="s">
        <v>22</v>
      </c>
      <c r="R345" s="11" t="s">
        <v>27</v>
      </c>
      <c r="S345" s="24">
        <v>44272</v>
      </c>
      <c r="T345" s="92"/>
      <c r="U345" s="92"/>
      <c r="V345" s="92"/>
      <c r="W345" s="179"/>
      <c r="X345" s="92"/>
      <c r="Y345" s="92">
        <v>44272</v>
      </c>
      <c r="Z345" s="7"/>
      <c r="AA345" s="22"/>
      <c r="AB345" s="110"/>
      <c r="AC345" s="58"/>
      <c r="AE345" s="161">
        <f>IF(COUNTIF($F$5:$F345,F345)&gt;1,"0",COUNTIF($F$5:$F345,F345))</f>
        <v>1</v>
      </c>
      <c r="AF345" s="162">
        <f>COUNTIF($I345,"*GSB*")*$AE345</f>
        <v>0</v>
      </c>
      <c r="AG345" s="33">
        <f>COUNTIF($I345,"3a")*$AE345</f>
        <v>0</v>
      </c>
      <c r="AH345" s="33">
        <f>COUNTIF($I345,"4e")*$AE345</f>
        <v>1</v>
      </c>
      <c r="AI345" s="33">
        <f t="shared" si="18"/>
        <v>0</v>
      </c>
      <c r="AJ345" s="33">
        <f>COUNTIF($I345,"BAM")*$AE345</f>
        <v>0</v>
      </c>
      <c r="AK345" s="163">
        <f>(COUNTIF($I345,"AUTRES")+COUNTIF($I345,"UID")+COUNTIF($I345,"CII")+COUNTIF($I345,"EAE"))*$AE345</f>
        <v>0</v>
      </c>
      <c r="AL345" s="164">
        <f t="shared" si="19"/>
        <v>0</v>
      </c>
      <c r="AM345" s="33">
        <f>COUNTIF($J345,"MAR")*$AE345</f>
        <v>0</v>
      </c>
      <c r="AN345" s="165">
        <f>COUNTIF($J345,"TER")*$AE345</f>
        <v>1</v>
      </c>
    </row>
    <row r="346" spans="1:40" ht="20.100000000000001" customHeight="1" x14ac:dyDescent="0.25">
      <c r="A346" s="12"/>
      <c r="B346" s="10">
        <v>44272</v>
      </c>
      <c r="C346" s="29"/>
      <c r="D346" s="7"/>
      <c r="E346" s="11"/>
      <c r="F346" s="120">
        <v>342</v>
      </c>
      <c r="G346" s="115"/>
      <c r="H346" s="6"/>
      <c r="I346" s="16" t="s">
        <v>60</v>
      </c>
      <c r="J346" s="17" t="s">
        <v>67</v>
      </c>
      <c r="K346" s="105" t="s">
        <v>24</v>
      </c>
      <c r="L346" s="7"/>
      <c r="M346" s="7"/>
      <c r="N346" s="6"/>
      <c r="O346" s="88">
        <f t="shared" ca="1" si="17"/>
        <v>44593</v>
      </c>
      <c r="P346" s="5" t="s">
        <v>21</v>
      </c>
      <c r="Q346" s="13" t="s">
        <v>22</v>
      </c>
      <c r="R346" s="11" t="s">
        <v>27</v>
      </c>
      <c r="S346" s="24">
        <v>44272</v>
      </c>
      <c r="T346" s="92"/>
      <c r="U346" s="92"/>
      <c r="V346" s="92"/>
      <c r="W346" s="179"/>
      <c r="X346" s="92"/>
      <c r="Y346" s="92">
        <v>44272</v>
      </c>
      <c r="Z346" s="7"/>
      <c r="AA346" s="22"/>
      <c r="AB346" s="110"/>
      <c r="AC346" s="58"/>
      <c r="AE346" s="161">
        <f>IF(COUNTIF($F$5:$F346,F346)&gt;1,"0",COUNTIF($F$5:$F346,F346))</f>
        <v>1</v>
      </c>
      <c r="AF346" s="162">
        <f>COUNTIF($I346,"*GSB*")*$AE346</f>
        <v>0</v>
      </c>
      <c r="AG346" s="33">
        <f>COUNTIF($I346,"3a")*$AE346</f>
        <v>0</v>
      </c>
      <c r="AH346" s="33">
        <f>COUNTIF($I346,"4e")*$AE346</f>
        <v>1</v>
      </c>
      <c r="AI346" s="33">
        <f t="shared" si="18"/>
        <v>0</v>
      </c>
      <c r="AJ346" s="33">
        <f>COUNTIF($I346,"BAM")*$AE346</f>
        <v>0</v>
      </c>
      <c r="AK346" s="163">
        <f>(COUNTIF($I346,"AUTRES")+COUNTIF($I346,"UID")+COUNTIF($I346,"CII")+COUNTIF($I346,"EAE"))*$AE346</f>
        <v>0</v>
      </c>
      <c r="AL346" s="164">
        <f t="shared" si="19"/>
        <v>0</v>
      </c>
      <c r="AM346" s="33">
        <f>COUNTIF($J346,"MAR")*$AE346</f>
        <v>0</v>
      </c>
      <c r="AN346" s="165">
        <f>COUNTIF($J346,"TER")*$AE346</f>
        <v>1</v>
      </c>
    </row>
    <row r="347" spans="1:40" ht="20.100000000000001" customHeight="1" x14ac:dyDescent="0.25">
      <c r="A347" s="12"/>
      <c r="B347" s="10">
        <v>44272</v>
      </c>
      <c r="C347" s="29"/>
      <c r="D347" s="7"/>
      <c r="E347" s="11"/>
      <c r="F347" s="120">
        <v>343</v>
      </c>
      <c r="G347" s="115"/>
      <c r="H347" s="6"/>
      <c r="I347" s="16" t="s">
        <v>64</v>
      </c>
      <c r="J347" s="13" t="s">
        <v>66</v>
      </c>
      <c r="K347" s="105" t="s">
        <v>18</v>
      </c>
      <c r="L347" s="7"/>
      <c r="M347" s="7"/>
      <c r="N347" s="6"/>
      <c r="O347" s="88">
        <f t="shared" ca="1" si="17"/>
        <v>44593</v>
      </c>
      <c r="P347" s="5" t="s">
        <v>21</v>
      </c>
      <c r="Q347" s="13" t="s">
        <v>22</v>
      </c>
      <c r="R347" s="11" t="s">
        <v>23</v>
      </c>
      <c r="S347" s="24">
        <v>44273</v>
      </c>
      <c r="T347" s="24">
        <v>44284</v>
      </c>
      <c r="U347" s="24" t="s">
        <v>23</v>
      </c>
      <c r="V347" s="24">
        <v>44498</v>
      </c>
      <c r="W347" s="180"/>
      <c r="X347" s="108">
        <v>44287</v>
      </c>
      <c r="Y347" s="24">
        <v>44284</v>
      </c>
      <c r="Z347" s="7"/>
      <c r="AA347" s="22"/>
      <c r="AB347" s="110"/>
      <c r="AC347" s="58"/>
      <c r="AE347" s="161">
        <f>IF(COUNTIF($F$5:$F347,F347)&gt;1,"0",COUNTIF($F$5:$F347,F347))</f>
        <v>1</v>
      </c>
      <c r="AF347" s="162">
        <f>COUNTIF($I347,"*GSB*")*$AE347</f>
        <v>0</v>
      </c>
      <c r="AG347" s="33">
        <f>COUNTIF($I347,"3a")*$AE347</f>
        <v>0</v>
      </c>
      <c r="AH347" s="33">
        <f>COUNTIF($I347,"4e")*$AE347</f>
        <v>0</v>
      </c>
      <c r="AI347" s="33">
        <f t="shared" si="18"/>
        <v>0</v>
      </c>
      <c r="AJ347" s="33">
        <f>COUNTIF($I347,"BAM")*$AE347</f>
        <v>1</v>
      </c>
      <c r="AK347" s="163">
        <f>(COUNTIF($I347,"AUTRES")+COUNTIF($I347,"UID")+COUNTIF($I347,"CII")+COUNTIF($I347,"EAE"))*$AE347</f>
        <v>0</v>
      </c>
      <c r="AL347" s="164">
        <f t="shared" si="19"/>
        <v>0</v>
      </c>
      <c r="AM347" s="33">
        <f>COUNTIF($J347,"MAR")*$AE347</f>
        <v>1</v>
      </c>
      <c r="AN347" s="165">
        <f>COUNTIF($J347,"TER")*$AE347</f>
        <v>0</v>
      </c>
    </row>
    <row r="348" spans="1:40" ht="20.100000000000001" customHeight="1" x14ac:dyDescent="0.25">
      <c r="A348" s="12"/>
      <c r="B348" s="10">
        <v>44272</v>
      </c>
      <c r="C348" s="29"/>
      <c r="D348" s="7"/>
      <c r="E348" s="11"/>
      <c r="F348" s="120">
        <v>344</v>
      </c>
      <c r="G348" s="115"/>
      <c r="H348" s="6"/>
      <c r="I348" s="16" t="s">
        <v>60</v>
      </c>
      <c r="J348" s="17" t="s">
        <v>67</v>
      </c>
      <c r="K348" s="105" t="s">
        <v>33</v>
      </c>
      <c r="L348" s="7"/>
      <c r="M348" s="7"/>
      <c r="N348" s="6"/>
      <c r="O348" s="88">
        <f t="shared" ca="1" si="17"/>
        <v>44593</v>
      </c>
      <c r="P348" s="5" t="s">
        <v>21</v>
      </c>
      <c r="Q348" s="13" t="s">
        <v>22</v>
      </c>
      <c r="R348" s="11" t="s">
        <v>23</v>
      </c>
      <c r="S348" s="24">
        <v>44272</v>
      </c>
      <c r="T348" s="24">
        <v>44284</v>
      </c>
      <c r="U348" s="24" t="s">
        <v>23</v>
      </c>
      <c r="V348" s="24">
        <v>45620</v>
      </c>
      <c r="W348" s="180"/>
      <c r="X348" s="24">
        <v>44294</v>
      </c>
      <c r="Y348" s="24">
        <v>44284</v>
      </c>
      <c r="Z348" s="7"/>
      <c r="AA348" s="22"/>
      <c r="AB348" s="110"/>
      <c r="AC348" s="58"/>
      <c r="AE348" s="161">
        <f>IF(COUNTIF($F$5:$F348,F348)&gt;1,"0",COUNTIF($F$5:$F348,F348))</f>
        <v>1</v>
      </c>
      <c r="AF348" s="162">
        <f>COUNTIF($I348,"*GSB*")*$AE348</f>
        <v>0</v>
      </c>
      <c r="AG348" s="33">
        <f>COUNTIF($I348,"3a")*$AE348</f>
        <v>0</v>
      </c>
      <c r="AH348" s="33">
        <f>COUNTIF($I348,"4e")*$AE348</f>
        <v>1</v>
      </c>
      <c r="AI348" s="33">
        <f t="shared" si="18"/>
        <v>0</v>
      </c>
      <c r="AJ348" s="33">
        <f>COUNTIF($I348,"BAM")*$AE348</f>
        <v>0</v>
      </c>
      <c r="AK348" s="163">
        <f>(COUNTIF($I348,"AUTRES")+COUNTIF($I348,"UID")+COUNTIF($I348,"CII")+COUNTIF($I348,"EAE"))*$AE348</f>
        <v>0</v>
      </c>
      <c r="AL348" s="164">
        <f t="shared" si="19"/>
        <v>0</v>
      </c>
      <c r="AM348" s="33">
        <f>COUNTIF($J348,"MAR")*$AE348</f>
        <v>0</v>
      </c>
      <c r="AN348" s="165">
        <f>COUNTIF($J348,"TER")*$AE348</f>
        <v>1</v>
      </c>
    </row>
    <row r="349" spans="1:40" ht="20.100000000000001" customHeight="1" x14ac:dyDescent="0.25">
      <c r="A349" s="12"/>
      <c r="B349" s="10">
        <v>44280</v>
      </c>
      <c r="C349" s="29"/>
      <c r="D349" s="7"/>
      <c r="E349" s="11"/>
      <c r="F349" s="120">
        <v>345</v>
      </c>
      <c r="G349" s="115"/>
      <c r="H349" s="6"/>
      <c r="I349" s="16" t="s">
        <v>60</v>
      </c>
      <c r="J349" s="17" t="s">
        <v>67</v>
      </c>
      <c r="K349" s="105" t="s">
        <v>24</v>
      </c>
      <c r="L349" s="7"/>
      <c r="M349" s="7"/>
      <c r="N349" s="6"/>
      <c r="O349" s="88">
        <f t="shared" ca="1" si="17"/>
        <v>44593</v>
      </c>
      <c r="P349" s="5" t="s">
        <v>21</v>
      </c>
      <c r="Q349" s="13" t="s">
        <v>22</v>
      </c>
      <c r="R349" s="11" t="s">
        <v>23</v>
      </c>
      <c r="S349" s="24">
        <v>44370</v>
      </c>
      <c r="T349" s="93">
        <v>44389</v>
      </c>
      <c r="U349" s="93" t="s">
        <v>23</v>
      </c>
      <c r="V349" s="93">
        <v>44595</v>
      </c>
      <c r="W349" s="180"/>
      <c r="X349" s="108">
        <v>44470</v>
      </c>
      <c r="Y349" s="93">
        <v>44389</v>
      </c>
      <c r="Z349" s="7"/>
      <c r="AA349" s="22"/>
      <c r="AB349" s="110"/>
      <c r="AC349" s="109">
        <v>44470</v>
      </c>
      <c r="AE349" s="161">
        <f>IF(COUNTIF($F$5:$F349,F349)&gt;1,"0",COUNTIF($F$5:$F349,F349))</f>
        <v>1</v>
      </c>
      <c r="AF349" s="162">
        <f>COUNTIF($I349,"*GSB*")*$AE349</f>
        <v>0</v>
      </c>
      <c r="AG349" s="33">
        <f>COUNTIF($I349,"3a")*$AE349</f>
        <v>0</v>
      </c>
      <c r="AH349" s="33">
        <f>COUNTIF($I349,"4e")*$AE349</f>
        <v>1</v>
      </c>
      <c r="AI349" s="33">
        <f t="shared" si="18"/>
        <v>0</v>
      </c>
      <c r="AJ349" s="33">
        <f>COUNTIF($I349,"BAM")*$AE349</f>
        <v>0</v>
      </c>
      <c r="AK349" s="163">
        <f>(COUNTIF($I349,"AUTRES")+COUNTIF($I349,"UID")+COUNTIF($I349,"CII")+COUNTIF($I349,"EAE"))*$AE349</f>
        <v>0</v>
      </c>
      <c r="AL349" s="164">
        <f t="shared" si="19"/>
        <v>0</v>
      </c>
      <c r="AM349" s="33">
        <f>COUNTIF($J349,"MAR")*$AE349</f>
        <v>0</v>
      </c>
      <c r="AN349" s="165">
        <f>COUNTIF($J349,"TER")*$AE349</f>
        <v>1</v>
      </c>
    </row>
    <row r="350" spans="1:40" ht="20.100000000000001" customHeight="1" x14ac:dyDescent="0.25">
      <c r="A350" s="12"/>
      <c r="B350" s="10">
        <v>44277</v>
      </c>
      <c r="C350" s="29"/>
      <c r="D350" s="7"/>
      <c r="E350" s="11"/>
      <c r="F350" s="120">
        <v>346</v>
      </c>
      <c r="G350" s="115"/>
      <c r="H350" s="6"/>
      <c r="I350" s="16" t="s">
        <v>60</v>
      </c>
      <c r="J350" s="17" t="s">
        <v>67</v>
      </c>
      <c r="K350" s="105" t="s">
        <v>24</v>
      </c>
      <c r="L350" s="7"/>
      <c r="M350" s="7"/>
      <c r="N350" s="6"/>
      <c r="O350" s="88">
        <f t="shared" ca="1" si="17"/>
        <v>44593</v>
      </c>
      <c r="P350" s="5" t="s">
        <v>21</v>
      </c>
      <c r="Q350" s="13" t="s">
        <v>22</v>
      </c>
      <c r="R350" s="11" t="s">
        <v>23</v>
      </c>
      <c r="S350" s="24">
        <v>44277</v>
      </c>
      <c r="T350" s="24">
        <v>44284</v>
      </c>
      <c r="U350" s="24" t="s">
        <v>23</v>
      </c>
      <c r="V350" s="24">
        <v>44787</v>
      </c>
      <c r="W350" s="180"/>
      <c r="X350" s="24">
        <v>44302</v>
      </c>
      <c r="Y350" s="24">
        <v>44284</v>
      </c>
      <c r="Z350" s="7"/>
      <c r="AA350" s="22"/>
      <c r="AB350" s="110"/>
      <c r="AC350" s="58"/>
      <c r="AE350" s="161">
        <f>IF(COUNTIF($F$5:$F350,F350)&gt;1,"0",COUNTIF($F$5:$F350,F350))</f>
        <v>1</v>
      </c>
      <c r="AF350" s="162">
        <f>COUNTIF($I350,"*GSB*")*$AE350</f>
        <v>0</v>
      </c>
      <c r="AG350" s="33">
        <f>COUNTIF($I350,"3a")*$AE350</f>
        <v>0</v>
      </c>
      <c r="AH350" s="33">
        <f>COUNTIF($I350,"4e")*$AE350</f>
        <v>1</v>
      </c>
      <c r="AI350" s="33">
        <f t="shared" si="18"/>
        <v>0</v>
      </c>
      <c r="AJ350" s="33">
        <f>COUNTIF($I350,"BAM")*$AE350</f>
        <v>0</v>
      </c>
      <c r="AK350" s="163">
        <f>(COUNTIF($I350,"AUTRES")+COUNTIF($I350,"UID")+COUNTIF($I350,"CII")+COUNTIF($I350,"EAE"))*$AE350</f>
        <v>0</v>
      </c>
      <c r="AL350" s="164">
        <f t="shared" si="19"/>
        <v>0</v>
      </c>
      <c r="AM350" s="33">
        <f>COUNTIF($J350,"MAR")*$AE350</f>
        <v>0</v>
      </c>
      <c r="AN350" s="165">
        <f>COUNTIF($J350,"TER")*$AE350</f>
        <v>1</v>
      </c>
    </row>
    <row r="351" spans="1:40" ht="20.100000000000001" customHeight="1" x14ac:dyDescent="0.25">
      <c r="A351" s="12"/>
      <c r="B351" s="10">
        <v>44277</v>
      </c>
      <c r="C351" s="29"/>
      <c r="D351" s="7"/>
      <c r="E351" s="11"/>
      <c r="F351" s="120">
        <v>347</v>
      </c>
      <c r="G351" s="115"/>
      <c r="H351" s="6"/>
      <c r="I351" s="16" t="s">
        <v>60</v>
      </c>
      <c r="J351" s="17" t="s">
        <v>67</v>
      </c>
      <c r="K351" s="105" t="s">
        <v>24</v>
      </c>
      <c r="L351" s="7"/>
      <c r="M351" s="7"/>
      <c r="N351" s="6"/>
      <c r="O351" s="88">
        <f t="shared" ca="1" si="17"/>
        <v>44593</v>
      </c>
      <c r="P351" s="5" t="s">
        <v>21</v>
      </c>
      <c r="Q351" s="13" t="s">
        <v>22</v>
      </c>
      <c r="R351" s="11" t="s">
        <v>23</v>
      </c>
      <c r="S351" s="24">
        <v>44277</v>
      </c>
      <c r="T351" s="24">
        <v>44284</v>
      </c>
      <c r="U351" s="24" t="s">
        <v>23</v>
      </c>
      <c r="V351" s="24">
        <v>44787</v>
      </c>
      <c r="W351" s="180"/>
      <c r="X351" s="24">
        <v>44302</v>
      </c>
      <c r="Y351" s="24">
        <v>44284</v>
      </c>
      <c r="Z351" s="7"/>
      <c r="AA351" s="22"/>
      <c r="AB351" s="110"/>
      <c r="AC351" s="58"/>
      <c r="AE351" s="161">
        <f>IF(COUNTIF($F$5:$F351,F351)&gt;1,"0",COUNTIF($F$5:$F351,F351))</f>
        <v>1</v>
      </c>
      <c r="AF351" s="162">
        <f>COUNTIF($I351,"*GSB*")*$AE351</f>
        <v>0</v>
      </c>
      <c r="AG351" s="33">
        <f>COUNTIF($I351,"3a")*$AE351</f>
        <v>0</v>
      </c>
      <c r="AH351" s="33">
        <f>COUNTIF($I351,"4e")*$AE351</f>
        <v>1</v>
      </c>
      <c r="AI351" s="33">
        <f t="shared" si="18"/>
        <v>0</v>
      </c>
      <c r="AJ351" s="33">
        <f>COUNTIF($I351,"BAM")*$AE351</f>
        <v>0</v>
      </c>
      <c r="AK351" s="163">
        <f>(COUNTIF($I351,"AUTRES")+COUNTIF($I351,"UID")+COUNTIF($I351,"CII")+COUNTIF($I351,"EAE"))*$AE351</f>
        <v>0</v>
      </c>
      <c r="AL351" s="164">
        <f t="shared" si="19"/>
        <v>0</v>
      </c>
      <c r="AM351" s="33">
        <f>COUNTIF($J351,"MAR")*$AE351</f>
        <v>0</v>
      </c>
      <c r="AN351" s="165">
        <f>COUNTIF($J351,"TER")*$AE351</f>
        <v>1</v>
      </c>
    </row>
    <row r="352" spans="1:40" ht="20.100000000000001" customHeight="1" x14ac:dyDescent="0.25">
      <c r="A352" s="12"/>
      <c r="B352" s="10">
        <v>44280</v>
      </c>
      <c r="C352" s="29"/>
      <c r="D352" s="7"/>
      <c r="E352" s="11"/>
      <c r="F352" s="120">
        <v>348</v>
      </c>
      <c r="G352" s="115"/>
      <c r="H352" s="6"/>
      <c r="I352" s="16" t="s">
        <v>60</v>
      </c>
      <c r="J352" s="17" t="s">
        <v>67</v>
      </c>
      <c r="K352" s="105" t="s">
        <v>24</v>
      </c>
      <c r="L352" s="7"/>
      <c r="M352" s="7"/>
      <c r="N352" s="6"/>
      <c r="O352" s="88">
        <f t="shared" ca="1" si="17"/>
        <v>44593</v>
      </c>
      <c r="P352" s="5" t="s">
        <v>21</v>
      </c>
      <c r="Q352" s="13" t="s">
        <v>22</v>
      </c>
      <c r="R352" s="11" t="s">
        <v>23</v>
      </c>
      <c r="S352" s="24">
        <v>44370</v>
      </c>
      <c r="T352" s="93">
        <v>44389</v>
      </c>
      <c r="U352" s="93" t="s">
        <v>23</v>
      </c>
      <c r="V352" s="93">
        <v>44595</v>
      </c>
      <c r="W352" s="180"/>
      <c r="X352" s="108">
        <v>44470</v>
      </c>
      <c r="Y352" s="93">
        <v>44389</v>
      </c>
      <c r="Z352" s="7"/>
      <c r="AA352" s="22"/>
      <c r="AB352" s="110"/>
      <c r="AC352" s="109">
        <v>44470</v>
      </c>
      <c r="AE352" s="161">
        <f>IF(COUNTIF($F$5:$F352,F352)&gt;1,"0",COUNTIF($F$5:$F352,F352))</f>
        <v>1</v>
      </c>
      <c r="AF352" s="162">
        <f>COUNTIF($I352,"*GSB*")*$AE352</f>
        <v>0</v>
      </c>
      <c r="AG352" s="33">
        <f>COUNTIF($I352,"3a")*$AE352</f>
        <v>0</v>
      </c>
      <c r="AH352" s="33">
        <f>COUNTIF($I352,"4e")*$AE352</f>
        <v>1</v>
      </c>
      <c r="AI352" s="33">
        <f t="shared" si="18"/>
        <v>0</v>
      </c>
      <c r="AJ352" s="33">
        <f>COUNTIF($I352,"BAM")*$AE352</f>
        <v>0</v>
      </c>
      <c r="AK352" s="163">
        <f>(COUNTIF($I352,"AUTRES")+COUNTIF($I352,"UID")+COUNTIF($I352,"CII")+COUNTIF($I352,"EAE"))*$AE352</f>
        <v>0</v>
      </c>
      <c r="AL352" s="164">
        <f t="shared" si="19"/>
        <v>0</v>
      </c>
      <c r="AM352" s="33">
        <f>COUNTIF($J352,"MAR")*$AE352</f>
        <v>0</v>
      </c>
      <c r="AN352" s="165">
        <f>COUNTIF($J352,"TER")*$AE352</f>
        <v>1</v>
      </c>
    </row>
    <row r="353" spans="1:40" ht="20.100000000000001" customHeight="1" x14ac:dyDescent="0.25">
      <c r="A353" s="12"/>
      <c r="B353" s="10">
        <v>44280</v>
      </c>
      <c r="C353" s="29"/>
      <c r="D353" s="7"/>
      <c r="E353" s="11"/>
      <c r="F353" s="120">
        <v>349</v>
      </c>
      <c r="G353" s="115"/>
      <c r="H353" s="6"/>
      <c r="I353" s="16" t="s">
        <v>60</v>
      </c>
      <c r="J353" s="17" t="s">
        <v>67</v>
      </c>
      <c r="K353" s="105" t="s">
        <v>33</v>
      </c>
      <c r="L353" s="7"/>
      <c r="M353" s="7"/>
      <c r="N353" s="6"/>
      <c r="O353" s="88">
        <f t="shared" ca="1" si="17"/>
        <v>44593</v>
      </c>
      <c r="P353" s="5" t="s">
        <v>21</v>
      </c>
      <c r="Q353" s="13" t="s">
        <v>22</v>
      </c>
      <c r="R353" s="11" t="s">
        <v>23</v>
      </c>
      <c r="S353" s="24">
        <v>44281</v>
      </c>
      <c r="T353" s="24">
        <v>44293</v>
      </c>
      <c r="U353" s="24" t="s">
        <v>23</v>
      </c>
      <c r="V353" s="24">
        <v>46293</v>
      </c>
      <c r="W353" s="180"/>
      <c r="X353" s="24">
        <v>44321</v>
      </c>
      <c r="Y353" s="24">
        <v>44293</v>
      </c>
      <c r="Z353" s="7"/>
      <c r="AA353" s="22"/>
      <c r="AB353" s="110"/>
      <c r="AC353" s="58"/>
      <c r="AE353" s="161">
        <f>IF(COUNTIF($F$5:$F353,F353)&gt;1,"0",COUNTIF($F$5:$F353,F353))</f>
        <v>1</v>
      </c>
      <c r="AF353" s="162">
        <f>COUNTIF($I353,"*GSB*")*$AE353</f>
        <v>0</v>
      </c>
      <c r="AG353" s="33">
        <f>COUNTIF($I353,"3a")*$AE353</f>
        <v>0</v>
      </c>
      <c r="AH353" s="33">
        <f>COUNTIF($I353,"4e")*$AE353</f>
        <v>1</v>
      </c>
      <c r="AI353" s="33">
        <f t="shared" si="18"/>
        <v>0</v>
      </c>
      <c r="AJ353" s="33">
        <f>COUNTIF($I353,"BAM")*$AE353</f>
        <v>0</v>
      </c>
      <c r="AK353" s="163">
        <f>(COUNTIF($I353,"AUTRES")+COUNTIF($I353,"UID")+COUNTIF($I353,"CII")+COUNTIF($I353,"EAE"))*$AE353</f>
        <v>0</v>
      </c>
      <c r="AL353" s="164">
        <f t="shared" si="19"/>
        <v>0</v>
      </c>
      <c r="AM353" s="33">
        <f>COUNTIF($J353,"MAR")*$AE353</f>
        <v>0</v>
      </c>
      <c r="AN353" s="165">
        <f>COUNTIF($J353,"TER")*$AE353</f>
        <v>1</v>
      </c>
    </row>
    <row r="354" spans="1:40" ht="20.100000000000001" customHeight="1" x14ac:dyDescent="0.25">
      <c r="A354" s="12"/>
      <c r="B354" s="10">
        <v>44280</v>
      </c>
      <c r="C354" s="29"/>
      <c r="D354" s="7"/>
      <c r="E354" s="11"/>
      <c r="F354" s="120">
        <v>350</v>
      </c>
      <c r="G354" s="115"/>
      <c r="H354" s="6"/>
      <c r="I354" s="16" t="s">
        <v>60</v>
      </c>
      <c r="J354" s="17" t="s">
        <v>67</v>
      </c>
      <c r="K354" s="105" t="s">
        <v>18</v>
      </c>
      <c r="L354" s="7"/>
      <c r="M354" s="7"/>
      <c r="N354" s="6"/>
      <c r="O354" s="88">
        <f t="shared" ca="1" si="17"/>
        <v>44593</v>
      </c>
      <c r="P354" s="5" t="s">
        <v>21</v>
      </c>
      <c r="Q354" s="13" t="s">
        <v>22</v>
      </c>
      <c r="R354" s="11" t="s">
        <v>23</v>
      </c>
      <c r="S354" s="24">
        <v>44284</v>
      </c>
      <c r="T354" s="24">
        <v>44293</v>
      </c>
      <c r="U354" s="24" t="s">
        <v>23</v>
      </c>
      <c r="V354" s="24">
        <v>44963</v>
      </c>
      <c r="W354" s="180"/>
      <c r="X354" s="24">
        <v>44350</v>
      </c>
      <c r="Y354" s="24">
        <v>44293</v>
      </c>
      <c r="Z354" s="7"/>
      <c r="AA354" s="22"/>
      <c r="AB354" s="110"/>
      <c r="AC354" s="58"/>
      <c r="AE354" s="161">
        <f>IF(COUNTIF($F$5:$F354,F354)&gt;1,"0",COUNTIF($F$5:$F354,F354))</f>
        <v>1</v>
      </c>
      <c r="AF354" s="162">
        <f>COUNTIF($I354,"*GSB*")*$AE354</f>
        <v>0</v>
      </c>
      <c r="AG354" s="33">
        <f>COUNTIF($I354,"3a")*$AE354</f>
        <v>0</v>
      </c>
      <c r="AH354" s="33">
        <f>COUNTIF($I354,"4e")*$AE354</f>
        <v>1</v>
      </c>
      <c r="AI354" s="33">
        <f t="shared" si="18"/>
        <v>0</v>
      </c>
      <c r="AJ354" s="33">
        <f>COUNTIF($I354,"BAM")*$AE354</f>
        <v>0</v>
      </c>
      <c r="AK354" s="163">
        <f>(COUNTIF($I354,"AUTRES")+COUNTIF($I354,"UID")+COUNTIF($I354,"CII")+COUNTIF($I354,"EAE"))*$AE354</f>
        <v>0</v>
      </c>
      <c r="AL354" s="164">
        <f t="shared" si="19"/>
        <v>0</v>
      </c>
      <c r="AM354" s="33">
        <f>COUNTIF($J354,"MAR")*$AE354</f>
        <v>0</v>
      </c>
      <c r="AN354" s="165">
        <f>COUNTIF($J354,"TER")*$AE354</f>
        <v>1</v>
      </c>
    </row>
    <row r="355" spans="1:40" ht="20.100000000000001" customHeight="1" x14ac:dyDescent="0.25">
      <c r="A355" s="12"/>
      <c r="B355" s="10">
        <v>44280</v>
      </c>
      <c r="C355" s="29"/>
      <c r="D355" s="7"/>
      <c r="E355" s="11"/>
      <c r="F355" s="120">
        <v>351</v>
      </c>
      <c r="G355" s="115"/>
      <c r="H355" s="6"/>
      <c r="I355" s="16" t="s">
        <v>60</v>
      </c>
      <c r="J355" s="17" t="s">
        <v>67</v>
      </c>
      <c r="K355" s="105" t="s">
        <v>24</v>
      </c>
      <c r="L355" s="7"/>
      <c r="M355" s="7"/>
      <c r="N355" s="6"/>
      <c r="O355" s="88">
        <f t="shared" ca="1" si="17"/>
        <v>44593</v>
      </c>
      <c r="P355" s="5" t="s">
        <v>21</v>
      </c>
      <c r="Q355" s="13" t="s">
        <v>22</v>
      </c>
      <c r="R355" s="11" t="s">
        <v>23</v>
      </c>
      <c r="S355" s="24">
        <v>44284</v>
      </c>
      <c r="T355" s="24">
        <v>44293</v>
      </c>
      <c r="U355" s="24" t="s">
        <v>23</v>
      </c>
      <c r="V355" s="24">
        <v>44963</v>
      </c>
      <c r="W355" s="180"/>
      <c r="X355" s="108">
        <v>44350</v>
      </c>
      <c r="Y355" s="24">
        <v>44293</v>
      </c>
      <c r="Z355" s="7"/>
      <c r="AA355" s="22"/>
      <c r="AB355" s="110"/>
      <c r="AC355" s="58"/>
      <c r="AE355" s="161">
        <f>IF(COUNTIF($F$5:$F355,F355)&gt;1,"0",COUNTIF($F$5:$F355,F355))</f>
        <v>1</v>
      </c>
      <c r="AF355" s="162">
        <f>COUNTIF($I355,"*GSB*")*$AE355</f>
        <v>0</v>
      </c>
      <c r="AG355" s="33">
        <f>COUNTIF($I355,"3a")*$AE355</f>
        <v>0</v>
      </c>
      <c r="AH355" s="33">
        <f>COUNTIF($I355,"4e")*$AE355</f>
        <v>1</v>
      </c>
      <c r="AI355" s="33">
        <f t="shared" si="18"/>
        <v>0</v>
      </c>
      <c r="AJ355" s="33">
        <f>COUNTIF($I355,"BAM")*$AE355</f>
        <v>0</v>
      </c>
      <c r="AK355" s="163">
        <f>(COUNTIF($I355,"AUTRES")+COUNTIF($I355,"UID")+COUNTIF($I355,"CII")+COUNTIF($I355,"EAE"))*$AE355</f>
        <v>0</v>
      </c>
      <c r="AL355" s="164">
        <f t="shared" si="19"/>
        <v>0</v>
      </c>
      <c r="AM355" s="33">
        <f>COUNTIF($J355,"MAR")*$AE355</f>
        <v>0</v>
      </c>
      <c r="AN355" s="165">
        <f>COUNTIF($J355,"TER")*$AE355</f>
        <v>1</v>
      </c>
    </row>
    <row r="356" spans="1:40" ht="20.100000000000001" customHeight="1" x14ac:dyDescent="0.25">
      <c r="A356" s="12"/>
      <c r="B356" s="10">
        <v>44280</v>
      </c>
      <c r="C356" s="29"/>
      <c r="D356" s="7"/>
      <c r="E356" s="11"/>
      <c r="F356" s="120">
        <v>352</v>
      </c>
      <c r="G356" s="115"/>
      <c r="H356" s="6"/>
      <c r="I356" s="16" t="s">
        <v>60</v>
      </c>
      <c r="J356" s="17" t="s">
        <v>67</v>
      </c>
      <c r="K356" s="105" t="s">
        <v>24</v>
      </c>
      <c r="L356" s="7"/>
      <c r="M356" s="7"/>
      <c r="N356" s="6"/>
      <c r="O356" s="88">
        <f t="shared" ca="1" si="17"/>
        <v>44593</v>
      </c>
      <c r="P356" s="5" t="s">
        <v>21</v>
      </c>
      <c r="Q356" s="13" t="s">
        <v>22</v>
      </c>
      <c r="R356" s="11" t="s">
        <v>23</v>
      </c>
      <c r="S356" s="24">
        <v>44383</v>
      </c>
      <c r="T356" s="24">
        <v>44389</v>
      </c>
      <c r="U356" s="24" t="s">
        <v>23</v>
      </c>
      <c r="V356" s="24">
        <v>44963</v>
      </c>
      <c r="W356" s="180"/>
      <c r="X356" s="108">
        <v>44417</v>
      </c>
      <c r="Y356" s="24">
        <v>44389</v>
      </c>
      <c r="Z356" s="7"/>
      <c r="AA356" s="22"/>
      <c r="AB356" s="110"/>
      <c r="AC356" s="58"/>
      <c r="AE356" s="161">
        <f>IF(COUNTIF($F$5:$F356,F356)&gt;1,"0",COUNTIF($F$5:$F356,F356))</f>
        <v>1</v>
      </c>
      <c r="AF356" s="162">
        <f>COUNTIF($I356,"*GSB*")*$AE356</f>
        <v>0</v>
      </c>
      <c r="AG356" s="33">
        <f>COUNTIF($I356,"3a")*$AE356</f>
        <v>0</v>
      </c>
      <c r="AH356" s="33">
        <f>COUNTIF($I356,"4e")*$AE356</f>
        <v>1</v>
      </c>
      <c r="AI356" s="33">
        <f t="shared" si="18"/>
        <v>0</v>
      </c>
      <c r="AJ356" s="33">
        <f>COUNTIF($I356,"BAM")*$AE356</f>
        <v>0</v>
      </c>
      <c r="AK356" s="163">
        <f>(COUNTIF($I356,"AUTRES")+COUNTIF($I356,"UID")+COUNTIF($I356,"CII")+COUNTIF($I356,"EAE"))*$AE356</f>
        <v>0</v>
      </c>
      <c r="AL356" s="164">
        <f t="shared" si="19"/>
        <v>0</v>
      </c>
      <c r="AM356" s="33">
        <f>COUNTIF($J356,"MAR")*$AE356</f>
        <v>0</v>
      </c>
      <c r="AN356" s="165">
        <f>COUNTIF($J356,"TER")*$AE356</f>
        <v>1</v>
      </c>
    </row>
    <row r="357" spans="1:40" ht="20.100000000000001" customHeight="1" x14ac:dyDescent="0.25">
      <c r="A357" s="12"/>
      <c r="B357" s="10">
        <v>44280</v>
      </c>
      <c r="C357" s="29"/>
      <c r="D357" s="7"/>
      <c r="E357" s="11"/>
      <c r="F357" s="120">
        <v>353</v>
      </c>
      <c r="G357" s="115"/>
      <c r="H357" s="6"/>
      <c r="I357" s="16" t="s">
        <v>60</v>
      </c>
      <c r="J357" s="17" t="s">
        <v>67</v>
      </c>
      <c r="K357" s="105" t="s">
        <v>24</v>
      </c>
      <c r="L357" s="7"/>
      <c r="M357" s="7"/>
      <c r="N357" s="6"/>
      <c r="O357" s="88">
        <f t="shared" ca="1" si="17"/>
        <v>44593</v>
      </c>
      <c r="P357" s="5" t="s">
        <v>21</v>
      </c>
      <c r="Q357" s="13" t="s">
        <v>22</v>
      </c>
      <c r="R357" s="11" t="s">
        <v>23</v>
      </c>
      <c r="S357" s="24">
        <v>44284</v>
      </c>
      <c r="T357" s="24">
        <v>44293</v>
      </c>
      <c r="U357" s="24" t="s">
        <v>23</v>
      </c>
      <c r="V357" s="24">
        <v>44963</v>
      </c>
      <c r="W357" s="180"/>
      <c r="X357" s="108">
        <v>44350</v>
      </c>
      <c r="Y357" s="24">
        <v>44293</v>
      </c>
      <c r="Z357" s="7"/>
      <c r="AA357" s="22"/>
      <c r="AB357" s="110"/>
      <c r="AC357" s="58"/>
      <c r="AE357" s="161">
        <f>IF(COUNTIF($F$5:$F357,F357)&gt;1,"0",COUNTIF($F$5:$F357,F357))</f>
        <v>1</v>
      </c>
      <c r="AF357" s="162">
        <f>COUNTIF($I357,"*GSB*")*$AE357</f>
        <v>0</v>
      </c>
      <c r="AG357" s="33">
        <f>COUNTIF($I357,"3a")*$AE357</f>
        <v>0</v>
      </c>
      <c r="AH357" s="33">
        <f>COUNTIF($I357,"4e")*$AE357</f>
        <v>1</v>
      </c>
      <c r="AI357" s="33">
        <f t="shared" si="18"/>
        <v>0</v>
      </c>
      <c r="AJ357" s="33">
        <f>COUNTIF($I357,"BAM")*$AE357</f>
        <v>0</v>
      </c>
      <c r="AK357" s="163">
        <f>(COUNTIF($I357,"AUTRES")+COUNTIF($I357,"UID")+COUNTIF($I357,"CII")+COUNTIF($I357,"EAE"))*$AE357</f>
        <v>0</v>
      </c>
      <c r="AL357" s="164">
        <f t="shared" si="19"/>
        <v>0</v>
      </c>
      <c r="AM357" s="33">
        <f>COUNTIF($J357,"MAR")*$AE357</f>
        <v>0</v>
      </c>
      <c r="AN357" s="165">
        <f>COUNTIF($J357,"TER")*$AE357</f>
        <v>1</v>
      </c>
    </row>
    <row r="358" spans="1:40" ht="20.100000000000001" customHeight="1" x14ac:dyDescent="0.25">
      <c r="A358" s="12"/>
      <c r="B358" s="10">
        <v>44284</v>
      </c>
      <c r="C358" s="29"/>
      <c r="D358" s="7"/>
      <c r="E358" s="11"/>
      <c r="F358" s="120">
        <v>354</v>
      </c>
      <c r="G358" s="115"/>
      <c r="H358" s="6"/>
      <c r="I358" s="16" t="s">
        <v>64</v>
      </c>
      <c r="J358" s="13" t="s">
        <v>66</v>
      </c>
      <c r="K358" s="105" t="s">
        <v>18</v>
      </c>
      <c r="L358" s="7"/>
      <c r="M358" s="7"/>
      <c r="N358" s="6"/>
      <c r="O358" s="88">
        <f t="shared" ca="1" si="17"/>
        <v>44593</v>
      </c>
      <c r="P358" s="5" t="s">
        <v>21</v>
      </c>
      <c r="Q358" s="13" t="s">
        <v>22</v>
      </c>
      <c r="R358" s="11" t="s">
        <v>23</v>
      </c>
      <c r="S358" s="24">
        <v>44350</v>
      </c>
      <c r="T358" s="24">
        <v>44365</v>
      </c>
      <c r="U358" s="24" t="s">
        <v>23</v>
      </c>
      <c r="V358" s="24">
        <v>45164</v>
      </c>
      <c r="W358" s="180"/>
      <c r="X358" s="108">
        <v>44482</v>
      </c>
      <c r="Y358" s="24">
        <v>44365</v>
      </c>
      <c r="Z358" s="7"/>
      <c r="AA358" s="22"/>
      <c r="AB358" s="110"/>
      <c r="AC358" s="58"/>
      <c r="AE358" s="161">
        <f>IF(COUNTIF($F$5:$F358,F358)&gt;1,"0",COUNTIF($F$5:$F358,F358))</f>
        <v>1</v>
      </c>
      <c r="AF358" s="162">
        <f>COUNTIF($I358,"*GSB*")*$AE358</f>
        <v>0</v>
      </c>
      <c r="AG358" s="33">
        <f>COUNTIF($I358,"3a")*$AE358</f>
        <v>0</v>
      </c>
      <c r="AH358" s="33">
        <f>COUNTIF($I358,"4e")*$AE358</f>
        <v>0</v>
      </c>
      <c r="AI358" s="33">
        <f t="shared" si="18"/>
        <v>0</v>
      </c>
      <c r="AJ358" s="33">
        <f>COUNTIF($I358,"BAM")*$AE358</f>
        <v>1</v>
      </c>
      <c r="AK358" s="163">
        <f>(COUNTIF($I358,"AUTRES")+COUNTIF($I358,"UID")+COUNTIF($I358,"CII")+COUNTIF($I358,"EAE"))*$AE358</f>
        <v>0</v>
      </c>
      <c r="AL358" s="164">
        <f t="shared" si="19"/>
        <v>0</v>
      </c>
      <c r="AM358" s="33">
        <f>COUNTIF($J358,"MAR")*$AE358</f>
        <v>1</v>
      </c>
      <c r="AN358" s="165">
        <f>COUNTIF($J358,"TER")*$AE358</f>
        <v>0</v>
      </c>
    </row>
    <row r="359" spans="1:40" ht="20.100000000000001" customHeight="1" x14ac:dyDescent="0.25">
      <c r="A359" s="12"/>
      <c r="B359" s="10">
        <v>44285</v>
      </c>
      <c r="C359" s="29"/>
      <c r="D359" s="7"/>
      <c r="E359" s="11"/>
      <c r="F359" s="120">
        <v>355</v>
      </c>
      <c r="G359" s="115"/>
      <c r="H359" s="6"/>
      <c r="I359" s="16" t="s">
        <v>73</v>
      </c>
      <c r="J359" s="17" t="s">
        <v>67</v>
      </c>
      <c r="K359" s="105" t="s">
        <v>33</v>
      </c>
      <c r="L359" s="7"/>
      <c r="M359" s="7"/>
      <c r="N359" s="6"/>
      <c r="O359" s="88">
        <f t="shared" ca="1" si="17"/>
        <v>44593</v>
      </c>
      <c r="P359" s="5" t="s">
        <v>21</v>
      </c>
      <c r="Q359" s="13" t="s">
        <v>22</v>
      </c>
      <c r="R359" s="11" t="s">
        <v>23</v>
      </c>
      <c r="S359" s="24">
        <v>44285</v>
      </c>
      <c r="T359" s="24">
        <v>44293</v>
      </c>
      <c r="U359" s="24" t="s">
        <v>23</v>
      </c>
      <c r="V359" s="24">
        <v>46762</v>
      </c>
      <c r="W359" s="180"/>
      <c r="X359" s="24">
        <v>44302</v>
      </c>
      <c r="Y359" s="24">
        <v>44293</v>
      </c>
      <c r="Z359" s="7"/>
      <c r="AA359" s="22"/>
      <c r="AB359" s="110"/>
      <c r="AC359" s="58"/>
      <c r="AE359" s="161">
        <f>IF(COUNTIF($F$5:$F359,F359)&gt;1,"0",COUNTIF($F$5:$F359,F359))</f>
        <v>1</v>
      </c>
      <c r="AF359" s="162">
        <f>COUNTIF($I359,"*GSB*")*$AE359</f>
        <v>0</v>
      </c>
      <c r="AG359" s="33">
        <f>COUNTIF($I359,"3a")*$AE359</f>
        <v>0</v>
      </c>
      <c r="AH359" s="33">
        <f>COUNTIF($I359,"4e")*$AE359</f>
        <v>0</v>
      </c>
      <c r="AI359" s="33">
        <f t="shared" si="18"/>
        <v>1</v>
      </c>
      <c r="AJ359" s="33">
        <f>COUNTIF($I359,"BAM")*$AE359</f>
        <v>0</v>
      </c>
      <c r="AK359" s="163">
        <f>(COUNTIF($I359,"AUTRES")+COUNTIF($I359,"UID")+COUNTIF($I359,"CII")+COUNTIF($I359,"EAE"))*$AE359</f>
        <v>0</v>
      </c>
      <c r="AL359" s="164">
        <f t="shared" si="19"/>
        <v>0</v>
      </c>
      <c r="AM359" s="33">
        <f>COUNTIF($J359,"MAR")*$AE359</f>
        <v>0</v>
      </c>
      <c r="AN359" s="165">
        <f>COUNTIF($J359,"TER")*$AE359</f>
        <v>1</v>
      </c>
    </row>
    <row r="360" spans="1:40" ht="20.100000000000001" customHeight="1" x14ac:dyDescent="0.25">
      <c r="A360" s="12"/>
      <c r="B360" s="10">
        <v>44287</v>
      </c>
      <c r="C360" s="29"/>
      <c r="D360" s="7"/>
      <c r="E360" s="11"/>
      <c r="F360" s="120">
        <v>356</v>
      </c>
      <c r="G360" s="115"/>
      <c r="H360" s="6"/>
      <c r="I360" s="16" t="s">
        <v>61</v>
      </c>
      <c r="J360" s="17" t="s">
        <v>67</v>
      </c>
      <c r="K360" s="105" t="s">
        <v>18</v>
      </c>
      <c r="L360" s="7"/>
      <c r="M360" s="7"/>
      <c r="N360" s="6"/>
      <c r="O360" s="88">
        <f t="shared" ca="1" si="17"/>
        <v>44593</v>
      </c>
      <c r="P360" s="5" t="s">
        <v>21</v>
      </c>
      <c r="Q360" s="13" t="s">
        <v>22</v>
      </c>
      <c r="R360" s="11" t="s">
        <v>23</v>
      </c>
      <c r="S360" s="24">
        <v>44288</v>
      </c>
      <c r="T360" s="24">
        <v>44298</v>
      </c>
      <c r="U360" s="24" t="s">
        <v>23</v>
      </c>
      <c r="V360" s="24">
        <v>45234</v>
      </c>
      <c r="W360" s="180"/>
      <c r="X360" s="24">
        <v>44347</v>
      </c>
      <c r="Y360" s="24">
        <v>44298</v>
      </c>
      <c r="Z360" s="7"/>
      <c r="AA360" s="22"/>
      <c r="AB360" s="110"/>
      <c r="AC360" s="58"/>
      <c r="AE360" s="161">
        <f>IF(COUNTIF($F$5:$F360,F360)&gt;1,"0",COUNTIF($F$5:$F360,F360))</f>
        <v>1</v>
      </c>
      <c r="AF360" s="162">
        <f>COUNTIF($I360,"*GSB*")*$AE360</f>
        <v>0</v>
      </c>
      <c r="AG360" s="33">
        <f>COUNTIF($I360,"3a")*$AE360</f>
        <v>1</v>
      </c>
      <c r="AH360" s="33">
        <f>COUNTIF($I360,"4e")*$AE360</f>
        <v>0</v>
      </c>
      <c r="AI360" s="33">
        <f t="shared" si="18"/>
        <v>0</v>
      </c>
      <c r="AJ360" s="33">
        <f>COUNTIF($I360,"BAM")*$AE360</f>
        <v>0</v>
      </c>
      <c r="AK360" s="163">
        <f>(COUNTIF($I360,"AUTRES")+COUNTIF($I360,"UID")+COUNTIF($I360,"CII")+COUNTIF($I360,"EAE"))*$AE360</f>
        <v>0</v>
      </c>
      <c r="AL360" s="164">
        <f t="shared" si="19"/>
        <v>0</v>
      </c>
      <c r="AM360" s="33">
        <f>COUNTIF($J360,"MAR")*$AE360</f>
        <v>0</v>
      </c>
      <c r="AN360" s="165">
        <f>COUNTIF($J360,"TER")*$AE360</f>
        <v>1</v>
      </c>
    </row>
    <row r="361" spans="1:40" ht="20.100000000000001" customHeight="1" x14ac:dyDescent="0.25">
      <c r="A361" s="12"/>
      <c r="B361" s="10">
        <v>44316</v>
      </c>
      <c r="C361" s="29"/>
      <c r="D361" s="7"/>
      <c r="E361" s="11"/>
      <c r="F361" s="120">
        <v>357</v>
      </c>
      <c r="G361" s="115"/>
      <c r="H361" s="6"/>
      <c r="I361" s="16" t="s">
        <v>65</v>
      </c>
      <c r="J361" s="17" t="s">
        <v>67</v>
      </c>
      <c r="K361" s="105" t="s">
        <v>18</v>
      </c>
      <c r="L361" s="7"/>
      <c r="M361" s="7"/>
      <c r="N361" s="6"/>
      <c r="O361" s="88">
        <f t="shared" ca="1" si="17"/>
        <v>44593</v>
      </c>
      <c r="P361" s="5" t="s">
        <v>21</v>
      </c>
      <c r="Q361" s="13" t="s">
        <v>22</v>
      </c>
      <c r="R361" s="11" t="s">
        <v>23</v>
      </c>
      <c r="S361" s="24">
        <v>44326</v>
      </c>
      <c r="T361" s="24">
        <v>44336</v>
      </c>
      <c r="U361" s="24" t="s">
        <v>23</v>
      </c>
      <c r="V361" s="24">
        <v>46159</v>
      </c>
      <c r="W361" s="180"/>
      <c r="X361" s="24">
        <v>44336</v>
      </c>
      <c r="Y361" s="24">
        <v>44336</v>
      </c>
      <c r="Z361" s="7"/>
      <c r="AA361" s="22"/>
      <c r="AB361" s="110"/>
      <c r="AC361" s="58"/>
      <c r="AE361" s="161">
        <f>IF(COUNTIF($F$5:$F361,F361)&gt;1,"0",COUNTIF($F$5:$F361,F361))</f>
        <v>1</v>
      </c>
      <c r="AF361" s="162">
        <f>COUNTIF($I361,"*GSB*")*$AE361</f>
        <v>1</v>
      </c>
      <c r="AG361" s="33">
        <f>COUNTIF($I361,"3a")*$AE361</f>
        <v>0</v>
      </c>
      <c r="AH361" s="33">
        <f>COUNTIF($I361,"4e")*$AE361</f>
        <v>0</v>
      </c>
      <c r="AI361" s="33">
        <f t="shared" si="18"/>
        <v>0</v>
      </c>
      <c r="AJ361" s="33">
        <f>COUNTIF($I361,"BAM")*$AE361</f>
        <v>0</v>
      </c>
      <c r="AK361" s="163">
        <f>(COUNTIF($I361,"AUTRES")+COUNTIF($I361,"UID")+COUNTIF($I361,"CII")+COUNTIF($I361,"EAE"))*$AE361</f>
        <v>0</v>
      </c>
      <c r="AL361" s="164">
        <f t="shared" si="19"/>
        <v>0</v>
      </c>
      <c r="AM361" s="33">
        <f>COUNTIF($J361,"MAR")*$AE361</f>
        <v>0</v>
      </c>
      <c r="AN361" s="165">
        <f>COUNTIF($J361,"TER")*$AE361</f>
        <v>1</v>
      </c>
    </row>
    <row r="362" spans="1:40" ht="20.100000000000001" customHeight="1" x14ac:dyDescent="0.25">
      <c r="A362" s="12"/>
      <c r="B362" s="10">
        <v>44333</v>
      </c>
      <c r="C362" s="29"/>
      <c r="D362" s="7"/>
      <c r="E362" s="11"/>
      <c r="F362" s="120">
        <v>358</v>
      </c>
      <c r="G362" s="115"/>
      <c r="H362" s="6"/>
      <c r="I362" s="16" t="s">
        <v>60</v>
      </c>
      <c r="J362" s="17" t="s">
        <v>67</v>
      </c>
      <c r="K362" s="105" t="s">
        <v>18</v>
      </c>
      <c r="L362" s="7"/>
      <c r="M362" s="7"/>
      <c r="N362" s="6"/>
      <c r="O362" s="88">
        <f t="shared" ca="1" si="17"/>
        <v>44593</v>
      </c>
      <c r="P362" s="5" t="s">
        <v>21</v>
      </c>
      <c r="Q362" s="13" t="s">
        <v>22</v>
      </c>
      <c r="R362" s="11" t="s">
        <v>23</v>
      </c>
      <c r="S362" s="24">
        <v>44333</v>
      </c>
      <c r="T362" s="24">
        <v>44347</v>
      </c>
      <c r="U362" s="24" t="s">
        <v>23</v>
      </c>
      <c r="V362" s="24">
        <v>44912</v>
      </c>
      <c r="W362" s="180"/>
      <c r="X362" s="108">
        <v>44399</v>
      </c>
      <c r="Y362" s="24">
        <v>44347</v>
      </c>
      <c r="Z362" s="7"/>
      <c r="AA362" s="22"/>
      <c r="AB362" s="110"/>
      <c r="AC362" s="58"/>
      <c r="AE362" s="161">
        <f>IF(COUNTIF($F$5:$F362,F362)&gt;1,"0",COUNTIF($F$5:$F362,F362))</f>
        <v>1</v>
      </c>
      <c r="AF362" s="162">
        <f>COUNTIF($I362,"*GSB*")*$AE362</f>
        <v>0</v>
      </c>
      <c r="AG362" s="33">
        <f>COUNTIF($I362,"3a")*$AE362</f>
        <v>0</v>
      </c>
      <c r="AH362" s="33">
        <f>COUNTIF($I362,"4e")*$AE362</f>
        <v>1</v>
      </c>
      <c r="AI362" s="33">
        <f t="shared" si="18"/>
        <v>0</v>
      </c>
      <c r="AJ362" s="33">
        <f>COUNTIF($I362,"BAM")*$AE362</f>
        <v>0</v>
      </c>
      <c r="AK362" s="163">
        <f>(COUNTIF($I362,"AUTRES")+COUNTIF($I362,"UID")+COUNTIF($I362,"CII")+COUNTIF($I362,"EAE"))*$AE362</f>
        <v>0</v>
      </c>
      <c r="AL362" s="164">
        <f t="shared" si="19"/>
        <v>0</v>
      </c>
      <c r="AM362" s="33">
        <f>COUNTIF($J362,"MAR")*$AE362</f>
        <v>0</v>
      </c>
      <c r="AN362" s="165">
        <f>COUNTIF($J362,"TER")*$AE362</f>
        <v>1</v>
      </c>
    </row>
    <row r="363" spans="1:40" ht="20.100000000000001" customHeight="1" x14ac:dyDescent="0.25">
      <c r="A363" s="12"/>
      <c r="B363" s="10">
        <v>44299</v>
      </c>
      <c r="C363" s="29"/>
      <c r="D363" s="7"/>
      <c r="E363" s="11"/>
      <c r="F363" s="120">
        <v>359</v>
      </c>
      <c r="G363" s="115"/>
      <c r="H363" s="6"/>
      <c r="I363" s="16" t="s">
        <v>64</v>
      </c>
      <c r="J363" s="13" t="s">
        <v>66</v>
      </c>
      <c r="K363" s="105" t="s">
        <v>18</v>
      </c>
      <c r="L363" s="7"/>
      <c r="M363" s="7"/>
      <c r="N363" s="6"/>
      <c r="O363" s="88">
        <f t="shared" ca="1" si="17"/>
        <v>44593</v>
      </c>
      <c r="P363" s="5" t="s">
        <v>21</v>
      </c>
      <c r="Q363" s="13" t="s">
        <v>22</v>
      </c>
      <c r="R363" s="11" t="s">
        <v>23</v>
      </c>
      <c r="S363" s="24">
        <v>44299</v>
      </c>
      <c r="T363" s="24">
        <v>44305</v>
      </c>
      <c r="U363" s="24" t="s">
        <v>23</v>
      </c>
      <c r="V363" s="24">
        <v>45311</v>
      </c>
      <c r="W363" s="180"/>
      <c r="X363" s="24">
        <v>44321</v>
      </c>
      <c r="Y363" s="24">
        <v>44305</v>
      </c>
      <c r="Z363" s="7"/>
      <c r="AA363" s="22"/>
      <c r="AB363" s="110"/>
      <c r="AC363" s="58"/>
      <c r="AE363" s="161">
        <f>IF(COUNTIF($F$5:$F363,F363)&gt;1,"0",COUNTIF($F$5:$F363,F363))</f>
        <v>1</v>
      </c>
      <c r="AF363" s="162">
        <f>COUNTIF($I363,"*GSB*")*$AE363</f>
        <v>0</v>
      </c>
      <c r="AG363" s="33">
        <f>COUNTIF($I363,"3a")*$AE363</f>
        <v>0</v>
      </c>
      <c r="AH363" s="33">
        <f>COUNTIF($I363,"4e")*$AE363</f>
        <v>0</v>
      </c>
      <c r="AI363" s="33">
        <f t="shared" si="18"/>
        <v>0</v>
      </c>
      <c r="AJ363" s="33">
        <f>COUNTIF($I363,"BAM")*$AE363</f>
        <v>1</v>
      </c>
      <c r="AK363" s="163">
        <f>(COUNTIF($I363,"AUTRES")+COUNTIF($I363,"UID")+COUNTIF($I363,"CII")+COUNTIF($I363,"EAE"))*$AE363</f>
        <v>0</v>
      </c>
      <c r="AL363" s="164">
        <f t="shared" si="19"/>
        <v>0</v>
      </c>
      <c r="AM363" s="33">
        <f>COUNTIF($J363,"MAR")*$AE363</f>
        <v>1</v>
      </c>
      <c r="AN363" s="165">
        <f>COUNTIF($J363,"TER")*$AE363</f>
        <v>0</v>
      </c>
    </row>
    <row r="364" spans="1:40" ht="20.100000000000001" customHeight="1" x14ac:dyDescent="0.25">
      <c r="A364" s="12"/>
      <c r="B364" s="10">
        <v>44333</v>
      </c>
      <c r="C364" s="29"/>
      <c r="D364" s="7"/>
      <c r="E364" s="11"/>
      <c r="F364" s="120">
        <v>360</v>
      </c>
      <c r="G364" s="115"/>
      <c r="H364" s="6"/>
      <c r="I364" s="16" t="s">
        <v>60</v>
      </c>
      <c r="J364" s="17" t="s">
        <v>67</v>
      </c>
      <c r="K364" s="105" t="s">
        <v>18</v>
      </c>
      <c r="L364" s="7"/>
      <c r="M364" s="7"/>
      <c r="N364" s="6"/>
      <c r="O364" s="88">
        <f t="shared" ca="1" si="17"/>
        <v>44593</v>
      </c>
      <c r="P364" s="5" t="s">
        <v>21</v>
      </c>
      <c r="Q364" s="13" t="s">
        <v>22</v>
      </c>
      <c r="R364" s="11" t="s">
        <v>23</v>
      </c>
      <c r="S364" s="24">
        <v>44333</v>
      </c>
      <c r="T364" s="24">
        <v>44347</v>
      </c>
      <c r="U364" s="24" t="s">
        <v>23</v>
      </c>
      <c r="V364" s="24">
        <v>45024</v>
      </c>
      <c r="W364" s="180"/>
      <c r="X364" s="108">
        <v>44398</v>
      </c>
      <c r="Y364" s="24">
        <v>44347</v>
      </c>
      <c r="Z364" s="7"/>
      <c r="AA364" s="22"/>
      <c r="AB364" s="110"/>
      <c r="AC364" s="58"/>
      <c r="AE364" s="161">
        <f>IF(COUNTIF($F$5:$F364,F364)&gt;1,"0",COUNTIF($F$5:$F364,F364))</f>
        <v>1</v>
      </c>
      <c r="AF364" s="162">
        <f>COUNTIF($I364,"*GSB*")*$AE364</f>
        <v>0</v>
      </c>
      <c r="AG364" s="33">
        <f>COUNTIF($I364,"3a")*$AE364</f>
        <v>0</v>
      </c>
      <c r="AH364" s="33">
        <f>COUNTIF($I364,"4e")*$AE364</f>
        <v>1</v>
      </c>
      <c r="AI364" s="33">
        <f t="shared" si="18"/>
        <v>0</v>
      </c>
      <c r="AJ364" s="33">
        <f>COUNTIF($I364,"BAM")*$AE364</f>
        <v>0</v>
      </c>
      <c r="AK364" s="163">
        <f>(COUNTIF($I364,"AUTRES")+COUNTIF($I364,"UID")+COUNTIF($I364,"CII")+COUNTIF($I364,"EAE"))*$AE364</f>
        <v>0</v>
      </c>
      <c r="AL364" s="164">
        <f t="shared" si="19"/>
        <v>0</v>
      </c>
      <c r="AM364" s="33">
        <f>COUNTIF($J364,"MAR")*$AE364</f>
        <v>0</v>
      </c>
      <c r="AN364" s="165">
        <f>COUNTIF($J364,"TER")*$AE364</f>
        <v>1</v>
      </c>
    </row>
    <row r="365" spans="1:40" ht="20.100000000000001" customHeight="1" x14ac:dyDescent="0.25">
      <c r="A365" s="12"/>
      <c r="B365" s="10">
        <v>44301</v>
      </c>
      <c r="C365" s="29"/>
      <c r="D365" s="7"/>
      <c r="E365" s="11"/>
      <c r="F365" s="120">
        <v>361</v>
      </c>
      <c r="G365" s="115"/>
      <c r="H365" s="6"/>
      <c r="I365" s="16" t="s">
        <v>73</v>
      </c>
      <c r="J365" s="17" t="s">
        <v>67</v>
      </c>
      <c r="K365" s="105" t="s">
        <v>18</v>
      </c>
      <c r="L365" s="7"/>
      <c r="M365" s="7"/>
      <c r="N365" s="6"/>
      <c r="O365" s="88">
        <f t="shared" ca="1" si="17"/>
        <v>44593</v>
      </c>
      <c r="P365" s="5" t="s">
        <v>21</v>
      </c>
      <c r="Q365" s="13" t="s">
        <v>22</v>
      </c>
      <c r="R365" s="11" t="s">
        <v>23</v>
      </c>
      <c r="S365" s="24">
        <v>44301</v>
      </c>
      <c r="T365" s="24">
        <v>44314</v>
      </c>
      <c r="U365" s="24" t="s">
        <v>23</v>
      </c>
      <c r="V365" s="24">
        <v>45607</v>
      </c>
      <c r="W365" s="180"/>
      <c r="X365" s="24">
        <v>44320</v>
      </c>
      <c r="Y365" s="24">
        <v>44314</v>
      </c>
      <c r="Z365" s="7"/>
      <c r="AA365" s="22"/>
      <c r="AB365" s="110"/>
      <c r="AC365" s="58"/>
      <c r="AE365" s="161">
        <f>IF(COUNTIF($F$5:$F365,F365)&gt;1,"0",COUNTIF($F$5:$F365,F365))</f>
        <v>1</v>
      </c>
      <c r="AF365" s="162">
        <f>COUNTIF($I365,"*GSB*")*$AE365</f>
        <v>0</v>
      </c>
      <c r="AG365" s="33">
        <f>COUNTIF($I365,"3a")*$AE365</f>
        <v>0</v>
      </c>
      <c r="AH365" s="33">
        <f>COUNTIF($I365,"4e")*$AE365</f>
        <v>0</v>
      </c>
      <c r="AI365" s="33">
        <f t="shared" si="18"/>
        <v>1</v>
      </c>
      <c r="AJ365" s="33">
        <f>COUNTIF($I365,"BAM")*$AE365</f>
        <v>0</v>
      </c>
      <c r="AK365" s="163">
        <f>(COUNTIF($I365,"AUTRES")+COUNTIF($I365,"UID")+COUNTIF($I365,"CII")+COUNTIF($I365,"EAE"))*$AE365</f>
        <v>0</v>
      </c>
      <c r="AL365" s="164">
        <f t="shared" si="19"/>
        <v>0</v>
      </c>
      <c r="AM365" s="33">
        <f>COUNTIF($J365,"MAR")*$AE365</f>
        <v>0</v>
      </c>
      <c r="AN365" s="165">
        <f>COUNTIF($J365,"TER")*$AE365</f>
        <v>1</v>
      </c>
    </row>
    <row r="366" spans="1:40" ht="20.100000000000001" customHeight="1" x14ac:dyDescent="0.25">
      <c r="A366" s="12"/>
      <c r="B366" s="10">
        <v>44309</v>
      </c>
      <c r="C366" s="29"/>
      <c r="D366" s="7"/>
      <c r="E366" s="11"/>
      <c r="F366" s="120">
        <v>362</v>
      </c>
      <c r="G366" s="115"/>
      <c r="H366" s="6"/>
      <c r="I366" s="16" t="s">
        <v>60</v>
      </c>
      <c r="J366" s="17" t="s">
        <v>67</v>
      </c>
      <c r="K366" s="105" t="s">
        <v>24</v>
      </c>
      <c r="L366" s="7"/>
      <c r="M366" s="7"/>
      <c r="N366" s="6"/>
      <c r="O366" s="88">
        <f t="shared" ca="1" si="17"/>
        <v>44593</v>
      </c>
      <c r="P366" s="5" t="s">
        <v>21</v>
      </c>
      <c r="Q366" s="13" t="s">
        <v>22</v>
      </c>
      <c r="R366" s="11" t="s">
        <v>27</v>
      </c>
      <c r="S366" s="24">
        <v>44312</v>
      </c>
      <c r="T366" s="92"/>
      <c r="U366" s="92"/>
      <c r="V366" s="92"/>
      <c r="W366" s="179"/>
      <c r="X366" s="92"/>
      <c r="Y366" s="92">
        <v>44312</v>
      </c>
      <c r="Z366" s="7"/>
      <c r="AA366" s="22"/>
      <c r="AB366" s="110"/>
      <c r="AC366" s="58"/>
      <c r="AE366" s="161">
        <f>IF(COUNTIF($F$5:$F366,F366)&gt;1,"0",COUNTIF($F$5:$F366,F366))</f>
        <v>1</v>
      </c>
      <c r="AF366" s="162">
        <f>COUNTIF($I366,"*GSB*")*$AE366</f>
        <v>0</v>
      </c>
      <c r="AG366" s="33">
        <f>COUNTIF($I366,"3a")*$AE366</f>
        <v>0</v>
      </c>
      <c r="AH366" s="33">
        <f>COUNTIF($I366,"4e")*$AE366</f>
        <v>1</v>
      </c>
      <c r="AI366" s="33">
        <f t="shared" si="18"/>
        <v>0</v>
      </c>
      <c r="AJ366" s="33">
        <f>COUNTIF($I366,"BAM")*$AE366</f>
        <v>0</v>
      </c>
      <c r="AK366" s="163">
        <f>(COUNTIF($I366,"AUTRES")+COUNTIF($I366,"UID")+COUNTIF($I366,"CII")+COUNTIF($I366,"EAE"))*$AE366</f>
        <v>0</v>
      </c>
      <c r="AL366" s="164">
        <f t="shared" si="19"/>
        <v>0</v>
      </c>
      <c r="AM366" s="33">
        <f>COUNTIF($J366,"MAR")*$AE366</f>
        <v>0</v>
      </c>
      <c r="AN366" s="165">
        <f>COUNTIF($J366,"TER")*$AE366</f>
        <v>1</v>
      </c>
    </row>
    <row r="367" spans="1:40" ht="20.100000000000001" customHeight="1" x14ac:dyDescent="0.25">
      <c r="A367" s="12"/>
      <c r="B367" s="10">
        <v>44305</v>
      </c>
      <c r="C367" s="29"/>
      <c r="D367" s="7"/>
      <c r="E367" s="11"/>
      <c r="F367" s="120">
        <v>363</v>
      </c>
      <c r="G367" s="115"/>
      <c r="H367" s="6"/>
      <c r="I367" s="16" t="s">
        <v>65</v>
      </c>
      <c r="J367" s="17" t="s">
        <v>67</v>
      </c>
      <c r="K367" s="105" t="s">
        <v>24</v>
      </c>
      <c r="L367" s="7"/>
      <c r="M367" s="7"/>
      <c r="N367" s="6"/>
      <c r="O367" s="88">
        <f t="shared" ca="1" si="17"/>
        <v>44593</v>
      </c>
      <c r="P367" s="5" t="s">
        <v>21</v>
      </c>
      <c r="Q367" s="13" t="s">
        <v>22</v>
      </c>
      <c r="R367" s="11" t="s">
        <v>23</v>
      </c>
      <c r="S367" s="24">
        <v>44305</v>
      </c>
      <c r="T367" s="24">
        <v>44314</v>
      </c>
      <c r="U367" s="24" t="s">
        <v>23</v>
      </c>
      <c r="V367" s="24">
        <v>45245</v>
      </c>
      <c r="W367" s="180"/>
      <c r="X367" s="24">
        <v>44314</v>
      </c>
      <c r="Y367" s="24">
        <v>44314</v>
      </c>
      <c r="Z367" s="7"/>
      <c r="AA367" s="22"/>
      <c r="AB367" s="110"/>
      <c r="AC367" s="58"/>
      <c r="AE367" s="161">
        <f>IF(COUNTIF($F$5:$F367,F367)&gt;1,"0",COUNTIF($F$5:$F367,F367))</f>
        <v>1</v>
      </c>
      <c r="AF367" s="162">
        <f>COUNTIF($I367,"*GSB*")*$AE367</f>
        <v>1</v>
      </c>
      <c r="AG367" s="33">
        <f>COUNTIF($I367,"3a")*$AE367</f>
        <v>0</v>
      </c>
      <c r="AH367" s="33">
        <f>COUNTIF($I367,"4e")*$AE367</f>
        <v>0</v>
      </c>
      <c r="AI367" s="33">
        <f t="shared" si="18"/>
        <v>0</v>
      </c>
      <c r="AJ367" s="33">
        <f>COUNTIF($I367,"BAM")*$AE367</f>
        <v>0</v>
      </c>
      <c r="AK367" s="163">
        <f>(COUNTIF($I367,"AUTRES")+COUNTIF($I367,"UID")+COUNTIF($I367,"CII")+COUNTIF($I367,"EAE"))*$AE367</f>
        <v>0</v>
      </c>
      <c r="AL367" s="164">
        <f t="shared" si="19"/>
        <v>0</v>
      </c>
      <c r="AM367" s="33">
        <f>COUNTIF($J367,"MAR")*$AE367</f>
        <v>0</v>
      </c>
      <c r="AN367" s="165">
        <f>COUNTIF($J367,"TER")*$AE367</f>
        <v>1</v>
      </c>
    </row>
    <row r="368" spans="1:40" ht="20.100000000000001" customHeight="1" x14ac:dyDescent="0.25">
      <c r="A368" s="12"/>
      <c r="B368" s="10">
        <v>44305</v>
      </c>
      <c r="C368" s="29"/>
      <c r="D368" s="7"/>
      <c r="E368" s="11"/>
      <c r="F368" s="120">
        <v>364</v>
      </c>
      <c r="G368" s="115"/>
      <c r="H368" s="6"/>
      <c r="I368" s="16" t="s">
        <v>65</v>
      </c>
      <c r="J368" s="17" t="s">
        <v>67</v>
      </c>
      <c r="K368" s="105" t="s">
        <v>24</v>
      </c>
      <c r="L368" s="7"/>
      <c r="M368" s="7"/>
      <c r="N368" s="6"/>
      <c r="O368" s="88">
        <f t="shared" ca="1" si="17"/>
        <v>44593</v>
      </c>
      <c r="P368" s="5" t="s">
        <v>21</v>
      </c>
      <c r="Q368" s="13" t="s">
        <v>22</v>
      </c>
      <c r="R368" s="11" t="s">
        <v>23</v>
      </c>
      <c r="S368" s="24">
        <v>44305</v>
      </c>
      <c r="T368" s="24">
        <v>44314</v>
      </c>
      <c r="U368" s="24" t="s">
        <v>23</v>
      </c>
      <c r="V368" s="24">
        <v>45903</v>
      </c>
      <c r="W368" s="180"/>
      <c r="X368" s="24">
        <v>44314</v>
      </c>
      <c r="Y368" s="24">
        <v>44314</v>
      </c>
      <c r="Z368" s="7"/>
      <c r="AA368" s="22"/>
      <c r="AB368" s="110"/>
      <c r="AC368" s="58"/>
      <c r="AE368" s="161">
        <f>IF(COUNTIF($F$5:$F368,F368)&gt;1,"0",COUNTIF($F$5:$F368,F368))</f>
        <v>1</v>
      </c>
      <c r="AF368" s="162">
        <f>COUNTIF($I368,"*GSB*")*$AE368</f>
        <v>1</v>
      </c>
      <c r="AG368" s="33">
        <f>COUNTIF($I368,"3a")*$AE368</f>
        <v>0</v>
      </c>
      <c r="AH368" s="33">
        <f>COUNTIF($I368,"4e")*$AE368</f>
        <v>0</v>
      </c>
      <c r="AI368" s="33">
        <f t="shared" si="18"/>
        <v>0</v>
      </c>
      <c r="AJ368" s="33">
        <f>COUNTIF($I368,"BAM")*$AE368</f>
        <v>0</v>
      </c>
      <c r="AK368" s="163">
        <f>(COUNTIF($I368,"AUTRES")+COUNTIF($I368,"UID")+COUNTIF($I368,"CII")+COUNTIF($I368,"EAE"))*$AE368</f>
        <v>0</v>
      </c>
      <c r="AL368" s="164">
        <f t="shared" si="19"/>
        <v>0</v>
      </c>
      <c r="AM368" s="33">
        <f>COUNTIF($J368,"MAR")*$AE368</f>
        <v>0</v>
      </c>
      <c r="AN368" s="165">
        <f>COUNTIF($J368,"TER")*$AE368</f>
        <v>1</v>
      </c>
    </row>
    <row r="369" spans="1:40" ht="20.100000000000001" customHeight="1" x14ac:dyDescent="0.25">
      <c r="A369" s="12"/>
      <c r="B369" s="10">
        <v>44305</v>
      </c>
      <c r="C369" s="29"/>
      <c r="D369" s="7"/>
      <c r="E369" s="11"/>
      <c r="F369" s="120">
        <v>365</v>
      </c>
      <c r="G369" s="115"/>
      <c r="H369" s="6"/>
      <c r="I369" s="16" t="s">
        <v>60</v>
      </c>
      <c r="J369" s="17" t="s">
        <v>67</v>
      </c>
      <c r="K369" s="105" t="s">
        <v>18</v>
      </c>
      <c r="L369" s="7"/>
      <c r="M369" s="7"/>
      <c r="N369" s="6"/>
      <c r="O369" s="88">
        <f t="shared" ca="1" si="17"/>
        <v>44593</v>
      </c>
      <c r="P369" s="5" t="s">
        <v>21</v>
      </c>
      <c r="Q369" s="13" t="s">
        <v>22</v>
      </c>
      <c r="R369" s="11" t="s">
        <v>23</v>
      </c>
      <c r="S369" s="24">
        <v>44306</v>
      </c>
      <c r="T369" s="24">
        <v>44314</v>
      </c>
      <c r="U369" s="24" t="s">
        <v>23</v>
      </c>
      <c r="V369" s="24">
        <v>45234</v>
      </c>
      <c r="W369" s="180"/>
      <c r="X369" s="108">
        <v>44361</v>
      </c>
      <c r="Y369" s="24">
        <v>44314</v>
      </c>
      <c r="Z369" s="7"/>
      <c r="AA369" s="22"/>
      <c r="AB369" s="110"/>
      <c r="AC369" s="58"/>
      <c r="AE369" s="161">
        <f>IF(COUNTIF($F$5:$F369,F369)&gt;1,"0",COUNTIF($F$5:$F369,F369))</f>
        <v>1</v>
      </c>
      <c r="AF369" s="162">
        <f>COUNTIF($I369,"*GSB*")*$AE369</f>
        <v>0</v>
      </c>
      <c r="AG369" s="33">
        <f>COUNTIF($I369,"3a")*$AE369</f>
        <v>0</v>
      </c>
      <c r="AH369" s="33">
        <f>COUNTIF($I369,"4e")*$AE369</f>
        <v>1</v>
      </c>
      <c r="AI369" s="33">
        <f t="shared" si="18"/>
        <v>0</v>
      </c>
      <c r="AJ369" s="33">
        <f>COUNTIF($I369,"BAM")*$AE369</f>
        <v>0</v>
      </c>
      <c r="AK369" s="163">
        <f>(COUNTIF($I369,"AUTRES")+COUNTIF($I369,"UID")+COUNTIF($I369,"CII")+COUNTIF($I369,"EAE"))*$AE369</f>
        <v>0</v>
      </c>
      <c r="AL369" s="164">
        <f t="shared" si="19"/>
        <v>0</v>
      </c>
      <c r="AM369" s="33">
        <f>COUNTIF($J369,"MAR")*$AE369</f>
        <v>0</v>
      </c>
      <c r="AN369" s="165">
        <f>COUNTIF($J369,"TER")*$AE369</f>
        <v>1</v>
      </c>
    </row>
    <row r="370" spans="1:40" ht="20.100000000000001" customHeight="1" x14ac:dyDescent="0.25">
      <c r="A370" s="12"/>
      <c r="B370" s="10">
        <v>44306</v>
      </c>
      <c r="C370" s="29"/>
      <c r="D370" s="7"/>
      <c r="E370" s="11"/>
      <c r="F370" s="120">
        <v>366</v>
      </c>
      <c r="G370" s="115"/>
      <c r="H370" s="6"/>
      <c r="I370" s="16" t="s">
        <v>60</v>
      </c>
      <c r="J370" s="17" t="s">
        <v>67</v>
      </c>
      <c r="K370" s="105" t="s">
        <v>24</v>
      </c>
      <c r="L370" s="7"/>
      <c r="M370" s="7"/>
      <c r="N370" s="6"/>
      <c r="O370" s="88">
        <f t="shared" ca="1" si="17"/>
        <v>44593</v>
      </c>
      <c r="P370" s="5" t="s">
        <v>21</v>
      </c>
      <c r="Q370" s="13" t="s">
        <v>22</v>
      </c>
      <c r="R370" s="11" t="s">
        <v>23</v>
      </c>
      <c r="S370" s="24">
        <v>44307</v>
      </c>
      <c r="T370" s="24">
        <v>44316</v>
      </c>
      <c r="U370" s="24" t="s">
        <v>23</v>
      </c>
      <c r="V370" s="24">
        <v>45354</v>
      </c>
      <c r="W370" s="180"/>
      <c r="X370" s="24">
        <v>44323</v>
      </c>
      <c r="Y370" s="24">
        <v>44319</v>
      </c>
      <c r="Z370" s="7"/>
      <c r="AA370" s="22"/>
      <c r="AB370" s="110"/>
      <c r="AC370" s="58"/>
      <c r="AE370" s="161">
        <f>IF(COUNTIF($F$5:$F370,F370)&gt;1,"0",COUNTIF($F$5:$F370,F370))</f>
        <v>1</v>
      </c>
      <c r="AF370" s="162">
        <f>COUNTIF($I370,"*GSB*")*$AE370</f>
        <v>0</v>
      </c>
      <c r="AG370" s="33">
        <f>COUNTIF($I370,"3a")*$AE370</f>
        <v>0</v>
      </c>
      <c r="AH370" s="33">
        <f>COUNTIF($I370,"4e")*$AE370</f>
        <v>1</v>
      </c>
      <c r="AI370" s="33">
        <f t="shared" si="18"/>
        <v>0</v>
      </c>
      <c r="AJ370" s="33">
        <f>COUNTIF($I370,"BAM")*$AE370</f>
        <v>0</v>
      </c>
      <c r="AK370" s="163">
        <f>(COUNTIF($I370,"AUTRES")+COUNTIF($I370,"UID")+COUNTIF($I370,"CII")+COUNTIF($I370,"EAE"))*$AE370</f>
        <v>0</v>
      </c>
      <c r="AL370" s="164">
        <f t="shared" si="19"/>
        <v>0</v>
      </c>
      <c r="AM370" s="33">
        <f>COUNTIF($J370,"MAR")*$AE370</f>
        <v>0</v>
      </c>
      <c r="AN370" s="165">
        <f>COUNTIF($J370,"TER")*$AE370</f>
        <v>1</v>
      </c>
    </row>
    <row r="371" spans="1:40" ht="20.100000000000001" customHeight="1" x14ac:dyDescent="0.25">
      <c r="A371" s="12"/>
      <c r="B371" s="10">
        <v>44309</v>
      </c>
      <c r="C371" s="29"/>
      <c r="D371" s="7"/>
      <c r="E371" s="11"/>
      <c r="F371" s="120">
        <v>367</v>
      </c>
      <c r="G371" s="115"/>
      <c r="H371" s="6"/>
      <c r="I371" s="16" t="s">
        <v>60</v>
      </c>
      <c r="J371" s="17" t="s">
        <v>67</v>
      </c>
      <c r="K371" s="105" t="s">
        <v>24</v>
      </c>
      <c r="L371" s="7"/>
      <c r="M371" s="7"/>
      <c r="N371" s="6"/>
      <c r="O371" s="88">
        <f t="shared" ca="1" si="17"/>
        <v>44593</v>
      </c>
      <c r="P371" s="5" t="s">
        <v>21</v>
      </c>
      <c r="Q371" s="13" t="s">
        <v>22</v>
      </c>
      <c r="R371" s="11" t="s">
        <v>23</v>
      </c>
      <c r="S371" s="24">
        <v>44386</v>
      </c>
      <c r="T371" s="24">
        <v>44396</v>
      </c>
      <c r="U371" s="24" t="s">
        <v>23</v>
      </c>
      <c r="V371" s="24">
        <v>44561</v>
      </c>
      <c r="W371" s="180"/>
      <c r="X371" s="108">
        <v>44432</v>
      </c>
      <c r="Y371" s="24">
        <v>44396</v>
      </c>
      <c r="Z371" s="7"/>
      <c r="AA371" s="22"/>
      <c r="AB371" s="114">
        <v>44383</v>
      </c>
      <c r="AC371" s="58"/>
      <c r="AE371" s="161">
        <f>IF(COUNTIF($F$5:$F371,F371)&gt;1,"0",COUNTIF($F$5:$F371,F371))</f>
        <v>1</v>
      </c>
      <c r="AF371" s="162">
        <f>COUNTIF($I371,"*GSB*")*$AE371</f>
        <v>0</v>
      </c>
      <c r="AG371" s="33">
        <f>COUNTIF($I371,"3a")*$AE371</f>
        <v>0</v>
      </c>
      <c r="AH371" s="33">
        <f>COUNTIF($I371,"4e")*$AE371</f>
        <v>1</v>
      </c>
      <c r="AI371" s="33">
        <f t="shared" si="18"/>
        <v>0</v>
      </c>
      <c r="AJ371" s="33">
        <f>COUNTIF($I371,"BAM")*$AE371</f>
        <v>0</v>
      </c>
      <c r="AK371" s="163">
        <f>(COUNTIF($I371,"AUTRES")+COUNTIF($I371,"UID")+COUNTIF($I371,"CII")+COUNTIF($I371,"EAE"))*$AE371</f>
        <v>0</v>
      </c>
      <c r="AL371" s="164">
        <f t="shared" si="19"/>
        <v>0</v>
      </c>
      <c r="AM371" s="33">
        <f>COUNTIF($J371,"MAR")*$AE371</f>
        <v>0</v>
      </c>
      <c r="AN371" s="165">
        <f>COUNTIF($J371,"TER")*$AE371</f>
        <v>1</v>
      </c>
    </row>
    <row r="372" spans="1:40" ht="20.100000000000001" customHeight="1" x14ac:dyDescent="0.25">
      <c r="A372" s="12"/>
      <c r="B372" s="10">
        <v>44309</v>
      </c>
      <c r="C372" s="29"/>
      <c r="D372" s="7"/>
      <c r="E372" s="11"/>
      <c r="F372" s="120">
        <v>368</v>
      </c>
      <c r="G372" s="115"/>
      <c r="H372" s="6"/>
      <c r="I372" s="16" t="s">
        <v>60</v>
      </c>
      <c r="J372" s="17" t="s">
        <v>67</v>
      </c>
      <c r="K372" s="105" t="s">
        <v>18</v>
      </c>
      <c r="L372" s="7"/>
      <c r="M372" s="7"/>
      <c r="N372" s="6"/>
      <c r="O372" s="88">
        <f t="shared" ca="1" si="17"/>
        <v>44593</v>
      </c>
      <c r="P372" s="5" t="s">
        <v>21</v>
      </c>
      <c r="Q372" s="13" t="s">
        <v>22</v>
      </c>
      <c r="R372" s="11" t="s">
        <v>23</v>
      </c>
      <c r="S372" s="24">
        <v>44386</v>
      </c>
      <c r="T372" s="24">
        <v>44396</v>
      </c>
      <c r="U372" s="24" t="s">
        <v>23</v>
      </c>
      <c r="V372" s="24">
        <v>44561</v>
      </c>
      <c r="W372" s="180"/>
      <c r="X372" s="108">
        <v>44432</v>
      </c>
      <c r="Y372" s="24">
        <v>44396</v>
      </c>
      <c r="Z372" s="7"/>
      <c r="AA372" s="22"/>
      <c r="AB372" s="114">
        <v>44383</v>
      </c>
      <c r="AC372" s="58"/>
      <c r="AE372" s="161">
        <f>IF(COUNTIF($F$5:$F372,F372)&gt;1,"0",COUNTIF($F$5:$F372,F372))</f>
        <v>1</v>
      </c>
      <c r="AF372" s="162">
        <f>COUNTIF($I372,"*GSB*")*$AE372</f>
        <v>0</v>
      </c>
      <c r="AG372" s="33">
        <f>COUNTIF($I372,"3a")*$AE372</f>
        <v>0</v>
      </c>
      <c r="AH372" s="33">
        <f>COUNTIF($I372,"4e")*$AE372</f>
        <v>1</v>
      </c>
      <c r="AI372" s="33">
        <f t="shared" si="18"/>
        <v>0</v>
      </c>
      <c r="AJ372" s="33">
        <f>COUNTIF($I372,"BAM")*$AE372</f>
        <v>0</v>
      </c>
      <c r="AK372" s="163">
        <f>(COUNTIF($I372,"AUTRES")+COUNTIF($I372,"UID")+COUNTIF($I372,"CII")+COUNTIF($I372,"EAE"))*$AE372</f>
        <v>0</v>
      </c>
      <c r="AL372" s="164">
        <f t="shared" si="19"/>
        <v>0</v>
      </c>
      <c r="AM372" s="33">
        <f>COUNTIF($J372,"MAR")*$AE372</f>
        <v>0</v>
      </c>
      <c r="AN372" s="165">
        <f>COUNTIF($J372,"TER")*$AE372</f>
        <v>1</v>
      </c>
    </row>
    <row r="373" spans="1:40" ht="20.100000000000001" customHeight="1" x14ac:dyDescent="0.25">
      <c r="A373" s="12"/>
      <c r="B373" s="10">
        <v>44312</v>
      </c>
      <c r="C373" s="29"/>
      <c r="D373" s="7"/>
      <c r="E373" s="11"/>
      <c r="F373" s="120">
        <v>369</v>
      </c>
      <c r="G373" s="115"/>
      <c r="H373" s="6"/>
      <c r="I373" s="16" t="s">
        <v>61</v>
      </c>
      <c r="J373" s="17" t="s">
        <v>67</v>
      </c>
      <c r="K373" s="105" t="s">
        <v>18</v>
      </c>
      <c r="L373" s="7"/>
      <c r="M373" s="7"/>
      <c r="N373" s="6"/>
      <c r="O373" s="88">
        <f t="shared" ca="1" si="17"/>
        <v>44593</v>
      </c>
      <c r="P373" s="5" t="s">
        <v>21</v>
      </c>
      <c r="Q373" s="13" t="s">
        <v>22</v>
      </c>
      <c r="R373" s="11" t="s">
        <v>23</v>
      </c>
      <c r="S373" s="24">
        <v>44312</v>
      </c>
      <c r="T373" s="24">
        <v>44326</v>
      </c>
      <c r="U373" s="24" t="s">
        <v>23</v>
      </c>
      <c r="V373" s="24">
        <v>46148</v>
      </c>
      <c r="W373" s="180"/>
      <c r="X373" s="108">
        <v>44327</v>
      </c>
      <c r="Y373" s="24">
        <v>44326</v>
      </c>
      <c r="Z373" s="7"/>
      <c r="AA373" s="22"/>
      <c r="AB373" s="110"/>
      <c r="AC373" s="58"/>
      <c r="AE373" s="161">
        <f>IF(COUNTIF($F$5:$F373,F373)&gt;1,"0",COUNTIF($F$5:$F373,F373))</f>
        <v>1</v>
      </c>
      <c r="AF373" s="162">
        <f>COUNTIF($I373,"*GSB*")*$AE373</f>
        <v>0</v>
      </c>
      <c r="AG373" s="33">
        <f>COUNTIF($I373,"3a")*$AE373</f>
        <v>1</v>
      </c>
      <c r="AH373" s="33">
        <f>COUNTIF($I373,"4e")*$AE373</f>
        <v>0</v>
      </c>
      <c r="AI373" s="33">
        <f t="shared" si="18"/>
        <v>0</v>
      </c>
      <c r="AJ373" s="33">
        <f>COUNTIF($I373,"BAM")*$AE373</f>
        <v>0</v>
      </c>
      <c r="AK373" s="163">
        <f>(COUNTIF($I373,"AUTRES")+COUNTIF($I373,"UID")+COUNTIF($I373,"CII")+COUNTIF($I373,"EAE"))*$AE373</f>
        <v>0</v>
      </c>
      <c r="AL373" s="164">
        <f t="shared" si="19"/>
        <v>0</v>
      </c>
      <c r="AM373" s="33">
        <f>COUNTIF($J373,"MAR")*$AE373</f>
        <v>0</v>
      </c>
      <c r="AN373" s="165">
        <f>COUNTIF($J373,"TER")*$AE373</f>
        <v>1</v>
      </c>
    </row>
    <row r="374" spans="1:40" ht="20.100000000000001" customHeight="1" x14ac:dyDescent="0.25">
      <c r="A374" s="12"/>
      <c r="B374" s="10">
        <v>44312</v>
      </c>
      <c r="C374" s="29"/>
      <c r="D374" s="7"/>
      <c r="E374" s="11"/>
      <c r="F374" s="120">
        <v>370</v>
      </c>
      <c r="G374" s="115"/>
      <c r="H374" s="6"/>
      <c r="I374" s="16" t="s">
        <v>61</v>
      </c>
      <c r="J374" s="17" t="s">
        <v>67</v>
      </c>
      <c r="K374" s="105" t="s">
        <v>18</v>
      </c>
      <c r="L374" s="7"/>
      <c r="M374" s="7"/>
      <c r="N374" s="6"/>
      <c r="O374" s="88">
        <f t="shared" ca="1" si="17"/>
        <v>44593</v>
      </c>
      <c r="P374" s="5" t="s">
        <v>21</v>
      </c>
      <c r="Q374" s="13" t="s">
        <v>22</v>
      </c>
      <c r="R374" s="11" t="s">
        <v>23</v>
      </c>
      <c r="S374" s="24">
        <v>44314</v>
      </c>
      <c r="T374" s="24">
        <v>44326</v>
      </c>
      <c r="U374" s="24" t="s">
        <v>23</v>
      </c>
      <c r="V374" s="24">
        <v>46148</v>
      </c>
      <c r="W374" s="180"/>
      <c r="X374" s="24">
        <v>44328</v>
      </c>
      <c r="Y374" s="24">
        <v>44326</v>
      </c>
      <c r="Z374" s="7"/>
      <c r="AA374" s="22"/>
      <c r="AB374" s="110"/>
      <c r="AC374" s="58"/>
      <c r="AE374" s="161">
        <f>IF(COUNTIF($F$5:$F374,F374)&gt;1,"0",COUNTIF($F$5:$F374,F374))</f>
        <v>1</v>
      </c>
      <c r="AF374" s="162">
        <f>COUNTIF($I374,"*GSB*")*$AE374</f>
        <v>0</v>
      </c>
      <c r="AG374" s="33">
        <f>COUNTIF($I374,"3a")*$AE374</f>
        <v>1</v>
      </c>
      <c r="AH374" s="33">
        <f>COUNTIF($I374,"4e")*$AE374</f>
        <v>0</v>
      </c>
      <c r="AI374" s="33">
        <f t="shared" si="18"/>
        <v>0</v>
      </c>
      <c r="AJ374" s="33">
        <f>COUNTIF($I374,"BAM")*$AE374</f>
        <v>0</v>
      </c>
      <c r="AK374" s="163">
        <f>(COUNTIF($I374,"AUTRES")+COUNTIF($I374,"UID")+COUNTIF($I374,"CII")+COUNTIF($I374,"EAE"))*$AE374</f>
        <v>0</v>
      </c>
      <c r="AL374" s="164">
        <f t="shared" si="19"/>
        <v>0</v>
      </c>
      <c r="AM374" s="33">
        <f>COUNTIF($J374,"MAR")*$AE374</f>
        <v>0</v>
      </c>
      <c r="AN374" s="165">
        <f>COUNTIF($J374,"TER")*$AE374</f>
        <v>1</v>
      </c>
    </row>
    <row r="375" spans="1:40" ht="20.100000000000001" customHeight="1" x14ac:dyDescent="0.25">
      <c r="A375" s="12"/>
      <c r="B375" s="10">
        <v>44312</v>
      </c>
      <c r="C375" s="29"/>
      <c r="D375" s="7"/>
      <c r="E375" s="11"/>
      <c r="F375" s="120">
        <v>371</v>
      </c>
      <c r="G375" s="115"/>
      <c r="H375" s="6"/>
      <c r="I375" s="16" t="s">
        <v>63</v>
      </c>
      <c r="J375" s="13" t="s">
        <v>32</v>
      </c>
      <c r="K375" s="105" t="s">
        <v>24</v>
      </c>
      <c r="L375" s="7"/>
      <c r="M375" s="7"/>
      <c r="N375" s="6"/>
      <c r="O375" s="88">
        <f t="shared" ca="1" si="17"/>
        <v>44593</v>
      </c>
      <c r="P375" s="5" t="s">
        <v>21</v>
      </c>
      <c r="Q375" s="13" t="s">
        <v>22</v>
      </c>
      <c r="R375" s="11" t="s">
        <v>23</v>
      </c>
      <c r="S375" s="24">
        <v>44312</v>
      </c>
      <c r="T375" s="24">
        <v>44326</v>
      </c>
      <c r="U375" s="24" t="s">
        <v>23</v>
      </c>
      <c r="V375" s="24">
        <v>45344</v>
      </c>
      <c r="W375" s="180"/>
      <c r="X375" s="24">
        <v>44336</v>
      </c>
      <c r="Y375" s="24">
        <v>44326</v>
      </c>
      <c r="Z375" s="7"/>
      <c r="AA375" s="22"/>
      <c r="AB375" s="110"/>
      <c r="AC375" s="58"/>
      <c r="AE375" s="161">
        <f>IF(COUNTIF($F$5:$F375,F375)&gt;1,"0",COUNTIF($F$5:$F375,F375))</f>
        <v>1</v>
      </c>
      <c r="AF375" s="162">
        <f>COUNTIF($I375,"*GSB*")*$AE375</f>
        <v>0</v>
      </c>
      <c r="AG375" s="33">
        <f>COUNTIF($I375,"3a")*$AE375</f>
        <v>0</v>
      </c>
      <c r="AH375" s="33">
        <f>COUNTIF($I375,"4e")*$AE375</f>
        <v>0</v>
      </c>
      <c r="AI375" s="33">
        <f t="shared" si="18"/>
        <v>0</v>
      </c>
      <c r="AJ375" s="33">
        <f>COUNTIF($I375,"BAM")*$AE375</f>
        <v>0</v>
      </c>
      <c r="AK375" s="163">
        <f>(COUNTIF($I375,"AUTRES")+COUNTIF($I375,"UID")+COUNTIF($I375,"CII")+COUNTIF($I375,"EAE"))*$AE375</f>
        <v>1</v>
      </c>
      <c r="AL375" s="164">
        <f t="shared" si="19"/>
        <v>1</v>
      </c>
      <c r="AM375" s="33">
        <f>COUNTIF($J375,"MAR")*$AE375</f>
        <v>0</v>
      </c>
      <c r="AN375" s="165">
        <f>COUNTIF($J375,"TER")*$AE375</f>
        <v>0</v>
      </c>
    </row>
    <row r="376" spans="1:40" ht="20.100000000000001" customHeight="1" x14ac:dyDescent="0.25">
      <c r="A376" s="12"/>
      <c r="B376" s="10">
        <v>44312</v>
      </c>
      <c r="C376" s="29"/>
      <c r="D376" s="7"/>
      <c r="E376" s="11"/>
      <c r="F376" s="120">
        <v>372</v>
      </c>
      <c r="G376" s="115"/>
      <c r="H376" s="6"/>
      <c r="I376" s="16" t="s">
        <v>63</v>
      </c>
      <c r="J376" s="13" t="s">
        <v>32</v>
      </c>
      <c r="K376" s="105" t="s">
        <v>24</v>
      </c>
      <c r="L376" s="7"/>
      <c r="M376" s="7"/>
      <c r="N376" s="6"/>
      <c r="O376" s="88">
        <f t="shared" ca="1" si="17"/>
        <v>44593</v>
      </c>
      <c r="P376" s="5" t="s">
        <v>21</v>
      </c>
      <c r="Q376" s="13" t="s">
        <v>22</v>
      </c>
      <c r="R376" s="11" t="s">
        <v>23</v>
      </c>
      <c r="S376" s="24">
        <v>44312</v>
      </c>
      <c r="T376" s="24">
        <v>44326</v>
      </c>
      <c r="U376" s="24" t="s">
        <v>23</v>
      </c>
      <c r="V376" s="24">
        <v>45579</v>
      </c>
      <c r="W376" s="180"/>
      <c r="X376" s="24">
        <v>44336</v>
      </c>
      <c r="Y376" s="24">
        <v>44326</v>
      </c>
      <c r="Z376" s="7"/>
      <c r="AA376" s="22"/>
      <c r="AB376" s="110"/>
      <c r="AC376" s="58"/>
      <c r="AE376" s="161">
        <f>IF(COUNTIF($F$5:$F376,F376)&gt;1,"0",COUNTIF($F$5:$F376,F376))</f>
        <v>1</v>
      </c>
      <c r="AF376" s="162">
        <f>COUNTIF($I376,"*GSB*")*$AE376</f>
        <v>0</v>
      </c>
      <c r="AG376" s="33">
        <f>COUNTIF($I376,"3a")*$AE376</f>
        <v>0</v>
      </c>
      <c r="AH376" s="33">
        <f>COUNTIF($I376,"4e")*$AE376</f>
        <v>0</v>
      </c>
      <c r="AI376" s="33">
        <f t="shared" si="18"/>
        <v>0</v>
      </c>
      <c r="AJ376" s="33">
        <f>COUNTIF($I376,"BAM")*$AE376</f>
        <v>0</v>
      </c>
      <c r="AK376" s="163">
        <f>(COUNTIF($I376,"AUTRES")+COUNTIF($I376,"UID")+COUNTIF($I376,"CII")+COUNTIF($I376,"EAE"))*$AE376</f>
        <v>1</v>
      </c>
      <c r="AL376" s="164">
        <f t="shared" si="19"/>
        <v>1</v>
      </c>
      <c r="AM376" s="33">
        <f>COUNTIF($J376,"MAR")*$AE376</f>
        <v>0</v>
      </c>
      <c r="AN376" s="165">
        <f>COUNTIF($J376,"TER")*$AE376</f>
        <v>0</v>
      </c>
    </row>
    <row r="377" spans="1:40" ht="20.100000000000001" customHeight="1" x14ac:dyDescent="0.25">
      <c r="A377" s="12"/>
      <c r="B377" s="10">
        <v>44312</v>
      </c>
      <c r="C377" s="29"/>
      <c r="D377" s="7"/>
      <c r="E377" s="11"/>
      <c r="F377" s="120">
        <v>373</v>
      </c>
      <c r="G377" s="115"/>
      <c r="H377" s="6"/>
      <c r="I377" s="16" t="s">
        <v>61</v>
      </c>
      <c r="J377" s="17" t="s">
        <v>67</v>
      </c>
      <c r="K377" s="105" t="s">
        <v>24</v>
      </c>
      <c r="L377" s="7"/>
      <c r="M377" s="7"/>
      <c r="N377" s="6"/>
      <c r="O377" s="88">
        <f t="shared" ca="1" si="17"/>
        <v>44593</v>
      </c>
      <c r="P377" s="5" t="s">
        <v>21</v>
      </c>
      <c r="Q377" s="13" t="s">
        <v>20</v>
      </c>
      <c r="R377" s="11" t="s">
        <v>30</v>
      </c>
      <c r="S377" s="24">
        <v>44372</v>
      </c>
      <c r="T377" s="92"/>
      <c r="U377" s="92"/>
      <c r="V377" s="92"/>
      <c r="W377" s="179"/>
      <c r="X377" s="92"/>
      <c r="Y377" s="92">
        <v>44372</v>
      </c>
      <c r="Z377" s="7"/>
      <c r="AA377" s="22"/>
      <c r="AB377" s="110"/>
      <c r="AC377" s="58"/>
      <c r="AE377" s="161">
        <f>IF(COUNTIF($F$5:$F377,F377)&gt;1,"0",COUNTIF($F$5:$F377,F377))</f>
        <v>1</v>
      </c>
      <c r="AF377" s="162">
        <f>COUNTIF($I377,"*GSB*")*$AE377</f>
        <v>0</v>
      </c>
      <c r="AG377" s="33">
        <f>COUNTIF($I377,"3a")*$AE377</f>
        <v>1</v>
      </c>
      <c r="AH377" s="33">
        <f>COUNTIF($I377,"4e")*$AE377</f>
        <v>0</v>
      </c>
      <c r="AI377" s="33">
        <f t="shared" si="18"/>
        <v>0</v>
      </c>
      <c r="AJ377" s="33">
        <f>COUNTIF($I377,"BAM")*$AE377</f>
        <v>0</v>
      </c>
      <c r="AK377" s="163">
        <f>(COUNTIF($I377,"AUTRES")+COUNTIF($I377,"UID")+COUNTIF($I377,"CII")+COUNTIF($I377,"EAE"))*$AE377</f>
        <v>0</v>
      </c>
      <c r="AL377" s="164">
        <f t="shared" si="19"/>
        <v>0</v>
      </c>
      <c r="AM377" s="33">
        <f>COUNTIF($J377,"MAR")*$AE377</f>
        <v>0</v>
      </c>
      <c r="AN377" s="165">
        <f>COUNTIF($J377,"TER")*$AE377</f>
        <v>1</v>
      </c>
    </row>
    <row r="378" spans="1:40" ht="20.100000000000001" customHeight="1" x14ac:dyDescent="0.25">
      <c r="A378" s="12"/>
      <c r="B378" s="10">
        <v>44314</v>
      </c>
      <c r="C378" s="29"/>
      <c r="D378" s="7"/>
      <c r="E378" s="11"/>
      <c r="F378" s="120">
        <v>374</v>
      </c>
      <c r="G378" s="115"/>
      <c r="H378" s="6"/>
      <c r="I378" s="16" t="s">
        <v>73</v>
      </c>
      <c r="J378" s="17" t="s">
        <v>67</v>
      </c>
      <c r="K378" s="105" t="s">
        <v>24</v>
      </c>
      <c r="L378" s="7"/>
      <c r="M378" s="7"/>
      <c r="N378" s="6"/>
      <c r="O378" s="88">
        <f t="shared" ca="1" si="17"/>
        <v>44593</v>
      </c>
      <c r="P378" s="5" t="s">
        <v>21</v>
      </c>
      <c r="Q378" s="13" t="s">
        <v>22</v>
      </c>
      <c r="R378" s="11" t="s">
        <v>23</v>
      </c>
      <c r="S378" s="24">
        <v>44316</v>
      </c>
      <c r="T378" s="24">
        <v>44326</v>
      </c>
      <c r="U378" s="24" t="s">
        <v>23</v>
      </c>
      <c r="V378" s="24">
        <v>44773</v>
      </c>
      <c r="W378" s="180"/>
      <c r="X378" s="24">
        <v>44336</v>
      </c>
      <c r="Y378" s="24">
        <v>44326</v>
      </c>
      <c r="Z378" s="7"/>
      <c r="AA378" s="22"/>
      <c r="AB378" s="110"/>
      <c r="AC378" s="58"/>
      <c r="AE378" s="161">
        <f>IF(COUNTIF($F$5:$F378,F378)&gt;1,"0",COUNTIF($F$5:$F378,F378))</f>
        <v>1</v>
      </c>
      <c r="AF378" s="162">
        <f>COUNTIF($I378,"*GSB*")*$AE378</f>
        <v>0</v>
      </c>
      <c r="AG378" s="33">
        <f>COUNTIF($I378,"3a")*$AE378</f>
        <v>0</v>
      </c>
      <c r="AH378" s="33">
        <f>COUNTIF($I378,"4e")*$AE378</f>
        <v>0</v>
      </c>
      <c r="AI378" s="33">
        <f t="shared" si="18"/>
        <v>1</v>
      </c>
      <c r="AJ378" s="33">
        <f>COUNTIF($I378,"BAM")*$AE378</f>
        <v>0</v>
      </c>
      <c r="AK378" s="163">
        <f>(COUNTIF($I378,"AUTRES")+COUNTIF($I378,"UID")+COUNTIF($I378,"CII")+COUNTIF($I378,"EAE"))*$AE378</f>
        <v>0</v>
      </c>
      <c r="AL378" s="164">
        <f t="shared" si="19"/>
        <v>0</v>
      </c>
      <c r="AM378" s="33">
        <f>COUNTIF($J378,"MAR")*$AE378</f>
        <v>0</v>
      </c>
      <c r="AN378" s="165">
        <f>COUNTIF($J378,"TER")*$AE378</f>
        <v>1</v>
      </c>
    </row>
    <row r="379" spans="1:40" ht="20.100000000000001" customHeight="1" x14ac:dyDescent="0.25">
      <c r="A379" s="12"/>
      <c r="B379" s="10">
        <v>44314</v>
      </c>
      <c r="C379" s="29"/>
      <c r="D379" s="7"/>
      <c r="E379" s="11"/>
      <c r="F379" s="120">
        <v>375</v>
      </c>
      <c r="G379" s="115"/>
      <c r="H379" s="6"/>
      <c r="I379" s="16" t="s">
        <v>61</v>
      </c>
      <c r="J379" s="17" t="s">
        <v>67</v>
      </c>
      <c r="K379" s="105" t="s">
        <v>18</v>
      </c>
      <c r="L379" s="7"/>
      <c r="M379" s="7"/>
      <c r="N379" s="6"/>
      <c r="O379" s="88">
        <f t="shared" ca="1" si="17"/>
        <v>44593</v>
      </c>
      <c r="P379" s="5" t="s">
        <v>21</v>
      </c>
      <c r="Q379" s="13" t="s">
        <v>22</v>
      </c>
      <c r="R379" s="11" t="s">
        <v>23</v>
      </c>
      <c r="S379" s="24">
        <v>44321</v>
      </c>
      <c r="T379" s="24">
        <v>44336</v>
      </c>
      <c r="U379" s="24" t="s">
        <v>23</v>
      </c>
      <c r="V379" s="24">
        <v>46159</v>
      </c>
      <c r="W379" s="180"/>
      <c r="X379" s="24">
        <v>44350</v>
      </c>
      <c r="Y379" s="24">
        <v>44336</v>
      </c>
      <c r="Z379" s="7"/>
      <c r="AA379" s="22"/>
      <c r="AB379" s="110"/>
      <c r="AC379" s="58"/>
      <c r="AE379" s="161">
        <f>IF(COUNTIF($F$5:$F379,F379)&gt;1,"0",COUNTIF($F$5:$F379,F379))</f>
        <v>1</v>
      </c>
      <c r="AF379" s="162">
        <f>COUNTIF($I379,"*GSB*")*$AE379</f>
        <v>0</v>
      </c>
      <c r="AG379" s="33">
        <f>COUNTIF($I379,"3a")*$AE379</f>
        <v>1</v>
      </c>
      <c r="AH379" s="33">
        <f>COUNTIF($I379,"4e")*$AE379</f>
        <v>0</v>
      </c>
      <c r="AI379" s="33">
        <f t="shared" si="18"/>
        <v>0</v>
      </c>
      <c r="AJ379" s="33">
        <f>COUNTIF($I379,"BAM")*$AE379</f>
        <v>0</v>
      </c>
      <c r="AK379" s="163">
        <f>(COUNTIF($I379,"AUTRES")+COUNTIF($I379,"UID")+COUNTIF($I379,"CII")+COUNTIF($I379,"EAE"))*$AE379</f>
        <v>0</v>
      </c>
      <c r="AL379" s="164">
        <f t="shared" si="19"/>
        <v>0</v>
      </c>
      <c r="AM379" s="33">
        <f>COUNTIF($J379,"MAR")*$AE379</f>
        <v>0</v>
      </c>
      <c r="AN379" s="165">
        <f>COUNTIF($J379,"TER")*$AE379</f>
        <v>1</v>
      </c>
    </row>
    <row r="380" spans="1:40" ht="20.100000000000001" customHeight="1" x14ac:dyDescent="0.25">
      <c r="A380" s="12"/>
      <c r="B380" s="10">
        <v>44319</v>
      </c>
      <c r="C380" s="29"/>
      <c r="D380" s="7"/>
      <c r="E380" s="11"/>
      <c r="F380" s="120">
        <v>376</v>
      </c>
      <c r="G380" s="115"/>
      <c r="H380" s="6"/>
      <c r="I380" s="16" t="s">
        <v>65</v>
      </c>
      <c r="J380" s="17" t="s">
        <v>67</v>
      </c>
      <c r="K380" s="105" t="s">
        <v>33</v>
      </c>
      <c r="L380" s="7"/>
      <c r="M380" s="7"/>
      <c r="N380" s="6"/>
      <c r="O380" s="88">
        <f t="shared" ca="1" si="17"/>
        <v>44593</v>
      </c>
      <c r="P380" s="5" t="s">
        <v>21</v>
      </c>
      <c r="Q380" s="13" t="s">
        <v>22</v>
      </c>
      <c r="R380" s="11" t="s">
        <v>23</v>
      </c>
      <c r="S380" s="24">
        <v>44319</v>
      </c>
      <c r="T380" s="24">
        <v>44326</v>
      </c>
      <c r="U380" s="24" t="s">
        <v>23</v>
      </c>
      <c r="V380" s="24">
        <v>45613</v>
      </c>
      <c r="W380" s="180"/>
      <c r="X380" s="24">
        <v>44326</v>
      </c>
      <c r="Y380" s="24">
        <v>44326</v>
      </c>
      <c r="Z380" s="7"/>
      <c r="AA380" s="22"/>
      <c r="AB380" s="110"/>
      <c r="AC380" s="58"/>
      <c r="AE380" s="161">
        <f>IF(COUNTIF($F$5:$F380,F380)&gt;1,"0",COUNTIF($F$5:$F380,F380))</f>
        <v>1</v>
      </c>
      <c r="AF380" s="162">
        <f>COUNTIF($I380,"*GSB*")*$AE380</f>
        <v>1</v>
      </c>
      <c r="AG380" s="33">
        <f>COUNTIF($I380,"3a")*$AE380</f>
        <v>0</v>
      </c>
      <c r="AH380" s="33">
        <f>COUNTIF($I380,"4e")*$AE380</f>
        <v>0</v>
      </c>
      <c r="AI380" s="33">
        <f t="shared" si="18"/>
        <v>0</v>
      </c>
      <c r="AJ380" s="33">
        <f>COUNTIF($I380,"BAM")*$AE380</f>
        <v>0</v>
      </c>
      <c r="AK380" s="163">
        <f>(COUNTIF($I380,"AUTRES")+COUNTIF($I380,"UID")+COUNTIF($I380,"CII")+COUNTIF($I380,"EAE"))*$AE380</f>
        <v>0</v>
      </c>
      <c r="AL380" s="164">
        <f t="shared" si="19"/>
        <v>0</v>
      </c>
      <c r="AM380" s="33">
        <f>COUNTIF($J380,"MAR")*$AE380</f>
        <v>0</v>
      </c>
      <c r="AN380" s="165">
        <f>COUNTIF($J380,"TER")*$AE380</f>
        <v>1</v>
      </c>
    </row>
    <row r="381" spans="1:40" ht="20.100000000000001" customHeight="1" x14ac:dyDescent="0.25">
      <c r="A381" s="12"/>
      <c r="B381" s="10">
        <v>44320</v>
      </c>
      <c r="C381" s="29"/>
      <c r="D381" s="7"/>
      <c r="E381" s="11"/>
      <c r="F381" s="120">
        <v>377</v>
      </c>
      <c r="G381" s="115"/>
      <c r="H381" s="6"/>
      <c r="I381" s="16" t="s">
        <v>60</v>
      </c>
      <c r="J381" s="17" t="s">
        <v>67</v>
      </c>
      <c r="K381" s="105" t="s">
        <v>24</v>
      </c>
      <c r="L381" s="7"/>
      <c r="M381" s="7"/>
      <c r="N381" s="6"/>
      <c r="O381" s="88">
        <f t="shared" ca="1" si="17"/>
        <v>44593</v>
      </c>
      <c r="P381" s="5" t="s">
        <v>21</v>
      </c>
      <c r="Q381" s="13" t="s">
        <v>22</v>
      </c>
      <c r="R381" s="11" t="s">
        <v>23</v>
      </c>
      <c r="S381" s="24">
        <v>44322</v>
      </c>
      <c r="T381" s="24">
        <v>44336</v>
      </c>
      <c r="U381" s="24" t="s">
        <v>23</v>
      </c>
      <c r="V381" s="24">
        <v>45343</v>
      </c>
      <c r="W381" s="180"/>
      <c r="X381" s="108">
        <v>44400</v>
      </c>
      <c r="Y381" s="24">
        <v>44336</v>
      </c>
      <c r="Z381" s="7"/>
      <c r="AA381" s="22"/>
      <c r="AB381" s="110"/>
      <c r="AC381" s="58"/>
      <c r="AE381" s="161">
        <f>IF(COUNTIF($F$5:$F381,F381)&gt;1,"0",COUNTIF($F$5:$F381,F381))</f>
        <v>1</v>
      </c>
      <c r="AF381" s="162">
        <f>COUNTIF($I381,"*GSB*")*$AE381</f>
        <v>0</v>
      </c>
      <c r="AG381" s="33">
        <f>COUNTIF($I381,"3a")*$AE381</f>
        <v>0</v>
      </c>
      <c r="AH381" s="33">
        <f>COUNTIF($I381,"4e")*$AE381</f>
        <v>1</v>
      </c>
      <c r="AI381" s="33">
        <f t="shared" si="18"/>
        <v>0</v>
      </c>
      <c r="AJ381" s="33">
        <f>COUNTIF($I381,"BAM")*$AE381</f>
        <v>0</v>
      </c>
      <c r="AK381" s="163">
        <f>(COUNTIF($I381,"AUTRES")+COUNTIF($I381,"UID")+COUNTIF($I381,"CII")+COUNTIF($I381,"EAE"))*$AE381</f>
        <v>0</v>
      </c>
      <c r="AL381" s="164">
        <f t="shared" si="19"/>
        <v>0</v>
      </c>
      <c r="AM381" s="33">
        <f>COUNTIF($J381,"MAR")*$AE381</f>
        <v>0</v>
      </c>
      <c r="AN381" s="165">
        <f>COUNTIF($J381,"TER")*$AE381</f>
        <v>1</v>
      </c>
    </row>
    <row r="382" spans="1:40" ht="20.100000000000001" customHeight="1" x14ac:dyDescent="0.25">
      <c r="A382" s="12"/>
      <c r="B382" s="10">
        <v>44320</v>
      </c>
      <c r="C382" s="29"/>
      <c r="D382" s="7"/>
      <c r="E382" s="11"/>
      <c r="F382" s="120">
        <v>378</v>
      </c>
      <c r="G382" s="115"/>
      <c r="H382" s="6"/>
      <c r="I382" s="16" t="s">
        <v>60</v>
      </c>
      <c r="J382" s="17" t="s">
        <v>67</v>
      </c>
      <c r="K382" s="105" t="s">
        <v>24</v>
      </c>
      <c r="L382" s="7"/>
      <c r="M382" s="7"/>
      <c r="N382" s="6"/>
      <c r="O382" s="88">
        <f t="shared" ca="1" si="17"/>
        <v>44593</v>
      </c>
      <c r="P382" s="5" t="s">
        <v>21</v>
      </c>
      <c r="Q382" s="13" t="s">
        <v>22</v>
      </c>
      <c r="R382" s="11" t="s">
        <v>23</v>
      </c>
      <c r="S382" s="24">
        <v>44322</v>
      </c>
      <c r="T382" s="24">
        <v>44336</v>
      </c>
      <c r="U382" s="24" t="s">
        <v>23</v>
      </c>
      <c r="V382" s="24">
        <v>45343</v>
      </c>
      <c r="W382" s="180"/>
      <c r="X382" s="108">
        <v>44400</v>
      </c>
      <c r="Y382" s="24">
        <v>44336</v>
      </c>
      <c r="Z382" s="7"/>
      <c r="AA382" s="22"/>
      <c r="AB382" s="110"/>
      <c r="AC382" s="58"/>
      <c r="AE382" s="161">
        <f>IF(COUNTIF($F$5:$F382,F382)&gt;1,"0",COUNTIF($F$5:$F382,F382))</f>
        <v>1</v>
      </c>
      <c r="AF382" s="162">
        <f>COUNTIF($I382,"*GSB*")*$AE382</f>
        <v>0</v>
      </c>
      <c r="AG382" s="33">
        <f>COUNTIF($I382,"3a")*$AE382</f>
        <v>0</v>
      </c>
      <c r="AH382" s="33">
        <f>COUNTIF($I382,"4e")*$AE382</f>
        <v>1</v>
      </c>
      <c r="AI382" s="33">
        <f t="shared" si="18"/>
        <v>0</v>
      </c>
      <c r="AJ382" s="33">
        <f>COUNTIF($I382,"BAM")*$AE382</f>
        <v>0</v>
      </c>
      <c r="AK382" s="163">
        <f>(COUNTIF($I382,"AUTRES")+COUNTIF($I382,"UID")+COUNTIF($I382,"CII")+COUNTIF($I382,"EAE"))*$AE382</f>
        <v>0</v>
      </c>
      <c r="AL382" s="164">
        <f t="shared" si="19"/>
        <v>0</v>
      </c>
      <c r="AM382" s="33">
        <f>COUNTIF($J382,"MAR")*$AE382</f>
        <v>0</v>
      </c>
      <c r="AN382" s="165">
        <f>COUNTIF($J382,"TER")*$AE382</f>
        <v>1</v>
      </c>
    </row>
    <row r="383" spans="1:40" ht="20.100000000000001" customHeight="1" x14ac:dyDescent="0.25">
      <c r="A383" s="12"/>
      <c r="B383" s="10">
        <v>44327</v>
      </c>
      <c r="C383" s="29"/>
      <c r="D383" s="7"/>
      <c r="E383" s="11"/>
      <c r="F383" s="120">
        <v>379</v>
      </c>
      <c r="G383" s="115"/>
      <c r="H383" s="6"/>
      <c r="I383" s="16" t="s">
        <v>61</v>
      </c>
      <c r="J383" s="17" t="s">
        <v>67</v>
      </c>
      <c r="K383" s="105" t="s">
        <v>18</v>
      </c>
      <c r="L383" s="7"/>
      <c r="M383" s="7"/>
      <c r="N383" s="6"/>
      <c r="O383" s="88">
        <f t="shared" ca="1" si="17"/>
        <v>44593</v>
      </c>
      <c r="P383" s="5" t="s">
        <v>21</v>
      </c>
      <c r="Q383" s="13" t="s">
        <v>22</v>
      </c>
      <c r="R383" s="11" t="s">
        <v>23</v>
      </c>
      <c r="S383" s="24">
        <v>44327</v>
      </c>
      <c r="T383" s="24">
        <v>44347</v>
      </c>
      <c r="U383" s="24" t="s">
        <v>23</v>
      </c>
      <c r="V383" s="24">
        <v>45613</v>
      </c>
      <c r="W383" s="180"/>
      <c r="X383" s="24">
        <v>44349</v>
      </c>
      <c r="Y383" s="24">
        <v>44347</v>
      </c>
      <c r="Z383" s="7"/>
      <c r="AA383" s="22"/>
      <c r="AB383" s="110"/>
      <c r="AC383" s="58"/>
      <c r="AE383" s="161">
        <f>IF(COUNTIF($F$5:$F383,F383)&gt;1,"0",COUNTIF($F$5:$F383,F383))</f>
        <v>1</v>
      </c>
      <c r="AF383" s="162">
        <f>COUNTIF($I383,"*GSB*")*$AE383</f>
        <v>0</v>
      </c>
      <c r="AG383" s="33">
        <f>COUNTIF($I383,"3a")*$AE383</f>
        <v>1</v>
      </c>
      <c r="AH383" s="33">
        <f>COUNTIF($I383,"4e")*$AE383</f>
        <v>0</v>
      </c>
      <c r="AI383" s="33">
        <f t="shared" si="18"/>
        <v>0</v>
      </c>
      <c r="AJ383" s="33">
        <f>COUNTIF($I383,"BAM")*$AE383</f>
        <v>0</v>
      </c>
      <c r="AK383" s="163">
        <f>(COUNTIF($I383,"AUTRES")+COUNTIF($I383,"UID")+COUNTIF($I383,"CII")+COUNTIF($I383,"EAE"))*$AE383</f>
        <v>0</v>
      </c>
      <c r="AL383" s="164">
        <f t="shared" si="19"/>
        <v>0</v>
      </c>
      <c r="AM383" s="33">
        <f>COUNTIF($J383,"MAR")*$AE383</f>
        <v>0</v>
      </c>
      <c r="AN383" s="165">
        <f>COUNTIF($J383,"TER")*$AE383</f>
        <v>1</v>
      </c>
    </row>
    <row r="384" spans="1:40" ht="20.100000000000001" customHeight="1" x14ac:dyDescent="0.25">
      <c r="A384" s="12"/>
      <c r="B384" s="10">
        <v>44326</v>
      </c>
      <c r="C384" s="29"/>
      <c r="D384" s="7"/>
      <c r="E384" s="11"/>
      <c r="F384" s="120">
        <v>380</v>
      </c>
      <c r="G384" s="115"/>
      <c r="H384" s="6"/>
      <c r="I384" s="16" t="s">
        <v>60</v>
      </c>
      <c r="J384" s="17" t="s">
        <v>67</v>
      </c>
      <c r="K384" s="105" t="s">
        <v>18</v>
      </c>
      <c r="L384" s="7"/>
      <c r="M384" s="7"/>
      <c r="N384" s="6"/>
      <c r="O384" s="88">
        <f t="shared" ca="1" si="17"/>
        <v>44593</v>
      </c>
      <c r="P384" s="5" t="s">
        <v>21</v>
      </c>
      <c r="Q384" s="13" t="s">
        <v>22</v>
      </c>
      <c r="R384" s="11" t="s">
        <v>23</v>
      </c>
      <c r="S384" s="24">
        <v>44327</v>
      </c>
      <c r="T384" s="24">
        <v>44336</v>
      </c>
      <c r="U384" s="24" t="s">
        <v>23</v>
      </c>
      <c r="V384" s="24">
        <v>45669</v>
      </c>
      <c r="W384" s="180"/>
      <c r="X384" s="24">
        <v>44379</v>
      </c>
      <c r="Y384" s="24">
        <v>44336</v>
      </c>
      <c r="Z384" s="7"/>
      <c r="AA384" s="22"/>
      <c r="AB384" s="110"/>
      <c r="AC384" s="58"/>
      <c r="AE384" s="161">
        <f>IF(COUNTIF($F$5:$F384,F384)&gt;1,"0",COUNTIF($F$5:$F384,F384))</f>
        <v>1</v>
      </c>
      <c r="AF384" s="162">
        <f>COUNTIF($I384,"*GSB*")*$AE384</f>
        <v>0</v>
      </c>
      <c r="AG384" s="33">
        <f>COUNTIF($I384,"3a")*$AE384</f>
        <v>0</v>
      </c>
      <c r="AH384" s="33">
        <f>COUNTIF($I384,"4e")*$AE384</f>
        <v>1</v>
      </c>
      <c r="AI384" s="33">
        <f t="shared" si="18"/>
        <v>0</v>
      </c>
      <c r="AJ384" s="33">
        <f>COUNTIF($I384,"BAM")*$AE384</f>
        <v>0</v>
      </c>
      <c r="AK384" s="163">
        <f>(COUNTIF($I384,"AUTRES")+COUNTIF($I384,"UID")+COUNTIF($I384,"CII")+COUNTIF($I384,"EAE"))*$AE384</f>
        <v>0</v>
      </c>
      <c r="AL384" s="164">
        <f t="shared" si="19"/>
        <v>0</v>
      </c>
      <c r="AM384" s="33">
        <f>COUNTIF($J384,"MAR")*$AE384</f>
        <v>0</v>
      </c>
      <c r="AN384" s="165">
        <f>COUNTIF($J384,"TER")*$AE384</f>
        <v>1</v>
      </c>
    </row>
    <row r="385" spans="1:40" ht="20.100000000000001" customHeight="1" x14ac:dyDescent="0.25">
      <c r="A385" s="12"/>
      <c r="B385" s="10">
        <v>44323</v>
      </c>
      <c r="C385" s="29"/>
      <c r="D385" s="7"/>
      <c r="E385" s="11"/>
      <c r="F385" s="120">
        <v>381</v>
      </c>
      <c r="G385" s="115"/>
      <c r="H385" s="6"/>
      <c r="I385" s="16" t="s">
        <v>61</v>
      </c>
      <c r="J385" s="17" t="s">
        <v>67</v>
      </c>
      <c r="K385" s="105" t="s">
        <v>18</v>
      </c>
      <c r="L385" s="7"/>
      <c r="M385" s="7"/>
      <c r="N385" s="6"/>
      <c r="O385" s="88">
        <f t="shared" ca="1" si="17"/>
        <v>44593</v>
      </c>
      <c r="P385" s="5" t="s">
        <v>21</v>
      </c>
      <c r="Q385" s="13" t="s">
        <v>22</v>
      </c>
      <c r="R385" s="11" t="s">
        <v>23</v>
      </c>
      <c r="S385" s="24">
        <v>44362</v>
      </c>
      <c r="T385" s="24">
        <v>44375</v>
      </c>
      <c r="U385" s="24" t="s">
        <v>23</v>
      </c>
      <c r="V385" s="24">
        <v>46191</v>
      </c>
      <c r="W385" s="180"/>
      <c r="X385" s="24">
        <v>44376</v>
      </c>
      <c r="Y385" s="24">
        <v>44375</v>
      </c>
      <c r="Z385" s="7"/>
      <c r="AA385" s="22"/>
      <c r="AB385" s="110"/>
      <c r="AC385" s="58"/>
      <c r="AE385" s="161">
        <f>IF(COUNTIF($F$5:$F385,F385)&gt;1,"0",COUNTIF($F$5:$F385,F385))</f>
        <v>1</v>
      </c>
      <c r="AF385" s="162">
        <f>COUNTIF($I385,"*GSB*")*$AE385</f>
        <v>0</v>
      </c>
      <c r="AG385" s="33">
        <f>COUNTIF($I385,"3a")*$AE385</f>
        <v>1</v>
      </c>
      <c r="AH385" s="33">
        <f>COUNTIF($I385,"4e")*$AE385</f>
        <v>0</v>
      </c>
      <c r="AI385" s="33">
        <f t="shared" si="18"/>
        <v>0</v>
      </c>
      <c r="AJ385" s="33">
        <f>COUNTIF($I385,"BAM")*$AE385</f>
        <v>0</v>
      </c>
      <c r="AK385" s="163">
        <f>(COUNTIF($I385,"AUTRES")+COUNTIF($I385,"UID")+COUNTIF($I385,"CII")+COUNTIF($I385,"EAE"))*$AE385</f>
        <v>0</v>
      </c>
      <c r="AL385" s="164">
        <f t="shared" si="19"/>
        <v>0</v>
      </c>
      <c r="AM385" s="33">
        <f>COUNTIF($J385,"MAR")*$AE385</f>
        <v>0</v>
      </c>
      <c r="AN385" s="165">
        <f>COUNTIF($J385,"TER")*$AE385</f>
        <v>1</v>
      </c>
    </row>
    <row r="386" spans="1:40" ht="20.100000000000001" customHeight="1" x14ac:dyDescent="0.25">
      <c r="A386" s="12"/>
      <c r="B386" s="10">
        <v>44322</v>
      </c>
      <c r="C386" s="29"/>
      <c r="D386" s="7"/>
      <c r="E386" s="11"/>
      <c r="F386" s="120">
        <v>382</v>
      </c>
      <c r="G386" s="115"/>
      <c r="H386" s="6"/>
      <c r="I386" s="16" t="s">
        <v>60</v>
      </c>
      <c r="J386" s="17" t="s">
        <v>67</v>
      </c>
      <c r="K386" s="105" t="s">
        <v>18</v>
      </c>
      <c r="L386" s="7"/>
      <c r="M386" s="7"/>
      <c r="N386" s="6"/>
      <c r="O386" s="88">
        <f t="shared" ca="1" si="17"/>
        <v>44593</v>
      </c>
      <c r="P386" s="5" t="s">
        <v>21</v>
      </c>
      <c r="Q386" s="13" t="s">
        <v>22</v>
      </c>
      <c r="R386" s="11" t="s">
        <v>23</v>
      </c>
      <c r="S386" s="24">
        <v>44322</v>
      </c>
      <c r="T386" s="24">
        <v>44336</v>
      </c>
      <c r="U386" s="24" t="s">
        <v>23</v>
      </c>
      <c r="V386" s="24">
        <v>44433</v>
      </c>
      <c r="W386" s="180"/>
      <c r="X386" s="24">
        <v>44368</v>
      </c>
      <c r="Y386" s="24">
        <v>44336</v>
      </c>
      <c r="Z386" s="7"/>
      <c r="AA386" s="22"/>
      <c r="AB386" s="110"/>
      <c r="AC386" s="58"/>
      <c r="AE386" s="161">
        <f>IF(COUNTIF($F$5:$F386,F386)&gt;1,"0",COUNTIF($F$5:$F386,F386))</f>
        <v>1</v>
      </c>
      <c r="AF386" s="162">
        <f>COUNTIF($I386,"*GSB*")*$AE386</f>
        <v>0</v>
      </c>
      <c r="AG386" s="33">
        <f>COUNTIF($I386,"3a")*$AE386</f>
        <v>0</v>
      </c>
      <c r="AH386" s="33">
        <f>COUNTIF($I386,"4e")*$AE386</f>
        <v>1</v>
      </c>
      <c r="AI386" s="33">
        <f t="shared" si="18"/>
        <v>0</v>
      </c>
      <c r="AJ386" s="33">
        <f>COUNTIF($I386,"BAM")*$AE386</f>
        <v>0</v>
      </c>
      <c r="AK386" s="163">
        <f>(COUNTIF($I386,"AUTRES")+COUNTIF($I386,"UID")+COUNTIF($I386,"CII")+COUNTIF($I386,"EAE"))*$AE386</f>
        <v>0</v>
      </c>
      <c r="AL386" s="164">
        <f t="shared" si="19"/>
        <v>0</v>
      </c>
      <c r="AM386" s="33">
        <f>COUNTIF($J386,"MAR")*$AE386</f>
        <v>0</v>
      </c>
      <c r="AN386" s="165">
        <f>COUNTIF($J386,"TER")*$AE386</f>
        <v>1</v>
      </c>
    </row>
    <row r="387" spans="1:40" ht="20.100000000000001" customHeight="1" x14ac:dyDescent="0.25">
      <c r="A387" s="12"/>
      <c r="B387" s="10">
        <v>44326</v>
      </c>
      <c r="C387" s="29"/>
      <c r="D387" s="7"/>
      <c r="E387" s="11"/>
      <c r="F387" s="120">
        <v>383</v>
      </c>
      <c r="G387" s="115"/>
      <c r="H387" s="6"/>
      <c r="I387" s="16" t="s">
        <v>60</v>
      </c>
      <c r="J387" s="17" t="s">
        <v>67</v>
      </c>
      <c r="K387" s="105" t="s">
        <v>18</v>
      </c>
      <c r="L387" s="7"/>
      <c r="M387" s="7"/>
      <c r="N387" s="6"/>
      <c r="O387" s="88">
        <f t="shared" ca="1" si="17"/>
        <v>44593</v>
      </c>
      <c r="P387" s="5" t="s">
        <v>21</v>
      </c>
      <c r="Q387" s="13" t="s">
        <v>26</v>
      </c>
      <c r="R387" s="11" t="s">
        <v>30</v>
      </c>
      <c r="S387" s="24">
        <v>44326</v>
      </c>
      <c r="T387" s="92"/>
      <c r="U387" s="92"/>
      <c r="V387" s="92"/>
      <c r="W387" s="179"/>
      <c r="X387" s="92"/>
      <c r="Y387" s="92">
        <v>44326</v>
      </c>
      <c r="Z387" s="7"/>
      <c r="AA387" s="22"/>
      <c r="AB387" s="110"/>
      <c r="AC387" s="58"/>
      <c r="AE387" s="161">
        <f>IF(COUNTIF($F$5:$F387,F387)&gt;1,"0",COUNTIF($F$5:$F387,F387))</f>
        <v>1</v>
      </c>
      <c r="AF387" s="162">
        <f>COUNTIF($I387,"*GSB*")*$AE387</f>
        <v>0</v>
      </c>
      <c r="AG387" s="33">
        <f>COUNTIF($I387,"3a")*$AE387</f>
        <v>0</v>
      </c>
      <c r="AH387" s="33">
        <f>COUNTIF($I387,"4e")*$AE387</f>
        <v>1</v>
      </c>
      <c r="AI387" s="33">
        <f t="shared" si="18"/>
        <v>0</v>
      </c>
      <c r="AJ387" s="33">
        <f>COUNTIF($I387,"BAM")*$AE387</f>
        <v>0</v>
      </c>
      <c r="AK387" s="163">
        <f>(COUNTIF($I387,"AUTRES")+COUNTIF($I387,"UID")+COUNTIF($I387,"CII")+COUNTIF($I387,"EAE"))*$AE387</f>
        <v>0</v>
      </c>
      <c r="AL387" s="164">
        <f t="shared" si="19"/>
        <v>0</v>
      </c>
      <c r="AM387" s="33">
        <f>COUNTIF($J387,"MAR")*$AE387</f>
        <v>0</v>
      </c>
      <c r="AN387" s="165">
        <f>COUNTIF($J387,"TER")*$AE387</f>
        <v>1</v>
      </c>
    </row>
    <row r="388" spans="1:40" ht="20.100000000000001" customHeight="1" x14ac:dyDescent="0.25">
      <c r="A388" s="12"/>
      <c r="B388" s="10">
        <v>44327</v>
      </c>
      <c r="C388" s="29"/>
      <c r="D388" s="7"/>
      <c r="E388" s="11"/>
      <c r="F388" s="120">
        <v>384</v>
      </c>
      <c r="G388" s="115"/>
      <c r="H388" s="6"/>
      <c r="I388" s="16" t="s">
        <v>61</v>
      </c>
      <c r="J388" s="17" t="s">
        <v>67</v>
      </c>
      <c r="K388" s="105" t="s">
        <v>33</v>
      </c>
      <c r="L388" s="7"/>
      <c r="M388" s="7"/>
      <c r="N388" s="6"/>
      <c r="O388" s="88">
        <f t="shared" ca="1" si="17"/>
        <v>44593</v>
      </c>
      <c r="P388" s="5" t="s">
        <v>21</v>
      </c>
      <c r="Q388" s="13" t="s">
        <v>22</v>
      </c>
      <c r="R388" s="11" t="s">
        <v>23</v>
      </c>
      <c r="S388" s="24">
        <v>44327</v>
      </c>
      <c r="T388" s="24">
        <v>44347</v>
      </c>
      <c r="U388" s="24" t="s">
        <v>23</v>
      </c>
      <c r="V388" s="24">
        <v>45613</v>
      </c>
      <c r="W388" s="180"/>
      <c r="X388" s="24">
        <v>44349</v>
      </c>
      <c r="Y388" s="24">
        <v>44347</v>
      </c>
      <c r="Z388" s="7"/>
      <c r="AA388" s="22"/>
      <c r="AB388" s="110"/>
      <c r="AC388" s="58"/>
      <c r="AE388" s="161">
        <f>IF(COUNTIF($F$5:$F388,F388)&gt;1,"0",COUNTIF($F$5:$F388,F388))</f>
        <v>1</v>
      </c>
      <c r="AF388" s="162">
        <f>COUNTIF($I388,"*GSB*")*$AE388</f>
        <v>0</v>
      </c>
      <c r="AG388" s="33">
        <f>COUNTIF($I388,"3a")*$AE388</f>
        <v>1</v>
      </c>
      <c r="AH388" s="33">
        <f>COUNTIF($I388,"4e")*$AE388</f>
        <v>0</v>
      </c>
      <c r="AI388" s="33">
        <f t="shared" si="18"/>
        <v>0</v>
      </c>
      <c r="AJ388" s="33">
        <f>COUNTIF($I388,"BAM")*$AE388</f>
        <v>0</v>
      </c>
      <c r="AK388" s="163">
        <f>(COUNTIF($I388,"AUTRES")+COUNTIF($I388,"UID")+COUNTIF($I388,"CII")+COUNTIF($I388,"EAE"))*$AE388</f>
        <v>0</v>
      </c>
      <c r="AL388" s="164">
        <f t="shared" si="19"/>
        <v>0</v>
      </c>
      <c r="AM388" s="33">
        <f>COUNTIF($J388,"MAR")*$AE388</f>
        <v>0</v>
      </c>
      <c r="AN388" s="165">
        <f>COUNTIF($J388,"TER")*$AE388</f>
        <v>1</v>
      </c>
    </row>
    <row r="389" spans="1:40" ht="20.100000000000001" customHeight="1" x14ac:dyDescent="0.25">
      <c r="A389" s="12"/>
      <c r="B389" s="10">
        <v>44327</v>
      </c>
      <c r="C389" s="29"/>
      <c r="D389" s="7"/>
      <c r="E389" s="11"/>
      <c r="F389" s="120">
        <v>385</v>
      </c>
      <c r="G389" s="115"/>
      <c r="H389" s="6"/>
      <c r="I389" s="16" t="s">
        <v>61</v>
      </c>
      <c r="J389" s="17" t="s">
        <v>67</v>
      </c>
      <c r="K389" s="105" t="s">
        <v>24</v>
      </c>
      <c r="L389" s="7"/>
      <c r="M389" s="7"/>
      <c r="N389" s="6"/>
      <c r="O389" s="88">
        <f t="shared" ref="O389" ca="1" si="20">TODAY()-N389</f>
        <v>44593</v>
      </c>
      <c r="P389" s="5" t="s">
        <v>21</v>
      </c>
      <c r="Q389" s="13" t="s">
        <v>22</v>
      </c>
      <c r="R389" s="11" t="s">
        <v>23</v>
      </c>
      <c r="S389" s="24">
        <v>44327</v>
      </c>
      <c r="T389" s="24">
        <v>44347</v>
      </c>
      <c r="U389" s="24" t="s">
        <v>23</v>
      </c>
      <c r="V389" s="24">
        <v>45480</v>
      </c>
      <c r="W389" s="180"/>
      <c r="X389" s="24">
        <v>44349</v>
      </c>
      <c r="Y389" s="24">
        <v>44347</v>
      </c>
      <c r="Z389" s="7"/>
      <c r="AA389" s="22"/>
      <c r="AB389" s="110"/>
      <c r="AC389" s="58"/>
      <c r="AE389" s="161">
        <f>IF(COUNTIF($F$5:$F389,F389)&gt;1,"0",COUNTIF($F$5:$F389,F389))</f>
        <v>1</v>
      </c>
      <c r="AF389" s="162">
        <f>COUNTIF($I389,"*GSB*")*$AE389</f>
        <v>0</v>
      </c>
      <c r="AG389" s="33">
        <f>COUNTIF($I389,"3a")*$AE389</f>
        <v>1</v>
      </c>
      <c r="AH389" s="33">
        <f>COUNTIF($I389,"4e")*$AE389</f>
        <v>0</v>
      </c>
      <c r="AI389" s="33">
        <f t="shared" ref="AI389:AI452" si="21">COUNTIF($I389,"*CNEC*")*$AE389</f>
        <v>0</v>
      </c>
      <c r="AJ389" s="33">
        <f>COUNTIF($I389,"BAM")*$AE389</f>
        <v>0</v>
      </c>
      <c r="AK389" s="163">
        <f>(COUNTIF($I389,"AUTRES")+COUNTIF($I389,"UID")+COUNTIF($I389,"CII")+COUNTIF($I389,"EAE"))*$AE389</f>
        <v>0</v>
      </c>
      <c r="AL389" s="164">
        <f t="shared" ref="AL389:AL452" si="22">COUNTIF($J389,"AIR")*$AE389</f>
        <v>0</v>
      </c>
      <c r="AM389" s="33">
        <f>COUNTIF($J389,"MAR")*$AE389</f>
        <v>0</v>
      </c>
      <c r="AN389" s="165">
        <f>COUNTIF($J389,"TER")*$AE389</f>
        <v>1</v>
      </c>
    </row>
    <row r="390" spans="1:40" ht="20.100000000000001" customHeight="1" x14ac:dyDescent="0.25">
      <c r="A390" s="12"/>
      <c r="B390" s="10">
        <v>44327</v>
      </c>
      <c r="C390" s="29"/>
      <c r="D390" s="7"/>
      <c r="E390" s="11"/>
      <c r="F390" s="120">
        <v>386</v>
      </c>
      <c r="G390" s="115"/>
      <c r="H390" s="6"/>
      <c r="I390" s="16" t="s">
        <v>60</v>
      </c>
      <c r="J390" s="17" t="s">
        <v>67</v>
      </c>
      <c r="K390" s="105" t="s">
        <v>24</v>
      </c>
      <c r="L390" s="7"/>
      <c r="M390" s="7"/>
      <c r="N390" s="6"/>
      <c r="O390" s="88">
        <v>2454</v>
      </c>
      <c r="P390" s="5" t="s">
        <v>21</v>
      </c>
      <c r="Q390" s="13" t="s">
        <v>22</v>
      </c>
      <c r="R390" s="11" t="s">
        <v>23</v>
      </c>
      <c r="S390" s="24">
        <v>44369</v>
      </c>
      <c r="T390" s="24">
        <v>44389</v>
      </c>
      <c r="U390" s="24" t="s">
        <v>23</v>
      </c>
      <c r="V390" s="24">
        <v>46063</v>
      </c>
      <c r="W390" s="180"/>
      <c r="X390" s="108">
        <v>44397</v>
      </c>
      <c r="Y390" s="24">
        <v>44389</v>
      </c>
      <c r="Z390" s="7"/>
      <c r="AA390" s="22"/>
      <c r="AB390" s="110"/>
      <c r="AC390" s="58"/>
      <c r="AE390" s="161">
        <f>IF(COUNTIF($F$5:$F390,F390)&gt;1,"0",COUNTIF($F$5:$F390,F390))</f>
        <v>1</v>
      </c>
      <c r="AF390" s="162">
        <f>COUNTIF($I390,"*GSB*")*$AE390</f>
        <v>0</v>
      </c>
      <c r="AG390" s="33">
        <f>COUNTIF($I390,"3a")*$AE390</f>
        <v>0</v>
      </c>
      <c r="AH390" s="33">
        <f>COUNTIF($I390,"4e")*$AE390</f>
        <v>1</v>
      </c>
      <c r="AI390" s="33">
        <f t="shared" si="21"/>
        <v>0</v>
      </c>
      <c r="AJ390" s="33">
        <f>COUNTIF($I390,"BAM")*$AE390</f>
        <v>0</v>
      </c>
      <c r="AK390" s="163">
        <f>(COUNTIF($I390,"AUTRES")+COUNTIF($I390,"UID")+COUNTIF($I390,"CII")+COUNTIF($I390,"EAE"))*$AE390</f>
        <v>0</v>
      </c>
      <c r="AL390" s="164">
        <f t="shared" si="22"/>
        <v>0</v>
      </c>
      <c r="AM390" s="33">
        <f>COUNTIF($J390,"MAR")*$AE390</f>
        <v>0</v>
      </c>
      <c r="AN390" s="165">
        <f>COUNTIF($J390,"TER")*$AE390</f>
        <v>1</v>
      </c>
    </row>
    <row r="391" spans="1:40" ht="20.100000000000001" customHeight="1" x14ac:dyDescent="0.25">
      <c r="A391" s="12"/>
      <c r="B391" s="10">
        <v>44333</v>
      </c>
      <c r="C391" s="29"/>
      <c r="D391" s="7"/>
      <c r="E391" s="11"/>
      <c r="F391" s="120">
        <v>387</v>
      </c>
      <c r="G391" s="115"/>
      <c r="H391" s="6"/>
      <c r="I391" s="16" t="s">
        <v>60</v>
      </c>
      <c r="J391" s="17" t="s">
        <v>67</v>
      </c>
      <c r="K391" s="105" t="s">
        <v>24</v>
      </c>
      <c r="L391" s="7"/>
      <c r="M391" s="7"/>
      <c r="N391" s="6"/>
      <c r="O391" s="88">
        <f t="shared" ref="O391:O422" ca="1" si="23">TODAY()-N391</f>
        <v>44593</v>
      </c>
      <c r="P391" s="5" t="s">
        <v>21</v>
      </c>
      <c r="Q391" s="13" t="s">
        <v>22</v>
      </c>
      <c r="R391" s="11" t="s">
        <v>23</v>
      </c>
      <c r="S391" s="24">
        <v>44389</v>
      </c>
      <c r="T391" s="24">
        <v>44396</v>
      </c>
      <c r="U391" s="24" t="s">
        <v>23</v>
      </c>
      <c r="V391" s="24">
        <v>45024</v>
      </c>
      <c r="W391" s="180"/>
      <c r="X391" s="108">
        <v>44530</v>
      </c>
      <c r="Y391" s="24">
        <v>44396</v>
      </c>
      <c r="Z391" s="7"/>
      <c r="AA391" s="22"/>
      <c r="AB391" s="110"/>
      <c r="AC391" s="58"/>
      <c r="AE391" s="161">
        <f>IF(COUNTIF($F$5:$F391,F391)&gt;1,"0",COUNTIF($F$5:$F391,F391))</f>
        <v>1</v>
      </c>
      <c r="AF391" s="162">
        <f>COUNTIF($I391,"*GSB*")*$AE391</f>
        <v>0</v>
      </c>
      <c r="AG391" s="33">
        <f>COUNTIF($I391,"3a")*$AE391</f>
        <v>0</v>
      </c>
      <c r="AH391" s="33">
        <f>COUNTIF($I391,"4e")*$AE391</f>
        <v>1</v>
      </c>
      <c r="AI391" s="33">
        <f t="shared" si="21"/>
        <v>0</v>
      </c>
      <c r="AJ391" s="33">
        <f>COUNTIF($I391,"BAM")*$AE391</f>
        <v>0</v>
      </c>
      <c r="AK391" s="163">
        <f>(COUNTIF($I391,"AUTRES")+COUNTIF($I391,"UID")+COUNTIF($I391,"CII")+COUNTIF($I391,"EAE"))*$AE391</f>
        <v>0</v>
      </c>
      <c r="AL391" s="164">
        <f t="shared" si="22"/>
        <v>0</v>
      </c>
      <c r="AM391" s="33">
        <f>COUNTIF($J391,"MAR")*$AE391</f>
        <v>0</v>
      </c>
      <c r="AN391" s="165">
        <f>COUNTIF($J391,"TER")*$AE391</f>
        <v>1</v>
      </c>
    </row>
    <row r="392" spans="1:40" ht="20.100000000000001" customHeight="1" x14ac:dyDescent="0.25">
      <c r="A392" s="12"/>
      <c r="B392" s="10">
        <v>44336</v>
      </c>
      <c r="C392" s="29"/>
      <c r="D392" s="7"/>
      <c r="E392" s="11"/>
      <c r="F392" s="120">
        <v>388</v>
      </c>
      <c r="G392" s="115"/>
      <c r="H392" s="6"/>
      <c r="I392" s="16" t="s">
        <v>60</v>
      </c>
      <c r="J392" s="17" t="s">
        <v>67</v>
      </c>
      <c r="K392" s="105" t="s">
        <v>24</v>
      </c>
      <c r="L392" s="7"/>
      <c r="M392" s="7"/>
      <c r="N392" s="6"/>
      <c r="O392" s="88">
        <f t="shared" ca="1" si="23"/>
        <v>44593</v>
      </c>
      <c r="P392" s="5" t="s">
        <v>21</v>
      </c>
      <c r="Q392" s="13" t="s">
        <v>22</v>
      </c>
      <c r="R392" s="11" t="s">
        <v>23</v>
      </c>
      <c r="S392" s="24">
        <v>44341</v>
      </c>
      <c r="T392" s="24">
        <v>44354</v>
      </c>
      <c r="U392" s="24" t="s">
        <v>23</v>
      </c>
      <c r="V392" s="24">
        <v>45829</v>
      </c>
      <c r="W392" s="180"/>
      <c r="X392" s="24">
        <v>44365</v>
      </c>
      <c r="Y392" s="24">
        <v>44354</v>
      </c>
      <c r="Z392" s="7"/>
      <c r="AA392" s="22"/>
      <c r="AB392" s="110"/>
      <c r="AC392" s="58"/>
      <c r="AE392" s="161">
        <f>IF(COUNTIF($F$5:$F392,F392)&gt;1,"0",COUNTIF($F$5:$F392,F392))</f>
        <v>1</v>
      </c>
      <c r="AF392" s="162">
        <f>COUNTIF($I392,"*GSB*")*$AE392</f>
        <v>0</v>
      </c>
      <c r="AG392" s="33">
        <f>COUNTIF($I392,"3a")*$AE392</f>
        <v>0</v>
      </c>
      <c r="AH392" s="33">
        <f>COUNTIF($I392,"4e")*$AE392</f>
        <v>1</v>
      </c>
      <c r="AI392" s="33">
        <f t="shared" si="21"/>
        <v>0</v>
      </c>
      <c r="AJ392" s="33">
        <f>COUNTIF($I392,"BAM")*$AE392</f>
        <v>0</v>
      </c>
      <c r="AK392" s="163">
        <f>(COUNTIF($I392,"AUTRES")+COUNTIF($I392,"UID")+COUNTIF($I392,"CII")+COUNTIF($I392,"EAE"))*$AE392</f>
        <v>0</v>
      </c>
      <c r="AL392" s="164">
        <f t="shared" si="22"/>
        <v>0</v>
      </c>
      <c r="AM392" s="33">
        <f>COUNTIF($J392,"MAR")*$AE392</f>
        <v>0</v>
      </c>
      <c r="AN392" s="165">
        <f>COUNTIF($J392,"TER")*$AE392</f>
        <v>1</v>
      </c>
    </row>
    <row r="393" spans="1:40" ht="20.100000000000001" customHeight="1" x14ac:dyDescent="0.25">
      <c r="A393" s="12"/>
      <c r="B393" s="10">
        <v>44334</v>
      </c>
      <c r="C393" s="29"/>
      <c r="D393" s="7"/>
      <c r="E393" s="11"/>
      <c r="F393" s="120">
        <v>389</v>
      </c>
      <c r="G393" s="115"/>
      <c r="H393" s="6"/>
      <c r="I393" s="16" t="s">
        <v>61</v>
      </c>
      <c r="J393" s="17" t="s">
        <v>67</v>
      </c>
      <c r="K393" s="105" t="s">
        <v>24</v>
      </c>
      <c r="L393" s="7"/>
      <c r="M393" s="7"/>
      <c r="N393" s="6"/>
      <c r="O393" s="88">
        <f t="shared" ca="1" si="23"/>
        <v>44593</v>
      </c>
      <c r="P393" s="5" t="s">
        <v>21</v>
      </c>
      <c r="Q393" s="13" t="s">
        <v>22</v>
      </c>
      <c r="R393" s="11" t="s">
        <v>23</v>
      </c>
      <c r="S393" s="24">
        <v>44334</v>
      </c>
      <c r="T393" s="24">
        <v>44347</v>
      </c>
      <c r="U393" s="24" t="s">
        <v>23</v>
      </c>
      <c r="V393" s="24">
        <v>44685</v>
      </c>
      <c r="W393" s="180"/>
      <c r="X393" s="24">
        <v>44347</v>
      </c>
      <c r="Y393" s="24">
        <v>44347</v>
      </c>
      <c r="Z393" s="7"/>
      <c r="AA393" s="22"/>
      <c r="AB393" s="110"/>
      <c r="AC393" s="58"/>
      <c r="AE393" s="161">
        <f>IF(COUNTIF($F$5:$F393,F393)&gt;1,"0",COUNTIF($F$5:$F393,F393))</f>
        <v>1</v>
      </c>
      <c r="AF393" s="162">
        <f>COUNTIF($I393,"*GSB*")*$AE393</f>
        <v>0</v>
      </c>
      <c r="AG393" s="33">
        <f>COUNTIF($I393,"3a")*$AE393</f>
        <v>1</v>
      </c>
      <c r="AH393" s="33">
        <f>COUNTIF($I393,"4e")*$AE393</f>
        <v>0</v>
      </c>
      <c r="AI393" s="33">
        <f t="shared" si="21"/>
        <v>0</v>
      </c>
      <c r="AJ393" s="33">
        <f>COUNTIF($I393,"BAM")*$AE393</f>
        <v>0</v>
      </c>
      <c r="AK393" s="163">
        <f>(COUNTIF($I393,"AUTRES")+COUNTIF($I393,"UID")+COUNTIF($I393,"CII")+COUNTIF($I393,"EAE"))*$AE393</f>
        <v>0</v>
      </c>
      <c r="AL393" s="164">
        <f t="shared" si="22"/>
        <v>0</v>
      </c>
      <c r="AM393" s="33">
        <f>COUNTIF($J393,"MAR")*$AE393</f>
        <v>0</v>
      </c>
      <c r="AN393" s="165">
        <f>COUNTIF($J393,"TER")*$AE393</f>
        <v>1</v>
      </c>
    </row>
    <row r="394" spans="1:40" ht="20.100000000000001" customHeight="1" x14ac:dyDescent="0.25">
      <c r="A394" s="12"/>
      <c r="B394" s="10">
        <v>44334</v>
      </c>
      <c r="C394" s="29"/>
      <c r="D394" s="7"/>
      <c r="E394" s="11"/>
      <c r="F394" s="120">
        <v>390</v>
      </c>
      <c r="G394" s="115"/>
      <c r="H394" s="6"/>
      <c r="I394" s="16" t="s">
        <v>61</v>
      </c>
      <c r="J394" s="17" t="s">
        <v>67</v>
      </c>
      <c r="K394" s="105" t="s">
        <v>24</v>
      </c>
      <c r="L394" s="7"/>
      <c r="M394" s="7"/>
      <c r="N394" s="6"/>
      <c r="O394" s="88">
        <f t="shared" ca="1" si="23"/>
        <v>44593</v>
      </c>
      <c r="P394" s="5" t="s">
        <v>21</v>
      </c>
      <c r="Q394" s="13" t="s">
        <v>22</v>
      </c>
      <c r="R394" s="11" t="s">
        <v>23</v>
      </c>
      <c r="S394" s="24">
        <v>44334</v>
      </c>
      <c r="T394" s="24">
        <v>44347</v>
      </c>
      <c r="U394" s="24" t="s">
        <v>23</v>
      </c>
      <c r="V394" s="24">
        <v>44685</v>
      </c>
      <c r="W394" s="180"/>
      <c r="X394" s="24">
        <v>44347</v>
      </c>
      <c r="Y394" s="24">
        <v>44347</v>
      </c>
      <c r="Z394" s="7"/>
      <c r="AA394" s="22"/>
      <c r="AB394" s="110"/>
      <c r="AC394" s="58"/>
      <c r="AE394" s="161">
        <f>IF(COUNTIF($F$5:$F394,F394)&gt;1,"0",COUNTIF($F$5:$F394,F394))</f>
        <v>1</v>
      </c>
      <c r="AF394" s="162">
        <f>COUNTIF($I394,"*GSB*")*$AE394</f>
        <v>0</v>
      </c>
      <c r="AG394" s="33">
        <f>COUNTIF($I394,"3a")*$AE394</f>
        <v>1</v>
      </c>
      <c r="AH394" s="33">
        <f>COUNTIF($I394,"4e")*$AE394</f>
        <v>0</v>
      </c>
      <c r="AI394" s="33">
        <f t="shared" si="21"/>
        <v>0</v>
      </c>
      <c r="AJ394" s="33">
        <f>COUNTIF($I394,"BAM")*$AE394</f>
        <v>0</v>
      </c>
      <c r="AK394" s="163">
        <f>(COUNTIF($I394,"AUTRES")+COUNTIF($I394,"UID")+COUNTIF($I394,"CII")+COUNTIF($I394,"EAE"))*$AE394</f>
        <v>0</v>
      </c>
      <c r="AL394" s="164">
        <f t="shared" si="22"/>
        <v>0</v>
      </c>
      <c r="AM394" s="33">
        <f>COUNTIF($J394,"MAR")*$AE394</f>
        <v>0</v>
      </c>
      <c r="AN394" s="165">
        <f>COUNTIF($J394,"TER")*$AE394</f>
        <v>1</v>
      </c>
    </row>
    <row r="395" spans="1:40" ht="20.100000000000001" customHeight="1" x14ac:dyDescent="0.25">
      <c r="A395" s="12"/>
      <c r="B395" s="10">
        <v>44334</v>
      </c>
      <c r="C395" s="29"/>
      <c r="D395" s="7"/>
      <c r="E395" s="11"/>
      <c r="F395" s="120">
        <v>391</v>
      </c>
      <c r="G395" s="115"/>
      <c r="H395" s="6"/>
      <c r="I395" s="16" t="s">
        <v>61</v>
      </c>
      <c r="J395" s="17" t="s">
        <v>67</v>
      </c>
      <c r="K395" s="105" t="s">
        <v>24</v>
      </c>
      <c r="L395" s="7"/>
      <c r="M395" s="7"/>
      <c r="N395" s="6"/>
      <c r="O395" s="88">
        <f t="shared" ca="1" si="23"/>
        <v>44593</v>
      </c>
      <c r="P395" s="5" t="s">
        <v>21</v>
      </c>
      <c r="Q395" s="13" t="s">
        <v>22</v>
      </c>
      <c r="R395" s="11" t="s">
        <v>23</v>
      </c>
      <c r="S395" s="24">
        <v>44334</v>
      </c>
      <c r="T395" s="24">
        <v>44347</v>
      </c>
      <c r="U395" s="24" t="s">
        <v>23</v>
      </c>
      <c r="V395" s="24">
        <v>44685</v>
      </c>
      <c r="W395" s="180"/>
      <c r="X395" s="24">
        <v>44347</v>
      </c>
      <c r="Y395" s="24">
        <v>44347</v>
      </c>
      <c r="Z395" s="7"/>
      <c r="AA395" s="22"/>
      <c r="AB395" s="110"/>
      <c r="AC395" s="58"/>
      <c r="AE395" s="161">
        <f>IF(COUNTIF($F$5:$F395,F395)&gt;1,"0",COUNTIF($F$5:$F395,F395))</f>
        <v>1</v>
      </c>
      <c r="AF395" s="162">
        <f>COUNTIF($I395,"*GSB*")*$AE395</f>
        <v>0</v>
      </c>
      <c r="AG395" s="33">
        <f>COUNTIF($I395,"3a")*$AE395</f>
        <v>1</v>
      </c>
      <c r="AH395" s="33">
        <f>COUNTIF($I395,"4e")*$AE395</f>
        <v>0</v>
      </c>
      <c r="AI395" s="33">
        <f t="shared" si="21"/>
        <v>0</v>
      </c>
      <c r="AJ395" s="33">
        <f>COUNTIF($I395,"BAM")*$AE395</f>
        <v>0</v>
      </c>
      <c r="AK395" s="163">
        <f>(COUNTIF($I395,"AUTRES")+COUNTIF($I395,"UID")+COUNTIF($I395,"CII")+COUNTIF($I395,"EAE"))*$AE395</f>
        <v>0</v>
      </c>
      <c r="AL395" s="164">
        <f t="shared" si="22"/>
        <v>0</v>
      </c>
      <c r="AM395" s="33">
        <f>COUNTIF($J395,"MAR")*$AE395</f>
        <v>0</v>
      </c>
      <c r="AN395" s="165">
        <f>COUNTIF($J395,"TER")*$AE395</f>
        <v>1</v>
      </c>
    </row>
    <row r="396" spans="1:40" ht="20.100000000000001" customHeight="1" x14ac:dyDescent="0.25">
      <c r="A396" s="12"/>
      <c r="B396" s="10">
        <v>44334</v>
      </c>
      <c r="C396" s="29"/>
      <c r="D396" s="7"/>
      <c r="E396" s="11"/>
      <c r="F396" s="120">
        <v>392</v>
      </c>
      <c r="G396" s="115"/>
      <c r="H396" s="6"/>
      <c r="I396" s="16" t="s">
        <v>61</v>
      </c>
      <c r="J396" s="17" t="s">
        <v>67</v>
      </c>
      <c r="K396" s="105" t="s">
        <v>18</v>
      </c>
      <c r="L396" s="7"/>
      <c r="M396" s="7"/>
      <c r="N396" s="6"/>
      <c r="O396" s="88">
        <f t="shared" ca="1" si="23"/>
        <v>44593</v>
      </c>
      <c r="P396" s="5" t="s">
        <v>21</v>
      </c>
      <c r="Q396" s="13" t="s">
        <v>22</v>
      </c>
      <c r="R396" s="11" t="s">
        <v>23</v>
      </c>
      <c r="S396" s="24">
        <v>44334</v>
      </c>
      <c r="T396" s="24">
        <v>44354</v>
      </c>
      <c r="U396" s="24" t="s">
        <v>23</v>
      </c>
      <c r="V396" s="24">
        <v>44531</v>
      </c>
      <c r="W396" s="180"/>
      <c r="X396" s="24">
        <v>44355</v>
      </c>
      <c r="Y396" s="24">
        <v>44354</v>
      </c>
      <c r="Z396" s="7"/>
      <c r="AA396" s="22"/>
      <c r="AB396" s="110"/>
      <c r="AC396" s="58"/>
      <c r="AE396" s="161">
        <f>IF(COUNTIF($F$5:$F396,F396)&gt;1,"0",COUNTIF($F$5:$F396,F396))</f>
        <v>1</v>
      </c>
      <c r="AF396" s="162">
        <f>COUNTIF($I396,"*GSB*")*$AE396</f>
        <v>0</v>
      </c>
      <c r="AG396" s="33">
        <f>COUNTIF($I396,"3a")*$AE396</f>
        <v>1</v>
      </c>
      <c r="AH396" s="33">
        <f>COUNTIF($I396,"4e")*$AE396</f>
        <v>0</v>
      </c>
      <c r="AI396" s="33">
        <f t="shared" si="21"/>
        <v>0</v>
      </c>
      <c r="AJ396" s="33">
        <f>COUNTIF($I396,"BAM")*$AE396</f>
        <v>0</v>
      </c>
      <c r="AK396" s="163">
        <f>(COUNTIF($I396,"AUTRES")+COUNTIF($I396,"UID")+COUNTIF($I396,"CII")+COUNTIF($I396,"EAE"))*$AE396</f>
        <v>0</v>
      </c>
      <c r="AL396" s="164">
        <f t="shared" si="22"/>
        <v>0</v>
      </c>
      <c r="AM396" s="33">
        <f>COUNTIF($J396,"MAR")*$AE396</f>
        <v>0</v>
      </c>
      <c r="AN396" s="165">
        <f>COUNTIF($J396,"TER")*$AE396</f>
        <v>1</v>
      </c>
    </row>
    <row r="397" spans="1:40" ht="20.100000000000001" customHeight="1" x14ac:dyDescent="0.25">
      <c r="A397" s="12"/>
      <c r="B397" s="10">
        <v>44336</v>
      </c>
      <c r="C397" s="29"/>
      <c r="D397" s="7"/>
      <c r="E397" s="11"/>
      <c r="F397" s="120">
        <v>393</v>
      </c>
      <c r="G397" s="115"/>
      <c r="H397" s="6"/>
      <c r="I397" s="16" t="s">
        <v>60</v>
      </c>
      <c r="J397" s="17" t="s">
        <v>67</v>
      </c>
      <c r="K397" s="105" t="s">
        <v>18</v>
      </c>
      <c r="L397" s="7"/>
      <c r="M397" s="7"/>
      <c r="N397" s="6"/>
      <c r="O397" s="88">
        <f t="shared" ca="1" si="23"/>
        <v>44593</v>
      </c>
      <c r="P397" s="5" t="s">
        <v>21</v>
      </c>
      <c r="Q397" s="13" t="s">
        <v>22</v>
      </c>
      <c r="R397" s="11" t="s">
        <v>23</v>
      </c>
      <c r="S397" s="24">
        <v>44336</v>
      </c>
      <c r="T397" s="24">
        <v>44354</v>
      </c>
      <c r="U397" s="24" t="s">
        <v>23</v>
      </c>
      <c r="V397" s="24">
        <v>44650</v>
      </c>
      <c r="W397" s="180"/>
      <c r="X397" s="108">
        <v>44418</v>
      </c>
      <c r="Y397" s="24">
        <v>44354</v>
      </c>
      <c r="Z397" s="7"/>
      <c r="AA397" s="22"/>
      <c r="AB397" s="110"/>
      <c r="AC397" s="58"/>
      <c r="AE397" s="161">
        <f>IF(COUNTIF($F$5:$F397,F397)&gt;1,"0",COUNTIF($F$5:$F397,F397))</f>
        <v>1</v>
      </c>
      <c r="AF397" s="162">
        <f>COUNTIF($I397,"*GSB*")*$AE397</f>
        <v>0</v>
      </c>
      <c r="AG397" s="33">
        <f>COUNTIF($I397,"3a")*$AE397</f>
        <v>0</v>
      </c>
      <c r="AH397" s="33">
        <f>COUNTIF($I397,"4e")*$AE397</f>
        <v>1</v>
      </c>
      <c r="AI397" s="33">
        <f t="shared" si="21"/>
        <v>0</v>
      </c>
      <c r="AJ397" s="33">
        <f>COUNTIF($I397,"BAM")*$AE397</f>
        <v>0</v>
      </c>
      <c r="AK397" s="163">
        <f>(COUNTIF($I397,"AUTRES")+COUNTIF($I397,"UID")+COUNTIF($I397,"CII")+COUNTIF($I397,"EAE"))*$AE397</f>
        <v>0</v>
      </c>
      <c r="AL397" s="164">
        <f t="shared" si="22"/>
        <v>0</v>
      </c>
      <c r="AM397" s="33">
        <f>COUNTIF($J397,"MAR")*$AE397</f>
        <v>0</v>
      </c>
      <c r="AN397" s="165">
        <f>COUNTIF($J397,"TER")*$AE397</f>
        <v>1</v>
      </c>
    </row>
    <row r="398" spans="1:40" ht="20.100000000000001" customHeight="1" x14ac:dyDescent="0.25">
      <c r="A398" s="12"/>
      <c r="B398" s="10">
        <v>44336</v>
      </c>
      <c r="C398" s="29"/>
      <c r="D398" s="7"/>
      <c r="E398" s="11"/>
      <c r="F398" s="120">
        <v>394</v>
      </c>
      <c r="G398" s="115"/>
      <c r="H398" s="6"/>
      <c r="I398" s="16" t="s">
        <v>64</v>
      </c>
      <c r="J398" s="13" t="s">
        <v>66</v>
      </c>
      <c r="K398" s="105" t="s">
        <v>24</v>
      </c>
      <c r="L398" s="7"/>
      <c r="M398" s="7"/>
      <c r="N398" s="6"/>
      <c r="O398" s="88">
        <f t="shared" ca="1" si="23"/>
        <v>44593</v>
      </c>
      <c r="P398" s="5" t="s">
        <v>21</v>
      </c>
      <c r="Q398" s="13" t="s">
        <v>22</v>
      </c>
      <c r="R398" s="11" t="s">
        <v>23</v>
      </c>
      <c r="S398" s="24">
        <v>44336</v>
      </c>
      <c r="T398" s="24">
        <v>44354</v>
      </c>
      <c r="U398" s="24" t="s">
        <v>23</v>
      </c>
      <c r="V398" s="24">
        <v>45115</v>
      </c>
      <c r="W398" s="180"/>
      <c r="X398" s="24">
        <v>44351</v>
      </c>
      <c r="Y398" s="24">
        <v>44354</v>
      </c>
      <c r="Z398" s="7"/>
      <c r="AA398" s="22"/>
      <c r="AB398" s="110"/>
      <c r="AC398" s="58"/>
      <c r="AE398" s="161">
        <f>IF(COUNTIF($F$5:$F398,F398)&gt;1,"0",COUNTIF($F$5:$F398,F398))</f>
        <v>1</v>
      </c>
      <c r="AF398" s="162">
        <f>COUNTIF($I398,"*GSB*")*$AE398</f>
        <v>0</v>
      </c>
      <c r="AG398" s="33">
        <f>COUNTIF($I398,"3a")*$AE398</f>
        <v>0</v>
      </c>
      <c r="AH398" s="33">
        <f>COUNTIF($I398,"4e")*$AE398</f>
        <v>0</v>
      </c>
      <c r="AI398" s="33">
        <f t="shared" si="21"/>
        <v>0</v>
      </c>
      <c r="AJ398" s="33">
        <f>COUNTIF($I398,"BAM")*$AE398</f>
        <v>1</v>
      </c>
      <c r="AK398" s="163">
        <f>(COUNTIF($I398,"AUTRES")+COUNTIF($I398,"UID")+COUNTIF($I398,"CII")+COUNTIF($I398,"EAE"))*$AE398</f>
        <v>0</v>
      </c>
      <c r="AL398" s="164">
        <f t="shared" si="22"/>
        <v>0</v>
      </c>
      <c r="AM398" s="33">
        <f>COUNTIF($J398,"MAR")*$AE398</f>
        <v>1</v>
      </c>
      <c r="AN398" s="165">
        <f>COUNTIF($J398,"TER")*$AE398</f>
        <v>0</v>
      </c>
    </row>
    <row r="399" spans="1:40" ht="20.100000000000001" customHeight="1" x14ac:dyDescent="0.25">
      <c r="A399" s="12"/>
      <c r="B399" s="10">
        <v>44336</v>
      </c>
      <c r="C399" s="29"/>
      <c r="D399" s="7"/>
      <c r="E399" s="11"/>
      <c r="F399" s="120">
        <v>395</v>
      </c>
      <c r="G399" s="115"/>
      <c r="H399" s="6"/>
      <c r="I399" s="16" t="s">
        <v>60</v>
      </c>
      <c r="J399" s="17" t="s">
        <v>67</v>
      </c>
      <c r="K399" s="105" t="s">
        <v>24</v>
      </c>
      <c r="L399" s="7"/>
      <c r="M399" s="7"/>
      <c r="N399" s="6"/>
      <c r="O399" s="88">
        <f t="shared" ca="1" si="23"/>
        <v>44593</v>
      </c>
      <c r="P399" s="5" t="s">
        <v>21</v>
      </c>
      <c r="Q399" s="13" t="s">
        <v>22</v>
      </c>
      <c r="R399" s="11" t="s">
        <v>23</v>
      </c>
      <c r="S399" s="24">
        <v>44341</v>
      </c>
      <c r="T399" s="24">
        <v>44354</v>
      </c>
      <c r="U399" s="24" t="s">
        <v>23</v>
      </c>
      <c r="V399" s="24">
        <v>45829</v>
      </c>
      <c r="W399" s="180"/>
      <c r="X399" s="24">
        <v>44365</v>
      </c>
      <c r="Y399" s="24">
        <v>44354</v>
      </c>
      <c r="Z399" s="7"/>
      <c r="AA399" s="22"/>
      <c r="AB399" s="110"/>
      <c r="AC399" s="58"/>
      <c r="AE399" s="161">
        <f>IF(COUNTIF($F$5:$F399,F399)&gt;1,"0",COUNTIF($F$5:$F399,F399))</f>
        <v>1</v>
      </c>
      <c r="AF399" s="162">
        <f>COUNTIF($I399,"*GSB*")*$AE399</f>
        <v>0</v>
      </c>
      <c r="AG399" s="33">
        <f>COUNTIF($I399,"3a")*$AE399</f>
        <v>0</v>
      </c>
      <c r="AH399" s="33">
        <f>COUNTIF($I399,"4e")*$AE399</f>
        <v>1</v>
      </c>
      <c r="AI399" s="33">
        <f t="shared" si="21"/>
        <v>0</v>
      </c>
      <c r="AJ399" s="33">
        <f>COUNTIF($I399,"BAM")*$AE399</f>
        <v>0</v>
      </c>
      <c r="AK399" s="163">
        <f>(COUNTIF($I399,"AUTRES")+COUNTIF($I399,"UID")+COUNTIF($I399,"CII")+COUNTIF($I399,"EAE"))*$AE399</f>
        <v>0</v>
      </c>
      <c r="AL399" s="164">
        <f t="shared" si="22"/>
        <v>0</v>
      </c>
      <c r="AM399" s="33">
        <f>COUNTIF($J399,"MAR")*$AE399</f>
        <v>0</v>
      </c>
      <c r="AN399" s="165">
        <f>COUNTIF($J399,"TER")*$AE399</f>
        <v>1</v>
      </c>
    </row>
    <row r="400" spans="1:40" ht="20.100000000000001" customHeight="1" x14ac:dyDescent="0.25">
      <c r="A400" s="12"/>
      <c r="B400" s="10">
        <v>44337</v>
      </c>
      <c r="C400" s="29"/>
      <c r="D400" s="7"/>
      <c r="E400" s="11"/>
      <c r="F400" s="120">
        <v>396</v>
      </c>
      <c r="G400" s="115"/>
      <c r="H400" s="6"/>
      <c r="I400" s="16" t="s">
        <v>60</v>
      </c>
      <c r="J400" s="17" t="s">
        <v>67</v>
      </c>
      <c r="K400" s="105" t="s">
        <v>18</v>
      </c>
      <c r="L400" s="7"/>
      <c r="M400" s="7"/>
      <c r="N400" s="6"/>
      <c r="O400" s="88">
        <f t="shared" ca="1" si="23"/>
        <v>44593</v>
      </c>
      <c r="P400" s="5" t="s">
        <v>21</v>
      </c>
      <c r="Q400" s="13" t="s">
        <v>22</v>
      </c>
      <c r="R400" s="11" t="s">
        <v>23</v>
      </c>
      <c r="S400" s="24">
        <v>44341</v>
      </c>
      <c r="T400" s="24">
        <v>44354</v>
      </c>
      <c r="U400" s="24" t="s">
        <v>23</v>
      </c>
      <c r="V400" s="24">
        <v>45829</v>
      </c>
      <c r="W400" s="180"/>
      <c r="X400" s="24">
        <v>44365</v>
      </c>
      <c r="Y400" s="24">
        <v>44354</v>
      </c>
      <c r="Z400" s="7"/>
      <c r="AA400" s="22"/>
      <c r="AB400" s="110"/>
      <c r="AC400" s="58"/>
      <c r="AE400" s="161">
        <f>IF(COUNTIF($F$5:$F400,F400)&gt;1,"0",COUNTIF($F$5:$F400,F400))</f>
        <v>1</v>
      </c>
      <c r="AF400" s="162">
        <f>COUNTIF($I400,"*GSB*")*$AE400</f>
        <v>0</v>
      </c>
      <c r="AG400" s="33">
        <f>COUNTIF($I400,"3a")*$AE400</f>
        <v>0</v>
      </c>
      <c r="AH400" s="33">
        <f>COUNTIF($I400,"4e")*$AE400</f>
        <v>1</v>
      </c>
      <c r="AI400" s="33">
        <f t="shared" si="21"/>
        <v>0</v>
      </c>
      <c r="AJ400" s="33">
        <f>COUNTIF($I400,"BAM")*$AE400</f>
        <v>0</v>
      </c>
      <c r="AK400" s="163">
        <f>(COUNTIF($I400,"AUTRES")+COUNTIF($I400,"UID")+COUNTIF($I400,"CII")+COUNTIF($I400,"EAE"))*$AE400</f>
        <v>0</v>
      </c>
      <c r="AL400" s="164">
        <f t="shared" si="22"/>
        <v>0</v>
      </c>
      <c r="AM400" s="33">
        <f>COUNTIF($J400,"MAR")*$AE400</f>
        <v>0</v>
      </c>
      <c r="AN400" s="165">
        <f>COUNTIF($J400,"TER")*$AE400</f>
        <v>1</v>
      </c>
    </row>
    <row r="401" spans="1:40" ht="20.100000000000001" customHeight="1" x14ac:dyDescent="0.25">
      <c r="A401" s="12"/>
      <c r="B401" s="10">
        <v>44342</v>
      </c>
      <c r="C401" s="29"/>
      <c r="D401" s="7"/>
      <c r="E401" s="11"/>
      <c r="F401" s="120">
        <v>397</v>
      </c>
      <c r="G401" s="115"/>
      <c r="H401" s="6"/>
      <c r="I401" s="16" t="s">
        <v>60</v>
      </c>
      <c r="J401" s="17" t="s">
        <v>67</v>
      </c>
      <c r="K401" s="105" t="s">
        <v>18</v>
      </c>
      <c r="L401" s="7"/>
      <c r="M401" s="7"/>
      <c r="N401" s="6"/>
      <c r="O401" s="88">
        <f t="shared" ca="1" si="23"/>
        <v>44593</v>
      </c>
      <c r="P401" s="5" t="s">
        <v>21</v>
      </c>
      <c r="Q401" s="13" t="s">
        <v>22</v>
      </c>
      <c r="R401" s="11" t="s">
        <v>23</v>
      </c>
      <c r="S401" s="24">
        <v>44342</v>
      </c>
      <c r="T401" s="24">
        <v>44354</v>
      </c>
      <c r="U401" s="24" t="s">
        <v>23</v>
      </c>
      <c r="V401" s="24">
        <v>44619</v>
      </c>
      <c r="W401" s="180"/>
      <c r="X401" s="24">
        <v>44376</v>
      </c>
      <c r="Y401" s="24">
        <v>44354</v>
      </c>
      <c r="Z401" s="7"/>
      <c r="AA401" s="22"/>
      <c r="AB401" s="110"/>
      <c r="AC401" s="58"/>
      <c r="AE401" s="161">
        <f>IF(COUNTIF($F$5:$F401,F401)&gt;1,"0",COUNTIF($F$5:$F401,F401))</f>
        <v>1</v>
      </c>
      <c r="AF401" s="162">
        <f>COUNTIF($I401,"*GSB*")*$AE401</f>
        <v>0</v>
      </c>
      <c r="AG401" s="33">
        <f>COUNTIF($I401,"3a")*$AE401</f>
        <v>0</v>
      </c>
      <c r="AH401" s="33">
        <f>COUNTIF($I401,"4e")*$AE401</f>
        <v>1</v>
      </c>
      <c r="AI401" s="33">
        <f t="shared" si="21"/>
        <v>0</v>
      </c>
      <c r="AJ401" s="33">
        <f>COUNTIF($I401,"BAM")*$AE401</f>
        <v>0</v>
      </c>
      <c r="AK401" s="163">
        <f>(COUNTIF($I401,"AUTRES")+COUNTIF($I401,"UID")+COUNTIF($I401,"CII")+COUNTIF($I401,"EAE"))*$AE401</f>
        <v>0</v>
      </c>
      <c r="AL401" s="164">
        <f t="shared" si="22"/>
        <v>0</v>
      </c>
      <c r="AM401" s="33">
        <f>COUNTIF($J401,"MAR")*$AE401</f>
        <v>0</v>
      </c>
      <c r="AN401" s="165">
        <f>COUNTIF($J401,"TER")*$AE401</f>
        <v>1</v>
      </c>
    </row>
    <row r="402" spans="1:40" ht="20.100000000000001" customHeight="1" x14ac:dyDescent="0.25">
      <c r="A402" s="12"/>
      <c r="B402" s="10">
        <v>44341</v>
      </c>
      <c r="C402" s="29"/>
      <c r="D402" s="7"/>
      <c r="E402" s="11"/>
      <c r="F402" s="120">
        <v>398</v>
      </c>
      <c r="G402" s="115"/>
      <c r="H402" s="6"/>
      <c r="I402" s="16" t="s">
        <v>60</v>
      </c>
      <c r="J402" s="17" t="s">
        <v>67</v>
      </c>
      <c r="K402" s="105" t="s">
        <v>18</v>
      </c>
      <c r="L402" s="7"/>
      <c r="M402" s="7"/>
      <c r="N402" s="6"/>
      <c r="O402" s="88">
        <f t="shared" ca="1" si="23"/>
        <v>44593</v>
      </c>
      <c r="P402" s="5" t="s">
        <v>21</v>
      </c>
      <c r="Q402" s="13" t="s">
        <v>22</v>
      </c>
      <c r="R402" s="11" t="s">
        <v>23</v>
      </c>
      <c r="S402" s="24">
        <v>44385</v>
      </c>
      <c r="T402" s="24">
        <v>44396</v>
      </c>
      <c r="U402" s="24" t="s">
        <v>23</v>
      </c>
      <c r="V402" s="24">
        <v>44465</v>
      </c>
      <c r="W402" s="180"/>
      <c r="X402" s="108">
        <v>44530</v>
      </c>
      <c r="Y402" s="24">
        <v>44396</v>
      </c>
      <c r="Z402" s="7"/>
      <c r="AA402" s="22"/>
      <c r="AB402" s="114">
        <v>44383</v>
      </c>
      <c r="AC402" s="58"/>
      <c r="AE402" s="161">
        <f>IF(COUNTIF($F$5:$F402,F402)&gt;1,"0",COUNTIF($F$5:$F402,F402))</f>
        <v>1</v>
      </c>
      <c r="AF402" s="162">
        <f>COUNTIF($I402,"*GSB*")*$AE402</f>
        <v>0</v>
      </c>
      <c r="AG402" s="33">
        <f>COUNTIF($I402,"3a")*$AE402</f>
        <v>0</v>
      </c>
      <c r="AH402" s="33">
        <f>COUNTIF($I402,"4e")*$AE402</f>
        <v>1</v>
      </c>
      <c r="AI402" s="33">
        <f t="shared" si="21"/>
        <v>0</v>
      </c>
      <c r="AJ402" s="33">
        <f>COUNTIF($I402,"BAM")*$AE402</f>
        <v>0</v>
      </c>
      <c r="AK402" s="163">
        <f>(COUNTIF($I402,"AUTRES")+COUNTIF($I402,"UID")+COUNTIF($I402,"CII")+COUNTIF($I402,"EAE"))*$AE402</f>
        <v>0</v>
      </c>
      <c r="AL402" s="164">
        <f t="shared" si="22"/>
        <v>0</v>
      </c>
      <c r="AM402" s="33">
        <f>COUNTIF($J402,"MAR")*$AE402</f>
        <v>0</v>
      </c>
      <c r="AN402" s="165">
        <f>COUNTIF($J402,"TER")*$AE402</f>
        <v>1</v>
      </c>
    </row>
    <row r="403" spans="1:40" ht="20.100000000000001" customHeight="1" x14ac:dyDescent="0.25">
      <c r="A403" s="12"/>
      <c r="B403" s="10">
        <v>44341</v>
      </c>
      <c r="C403" s="29"/>
      <c r="D403" s="7"/>
      <c r="E403" s="11"/>
      <c r="F403" s="120">
        <v>399</v>
      </c>
      <c r="G403" s="115"/>
      <c r="H403" s="6"/>
      <c r="I403" s="16" t="s">
        <v>73</v>
      </c>
      <c r="J403" s="17" t="s">
        <v>67</v>
      </c>
      <c r="K403" s="105" t="s">
        <v>18</v>
      </c>
      <c r="L403" s="7"/>
      <c r="M403" s="7"/>
      <c r="N403" s="6"/>
      <c r="O403" s="88">
        <f t="shared" ca="1" si="23"/>
        <v>44593</v>
      </c>
      <c r="P403" s="5" t="s">
        <v>21</v>
      </c>
      <c r="Q403" s="13" t="s">
        <v>22</v>
      </c>
      <c r="R403" s="11" t="s">
        <v>23</v>
      </c>
      <c r="S403" s="24">
        <v>44355</v>
      </c>
      <c r="T403" s="24">
        <v>44365</v>
      </c>
      <c r="U403" s="24" t="s">
        <v>23</v>
      </c>
      <c r="V403" s="24">
        <v>46184</v>
      </c>
      <c r="W403" s="180"/>
      <c r="X403" s="24">
        <v>44372</v>
      </c>
      <c r="Y403" s="24">
        <v>44365</v>
      </c>
      <c r="Z403" s="7"/>
      <c r="AA403" s="22"/>
      <c r="AB403" s="110"/>
      <c r="AC403" s="58"/>
      <c r="AE403" s="161">
        <f>IF(COUNTIF($F$5:$F403,F403)&gt;1,"0",COUNTIF($F$5:$F403,F403))</f>
        <v>1</v>
      </c>
      <c r="AF403" s="162">
        <f>COUNTIF($I403,"*GSB*")*$AE403</f>
        <v>0</v>
      </c>
      <c r="AG403" s="33">
        <f>COUNTIF($I403,"3a")*$AE403</f>
        <v>0</v>
      </c>
      <c r="AH403" s="33">
        <f>COUNTIF($I403,"4e")*$AE403</f>
        <v>0</v>
      </c>
      <c r="AI403" s="33">
        <f t="shared" si="21"/>
        <v>1</v>
      </c>
      <c r="AJ403" s="33">
        <f>COUNTIF($I403,"BAM")*$AE403</f>
        <v>0</v>
      </c>
      <c r="AK403" s="163">
        <f>(COUNTIF($I403,"AUTRES")+COUNTIF($I403,"UID")+COUNTIF($I403,"CII")+COUNTIF($I403,"EAE"))*$AE403</f>
        <v>0</v>
      </c>
      <c r="AL403" s="164">
        <f t="shared" si="22"/>
        <v>0</v>
      </c>
      <c r="AM403" s="33">
        <f>COUNTIF($J403,"MAR")*$AE403</f>
        <v>0</v>
      </c>
      <c r="AN403" s="165">
        <f>COUNTIF($J403,"TER")*$AE403</f>
        <v>1</v>
      </c>
    </row>
    <row r="404" spans="1:40" ht="20.100000000000001" customHeight="1" x14ac:dyDescent="0.25">
      <c r="A404" s="12"/>
      <c r="B404" s="10">
        <v>44341</v>
      </c>
      <c r="C404" s="29"/>
      <c r="D404" s="7"/>
      <c r="E404" s="11"/>
      <c r="F404" s="120">
        <v>400</v>
      </c>
      <c r="G404" s="115"/>
      <c r="H404" s="6"/>
      <c r="I404" s="16" t="s">
        <v>60</v>
      </c>
      <c r="J404" s="17" t="s">
        <v>67</v>
      </c>
      <c r="K404" s="105" t="s">
        <v>24</v>
      </c>
      <c r="L404" s="7"/>
      <c r="M404" s="7"/>
      <c r="N404" s="6"/>
      <c r="O404" s="88">
        <f t="shared" ca="1" si="23"/>
        <v>44593</v>
      </c>
      <c r="P404" s="5" t="s">
        <v>21</v>
      </c>
      <c r="Q404" s="13" t="s">
        <v>26</v>
      </c>
      <c r="R404" s="11" t="s">
        <v>27</v>
      </c>
      <c r="S404" s="24">
        <v>44341</v>
      </c>
      <c r="T404" s="92"/>
      <c r="U404" s="92"/>
      <c r="V404" s="92"/>
      <c r="W404" s="179"/>
      <c r="X404" s="92"/>
      <c r="Y404" s="92">
        <v>44341</v>
      </c>
      <c r="Z404" s="7"/>
      <c r="AA404" s="22"/>
      <c r="AB404" s="110"/>
      <c r="AC404" s="58"/>
      <c r="AE404" s="161">
        <f>IF(COUNTIF($F$5:$F404,F404)&gt;1,"0",COUNTIF($F$5:$F404,F404))</f>
        <v>1</v>
      </c>
      <c r="AF404" s="162">
        <f>COUNTIF($I404,"*GSB*")*$AE404</f>
        <v>0</v>
      </c>
      <c r="AG404" s="33">
        <f>COUNTIF($I404,"3a")*$AE404</f>
        <v>0</v>
      </c>
      <c r="AH404" s="33">
        <f>COUNTIF($I404,"4e")*$AE404</f>
        <v>1</v>
      </c>
      <c r="AI404" s="33">
        <f t="shared" si="21"/>
        <v>0</v>
      </c>
      <c r="AJ404" s="33">
        <f>COUNTIF($I404,"BAM")*$AE404</f>
        <v>0</v>
      </c>
      <c r="AK404" s="163">
        <f>(COUNTIF($I404,"AUTRES")+COUNTIF($I404,"UID")+COUNTIF($I404,"CII")+COUNTIF($I404,"EAE"))*$AE404</f>
        <v>0</v>
      </c>
      <c r="AL404" s="164">
        <f t="shared" si="22"/>
        <v>0</v>
      </c>
      <c r="AM404" s="33">
        <f>COUNTIF($J404,"MAR")*$AE404</f>
        <v>0</v>
      </c>
      <c r="AN404" s="165">
        <f>COUNTIF($J404,"TER")*$AE404</f>
        <v>1</v>
      </c>
    </row>
    <row r="405" spans="1:40" ht="20.100000000000001" customHeight="1" x14ac:dyDescent="0.25">
      <c r="A405" s="12"/>
      <c r="B405" s="10">
        <v>44342</v>
      </c>
      <c r="C405" s="29"/>
      <c r="D405" s="7"/>
      <c r="E405" s="11"/>
      <c r="F405" s="120">
        <v>401</v>
      </c>
      <c r="G405" s="115"/>
      <c r="H405" s="6"/>
      <c r="I405" s="16" t="s">
        <v>61</v>
      </c>
      <c r="J405" s="17" t="s">
        <v>67</v>
      </c>
      <c r="K405" s="105" t="s">
        <v>18</v>
      </c>
      <c r="L405" s="7"/>
      <c r="M405" s="7"/>
      <c r="N405" s="6"/>
      <c r="O405" s="88">
        <f t="shared" ca="1" si="23"/>
        <v>44593</v>
      </c>
      <c r="P405" s="5" t="s">
        <v>21</v>
      </c>
      <c r="Q405" s="13" t="s">
        <v>22</v>
      </c>
      <c r="R405" s="11" t="s">
        <v>23</v>
      </c>
      <c r="S405" s="24">
        <v>44342</v>
      </c>
      <c r="T405" s="24">
        <v>44354</v>
      </c>
      <c r="U405" s="24" t="s">
        <v>23</v>
      </c>
      <c r="V405" s="24">
        <v>45613</v>
      </c>
      <c r="W405" s="180"/>
      <c r="X405" s="24">
        <v>44355</v>
      </c>
      <c r="Y405" s="24">
        <v>44354</v>
      </c>
      <c r="Z405" s="7"/>
      <c r="AA405" s="22"/>
      <c r="AB405" s="110"/>
      <c r="AC405" s="58"/>
      <c r="AE405" s="161">
        <f>IF(COUNTIF($F$5:$F405,F405)&gt;1,"0",COUNTIF($F$5:$F405,F405))</f>
        <v>1</v>
      </c>
      <c r="AF405" s="162">
        <f>COUNTIF($I405,"*GSB*")*$AE405</f>
        <v>0</v>
      </c>
      <c r="AG405" s="33">
        <f>COUNTIF($I405,"3a")*$AE405</f>
        <v>1</v>
      </c>
      <c r="AH405" s="33">
        <f>COUNTIF($I405,"4e")*$AE405</f>
        <v>0</v>
      </c>
      <c r="AI405" s="33">
        <f t="shared" si="21"/>
        <v>0</v>
      </c>
      <c r="AJ405" s="33">
        <f>COUNTIF($I405,"BAM")*$AE405</f>
        <v>0</v>
      </c>
      <c r="AK405" s="163">
        <f>(COUNTIF($I405,"AUTRES")+COUNTIF($I405,"UID")+COUNTIF($I405,"CII")+COUNTIF($I405,"EAE"))*$AE405</f>
        <v>0</v>
      </c>
      <c r="AL405" s="164">
        <f t="shared" si="22"/>
        <v>0</v>
      </c>
      <c r="AM405" s="33">
        <f>COUNTIF($J405,"MAR")*$AE405</f>
        <v>0</v>
      </c>
      <c r="AN405" s="165">
        <f>COUNTIF($J405,"TER")*$AE405</f>
        <v>1</v>
      </c>
    </row>
    <row r="406" spans="1:40" ht="20.100000000000001" customHeight="1" x14ac:dyDescent="0.25">
      <c r="A406" s="12"/>
      <c r="B406" s="10">
        <v>44343</v>
      </c>
      <c r="C406" s="29"/>
      <c r="D406" s="7"/>
      <c r="E406" s="11"/>
      <c r="F406" s="120">
        <v>402</v>
      </c>
      <c r="G406" s="115"/>
      <c r="H406" s="6"/>
      <c r="I406" s="16" t="s">
        <v>61</v>
      </c>
      <c r="J406" s="17" t="s">
        <v>67</v>
      </c>
      <c r="K406" s="105" t="s">
        <v>33</v>
      </c>
      <c r="L406" s="7"/>
      <c r="M406" s="7"/>
      <c r="N406" s="6"/>
      <c r="O406" s="88">
        <f t="shared" ca="1" si="23"/>
        <v>44593</v>
      </c>
      <c r="P406" s="5" t="s">
        <v>21</v>
      </c>
      <c r="Q406" s="13" t="s">
        <v>22</v>
      </c>
      <c r="R406" s="11" t="s">
        <v>23</v>
      </c>
      <c r="S406" s="24">
        <v>44343</v>
      </c>
      <c r="T406" s="24">
        <v>44330</v>
      </c>
      <c r="U406" s="24" t="s">
        <v>23</v>
      </c>
      <c r="V406" s="24">
        <v>45323</v>
      </c>
      <c r="W406" s="180"/>
      <c r="X406" s="24">
        <v>44364</v>
      </c>
      <c r="Y406" s="24">
        <v>44362</v>
      </c>
      <c r="Z406" s="7"/>
      <c r="AA406" s="22"/>
      <c r="AB406" s="110"/>
      <c r="AC406" s="58"/>
      <c r="AE406" s="161">
        <f>IF(COUNTIF($F$5:$F406,F406)&gt;1,"0",COUNTIF($F$5:$F406,F406))</f>
        <v>1</v>
      </c>
      <c r="AF406" s="162">
        <f>COUNTIF($I406,"*GSB*")*$AE406</f>
        <v>0</v>
      </c>
      <c r="AG406" s="33">
        <f>COUNTIF($I406,"3a")*$AE406</f>
        <v>1</v>
      </c>
      <c r="AH406" s="33">
        <f>COUNTIF($I406,"4e")*$AE406</f>
        <v>0</v>
      </c>
      <c r="AI406" s="33">
        <f t="shared" si="21"/>
        <v>0</v>
      </c>
      <c r="AJ406" s="33">
        <f>COUNTIF($I406,"BAM")*$AE406</f>
        <v>0</v>
      </c>
      <c r="AK406" s="163">
        <f>(COUNTIF($I406,"AUTRES")+COUNTIF($I406,"UID")+COUNTIF($I406,"CII")+COUNTIF($I406,"EAE"))*$AE406</f>
        <v>0</v>
      </c>
      <c r="AL406" s="164">
        <f t="shared" si="22"/>
        <v>0</v>
      </c>
      <c r="AM406" s="33">
        <f>COUNTIF($J406,"MAR")*$AE406</f>
        <v>0</v>
      </c>
      <c r="AN406" s="165">
        <f>COUNTIF($J406,"TER")*$AE406</f>
        <v>1</v>
      </c>
    </row>
    <row r="407" spans="1:40" ht="20.100000000000001" customHeight="1" x14ac:dyDescent="0.25">
      <c r="A407" s="12"/>
      <c r="B407" s="10">
        <v>44347</v>
      </c>
      <c r="C407" s="29"/>
      <c r="D407" s="7"/>
      <c r="E407" s="11"/>
      <c r="F407" s="120">
        <v>403</v>
      </c>
      <c r="G407" s="115"/>
      <c r="H407" s="6"/>
      <c r="I407" s="16" t="s">
        <v>31</v>
      </c>
      <c r="J407" s="17" t="s">
        <v>67</v>
      </c>
      <c r="K407" s="105" t="s">
        <v>24</v>
      </c>
      <c r="L407" s="7"/>
      <c r="M407" s="7"/>
      <c r="N407" s="6"/>
      <c r="O407" s="88">
        <f t="shared" ca="1" si="23"/>
        <v>44593</v>
      </c>
      <c r="P407" s="5" t="s">
        <v>21</v>
      </c>
      <c r="Q407" s="13" t="s">
        <v>22</v>
      </c>
      <c r="R407" s="11" t="s">
        <v>23</v>
      </c>
      <c r="S407" s="24">
        <v>44347</v>
      </c>
      <c r="T407" s="24">
        <v>44361</v>
      </c>
      <c r="U407" s="24" t="s">
        <v>23</v>
      </c>
      <c r="V407" s="24">
        <v>45613</v>
      </c>
      <c r="W407" s="180"/>
      <c r="X407" s="24">
        <v>44362</v>
      </c>
      <c r="Y407" s="24">
        <v>44362</v>
      </c>
      <c r="Z407" s="7"/>
      <c r="AA407" s="22"/>
      <c r="AB407" s="110"/>
      <c r="AC407" s="58"/>
      <c r="AE407" s="161">
        <f>IF(COUNTIF($F$5:$F407,F407)&gt;1,"0",COUNTIF($F$5:$F407,F407))</f>
        <v>1</v>
      </c>
      <c r="AF407" s="162">
        <f>COUNTIF($I407,"*GSB*")*$AE407</f>
        <v>0</v>
      </c>
      <c r="AG407" s="33">
        <f>COUNTIF($I407,"3a")*$AE407</f>
        <v>0</v>
      </c>
      <c r="AH407" s="33">
        <f>COUNTIF($I407,"4e")*$AE407</f>
        <v>0</v>
      </c>
      <c r="AI407" s="33">
        <f t="shared" si="21"/>
        <v>0</v>
      </c>
      <c r="AJ407" s="33">
        <f>COUNTIF($I407,"BAM")*$AE407</f>
        <v>0</v>
      </c>
      <c r="AK407" s="163">
        <f>(COUNTIF($I407,"AUTRES")+COUNTIF($I407,"UID")+COUNTIF($I407,"CII")+COUNTIF($I407,"EAE"))*$AE407</f>
        <v>1</v>
      </c>
      <c r="AL407" s="164">
        <f t="shared" si="22"/>
        <v>0</v>
      </c>
      <c r="AM407" s="33">
        <f>COUNTIF($J407,"MAR")*$AE407</f>
        <v>0</v>
      </c>
      <c r="AN407" s="165">
        <f>COUNTIF($J407,"TER")*$AE407</f>
        <v>1</v>
      </c>
    </row>
    <row r="408" spans="1:40" ht="20.100000000000001" customHeight="1" x14ac:dyDescent="0.25">
      <c r="A408" s="12"/>
      <c r="B408" s="10">
        <v>44347</v>
      </c>
      <c r="C408" s="29"/>
      <c r="D408" s="7"/>
      <c r="E408" s="11"/>
      <c r="F408" s="120">
        <v>404</v>
      </c>
      <c r="G408" s="115"/>
      <c r="H408" s="6"/>
      <c r="I408" s="16" t="s">
        <v>61</v>
      </c>
      <c r="J408" s="17" t="s">
        <v>67</v>
      </c>
      <c r="K408" s="105" t="s">
        <v>18</v>
      </c>
      <c r="L408" s="7"/>
      <c r="M408" s="7"/>
      <c r="N408" s="6"/>
      <c r="O408" s="88">
        <f t="shared" ca="1" si="23"/>
        <v>44593</v>
      </c>
      <c r="P408" s="5" t="s">
        <v>21</v>
      </c>
      <c r="Q408" s="13" t="s">
        <v>22</v>
      </c>
      <c r="R408" s="11" t="s">
        <v>23</v>
      </c>
      <c r="S408" s="24">
        <v>44347</v>
      </c>
      <c r="T408" s="24">
        <v>44361</v>
      </c>
      <c r="U408" s="24" t="s">
        <v>23</v>
      </c>
      <c r="V408" s="24">
        <v>46181</v>
      </c>
      <c r="W408" s="180"/>
      <c r="X408" s="24">
        <v>44364</v>
      </c>
      <c r="Y408" s="24">
        <v>44362</v>
      </c>
      <c r="Z408" s="7"/>
      <c r="AA408" s="22"/>
      <c r="AB408" s="110"/>
      <c r="AC408" s="58"/>
      <c r="AE408" s="161">
        <f>IF(COUNTIF($F$5:$F408,F408)&gt;1,"0",COUNTIF($F$5:$F408,F408))</f>
        <v>1</v>
      </c>
      <c r="AF408" s="162">
        <f>COUNTIF($I408,"*GSB*")*$AE408</f>
        <v>0</v>
      </c>
      <c r="AG408" s="33">
        <f>COUNTIF($I408,"3a")*$AE408</f>
        <v>1</v>
      </c>
      <c r="AH408" s="33">
        <f>COUNTIF($I408,"4e")*$AE408</f>
        <v>0</v>
      </c>
      <c r="AI408" s="33">
        <f t="shared" si="21"/>
        <v>0</v>
      </c>
      <c r="AJ408" s="33">
        <f>COUNTIF($I408,"BAM")*$AE408</f>
        <v>0</v>
      </c>
      <c r="AK408" s="163">
        <f>(COUNTIF($I408,"AUTRES")+COUNTIF($I408,"UID")+COUNTIF($I408,"CII")+COUNTIF($I408,"EAE"))*$AE408</f>
        <v>0</v>
      </c>
      <c r="AL408" s="164">
        <f t="shared" si="22"/>
        <v>0</v>
      </c>
      <c r="AM408" s="33">
        <f>COUNTIF($J408,"MAR")*$AE408</f>
        <v>0</v>
      </c>
      <c r="AN408" s="165">
        <f>COUNTIF($J408,"TER")*$AE408</f>
        <v>1</v>
      </c>
    </row>
    <row r="409" spans="1:40" ht="20.100000000000001" customHeight="1" x14ac:dyDescent="0.25">
      <c r="A409" s="12"/>
      <c r="B409" s="10">
        <v>44348</v>
      </c>
      <c r="C409" s="29"/>
      <c r="D409" s="7"/>
      <c r="E409" s="11"/>
      <c r="F409" s="120">
        <v>405</v>
      </c>
      <c r="G409" s="115"/>
      <c r="H409" s="6"/>
      <c r="I409" s="16" t="s">
        <v>61</v>
      </c>
      <c r="J409" s="17" t="s">
        <v>67</v>
      </c>
      <c r="K409" s="105" t="s">
        <v>18</v>
      </c>
      <c r="L409" s="7"/>
      <c r="M409" s="7"/>
      <c r="N409" s="6"/>
      <c r="O409" s="88">
        <f t="shared" ca="1" si="23"/>
        <v>44593</v>
      </c>
      <c r="P409" s="5" t="s">
        <v>21</v>
      </c>
      <c r="Q409" s="13" t="s">
        <v>22</v>
      </c>
      <c r="R409" s="11" t="s">
        <v>23</v>
      </c>
      <c r="S409" s="24">
        <v>44348</v>
      </c>
      <c r="T409" s="24">
        <v>44361</v>
      </c>
      <c r="U409" s="24" t="s">
        <v>23</v>
      </c>
      <c r="V409" s="24">
        <v>45626</v>
      </c>
      <c r="W409" s="180"/>
      <c r="X409" s="108">
        <v>44462</v>
      </c>
      <c r="Y409" s="24">
        <v>44362</v>
      </c>
      <c r="Z409" s="7"/>
      <c r="AA409" s="22"/>
      <c r="AB409" s="110"/>
      <c r="AC409" s="58"/>
      <c r="AE409" s="161">
        <f>IF(COUNTIF($F$5:$F409,F409)&gt;1,"0",COUNTIF($F$5:$F409,F409))</f>
        <v>1</v>
      </c>
      <c r="AF409" s="162">
        <f>COUNTIF($I409,"*GSB*")*$AE409</f>
        <v>0</v>
      </c>
      <c r="AG409" s="33">
        <f>COUNTIF($I409,"3a")*$AE409</f>
        <v>1</v>
      </c>
      <c r="AH409" s="33">
        <f>COUNTIF($I409,"4e")*$AE409</f>
        <v>0</v>
      </c>
      <c r="AI409" s="33">
        <f t="shared" si="21"/>
        <v>0</v>
      </c>
      <c r="AJ409" s="33">
        <f>COUNTIF($I409,"BAM")*$AE409</f>
        <v>0</v>
      </c>
      <c r="AK409" s="163">
        <f>(COUNTIF($I409,"AUTRES")+COUNTIF($I409,"UID")+COUNTIF($I409,"CII")+COUNTIF($I409,"EAE"))*$AE409</f>
        <v>0</v>
      </c>
      <c r="AL409" s="164">
        <f t="shared" si="22"/>
        <v>0</v>
      </c>
      <c r="AM409" s="33">
        <f>COUNTIF($J409,"MAR")*$AE409</f>
        <v>0</v>
      </c>
      <c r="AN409" s="165">
        <f>COUNTIF($J409,"TER")*$AE409</f>
        <v>1</v>
      </c>
    </row>
    <row r="410" spans="1:40" ht="20.100000000000001" customHeight="1" x14ac:dyDescent="0.25">
      <c r="A410" s="12"/>
      <c r="B410" s="10">
        <v>44348</v>
      </c>
      <c r="C410" s="29"/>
      <c r="D410" s="7"/>
      <c r="E410" s="11"/>
      <c r="F410" s="120">
        <v>406</v>
      </c>
      <c r="G410" s="115"/>
      <c r="H410" s="6"/>
      <c r="I410" s="16" t="s">
        <v>61</v>
      </c>
      <c r="J410" s="17" t="s">
        <v>67</v>
      </c>
      <c r="K410" s="105" t="s">
        <v>24</v>
      </c>
      <c r="L410" s="7"/>
      <c r="M410" s="7"/>
      <c r="N410" s="6"/>
      <c r="O410" s="88">
        <f t="shared" ca="1" si="23"/>
        <v>44593</v>
      </c>
      <c r="P410" s="5" t="s">
        <v>21</v>
      </c>
      <c r="Q410" s="13" t="s">
        <v>22</v>
      </c>
      <c r="R410" s="11" t="s">
        <v>23</v>
      </c>
      <c r="S410" s="24">
        <v>44349</v>
      </c>
      <c r="T410" s="24">
        <v>44361</v>
      </c>
      <c r="U410" s="24" t="s">
        <v>23</v>
      </c>
      <c r="V410" s="24">
        <v>45626</v>
      </c>
      <c r="W410" s="180"/>
      <c r="X410" s="108">
        <v>44462</v>
      </c>
      <c r="Y410" s="24">
        <v>44362</v>
      </c>
      <c r="Z410" s="7"/>
      <c r="AA410" s="22"/>
      <c r="AB410" s="110"/>
      <c r="AC410" s="58"/>
      <c r="AE410" s="161">
        <f>IF(COUNTIF($F$5:$F410,F410)&gt;1,"0",COUNTIF($F$5:$F410,F410))</f>
        <v>1</v>
      </c>
      <c r="AF410" s="162">
        <f>COUNTIF($I410,"*GSB*")*$AE410</f>
        <v>0</v>
      </c>
      <c r="AG410" s="33">
        <f>COUNTIF($I410,"3a")*$AE410</f>
        <v>1</v>
      </c>
      <c r="AH410" s="33">
        <f>COUNTIF($I410,"4e")*$AE410</f>
        <v>0</v>
      </c>
      <c r="AI410" s="33">
        <f t="shared" si="21"/>
        <v>0</v>
      </c>
      <c r="AJ410" s="33">
        <f>COUNTIF($I410,"BAM")*$AE410</f>
        <v>0</v>
      </c>
      <c r="AK410" s="163">
        <f>(COUNTIF($I410,"AUTRES")+COUNTIF($I410,"UID")+COUNTIF($I410,"CII")+COUNTIF($I410,"EAE"))*$AE410</f>
        <v>0</v>
      </c>
      <c r="AL410" s="164">
        <f t="shared" si="22"/>
        <v>0</v>
      </c>
      <c r="AM410" s="33">
        <f>COUNTIF($J410,"MAR")*$AE410</f>
        <v>0</v>
      </c>
      <c r="AN410" s="165">
        <f>COUNTIF($J410,"TER")*$AE410</f>
        <v>1</v>
      </c>
    </row>
    <row r="411" spans="1:40" ht="20.100000000000001" customHeight="1" x14ac:dyDescent="0.25">
      <c r="A411" s="12"/>
      <c r="B411" s="10">
        <v>44348</v>
      </c>
      <c r="C411" s="29"/>
      <c r="D411" s="7"/>
      <c r="E411" s="11"/>
      <c r="F411" s="120">
        <v>407</v>
      </c>
      <c r="G411" s="115"/>
      <c r="H411" s="6"/>
      <c r="I411" s="16" t="s">
        <v>61</v>
      </c>
      <c r="J411" s="17" t="s">
        <v>67</v>
      </c>
      <c r="K411" s="105" t="s">
        <v>24</v>
      </c>
      <c r="L411" s="7"/>
      <c r="M411" s="7"/>
      <c r="N411" s="6"/>
      <c r="O411" s="88">
        <f t="shared" ca="1" si="23"/>
        <v>44593</v>
      </c>
      <c r="P411" s="5" t="s">
        <v>21</v>
      </c>
      <c r="Q411" s="13" t="s">
        <v>22</v>
      </c>
      <c r="R411" s="11" t="s">
        <v>23</v>
      </c>
      <c r="S411" s="24">
        <v>44348</v>
      </c>
      <c r="T411" s="24">
        <v>44361</v>
      </c>
      <c r="U411" s="24" t="s">
        <v>23</v>
      </c>
      <c r="V411" s="24">
        <v>45626</v>
      </c>
      <c r="W411" s="180"/>
      <c r="X411" s="108">
        <v>44462</v>
      </c>
      <c r="Y411" s="24">
        <v>44362</v>
      </c>
      <c r="Z411" s="7"/>
      <c r="AA411" s="22"/>
      <c r="AB411" s="110"/>
      <c r="AC411" s="58"/>
      <c r="AE411" s="161">
        <f>IF(COUNTIF($F$5:$F411,F411)&gt;1,"0",COUNTIF($F$5:$F411,F411))</f>
        <v>1</v>
      </c>
      <c r="AF411" s="162">
        <f>COUNTIF($I411,"*GSB*")*$AE411</f>
        <v>0</v>
      </c>
      <c r="AG411" s="33">
        <f>COUNTIF($I411,"3a")*$AE411</f>
        <v>1</v>
      </c>
      <c r="AH411" s="33">
        <f>COUNTIF($I411,"4e")*$AE411</f>
        <v>0</v>
      </c>
      <c r="AI411" s="33">
        <f t="shared" si="21"/>
        <v>0</v>
      </c>
      <c r="AJ411" s="33">
        <f>COUNTIF($I411,"BAM")*$AE411</f>
        <v>0</v>
      </c>
      <c r="AK411" s="163">
        <f>(COUNTIF($I411,"AUTRES")+COUNTIF($I411,"UID")+COUNTIF($I411,"CII")+COUNTIF($I411,"EAE"))*$AE411</f>
        <v>0</v>
      </c>
      <c r="AL411" s="164">
        <f t="shared" si="22"/>
        <v>0</v>
      </c>
      <c r="AM411" s="33">
        <f>COUNTIF($J411,"MAR")*$AE411</f>
        <v>0</v>
      </c>
      <c r="AN411" s="165">
        <f>COUNTIF($J411,"TER")*$AE411</f>
        <v>1</v>
      </c>
    </row>
    <row r="412" spans="1:40" ht="20.100000000000001" customHeight="1" x14ac:dyDescent="0.25">
      <c r="A412" s="12"/>
      <c r="B412" s="10">
        <v>44350</v>
      </c>
      <c r="C412" s="29"/>
      <c r="D412" s="7"/>
      <c r="E412" s="11"/>
      <c r="F412" s="120">
        <v>408</v>
      </c>
      <c r="G412" s="115"/>
      <c r="H412" s="6"/>
      <c r="I412" s="16" t="s">
        <v>63</v>
      </c>
      <c r="J412" s="13" t="s">
        <v>32</v>
      </c>
      <c r="K412" s="105" t="s">
        <v>18</v>
      </c>
      <c r="L412" s="7"/>
      <c r="M412" s="7"/>
      <c r="N412" s="6"/>
      <c r="O412" s="88">
        <f t="shared" ca="1" si="23"/>
        <v>44593</v>
      </c>
      <c r="P412" s="5" t="s">
        <v>21</v>
      </c>
      <c r="Q412" s="13" t="s">
        <v>22</v>
      </c>
      <c r="R412" s="11" t="s">
        <v>23</v>
      </c>
      <c r="S412" s="24">
        <v>44350</v>
      </c>
      <c r="T412" s="24">
        <v>44365</v>
      </c>
      <c r="U412" s="24" t="s">
        <v>23</v>
      </c>
      <c r="V412" s="24">
        <v>45579</v>
      </c>
      <c r="W412" s="180"/>
      <c r="X412" s="24">
        <v>44371</v>
      </c>
      <c r="Y412" s="24">
        <v>44365</v>
      </c>
      <c r="Z412" s="7"/>
      <c r="AA412" s="22"/>
      <c r="AB412" s="110"/>
      <c r="AC412" s="58"/>
      <c r="AE412" s="161">
        <f>IF(COUNTIF($F$5:$F412,F412)&gt;1,"0",COUNTIF($F$5:$F412,F412))</f>
        <v>1</v>
      </c>
      <c r="AF412" s="162">
        <f>COUNTIF($I412,"*GSB*")*$AE412</f>
        <v>0</v>
      </c>
      <c r="AG412" s="33">
        <f>COUNTIF($I412,"3a")*$AE412</f>
        <v>0</v>
      </c>
      <c r="AH412" s="33">
        <f>COUNTIF($I412,"4e")*$AE412</f>
        <v>0</v>
      </c>
      <c r="AI412" s="33">
        <f t="shared" si="21"/>
        <v>0</v>
      </c>
      <c r="AJ412" s="33">
        <f>COUNTIF($I412,"BAM")*$AE412</f>
        <v>0</v>
      </c>
      <c r="AK412" s="163">
        <f>(COUNTIF($I412,"AUTRES")+COUNTIF($I412,"UID")+COUNTIF($I412,"CII")+COUNTIF($I412,"EAE"))*$AE412</f>
        <v>1</v>
      </c>
      <c r="AL412" s="164">
        <f t="shared" si="22"/>
        <v>1</v>
      </c>
      <c r="AM412" s="33">
        <f>COUNTIF($J412,"MAR")*$AE412</f>
        <v>0</v>
      </c>
      <c r="AN412" s="165">
        <f>COUNTIF($J412,"TER")*$AE412</f>
        <v>0</v>
      </c>
    </row>
    <row r="413" spans="1:40" ht="20.100000000000001" customHeight="1" x14ac:dyDescent="0.25">
      <c r="A413" s="12"/>
      <c r="B413" s="10">
        <v>44350</v>
      </c>
      <c r="C413" s="29"/>
      <c r="D413" s="7"/>
      <c r="E413" s="11"/>
      <c r="F413" s="120">
        <v>409</v>
      </c>
      <c r="G413" s="115"/>
      <c r="H413" s="6"/>
      <c r="I413" s="16" t="s">
        <v>61</v>
      </c>
      <c r="J413" s="17" t="s">
        <v>67</v>
      </c>
      <c r="K413" s="105" t="s">
        <v>24</v>
      </c>
      <c r="L413" s="7"/>
      <c r="M413" s="7"/>
      <c r="N413" s="6"/>
      <c r="O413" s="88">
        <f t="shared" ca="1" si="23"/>
        <v>44593</v>
      </c>
      <c r="P413" s="5" t="s">
        <v>21</v>
      </c>
      <c r="Q413" s="13" t="s">
        <v>22</v>
      </c>
      <c r="R413" s="11" t="s">
        <v>23</v>
      </c>
      <c r="S413" s="24">
        <v>44350</v>
      </c>
      <c r="T413" s="24">
        <v>44365</v>
      </c>
      <c r="U413" s="24" t="s">
        <v>23</v>
      </c>
      <c r="V413" s="24">
        <v>45140</v>
      </c>
      <c r="W413" s="180"/>
      <c r="X413" s="24">
        <v>44368</v>
      </c>
      <c r="Y413" s="24">
        <v>44365</v>
      </c>
      <c r="Z413" s="7"/>
      <c r="AA413" s="22"/>
      <c r="AB413" s="110"/>
      <c r="AC413" s="58"/>
      <c r="AE413" s="161">
        <f>IF(COUNTIF($F$5:$F413,F413)&gt;1,"0",COUNTIF($F$5:$F413,F413))</f>
        <v>1</v>
      </c>
      <c r="AF413" s="162">
        <f>COUNTIF($I413,"*GSB*")*$AE413</f>
        <v>0</v>
      </c>
      <c r="AG413" s="33">
        <f>COUNTIF($I413,"3a")*$AE413</f>
        <v>1</v>
      </c>
      <c r="AH413" s="33">
        <f>COUNTIF($I413,"4e")*$AE413</f>
        <v>0</v>
      </c>
      <c r="AI413" s="33">
        <f t="shared" si="21"/>
        <v>0</v>
      </c>
      <c r="AJ413" s="33">
        <f>COUNTIF($I413,"BAM")*$AE413</f>
        <v>0</v>
      </c>
      <c r="AK413" s="163">
        <f>(COUNTIF($I413,"AUTRES")+COUNTIF($I413,"UID")+COUNTIF($I413,"CII")+COUNTIF($I413,"EAE"))*$AE413</f>
        <v>0</v>
      </c>
      <c r="AL413" s="164">
        <f t="shared" si="22"/>
        <v>0</v>
      </c>
      <c r="AM413" s="33">
        <f>COUNTIF($J413,"MAR")*$AE413</f>
        <v>0</v>
      </c>
      <c r="AN413" s="165">
        <f>COUNTIF($J413,"TER")*$AE413</f>
        <v>1</v>
      </c>
    </row>
    <row r="414" spans="1:40" ht="20.100000000000001" customHeight="1" x14ac:dyDescent="0.25">
      <c r="A414" s="12"/>
      <c r="B414" s="10">
        <v>44351</v>
      </c>
      <c r="C414" s="29"/>
      <c r="D414" s="7"/>
      <c r="E414" s="11"/>
      <c r="F414" s="120">
        <v>410</v>
      </c>
      <c r="G414" s="115"/>
      <c r="H414" s="6"/>
      <c r="I414" s="16" t="s">
        <v>31</v>
      </c>
      <c r="J414" s="13" t="s">
        <v>32</v>
      </c>
      <c r="K414" s="105" t="s">
        <v>24</v>
      </c>
      <c r="L414" s="7"/>
      <c r="M414" s="7"/>
      <c r="N414" s="6"/>
      <c r="O414" s="88">
        <f t="shared" ca="1" si="23"/>
        <v>44593</v>
      </c>
      <c r="P414" s="5" t="s">
        <v>21</v>
      </c>
      <c r="Q414" s="13" t="s">
        <v>22</v>
      </c>
      <c r="R414" s="11" t="s">
        <v>23</v>
      </c>
      <c r="S414" s="24">
        <v>44354</v>
      </c>
      <c r="T414" s="24">
        <v>44365</v>
      </c>
      <c r="U414" s="24" t="s">
        <v>23</v>
      </c>
      <c r="V414" s="24">
        <v>46184</v>
      </c>
      <c r="W414" s="180"/>
      <c r="X414" s="24">
        <v>44370</v>
      </c>
      <c r="Y414" s="24">
        <v>44365</v>
      </c>
      <c r="Z414" s="7"/>
      <c r="AA414" s="22"/>
      <c r="AB414" s="110"/>
      <c r="AC414" s="58"/>
      <c r="AE414" s="161">
        <f>IF(COUNTIF($F$5:$F414,F414)&gt;1,"0",COUNTIF($F$5:$F414,F414))</f>
        <v>1</v>
      </c>
      <c r="AF414" s="162">
        <f>COUNTIF($I414,"*GSB*")*$AE414</f>
        <v>0</v>
      </c>
      <c r="AG414" s="33">
        <f>COUNTIF($I414,"3a")*$AE414</f>
        <v>0</v>
      </c>
      <c r="AH414" s="33">
        <f>COUNTIF($I414,"4e")*$AE414</f>
        <v>0</v>
      </c>
      <c r="AI414" s="33">
        <f t="shared" si="21"/>
        <v>0</v>
      </c>
      <c r="AJ414" s="33">
        <f>COUNTIF($I414,"BAM")*$AE414</f>
        <v>0</v>
      </c>
      <c r="AK414" s="163">
        <f>(COUNTIF($I414,"AUTRES")+COUNTIF($I414,"UID")+COUNTIF($I414,"CII")+COUNTIF($I414,"EAE"))*$AE414</f>
        <v>1</v>
      </c>
      <c r="AL414" s="164">
        <f t="shared" si="22"/>
        <v>1</v>
      </c>
      <c r="AM414" s="33">
        <f>COUNTIF($J414,"MAR")*$AE414</f>
        <v>0</v>
      </c>
      <c r="AN414" s="165">
        <f>COUNTIF($J414,"TER")*$AE414</f>
        <v>0</v>
      </c>
    </row>
    <row r="415" spans="1:40" ht="20.100000000000001" customHeight="1" x14ac:dyDescent="0.25">
      <c r="A415" s="12"/>
      <c r="B415" s="10">
        <v>44351</v>
      </c>
      <c r="C415" s="29"/>
      <c r="D415" s="7"/>
      <c r="E415" s="11"/>
      <c r="F415" s="120">
        <v>411</v>
      </c>
      <c r="G415" s="115"/>
      <c r="H415" s="6"/>
      <c r="I415" s="16" t="s">
        <v>31</v>
      </c>
      <c r="J415" s="13" t="s">
        <v>32</v>
      </c>
      <c r="K415" s="105" t="s">
        <v>24</v>
      </c>
      <c r="L415" s="7"/>
      <c r="M415" s="7"/>
      <c r="N415" s="6"/>
      <c r="O415" s="88">
        <f t="shared" ca="1" si="23"/>
        <v>44593</v>
      </c>
      <c r="P415" s="5" t="s">
        <v>21</v>
      </c>
      <c r="Q415" s="13" t="s">
        <v>22</v>
      </c>
      <c r="R415" s="11" t="s">
        <v>23</v>
      </c>
      <c r="S415" s="24">
        <v>44354</v>
      </c>
      <c r="T415" s="24">
        <v>44365</v>
      </c>
      <c r="U415" s="24" t="s">
        <v>23</v>
      </c>
      <c r="V415" s="24">
        <v>46184</v>
      </c>
      <c r="W415" s="180"/>
      <c r="X415" s="24">
        <v>44370</v>
      </c>
      <c r="Y415" s="24">
        <v>44365</v>
      </c>
      <c r="Z415" s="7"/>
      <c r="AA415" s="22"/>
      <c r="AB415" s="110"/>
      <c r="AC415" s="58"/>
      <c r="AE415" s="161">
        <f>IF(COUNTIF($F$5:$F415,F415)&gt;1,"0",COUNTIF($F$5:$F415,F415))</f>
        <v>1</v>
      </c>
      <c r="AF415" s="162">
        <f>COUNTIF($I415,"*GSB*")*$AE415</f>
        <v>0</v>
      </c>
      <c r="AG415" s="33">
        <f>COUNTIF($I415,"3a")*$AE415</f>
        <v>0</v>
      </c>
      <c r="AH415" s="33">
        <f>COUNTIF($I415,"4e")*$AE415</f>
        <v>0</v>
      </c>
      <c r="AI415" s="33">
        <f t="shared" si="21"/>
        <v>0</v>
      </c>
      <c r="AJ415" s="33">
        <f>COUNTIF($I415,"BAM")*$AE415</f>
        <v>0</v>
      </c>
      <c r="AK415" s="163">
        <f>(COUNTIF($I415,"AUTRES")+COUNTIF($I415,"UID")+COUNTIF($I415,"CII")+COUNTIF($I415,"EAE"))*$AE415</f>
        <v>1</v>
      </c>
      <c r="AL415" s="164">
        <f t="shared" si="22"/>
        <v>1</v>
      </c>
      <c r="AM415" s="33">
        <f>COUNTIF($J415,"MAR")*$AE415</f>
        <v>0</v>
      </c>
      <c r="AN415" s="165">
        <f>COUNTIF($J415,"TER")*$AE415</f>
        <v>0</v>
      </c>
    </row>
    <row r="416" spans="1:40" ht="20.100000000000001" customHeight="1" x14ac:dyDescent="0.25">
      <c r="A416" s="12"/>
      <c r="B416" s="10">
        <v>44352</v>
      </c>
      <c r="C416" s="29"/>
      <c r="D416" s="7"/>
      <c r="E416" s="11"/>
      <c r="F416" s="120">
        <v>412</v>
      </c>
      <c r="G416" s="115"/>
      <c r="H416" s="6"/>
      <c r="I416" s="16" t="s">
        <v>73</v>
      </c>
      <c r="J416" s="17" t="s">
        <v>67</v>
      </c>
      <c r="K416" s="105" t="s">
        <v>24</v>
      </c>
      <c r="L416" s="7"/>
      <c r="M416" s="7"/>
      <c r="N416" s="6"/>
      <c r="O416" s="88">
        <f t="shared" ca="1" si="23"/>
        <v>44593</v>
      </c>
      <c r="P416" s="5" t="s">
        <v>21</v>
      </c>
      <c r="Q416" s="13" t="s">
        <v>22</v>
      </c>
      <c r="R416" s="11" t="s">
        <v>23</v>
      </c>
      <c r="S416" s="24">
        <v>44354</v>
      </c>
      <c r="T416" s="24">
        <v>44365</v>
      </c>
      <c r="U416" s="24" t="s">
        <v>23</v>
      </c>
      <c r="V416" s="24">
        <v>44503</v>
      </c>
      <c r="W416" s="180"/>
      <c r="X416" s="108">
        <v>44488</v>
      </c>
      <c r="Y416" s="24">
        <v>44365</v>
      </c>
      <c r="Z416" s="7"/>
      <c r="AA416" s="22"/>
      <c r="AB416" s="110"/>
      <c r="AC416" s="58"/>
      <c r="AE416" s="161">
        <f>IF(COUNTIF($F$5:$F416,F416)&gt;1,"0",COUNTIF($F$5:$F416,F416))</f>
        <v>1</v>
      </c>
      <c r="AF416" s="162">
        <f>COUNTIF($I416,"*GSB*")*$AE416</f>
        <v>0</v>
      </c>
      <c r="AG416" s="33">
        <f>COUNTIF($I416,"3a")*$AE416</f>
        <v>0</v>
      </c>
      <c r="AH416" s="33">
        <f>COUNTIF($I416,"4e")*$AE416</f>
        <v>0</v>
      </c>
      <c r="AI416" s="33">
        <f t="shared" si="21"/>
        <v>1</v>
      </c>
      <c r="AJ416" s="33">
        <f>COUNTIF($I416,"BAM")*$AE416</f>
        <v>0</v>
      </c>
      <c r="AK416" s="163">
        <f>(COUNTIF($I416,"AUTRES")+COUNTIF($I416,"UID")+COUNTIF($I416,"CII")+COUNTIF($I416,"EAE"))*$AE416</f>
        <v>0</v>
      </c>
      <c r="AL416" s="164">
        <f t="shared" si="22"/>
        <v>0</v>
      </c>
      <c r="AM416" s="33">
        <f>COUNTIF($J416,"MAR")*$AE416</f>
        <v>0</v>
      </c>
      <c r="AN416" s="165">
        <f>COUNTIF($J416,"TER")*$AE416</f>
        <v>1</v>
      </c>
    </row>
    <row r="417" spans="1:40" ht="20.100000000000001" customHeight="1" x14ac:dyDescent="0.25">
      <c r="A417" s="12"/>
      <c r="B417" s="10">
        <v>44361</v>
      </c>
      <c r="C417" s="29"/>
      <c r="D417" s="7"/>
      <c r="E417" s="11"/>
      <c r="F417" s="120">
        <v>413</v>
      </c>
      <c r="G417" s="115"/>
      <c r="H417" s="6"/>
      <c r="I417" s="16" t="s">
        <v>73</v>
      </c>
      <c r="J417" s="17" t="s">
        <v>67</v>
      </c>
      <c r="K417" s="105" t="s">
        <v>24</v>
      </c>
      <c r="L417" s="7"/>
      <c r="M417" s="7"/>
      <c r="N417" s="6"/>
      <c r="O417" s="88">
        <f t="shared" ca="1" si="23"/>
        <v>44593</v>
      </c>
      <c r="P417" s="5" t="s">
        <v>21</v>
      </c>
      <c r="Q417" s="13" t="s">
        <v>22</v>
      </c>
      <c r="R417" s="11" t="s">
        <v>23</v>
      </c>
      <c r="S417" s="24">
        <v>44361</v>
      </c>
      <c r="T417" s="24">
        <v>44368</v>
      </c>
      <c r="U417" s="24" t="s">
        <v>23</v>
      </c>
      <c r="V417" s="24">
        <v>45378</v>
      </c>
      <c r="W417" s="180"/>
      <c r="X417" s="24">
        <v>44372</v>
      </c>
      <c r="Y417" s="24">
        <v>44368</v>
      </c>
      <c r="Z417" s="7"/>
      <c r="AA417" s="22"/>
      <c r="AB417" s="110"/>
      <c r="AC417" s="58"/>
      <c r="AE417" s="161">
        <f>IF(COUNTIF($F$5:$F417,F417)&gt;1,"0",COUNTIF($F$5:$F417,F417))</f>
        <v>1</v>
      </c>
      <c r="AF417" s="162">
        <f>COUNTIF($I417,"*GSB*")*$AE417</f>
        <v>0</v>
      </c>
      <c r="AG417" s="33">
        <f>COUNTIF($I417,"3a")*$AE417</f>
        <v>0</v>
      </c>
      <c r="AH417" s="33">
        <f>COUNTIF($I417,"4e")*$AE417</f>
        <v>0</v>
      </c>
      <c r="AI417" s="33">
        <f t="shared" si="21"/>
        <v>1</v>
      </c>
      <c r="AJ417" s="33">
        <f>COUNTIF($I417,"BAM")*$AE417</f>
        <v>0</v>
      </c>
      <c r="AK417" s="163">
        <f>(COUNTIF($I417,"AUTRES")+COUNTIF($I417,"UID")+COUNTIF($I417,"CII")+COUNTIF($I417,"EAE"))*$AE417</f>
        <v>0</v>
      </c>
      <c r="AL417" s="164">
        <f t="shared" si="22"/>
        <v>0</v>
      </c>
      <c r="AM417" s="33">
        <f>COUNTIF($J417,"MAR")*$AE417</f>
        <v>0</v>
      </c>
      <c r="AN417" s="165">
        <f>COUNTIF($J417,"TER")*$AE417</f>
        <v>1</v>
      </c>
    </row>
    <row r="418" spans="1:40" ht="20.100000000000001" customHeight="1" x14ac:dyDescent="0.25">
      <c r="A418" s="12"/>
      <c r="B418" s="10">
        <v>44361</v>
      </c>
      <c r="C418" s="29"/>
      <c r="D418" s="7"/>
      <c r="E418" s="11"/>
      <c r="F418" s="120">
        <v>414</v>
      </c>
      <c r="G418" s="115"/>
      <c r="H418" s="6"/>
      <c r="I418" s="16" t="s">
        <v>73</v>
      </c>
      <c r="J418" s="17" t="s">
        <v>67</v>
      </c>
      <c r="K418" s="105" t="s">
        <v>24</v>
      </c>
      <c r="L418" s="7"/>
      <c r="M418" s="7"/>
      <c r="N418" s="6"/>
      <c r="O418" s="88">
        <f t="shared" ca="1" si="23"/>
        <v>44593</v>
      </c>
      <c r="P418" s="5" t="s">
        <v>21</v>
      </c>
      <c r="Q418" s="13" t="s">
        <v>22</v>
      </c>
      <c r="R418" s="11" t="s">
        <v>23</v>
      </c>
      <c r="S418" s="24">
        <v>44361</v>
      </c>
      <c r="T418" s="24">
        <v>44368</v>
      </c>
      <c r="U418" s="24" t="s">
        <v>23</v>
      </c>
      <c r="V418" s="24">
        <v>46188</v>
      </c>
      <c r="W418" s="180"/>
      <c r="X418" s="24">
        <v>44372</v>
      </c>
      <c r="Y418" s="24">
        <v>44368</v>
      </c>
      <c r="Z418" s="7"/>
      <c r="AA418" s="22"/>
      <c r="AB418" s="110"/>
      <c r="AC418" s="58"/>
      <c r="AE418" s="161">
        <f>IF(COUNTIF($F$5:$F418,F418)&gt;1,"0",COUNTIF($F$5:$F418,F418))</f>
        <v>1</v>
      </c>
      <c r="AF418" s="162">
        <f>COUNTIF($I418,"*GSB*")*$AE418</f>
        <v>0</v>
      </c>
      <c r="AG418" s="33">
        <f>COUNTIF($I418,"3a")*$AE418</f>
        <v>0</v>
      </c>
      <c r="AH418" s="33">
        <f>COUNTIF($I418,"4e")*$AE418</f>
        <v>0</v>
      </c>
      <c r="AI418" s="33">
        <f t="shared" si="21"/>
        <v>1</v>
      </c>
      <c r="AJ418" s="33">
        <f>COUNTIF($I418,"BAM")*$AE418</f>
        <v>0</v>
      </c>
      <c r="AK418" s="163">
        <f>(COUNTIF($I418,"AUTRES")+COUNTIF($I418,"UID")+COUNTIF($I418,"CII")+COUNTIF($I418,"EAE"))*$AE418</f>
        <v>0</v>
      </c>
      <c r="AL418" s="164">
        <f t="shared" si="22"/>
        <v>0</v>
      </c>
      <c r="AM418" s="33">
        <f>COUNTIF($J418,"MAR")*$AE418</f>
        <v>0</v>
      </c>
      <c r="AN418" s="165">
        <f>COUNTIF($J418,"TER")*$AE418</f>
        <v>1</v>
      </c>
    </row>
    <row r="419" spans="1:40" ht="20.100000000000001" customHeight="1" x14ac:dyDescent="0.25">
      <c r="A419" s="12"/>
      <c r="B419" s="10">
        <v>44355</v>
      </c>
      <c r="C419" s="29"/>
      <c r="D419" s="7"/>
      <c r="E419" s="11"/>
      <c r="F419" s="120">
        <v>415</v>
      </c>
      <c r="G419" s="115"/>
      <c r="H419" s="6"/>
      <c r="I419" s="16" t="s">
        <v>73</v>
      </c>
      <c r="J419" s="17" t="s">
        <v>67</v>
      </c>
      <c r="K419" s="105" t="s">
        <v>18</v>
      </c>
      <c r="L419" s="7"/>
      <c r="M419" s="7"/>
      <c r="N419" s="6"/>
      <c r="O419" s="88">
        <f t="shared" ca="1" si="23"/>
        <v>44593</v>
      </c>
      <c r="P419" s="5" t="s">
        <v>21</v>
      </c>
      <c r="Q419" s="13" t="s">
        <v>22</v>
      </c>
      <c r="R419" s="11" t="s">
        <v>23</v>
      </c>
      <c r="S419" s="24">
        <v>44355</v>
      </c>
      <c r="T419" s="24">
        <v>44365</v>
      </c>
      <c r="U419" s="24" t="s">
        <v>23</v>
      </c>
      <c r="V419" s="24">
        <v>46184</v>
      </c>
      <c r="W419" s="180"/>
      <c r="X419" s="24">
        <v>44382</v>
      </c>
      <c r="Y419" s="24">
        <v>44365</v>
      </c>
      <c r="Z419" s="7"/>
      <c r="AA419" s="22"/>
      <c r="AB419" s="110"/>
      <c r="AC419" s="58"/>
      <c r="AE419" s="161">
        <f>IF(COUNTIF($F$5:$F419,F419)&gt;1,"0",COUNTIF($F$5:$F419,F419))</f>
        <v>1</v>
      </c>
      <c r="AF419" s="162">
        <f>COUNTIF($I419,"*GSB*")*$AE419</f>
        <v>0</v>
      </c>
      <c r="AG419" s="33">
        <f>COUNTIF($I419,"3a")*$AE419</f>
        <v>0</v>
      </c>
      <c r="AH419" s="33">
        <f>COUNTIF($I419,"4e")*$AE419</f>
        <v>0</v>
      </c>
      <c r="AI419" s="33">
        <f t="shared" si="21"/>
        <v>1</v>
      </c>
      <c r="AJ419" s="33">
        <f>COUNTIF($I419,"BAM")*$AE419</f>
        <v>0</v>
      </c>
      <c r="AK419" s="163">
        <f>(COUNTIF($I419,"AUTRES")+COUNTIF($I419,"UID")+COUNTIF($I419,"CII")+COUNTIF($I419,"EAE"))*$AE419</f>
        <v>0</v>
      </c>
      <c r="AL419" s="164">
        <f t="shared" si="22"/>
        <v>0</v>
      </c>
      <c r="AM419" s="33">
        <f>COUNTIF($J419,"MAR")*$AE419</f>
        <v>0</v>
      </c>
      <c r="AN419" s="165">
        <f>COUNTIF($J419,"TER")*$AE419</f>
        <v>1</v>
      </c>
    </row>
    <row r="420" spans="1:40" ht="20.100000000000001" customHeight="1" x14ac:dyDescent="0.25">
      <c r="A420" s="12"/>
      <c r="B420" s="10">
        <v>44357</v>
      </c>
      <c r="C420" s="29"/>
      <c r="D420" s="7"/>
      <c r="E420" s="11"/>
      <c r="F420" s="120">
        <v>416</v>
      </c>
      <c r="G420" s="115"/>
      <c r="H420" s="6"/>
      <c r="I420" s="16" t="s">
        <v>61</v>
      </c>
      <c r="J420" s="17" t="s">
        <v>67</v>
      </c>
      <c r="K420" s="105" t="s">
        <v>18</v>
      </c>
      <c r="L420" s="7"/>
      <c r="M420" s="7"/>
      <c r="N420" s="6"/>
      <c r="O420" s="88">
        <f t="shared" ca="1" si="23"/>
        <v>44593</v>
      </c>
      <c r="P420" s="5" t="s">
        <v>21</v>
      </c>
      <c r="Q420" s="13" t="s">
        <v>22</v>
      </c>
      <c r="R420" s="11" t="s">
        <v>23</v>
      </c>
      <c r="S420" s="24">
        <v>44406</v>
      </c>
      <c r="T420" s="24">
        <v>44420</v>
      </c>
      <c r="U420" s="24" t="s">
        <v>23</v>
      </c>
      <c r="V420" s="24">
        <v>44681</v>
      </c>
      <c r="W420" s="180"/>
      <c r="X420" s="24">
        <v>44446</v>
      </c>
      <c r="Y420" s="24">
        <v>44406</v>
      </c>
      <c r="Z420" s="7"/>
      <c r="AA420" s="22"/>
      <c r="AB420" s="114">
        <v>44383</v>
      </c>
      <c r="AC420" s="58"/>
      <c r="AE420" s="161">
        <f>IF(COUNTIF($F$5:$F420,F420)&gt;1,"0",COUNTIF($F$5:$F420,F420))</f>
        <v>1</v>
      </c>
      <c r="AF420" s="162">
        <f>COUNTIF($I420,"*GSB*")*$AE420</f>
        <v>0</v>
      </c>
      <c r="AG420" s="33">
        <f>COUNTIF($I420,"3a")*$AE420</f>
        <v>1</v>
      </c>
      <c r="AH420" s="33">
        <f>COUNTIF($I420,"4e")*$AE420</f>
        <v>0</v>
      </c>
      <c r="AI420" s="33">
        <f t="shared" si="21"/>
        <v>0</v>
      </c>
      <c r="AJ420" s="33">
        <f>COUNTIF($I420,"BAM")*$AE420</f>
        <v>0</v>
      </c>
      <c r="AK420" s="163">
        <f>(COUNTIF($I420,"AUTRES")+COUNTIF($I420,"UID")+COUNTIF($I420,"CII")+COUNTIF($I420,"EAE"))*$AE420</f>
        <v>0</v>
      </c>
      <c r="AL420" s="164">
        <f t="shared" si="22"/>
        <v>0</v>
      </c>
      <c r="AM420" s="33">
        <f>COUNTIF($J420,"MAR")*$AE420</f>
        <v>0</v>
      </c>
      <c r="AN420" s="165">
        <f>COUNTIF($J420,"TER")*$AE420</f>
        <v>1</v>
      </c>
    </row>
    <row r="421" spans="1:40" ht="20.100000000000001" customHeight="1" x14ac:dyDescent="0.25">
      <c r="A421" s="12"/>
      <c r="B421" s="10">
        <v>44357</v>
      </c>
      <c r="C421" s="29"/>
      <c r="D421" s="7"/>
      <c r="E421" s="11"/>
      <c r="F421" s="120">
        <v>417</v>
      </c>
      <c r="G421" s="115"/>
      <c r="H421" s="6"/>
      <c r="I421" s="16" t="s">
        <v>61</v>
      </c>
      <c r="J421" s="17" t="s">
        <v>67</v>
      </c>
      <c r="K421" s="105" t="s">
        <v>18</v>
      </c>
      <c r="L421" s="7"/>
      <c r="M421" s="7"/>
      <c r="N421" s="6"/>
      <c r="O421" s="88">
        <f t="shared" ca="1" si="23"/>
        <v>44593</v>
      </c>
      <c r="P421" s="5" t="s">
        <v>21</v>
      </c>
      <c r="Q421" s="13" t="s">
        <v>22</v>
      </c>
      <c r="R421" s="11" t="s">
        <v>23</v>
      </c>
      <c r="S421" s="24">
        <v>44357</v>
      </c>
      <c r="T421" s="24">
        <v>44368</v>
      </c>
      <c r="U421" s="24" t="s">
        <v>23</v>
      </c>
      <c r="V421" s="24">
        <v>45415</v>
      </c>
      <c r="W421" s="180"/>
      <c r="X421" s="24">
        <v>44369</v>
      </c>
      <c r="Y421" s="24">
        <v>44368</v>
      </c>
      <c r="Z421" s="7"/>
      <c r="AA421" s="22"/>
      <c r="AB421" s="110"/>
      <c r="AC421" s="58"/>
      <c r="AE421" s="161">
        <f>IF(COUNTIF($F$5:$F421,F421)&gt;1,"0",COUNTIF($F$5:$F421,F421))</f>
        <v>1</v>
      </c>
      <c r="AF421" s="162">
        <f>COUNTIF($I421,"*GSB*")*$AE421</f>
        <v>0</v>
      </c>
      <c r="AG421" s="33">
        <f>COUNTIF($I421,"3a")*$AE421</f>
        <v>1</v>
      </c>
      <c r="AH421" s="33">
        <f>COUNTIF($I421,"4e")*$AE421</f>
        <v>0</v>
      </c>
      <c r="AI421" s="33">
        <f t="shared" si="21"/>
        <v>0</v>
      </c>
      <c r="AJ421" s="33">
        <f>COUNTIF($I421,"BAM")*$AE421</f>
        <v>0</v>
      </c>
      <c r="AK421" s="163">
        <f>(COUNTIF($I421,"AUTRES")+COUNTIF($I421,"UID")+COUNTIF($I421,"CII")+COUNTIF($I421,"EAE"))*$AE421</f>
        <v>0</v>
      </c>
      <c r="AL421" s="164">
        <f t="shared" si="22"/>
        <v>0</v>
      </c>
      <c r="AM421" s="33">
        <f>COUNTIF($J421,"MAR")*$AE421</f>
        <v>0</v>
      </c>
      <c r="AN421" s="165">
        <f>COUNTIF($J421,"TER")*$AE421</f>
        <v>1</v>
      </c>
    </row>
    <row r="422" spans="1:40" ht="20.100000000000001" customHeight="1" x14ac:dyDescent="0.25">
      <c r="A422" s="12"/>
      <c r="B422" s="10">
        <v>44362</v>
      </c>
      <c r="C422" s="29"/>
      <c r="D422" s="7"/>
      <c r="E422" s="11"/>
      <c r="F422" s="120">
        <v>418</v>
      </c>
      <c r="G422" s="115"/>
      <c r="H422" s="6"/>
      <c r="I422" s="16" t="s">
        <v>61</v>
      </c>
      <c r="J422" s="17" t="s">
        <v>67</v>
      </c>
      <c r="K422" s="105" t="s">
        <v>18</v>
      </c>
      <c r="L422" s="7"/>
      <c r="M422" s="7"/>
      <c r="N422" s="6"/>
      <c r="O422" s="88">
        <f t="shared" ca="1" si="23"/>
        <v>44593</v>
      </c>
      <c r="P422" s="5" t="s">
        <v>21</v>
      </c>
      <c r="Q422" s="13" t="s">
        <v>22</v>
      </c>
      <c r="R422" s="11" t="s">
        <v>23</v>
      </c>
      <c r="S422" s="24">
        <v>44364</v>
      </c>
      <c r="T422" s="24">
        <v>44375</v>
      </c>
      <c r="U422" s="24" t="s">
        <v>23</v>
      </c>
      <c r="V422" s="24">
        <v>46196</v>
      </c>
      <c r="W422" s="180"/>
      <c r="X422" s="24">
        <v>44385</v>
      </c>
      <c r="Y422" s="24">
        <v>44375</v>
      </c>
      <c r="Z422" s="7"/>
      <c r="AA422" s="22"/>
      <c r="AB422" s="110"/>
      <c r="AC422" s="58"/>
      <c r="AE422" s="161">
        <f>IF(COUNTIF($F$5:$F422,F422)&gt;1,"0",COUNTIF($F$5:$F422,F422))</f>
        <v>1</v>
      </c>
      <c r="AF422" s="162">
        <f>COUNTIF($I422,"*GSB*")*$AE422</f>
        <v>0</v>
      </c>
      <c r="AG422" s="33">
        <f>COUNTIF($I422,"3a")*$AE422</f>
        <v>1</v>
      </c>
      <c r="AH422" s="33">
        <f>COUNTIF($I422,"4e")*$AE422</f>
        <v>0</v>
      </c>
      <c r="AI422" s="33">
        <f t="shared" si="21"/>
        <v>0</v>
      </c>
      <c r="AJ422" s="33">
        <f>COUNTIF($I422,"BAM")*$AE422</f>
        <v>0</v>
      </c>
      <c r="AK422" s="163">
        <f>(COUNTIF($I422,"AUTRES")+COUNTIF($I422,"UID")+COUNTIF($I422,"CII")+COUNTIF($I422,"EAE"))*$AE422</f>
        <v>0</v>
      </c>
      <c r="AL422" s="164">
        <f t="shared" si="22"/>
        <v>0</v>
      </c>
      <c r="AM422" s="33">
        <f>COUNTIF($J422,"MAR")*$AE422</f>
        <v>0</v>
      </c>
      <c r="AN422" s="165">
        <f>COUNTIF($J422,"TER")*$AE422</f>
        <v>1</v>
      </c>
    </row>
    <row r="423" spans="1:40" ht="20.100000000000001" customHeight="1" x14ac:dyDescent="0.25">
      <c r="A423" s="12"/>
      <c r="B423" s="10">
        <v>44362</v>
      </c>
      <c r="C423" s="29"/>
      <c r="D423" s="7"/>
      <c r="E423" s="11"/>
      <c r="F423" s="120">
        <v>419</v>
      </c>
      <c r="G423" s="115"/>
      <c r="H423" s="6"/>
      <c r="I423" s="16" t="s">
        <v>61</v>
      </c>
      <c r="J423" s="17" t="s">
        <v>67</v>
      </c>
      <c r="K423" s="105" t="s">
        <v>24</v>
      </c>
      <c r="L423" s="7"/>
      <c r="M423" s="7"/>
      <c r="N423" s="6"/>
      <c r="O423" s="88">
        <f t="shared" ref="O423:O454" ca="1" si="24">TODAY()-N423</f>
        <v>44593</v>
      </c>
      <c r="P423" s="5" t="s">
        <v>21</v>
      </c>
      <c r="Q423" s="13" t="s">
        <v>22</v>
      </c>
      <c r="R423" s="11" t="s">
        <v>23</v>
      </c>
      <c r="S423" s="24">
        <v>44364</v>
      </c>
      <c r="T423" s="24">
        <v>44375</v>
      </c>
      <c r="U423" s="24" t="s">
        <v>23</v>
      </c>
      <c r="V423" s="24">
        <v>46196</v>
      </c>
      <c r="W423" s="180"/>
      <c r="X423" s="24">
        <v>44385</v>
      </c>
      <c r="Y423" s="24">
        <v>44375</v>
      </c>
      <c r="Z423" s="7"/>
      <c r="AA423" s="22"/>
      <c r="AB423" s="110"/>
      <c r="AC423" s="58"/>
      <c r="AE423" s="161">
        <f>IF(COUNTIF($F$5:$F423,F423)&gt;1,"0",COUNTIF($F$5:$F423,F423))</f>
        <v>1</v>
      </c>
      <c r="AF423" s="162">
        <f>COUNTIF($I423,"*GSB*")*$AE423</f>
        <v>0</v>
      </c>
      <c r="AG423" s="33">
        <f>COUNTIF($I423,"3a")*$AE423</f>
        <v>1</v>
      </c>
      <c r="AH423" s="33">
        <f>COUNTIF($I423,"4e")*$AE423</f>
        <v>0</v>
      </c>
      <c r="AI423" s="33">
        <f t="shared" si="21"/>
        <v>0</v>
      </c>
      <c r="AJ423" s="33">
        <f>COUNTIF($I423,"BAM")*$AE423</f>
        <v>0</v>
      </c>
      <c r="AK423" s="163">
        <f>(COUNTIF($I423,"AUTRES")+COUNTIF($I423,"UID")+COUNTIF($I423,"CII")+COUNTIF($I423,"EAE"))*$AE423</f>
        <v>0</v>
      </c>
      <c r="AL423" s="164">
        <f t="shared" si="22"/>
        <v>0</v>
      </c>
      <c r="AM423" s="33">
        <f>COUNTIF($J423,"MAR")*$AE423</f>
        <v>0</v>
      </c>
      <c r="AN423" s="165">
        <f>COUNTIF($J423,"TER")*$AE423</f>
        <v>1</v>
      </c>
    </row>
    <row r="424" spans="1:40" ht="20.100000000000001" customHeight="1" x14ac:dyDescent="0.25">
      <c r="A424" s="12"/>
      <c r="B424" s="10">
        <v>44362</v>
      </c>
      <c r="C424" s="29"/>
      <c r="D424" s="7"/>
      <c r="E424" s="11"/>
      <c r="F424" s="120">
        <v>420</v>
      </c>
      <c r="G424" s="115"/>
      <c r="H424" s="6"/>
      <c r="I424" s="16" t="s">
        <v>61</v>
      </c>
      <c r="J424" s="17" t="s">
        <v>67</v>
      </c>
      <c r="K424" s="105" t="s">
        <v>24</v>
      </c>
      <c r="L424" s="7"/>
      <c r="M424" s="7"/>
      <c r="N424" s="6"/>
      <c r="O424" s="88">
        <f t="shared" ca="1" si="24"/>
        <v>44593</v>
      </c>
      <c r="P424" s="5" t="s">
        <v>21</v>
      </c>
      <c r="Q424" s="13" t="s">
        <v>22</v>
      </c>
      <c r="R424" s="11" t="s">
        <v>23</v>
      </c>
      <c r="S424" s="24">
        <v>44364</v>
      </c>
      <c r="T424" s="24">
        <v>44375</v>
      </c>
      <c r="U424" s="24" t="s">
        <v>23</v>
      </c>
      <c r="V424" s="24">
        <v>46196</v>
      </c>
      <c r="W424" s="180"/>
      <c r="X424" s="24">
        <v>44385</v>
      </c>
      <c r="Y424" s="24">
        <v>44375</v>
      </c>
      <c r="Z424" s="7"/>
      <c r="AA424" s="22"/>
      <c r="AB424" s="110"/>
      <c r="AC424" s="58"/>
      <c r="AE424" s="161">
        <f>IF(COUNTIF($F$5:$F424,F424)&gt;1,"0",COUNTIF($F$5:$F424,F424))</f>
        <v>1</v>
      </c>
      <c r="AF424" s="162">
        <f>COUNTIF($I424,"*GSB*")*$AE424</f>
        <v>0</v>
      </c>
      <c r="AG424" s="33">
        <f>COUNTIF($I424,"3a")*$AE424</f>
        <v>1</v>
      </c>
      <c r="AH424" s="33">
        <f>COUNTIF($I424,"4e")*$AE424</f>
        <v>0</v>
      </c>
      <c r="AI424" s="33">
        <f t="shared" si="21"/>
        <v>0</v>
      </c>
      <c r="AJ424" s="33">
        <f>COUNTIF($I424,"BAM")*$AE424</f>
        <v>0</v>
      </c>
      <c r="AK424" s="163">
        <f>(COUNTIF($I424,"AUTRES")+COUNTIF($I424,"UID")+COUNTIF($I424,"CII")+COUNTIF($I424,"EAE"))*$AE424</f>
        <v>0</v>
      </c>
      <c r="AL424" s="164">
        <f t="shared" si="22"/>
        <v>0</v>
      </c>
      <c r="AM424" s="33">
        <f>COUNTIF($J424,"MAR")*$AE424</f>
        <v>0</v>
      </c>
      <c r="AN424" s="165">
        <f>COUNTIF($J424,"TER")*$AE424</f>
        <v>1</v>
      </c>
    </row>
    <row r="425" spans="1:40" ht="20.100000000000001" customHeight="1" x14ac:dyDescent="0.25">
      <c r="A425" s="12"/>
      <c r="B425" s="10">
        <v>44370</v>
      </c>
      <c r="C425" s="29"/>
      <c r="D425" s="7"/>
      <c r="E425" s="11"/>
      <c r="F425" s="120">
        <v>421</v>
      </c>
      <c r="G425" s="115"/>
      <c r="H425" s="6"/>
      <c r="I425" s="16" t="s">
        <v>61</v>
      </c>
      <c r="J425" s="17" t="s">
        <v>67</v>
      </c>
      <c r="K425" s="105" t="s">
        <v>18</v>
      </c>
      <c r="L425" s="7"/>
      <c r="M425" s="7"/>
      <c r="N425" s="6"/>
      <c r="O425" s="88">
        <f t="shared" ca="1" si="24"/>
        <v>44593</v>
      </c>
      <c r="P425" s="5" t="s">
        <v>21</v>
      </c>
      <c r="Q425" s="13" t="s">
        <v>22</v>
      </c>
      <c r="R425" s="11" t="s">
        <v>23</v>
      </c>
      <c r="S425" s="24">
        <v>44377</v>
      </c>
      <c r="T425" s="24">
        <v>44397</v>
      </c>
      <c r="U425" s="24" t="s">
        <v>23</v>
      </c>
      <c r="V425" s="24">
        <v>44542</v>
      </c>
      <c r="W425" s="180"/>
      <c r="X425" s="108">
        <v>44400</v>
      </c>
      <c r="Y425" s="24">
        <v>44397</v>
      </c>
      <c r="Z425" s="7"/>
      <c r="AA425" s="22"/>
      <c r="AB425" s="110"/>
      <c r="AC425" s="58"/>
      <c r="AE425" s="161">
        <f>IF(COUNTIF($F$5:$F425,F425)&gt;1,"0",COUNTIF($F$5:$F425,F425))</f>
        <v>1</v>
      </c>
      <c r="AF425" s="162">
        <f>COUNTIF($I425,"*GSB*")*$AE425</f>
        <v>0</v>
      </c>
      <c r="AG425" s="33">
        <f>COUNTIF($I425,"3a")*$AE425</f>
        <v>1</v>
      </c>
      <c r="AH425" s="33">
        <f>COUNTIF($I425,"4e")*$AE425</f>
        <v>0</v>
      </c>
      <c r="AI425" s="33">
        <f t="shared" si="21"/>
        <v>0</v>
      </c>
      <c r="AJ425" s="33">
        <f>COUNTIF($I425,"BAM")*$AE425</f>
        <v>0</v>
      </c>
      <c r="AK425" s="163">
        <f>(COUNTIF($I425,"AUTRES")+COUNTIF($I425,"UID")+COUNTIF($I425,"CII")+COUNTIF($I425,"EAE"))*$AE425</f>
        <v>0</v>
      </c>
      <c r="AL425" s="164">
        <f t="shared" si="22"/>
        <v>0</v>
      </c>
      <c r="AM425" s="33">
        <f>COUNTIF($J425,"MAR")*$AE425</f>
        <v>0</v>
      </c>
      <c r="AN425" s="165">
        <f>COUNTIF($J425,"TER")*$AE425</f>
        <v>1</v>
      </c>
    </row>
    <row r="426" spans="1:40" ht="20.100000000000001" customHeight="1" x14ac:dyDescent="0.25">
      <c r="A426" s="12"/>
      <c r="B426" s="10">
        <v>44361</v>
      </c>
      <c r="C426" s="29"/>
      <c r="D426" s="7"/>
      <c r="E426" s="11"/>
      <c r="F426" s="120">
        <v>422</v>
      </c>
      <c r="G426" s="115"/>
      <c r="H426" s="6"/>
      <c r="I426" s="16" t="s">
        <v>61</v>
      </c>
      <c r="J426" s="17" t="s">
        <v>67</v>
      </c>
      <c r="K426" s="105" t="s">
        <v>18</v>
      </c>
      <c r="L426" s="7"/>
      <c r="M426" s="7"/>
      <c r="N426" s="6"/>
      <c r="O426" s="88">
        <f t="shared" ca="1" si="24"/>
        <v>44593</v>
      </c>
      <c r="P426" s="5" t="s">
        <v>21</v>
      </c>
      <c r="Q426" s="13" t="s">
        <v>22</v>
      </c>
      <c r="R426" s="11" t="s">
        <v>23</v>
      </c>
      <c r="S426" s="24">
        <v>44362</v>
      </c>
      <c r="T426" s="24">
        <v>44375</v>
      </c>
      <c r="U426" s="24" t="s">
        <v>23</v>
      </c>
      <c r="V426" s="24">
        <v>46191</v>
      </c>
      <c r="W426" s="180"/>
      <c r="X426" s="24">
        <v>44376</v>
      </c>
      <c r="Y426" s="24">
        <v>44375</v>
      </c>
      <c r="Z426" s="7"/>
      <c r="AA426" s="22"/>
      <c r="AB426" s="110"/>
      <c r="AC426" s="58"/>
      <c r="AE426" s="161">
        <f>IF(COUNTIF($F$5:$F426,F426)&gt;1,"0",COUNTIF($F$5:$F426,F426))</f>
        <v>1</v>
      </c>
      <c r="AF426" s="162">
        <f>COUNTIF($I426,"*GSB*")*$AE426</f>
        <v>0</v>
      </c>
      <c r="AG426" s="33">
        <f>COUNTIF($I426,"3a")*$AE426</f>
        <v>1</v>
      </c>
      <c r="AH426" s="33">
        <f>COUNTIF($I426,"4e")*$AE426</f>
        <v>0</v>
      </c>
      <c r="AI426" s="33">
        <f t="shared" si="21"/>
        <v>0</v>
      </c>
      <c r="AJ426" s="33">
        <f>COUNTIF($I426,"BAM")*$AE426</f>
        <v>0</v>
      </c>
      <c r="AK426" s="163">
        <f>(COUNTIF($I426,"AUTRES")+COUNTIF($I426,"UID")+COUNTIF($I426,"CII")+COUNTIF($I426,"EAE"))*$AE426</f>
        <v>0</v>
      </c>
      <c r="AL426" s="164">
        <f t="shared" si="22"/>
        <v>0</v>
      </c>
      <c r="AM426" s="33">
        <f>COUNTIF($J426,"MAR")*$AE426</f>
        <v>0</v>
      </c>
      <c r="AN426" s="165">
        <f>COUNTIF($J426,"TER")*$AE426</f>
        <v>1</v>
      </c>
    </row>
    <row r="427" spans="1:40" ht="20.100000000000001" customHeight="1" x14ac:dyDescent="0.25">
      <c r="A427" s="12"/>
      <c r="B427" s="10">
        <v>44362</v>
      </c>
      <c r="C427" s="29"/>
      <c r="D427" s="7"/>
      <c r="E427" s="11"/>
      <c r="F427" s="120">
        <v>423</v>
      </c>
      <c r="G427" s="115"/>
      <c r="H427" s="6"/>
      <c r="I427" s="16" t="s">
        <v>61</v>
      </c>
      <c r="J427" s="17" t="s">
        <v>67</v>
      </c>
      <c r="K427" s="105" t="s">
        <v>24</v>
      </c>
      <c r="L427" s="7"/>
      <c r="M427" s="7"/>
      <c r="N427" s="6"/>
      <c r="O427" s="88">
        <f t="shared" ca="1" si="24"/>
        <v>44593</v>
      </c>
      <c r="P427" s="5" t="s">
        <v>21</v>
      </c>
      <c r="Q427" s="13" t="s">
        <v>22</v>
      </c>
      <c r="R427" s="11" t="s">
        <v>23</v>
      </c>
      <c r="S427" s="24">
        <v>44383</v>
      </c>
      <c r="T427" s="24">
        <v>44396</v>
      </c>
      <c r="U427" s="24" t="s">
        <v>23</v>
      </c>
      <c r="V427" s="24">
        <v>44740</v>
      </c>
      <c r="W427" s="180"/>
      <c r="X427" s="108">
        <v>44397</v>
      </c>
      <c r="Y427" s="24">
        <v>44396</v>
      </c>
      <c r="Z427" s="7"/>
      <c r="AA427" s="22"/>
      <c r="AB427" s="114">
        <v>44383</v>
      </c>
      <c r="AC427" s="58"/>
      <c r="AE427" s="161">
        <f>IF(COUNTIF($F$5:$F427,F427)&gt;1,"0",COUNTIF($F$5:$F427,F427))</f>
        <v>1</v>
      </c>
      <c r="AF427" s="162">
        <f>COUNTIF($I427,"*GSB*")*$AE427</f>
        <v>0</v>
      </c>
      <c r="AG427" s="33">
        <f>COUNTIF($I427,"3a")*$AE427</f>
        <v>1</v>
      </c>
      <c r="AH427" s="33">
        <f>COUNTIF($I427,"4e")*$AE427</f>
        <v>0</v>
      </c>
      <c r="AI427" s="33">
        <f t="shared" si="21"/>
        <v>0</v>
      </c>
      <c r="AJ427" s="33">
        <f>COUNTIF($I427,"BAM")*$AE427</f>
        <v>0</v>
      </c>
      <c r="AK427" s="163">
        <f>(COUNTIF($I427,"AUTRES")+COUNTIF($I427,"UID")+COUNTIF($I427,"CII")+COUNTIF($I427,"EAE"))*$AE427</f>
        <v>0</v>
      </c>
      <c r="AL427" s="164">
        <f t="shared" si="22"/>
        <v>0</v>
      </c>
      <c r="AM427" s="33">
        <f>COUNTIF($J427,"MAR")*$AE427</f>
        <v>0</v>
      </c>
      <c r="AN427" s="165">
        <f>COUNTIF($J427,"TER")*$AE427</f>
        <v>1</v>
      </c>
    </row>
    <row r="428" spans="1:40" ht="20.100000000000001" customHeight="1" x14ac:dyDescent="0.25">
      <c r="A428" s="12"/>
      <c r="B428" s="10">
        <v>44362</v>
      </c>
      <c r="C428" s="29"/>
      <c r="D428" s="7"/>
      <c r="E428" s="11"/>
      <c r="F428" s="120">
        <v>424</v>
      </c>
      <c r="G428" s="115"/>
      <c r="H428" s="6"/>
      <c r="I428" s="16" t="s">
        <v>61</v>
      </c>
      <c r="J428" s="17" t="s">
        <v>67</v>
      </c>
      <c r="K428" s="105" t="s">
        <v>33</v>
      </c>
      <c r="L428" s="7"/>
      <c r="M428" s="7"/>
      <c r="N428" s="6"/>
      <c r="O428" s="88">
        <f t="shared" ca="1" si="24"/>
        <v>44593</v>
      </c>
      <c r="P428" s="5" t="s">
        <v>21</v>
      </c>
      <c r="Q428" s="13" t="s">
        <v>22</v>
      </c>
      <c r="R428" s="11" t="s">
        <v>23</v>
      </c>
      <c r="S428" s="24">
        <v>44383</v>
      </c>
      <c r="T428" s="24">
        <v>44396</v>
      </c>
      <c r="U428" s="24" t="s">
        <v>23</v>
      </c>
      <c r="V428" s="24">
        <v>45613</v>
      </c>
      <c r="W428" s="180"/>
      <c r="X428" s="108">
        <v>44397</v>
      </c>
      <c r="Y428" s="24">
        <v>44396</v>
      </c>
      <c r="Z428" s="7"/>
      <c r="AA428" s="22"/>
      <c r="AB428" s="114">
        <v>44383</v>
      </c>
      <c r="AC428" s="58"/>
      <c r="AE428" s="161">
        <f>IF(COUNTIF($F$5:$F428,F428)&gt;1,"0",COUNTIF($F$5:$F428,F428))</f>
        <v>1</v>
      </c>
      <c r="AF428" s="162">
        <f>COUNTIF($I428,"*GSB*")*$AE428</f>
        <v>0</v>
      </c>
      <c r="AG428" s="33">
        <f>COUNTIF($I428,"3a")*$AE428</f>
        <v>1</v>
      </c>
      <c r="AH428" s="33">
        <f>COUNTIF($I428,"4e")*$AE428</f>
        <v>0</v>
      </c>
      <c r="AI428" s="33">
        <f t="shared" si="21"/>
        <v>0</v>
      </c>
      <c r="AJ428" s="33">
        <f>COUNTIF($I428,"BAM")*$AE428</f>
        <v>0</v>
      </c>
      <c r="AK428" s="163">
        <f>(COUNTIF($I428,"AUTRES")+COUNTIF($I428,"UID")+COUNTIF($I428,"CII")+COUNTIF($I428,"EAE"))*$AE428</f>
        <v>0</v>
      </c>
      <c r="AL428" s="164">
        <f t="shared" si="22"/>
        <v>0</v>
      </c>
      <c r="AM428" s="33">
        <f>COUNTIF($J428,"MAR")*$AE428</f>
        <v>0</v>
      </c>
      <c r="AN428" s="165">
        <f>COUNTIF($J428,"TER")*$AE428</f>
        <v>1</v>
      </c>
    </row>
    <row r="429" spans="1:40" ht="20.100000000000001" customHeight="1" x14ac:dyDescent="0.25">
      <c r="A429" s="12"/>
      <c r="B429" s="10">
        <v>44368</v>
      </c>
      <c r="C429" s="29"/>
      <c r="D429" s="7"/>
      <c r="E429" s="11"/>
      <c r="F429" s="120">
        <v>425</v>
      </c>
      <c r="G429" s="115"/>
      <c r="H429" s="6"/>
      <c r="I429" s="16" t="s">
        <v>62</v>
      </c>
      <c r="J429" s="17" t="s">
        <v>67</v>
      </c>
      <c r="K429" s="105" t="s">
        <v>24</v>
      </c>
      <c r="L429" s="7"/>
      <c r="M429" s="7"/>
      <c r="N429" s="6"/>
      <c r="O429" s="88">
        <f t="shared" ca="1" si="24"/>
        <v>44593</v>
      </c>
      <c r="P429" s="5" t="s">
        <v>21</v>
      </c>
      <c r="Q429" s="13" t="s">
        <v>22</v>
      </c>
      <c r="R429" s="11" t="s">
        <v>23</v>
      </c>
      <c r="S429" s="24">
        <v>44368</v>
      </c>
      <c r="T429" s="24">
        <v>44375</v>
      </c>
      <c r="U429" s="24" t="s">
        <v>23</v>
      </c>
      <c r="V429" s="24">
        <v>44943</v>
      </c>
      <c r="W429" s="180"/>
      <c r="X429" s="108">
        <v>44240</v>
      </c>
      <c r="Y429" s="24">
        <v>44375</v>
      </c>
      <c r="Z429" s="7"/>
      <c r="AA429" s="22"/>
      <c r="AB429" s="110"/>
      <c r="AC429" s="58"/>
      <c r="AE429" s="161">
        <f>IF(COUNTIF($F$5:$F429,F429)&gt;1,"0",COUNTIF($F$5:$F429,F429))</f>
        <v>1</v>
      </c>
      <c r="AF429" s="162">
        <f>COUNTIF($I429,"*GSB*")*$AE429</f>
        <v>1</v>
      </c>
      <c r="AG429" s="33">
        <f>COUNTIF($I429,"3a")*$AE429</f>
        <v>0</v>
      </c>
      <c r="AH429" s="33">
        <f>COUNTIF($I429,"4e")*$AE429</f>
        <v>0</v>
      </c>
      <c r="AI429" s="33">
        <f t="shared" si="21"/>
        <v>0</v>
      </c>
      <c r="AJ429" s="33">
        <f>COUNTIF($I429,"BAM")*$AE429</f>
        <v>0</v>
      </c>
      <c r="AK429" s="163">
        <f>(COUNTIF($I429,"AUTRES")+COUNTIF($I429,"UID")+COUNTIF($I429,"CII")+COUNTIF($I429,"EAE"))*$AE429</f>
        <v>0</v>
      </c>
      <c r="AL429" s="164">
        <f t="shared" si="22"/>
        <v>0</v>
      </c>
      <c r="AM429" s="33">
        <f>COUNTIF($J429,"MAR")*$AE429</f>
        <v>0</v>
      </c>
      <c r="AN429" s="165">
        <f>COUNTIF($J429,"TER")*$AE429</f>
        <v>1</v>
      </c>
    </row>
    <row r="430" spans="1:40" ht="20.100000000000001" customHeight="1" x14ac:dyDescent="0.25">
      <c r="A430" s="12"/>
      <c r="B430" s="10">
        <v>44370</v>
      </c>
      <c r="C430" s="29"/>
      <c r="D430" s="7"/>
      <c r="E430" s="11"/>
      <c r="F430" s="120">
        <v>426</v>
      </c>
      <c r="G430" s="115"/>
      <c r="H430" s="6"/>
      <c r="I430" s="16" t="s">
        <v>61</v>
      </c>
      <c r="J430" s="17" t="s">
        <v>67</v>
      </c>
      <c r="K430" s="105" t="s">
        <v>24</v>
      </c>
      <c r="L430" s="7"/>
      <c r="M430" s="7"/>
      <c r="N430" s="6"/>
      <c r="O430" s="88">
        <f t="shared" ca="1" si="24"/>
        <v>44593</v>
      </c>
      <c r="P430" s="5" t="s">
        <v>21</v>
      </c>
      <c r="Q430" s="13" t="s">
        <v>22</v>
      </c>
      <c r="R430" s="11" t="s">
        <v>23</v>
      </c>
      <c r="S430" s="24">
        <v>44377</v>
      </c>
      <c r="T430" s="24">
        <v>44397</v>
      </c>
      <c r="U430" s="24" t="s">
        <v>23</v>
      </c>
      <c r="V430" s="24">
        <v>44542</v>
      </c>
      <c r="W430" s="180"/>
      <c r="X430" s="108">
        <v>44400</v>
      </c>
      <c r="Y430" s="24">
        <v>44397</v>
      </c>
      <c r="Z430" s="7"/>
      <c r="AA430" s="22"/>
      <c r="AB430" s="110"/>
      <c r="AC430" s="58"/>
      <c r="AE430" s="161">
        <f>IF(COUNTIF($F$5:$F430,F430)&gt;1,"0",COUNTIF($F$5:$F430,F430))</f>
        <v>1</v>
      </c>
      <c r="AF430" s="162">
        <f>COUNTIF($I430,"*GSB*")*$AE430</f>
        <v>0</v>
      </c>
      <c r="AG430" s="33">
        <f>COUNTIF($I430,"3a")*$AE430</f>
        <v>1</v>
      </c>
      <c r="AH430" s="33">
        <f>COUNTIF($I430,"4e")*$AE430</f>
        <v>0</v>
      </c>
      <c r="AI430" s="33">
        <f t="shared" si="21"/>
        <v>0</v>
      </c>
      <c r="AJ430" s="33">
        <f>COUNTIF($I430,"BAM")*$AE430</f>
        <v>0</v>
      </c>
      <c r="AK430" s="163">
        <f>(COUNTIF($I430,"AUTRES")+COUNTIF($I430,"UID")+COUNTIF($I430,"CII")+COUNTIF($I430,"EAE"))*$AE430</f>
        <v>0</v>
      </c>
      <c r="AL430" s="164">
        <f t="shared" si="22"/>
        <v>0</v>
      </c>
      <c r="AM430" s="33">
        <f>COUNTIF($J430,"MAR")*$AE430</f>
        <v>0</v>
      </c>
      <c r="AN430" s="165">
        <f>COUNTIF($J430,"TER")*$AE430</f>
        <v>1</v>
      </c>
    </row>
    <row r="431" spans="1:40" ht="20.100000000000001" customHeight="1" x14ac:dyDescent="0.25">
      <c r="A431" s="12"/>
      <c r="B431" s="10">
        <v>44372</v>
      </c>
      <c r="C431" s="29"/>
      <c r="D431" s="7"/>
      <c r="E431" s="11"/>
      <c r="F431" s="120">
        <v>427</v>
      </c>
      <c r="G431" s="115"/>
      <c r="H431" s="6"/>
      <c r="I431" s="16" t="s">
        <v>61</v>
      </c>
      <c r="J431" s="17" t="s">
        <v>67</v>
      </c>
      <c r="K431" s="105" t="s">
        <v>24</v>
      </c>
      <c r="L431" s="7"/>
      <c r="M431" s="7"/>
      <c r="N431" s="6"/>
      <c r="O431" s="88">
        <f t="shared" ca="1" si="24"/>
        <v>44593</v>
      </c>
      <c r="P431" s="5" t="s">
        <v>21</v>
      </c>
      <c r="Q431" s="13" t="s">
        <v>22</v>
      </c>
      <c r="R431" s="11" t="s">
        <v>23</v>
      </c>
      <c r="S431" s="24">
        <v>44372</v>
      </c>
      <c r="T431" s="24">
        <v>44382</v>
      </c>
      <c r="U431" s="24" t="s">
        <v>23</v>
      </c>
      <c r="V431" s="24">
        <v>46203</v>
      </c>
      <c r="W431" s="180"/>
      <c r="X431" s="24">
        <v>44383</v>
      </c>
      <c r="Y431" s="24">
        <v>44382</v>
      </c>
      <c r="Z431" s="7"/>
      <c r="AA431" s="22"/>
      <c r="AB431" s="110"/>
      <c r="AC431" s="58"/>
      <c r="AE431" s="161">
        <f>IF(COUNTIF($F$5:$F431,F431)&gt;1,"0",COUNTIF($F$5:$F431,F431))</f>
        <v>1</v>
      </c>
      <c r="AF431" s="162">
        <f>COUNTIF($I431,"*GSB*")*$AE431</f>
        <v>0</v>
      </c>
      <c r="AG431" s="33">
        <f>COUNTIF($I431,"3a")*$AE431</f>
        <v>1</v>
      </c>
      <c r="AH431" s="33">
        <f>COUNTIF($I431,"4e")*$AE431</f>
        <v>0</v>
      </c>
      <c r="AI431" s="33">
        <f t="shared" si="21"/>
        <v>0</v>
      </c>
      <c r="AJ431" s="33">
        <f>COUNTIF($I431,"BAM")*$AE431</f>
        <v>0</v>
      </c>
      <c r="AK431" s="163">
        <f>(COUNTIF($I431,"AUTRES")+COUNTIF($I431,"UID")+COUNTIF($I431,"CII")+COUNTIF($I431,"EAE"))*$AE431</f>
        <v>0</v>
      </c>
      <c r="AL431" s="164">
        <f t="shared" si="22"/>
        <v>0</v>
      </c>
      <c r="AM431" s="33">
        <f>COUNTIF($J431,"MAR")*$AE431</f>
        <v>0</v>
      </c>
      <c r="AN431" s="165">
        <f>COUNTIF($J431,"TER")*$AE431</f>
        <v>1</v>
      </c>
    </row>
    <row r="432" spans="1:40" ht="20.100000000000001" customHeight="1" x14ac:dyDescent="0.25">
      <c r="A432" s="12"/>
      <c r="B432" s="10">
        <v>44372</v>
      </c>
      <c r="C432" s="29"/>
      <c r="D432" s="7"/>
      <c r="E432" s="11"/>
      <c r="F432" s="120">
        <v>428</v>
      </c>
      <c r="G432" s="115"/>
      <c r="H432" s="6"/>
      <c r="I432" s="16" t="s">
        <v>61</v>
      </c>
      <c r="J432" s="17" t="s">
        <v>67</v>
      </c>
      <c r="K432" s="105" t="s">
        <v>24</v>
      </c>
      <c r="L432" s="7"/>
      <c r="M432" s="7"/>
      <c r="N432" s="6"/>
      <c r="O432" s="88">
        <f t="shared" ca="1" si="24"/>
        <v>44593</v>
      </c>
      <c r="P432" s="5" t="s">
        <v>26</v>
      </c>
      <c r="Q432" s="13" t="s">
        <v>22</v>
      </c>
      <c r="R432" s="11" t="s">
        <v>30</v>
      </c>
      <c r="S432" s="24">
        <v>44375</v>
      </c>
      <c r="T432" s="92"/>
      <c r="U432" s="92"/>
      <c r="V432" s="92"/>
      <c r="W432" s="179"/>
      <c r="X432" s="92"/>
      <c r="Y432" s="92">
        <v>44375</v>
      </c>
      <c r="Z432" s="7"/>
      <c r="AA432" s="22"/>
      <c r="AB432" s="110"/>
      <c r="AC432" s="58"/>
      <c r="AE432" s="161">
        <f>IF(COUNTIF($F$5:$F432,F432)&gt;1,"0",COUNTIF($F$5:$F432,F432))</f>
        <v>1</v>
      </c>
      <c r="AF432" s="162">
        <f>COUNTIF($I432,"*GSB*")*$AE432</f>
        <v>0</v>
      </c>
      <c r="AG432" s="33">
        <f>COUNTIF($I432,"3a")*$AE432</f>
        <v>1</v>
      </c>
      <c r="AH432" s="33">
        <f>COUNTIF($I432,"4e")*$AE432</f>
        <v>0</v>
      </c>
      <c r="AI432" s="33">
        <f t="shared" si="21"/>
        <v>0</v>
      </c>
      <c r="AJ432" s="33">
        <f>COUNTIF($I432,"BAM")*$AE432</f>
        <v>0</v>
      </c>
      <c r="AK432" s="163">
        <f>(COUNTIF($I432,"AUTRES")+COUNTIF($I432,"UID")+COUNTIF($I432,"CII")+COUNTIF($I432,"EAE"))*$AE432</f>
        <v>0</v>
      </c>
      <c r="AL432" s="164">
        <f t="shared" si="22"/>
        <v>0</v>
      </c>
      <c r="AM432" s="33">
        <f>COUNTIF($J432,"MAR")*$AE432</f>
        <v>0</v>
      </c>
      <c r="AN432" s="165">
        <f>COUNTIF($J432,"TER")*$AE432</f>
        <v>1</v>
      </c>
    </row>
    <row r="433" spans="1:40" ht="20.100000000000001" customHeight="1" x14ac:dyDescent="0.25">
      <c r="A433" s="12"/>
      <c r="B433" s="10">
        <v>44372</v>
      </c>
      <c r="C433" s="29"/>
      <c r="D433" s="7"/>
      <c r="E433" s="11"/>
      <c r="F433" s="120">
        <v>429</v>
      </c>
      <c r="G433" s="115"/>
      <c r="H433" s="6"/>
      <c r="I433" s="16" t="s">
        <v>60</v>
      </c>
      <c r="J433" s="17" t="s">
        <v>67</v>
      </c>
      <c r="K433" s="105" t="s">
        <v>18</v>
      </c>
      <c r="L433" s="7"/>
      <c r="M433" s="7"/>
      <c r="N433" s="6"/>
      <c r="O433" s="88">
        <f t="shared" ca="1" si="24"/>
        <v>44593</v>
      </c>
      <c r="P433" s="5" t="s">
        <v>21</v>
      </c>
      <c r="Q433" s="13" t="s">
        <v>22</v>
      </c>
      <c r="R433" s="11" t="s">
        <v>23</v>
      </c>
      <c r="S433" s="24">
        <v>44375</v>
      </c>
      <c r="T433" s="24">
        <v>44382</v>
      </c>
      <c r="U433" s="24" t="s">
        <v>23</v>
      </c>
      <c r="V433" s="24">
        <v>45477</v>
      </c>
      <c r="W433" s="180"/>
      <c r="X433" s="108">
        <v>44400</v>
      </c>
      <c r="Y433" s="24">
        <v>44382</v>
      </c>
      <c r="Z433" s="7"/>
      <c r="AA433" s="22"/>
      <c r="AB433" s="110"/>
      <c r="AC433" s="58"/>
      <c r="AE433" s="161">
        <f>IF(COUNTIF($F$5:$F433,F433)&gt;1,"0",COUNTIF($F$5:$F433,F433))</f>
        <v>1</v>
      </c>
      <c r="AF433" s="162">
        <f>COUNTIF($I433,"*GSB*")*$AE433</f>
        <v>0</v>
      </c>
      <c r="AG433" s="33">
        <f>COUNTIF($I433,"3a")*$AE433</f>
        <v>0</v>
      </c>
      <c r="AH433" s="33">
        <f>COUNTIF($I433,"4e")*$AE433</f>
        <v>1</v>
      </c>
      <c r="AI433" s="33">
        <f t="shared" si="21"/>
        <v>0</v>
      </c>
      <c r="AJ433" s="33">
        <f>COUNTIF($I433,"BAM")*$AE433</f>
        <v>0</v>
      </c>
      <c r="AK433" s="163">
        <f>(COUNTIF($I433,"AUTRES")+COUNTIF($I433,"UID")+COUNTIF($I433,"CII")+COUNTIF($I433,"EAE"))*$AE433</f>
        <v>0</v>
      </c>
      <c r="AL433" s="164">
        <f t="shared" si="22"/>
        <v>0</v>
      </c>
      <c r="AM433" s="33">
        <f>COUNTIF($J433,"MAR")*$AE433</f>
        <v>0</v>
      </c>
      <c r="AN433" s="165">
        <f>COUNTIF($J433,"TER")*$AE433</f>
        <v>1</v>
      </c>
    </row>
    <row r="434" spans="1:40" ht="20.100000000000001" customHeight="1" x14ac:dyDescent="0.25">
      <c r="A434" s="12"/>
      <c r="B434" s="10">
        <v>44372</v>
      </c>
      <c r="C434" s="29"/>
      <c r="D434" s="7"/>
      <c r="E434" s="11"/>
      <c r="F434" s="120">
        <v>430</v>
      </c>
      <c r="G434" s="115"/>
      <c r="H434" s="6"/>
      <c r="I434" s="16" t="s">
        <v>60</v>
      </c>
      <c r="J434" s="17" t="s">
        <v>67</v>
      </c>
      <c r="K434" s="105" t="s">
        <v>24</v>
      </c>
      <c r="L434" s="7"/>
      <c r="M434" s="7"/>
      <c r="N434" s="6"/>
      <c r="O434" s="88">
        <f t="shared" ca="1" si="24"/>
        <v>44593</v>
      </c>
      <c r="P434" s="5" t="s">
        <v>21</v>
      </c>
      <c r="Q434" s="13" t="s">
        <v>22</v>
      </c>
      <c r="R434" s="11" t="s">
        <v>23</v>
      </c>
      <c r="S434" s="24">
        <v>44375</v>
      </c>
      <c r="T434" s="24">
        <v>44382</v>
      </c>
      <c r="U434" s="24" t="s">
        <v>23</v>
      </c>
      <c r="V434" s="24">
        <v>45477</v>
      </c>
      <c r="W434" s="180"/>
      <c r="X434" s="108">
        <v>44400</v>
      </c>
      <c r="Y434" s="24">
        <v>44382</v>
      </c>
      <c r="Z434" s="7"/>
      <c r="AA434" s="22"/>
      <c r="AB434" s="110"/>
      <c r="AC434" s="58"/>
      <c r="AE434" s="161">
        <f>IF(COUNTIF($F$5:$F434,F434)&gt;1,"0",COUNTIF($F$5:$F434,F434))</f>
        <v>1</v>
      </c>
      <c r="AF434" s="162">
        <f>COUNTIF($I434,"*GSB*")*$AE434</f>
        <v>0</v>
      </c>
      <c r="AG434" s="33">
        <f>COUNTIF($I434,"3a")*$AE434</f>
        <v>0</v>
      </c>
      <c r="AH434" s="33">
        <f>COUNTIF($I434,"4e")*$AE434</f>
        <v>1</v>
      </c>
      <c r="AI434" s="33">
        <f t="shared" si="21"/>
        <v>0</v>
      </c>
      <c r="AJ434" s="33">
        <f>COUNTIF($I434,"BAM")*$AE434</f>
        <v>0</v>
      </c>
      <c r="AK434" s="163">
        <f>(COUNTIF($I434,"AUTRES")+COUNTIF($I434,"UID")+COUNTIF($I434,"CII")+COUNTIF($I434,"EAE"))*$AE434</f>
        <v>0</v>
      </c>
      <c r="AL434" s="164">
        <f t="shared" si="22"/>
        <v>0</v>
      </c>
      <c r="AM434" s="33">
        <f>COUNTIF($J434,"MAR")*$AE434</f>
        <v>0</v>
      </c>
      <c r="AN434" s="165">
        <f>COUNTIF($J434,"TER")*$AE434</f>
        <v>1</v>
      </c>
    </row>
    <row r="435" spans="1:40" ht="20.100000000000001" customHeight="1" x14ac:dyDescent="0.25">
      <c r="A435" s="12"/>
      <c r="B435" s="10">
        <v>44372</v>
      </c>
      <c r="C435" s="29"/>
      <c r="D435" s="7"/>
      <c r="E435" s="11"/>
      <c r="F435" s="120">
        <v>431</v>
      </c>
      <c r="G435" s="115"/>
      <c r="H435" s="6"/>
      <c r="I435" s="16" t="s">
        <v>60</v>
      </c>
      <c r="J435" s="17" t="s">
        <v>67</v>
      </c>
      <c r="K435" s="105" t="s">
        <v>24</v>
      </c>
      <c r="L435" s="7"/>
      <c r="M435" s="7"/>
      <c r="N435" s="6"/>
      <c r="O435" s="88">
        <f t="shared" ca="1" si="24"/>
        <v>44593</v>
      </c>
      <c r="P435" s="5" t="s">
        <v>21</v>
      </c>
      <c r="Q435" s="13" t="s">
        <v>22</v>
      </c>
      <c r="R435" s="11" t="s">
        <v>23</v>
      </c>
      <c r="S435" s="24">
        <v>44375</v>
      </c>
      <c r="T435" s="24">
        <v>44382</v>
      </c>
      <c r="U435" s="24" t="s">
        <v>23</v>
      </c>
      <c r="V435" s="24">
        <v>45477</v>
      </c>
      <c r="W435" s="180"/>
      <c r="X435" s="108">
        <v>44400</v>
      </c>
      <c r="Y435" s="24">
        <v>44382</v>
      </c>
      <c r="Z435" s="7"/>
      <c r="AA435" s="22"/>
      <c r="AB435" s="110"/>
      <c r="AC435" s="58"/>
      <c r="AE435" s="161">
        <f>IF(COUNTIF($F$5:$F435,F435)&gt;1,"0",COUNTIF($F$5:$F435,F435))</f>
        <v>1</v>
      </c>
      <c r="AF435" s="162">
        <f>COUNTIF($I435,"*GSB*")*$AE435</f>
        <v>0</v>
      </c>
      <c r="AG435" s="33">
        <f>COUNTIF($I435,"3a")*$AE435</f>
        <v>0</v>
      </c>
      <c r="AH435" s="33">
        <f>COUNTIF($I435,"4e")*$AE435</f>
        <v>1</v>
      </c>
      <c r="AI435" s="33">
        <f t="shared" si="21"/>
        <v>0</v>
      </c>
      <c r="AJ435" s="33">
        <f>COUNTIF($I435,"BAM")*$AE435</f>
        <v>0</v>
      </c>
      <c r="AK435" s="163">
        <f>(COUNTIF($I435,"AUTRES")+COUNTIF($I435,"UID")+COUNTIF($I435,"CII")+COUNTIF($I435,"EAE"))*$AE435</f>
        <v>0</v>
      </c>
      <c r="AL435" s="164">
        <f t="shared" si="22"/>
        <v>0</v>
      </c>
      <c r="AM435" s="33">
        <f>COUNTIF($J435,"MAR")*$AE435</f>
        <v>0</v>
      </c>
      <c r="AN435" s="165">
        <f>COUNTIF($J435,"TER")*$AE435</f>
        <v>1</v>
      </c>
    </row>
    <row r="436" spans="1:40" ht="20.100000000000001" customHeight="1" x14ac:dyDescent="0.25">
      <c r="A436" s="12"/>
      <c r="B436" s="10">
        <v>44372</v>
      </c>
      <c r="C436" s="29"/>
      <c r="D436" s="7"/>
      <c r="E436" s="11"/>
      <c r="F436" s="120">
        <v>432</v>
      </c>
      <c r="G436" s="115"/>
      <c r="H436" s="6"/>
      <c r="I436" s="16" t="s">
        <v>60</v>
      </c>
      <c r="J436" s="17" t="s">
        <v>67</v>
      </c>
      <c r="K436" s="105" t="s">
        <v>24</v>
      </c>
      <c r="L436" s="7"/>
      <c r="M436" s="7"/>
      <c r="N436" s="6"/>
      <c r="O436" s="88">
        <f t="shared" ca="1" si="24"/>
        <v>44593</v>
      </c>
      <c r="P436" s="5" t="s">
        <v>21</v>
      </c>
      <c r="Q436" s="13" t="s">
        <v>22</v>
      </c>
      <c r="R436" s="11" t="s">
        <v>27</v>
      </c>
      <c r="S436" s="24">
        <v>44375</v>
      </c>
      <c r="T436" s="92"/>
      <c r="U436" s="92"/>
      <c r="V436" s="92"/>
      <c r="W436" s="179"/>
      <c r="X436" s="92"/>
      <c r="Y436" s="92">
        <v>44375</v>
      </c>
      <c r="Z436" s="7"/>
      <c r="AA436" s="22"/>
      <c r="AB436" s="110"/>
      <c r="AC436" s="58"/>
      <c r="AE436" s="161">
        <f>IF(COUNTIF($F$5:$F436,F436)&gt;1,"0",COUNTIF($F$5:$F436,F436))</f>
        <v>1</v>
      </c>
      <c r="AF436" s="162">
        <f>COUNTIF($I436,"*GSB*")*$AE436</f>
        <v>0</v>
      </c>
      <c r="AG436" s="33">
        <f>COUNTIF($I436,"3a")*$AE436</f>
        <v>0</v>
      </c>
      <c r="AH436" s="33">
        <f>COUNTIF($I436,"4e")*$AE436</f>
        <v>1</v>
      </c>
      <c r="AI436" s="33">
        <f t="shared" si="21"/>
        <v>0</v>
      </c>
      <c r="AJ436" s="33">
        <f>COUNTIF($I436,"BAM")*$AE436</f>
        <v>0</v>
      </c>
      <c r="AK436" s="163">
        <f>(COUNTIF($I436,"AUTRES")+COUNTIF($I436,"UID")+COUNTIF($I436,"CII")+COUNTIF($I436,"EAE"))*$AE436</f>
        <v>0</v>
      </c>
      <c r="AL436" s="164">
        <f t="shared" si="22"/>
        <v>0</v>
      </c>
      <c r="AM436" s="33">
        <f>COUNTIF($J436,"MAR")*$AE436</f>
        <v>0</v>
      </c>
      <c r="AN436" s="165">
        <f>COUNTIF($J436,"TER")*$AE436</f>
        <v>1</v>
      </c>
    </row>
    <row r="437" spans="1:40" ht="20.100000000000001" customHeight="1" x14ac:dyDescent="0.25">
      <c r="A437" s="12"/>
      <c r="B437" s="10">
        <v>44376</v>
      </c>
      <c r="C437" s="29"/>
      <c r="D437" s="7"/>
      <c r="E437" s="11"/>
      <c r="F437" s="120">
        <v>433</v>
      </c>
      <c r="G437" s="115"/>
      <c r="H437" s="6"/>
      <c r="I437" s="16" t="s">
        <v>65</v>
      </c>
      <c r="J437" s="17" t="s">
        <v>67</v>
      </c>
      <c r="K437" s="105" t="s">
        <v>24</v>
      </c>
      <c r="L437" s="7"/>
      <c r="M437" s="7"/>
      <c r="N437" s="6"/>
      <c r="O437" s="88">
        <f t="shared" ca="1" si="24"/>
        <v>44593</v>
      </c>
      <c r="P437" s="5" t="s">
        <v>21</v>
      </c>
      <c r="Q437" s="13" t="s">
        <v>22</v>
      </c>
      <c r="R437" s="11" t="s">
        <v>23</v>
      </c>
      <c r="S437" s="24">
        <v>44377</v>
      </c>
      <c r="T437" s="24">
        <v>44397</v>
      </c>
      <c r="U437" s="24" t="s">
        <v>23</v>
      </c>
      <c r="V437" s="24">
        <v>45049</v>
      </c>
      <c r="W437" s="180"/>
      <c r="X437" s="108">
        <v>44418</v>
      </c>
      <c r="Y437" s="24">
        <v>44397</v>
      </c>
      <c r="Z437" s="7"/>
      <c r="AA437" s="22"/>
      <c r="AB437" s="110"/>
      <c r="AC437" s="58"/>
      <c r="AE437" s="161">
        <f>IF(COUNTIF($F$5:$F437,F437)&gt;1,"0",COUNTIF($F$5:$F437,F437))</f>
        <v>1</v>
      </c>
      <c r="AF437" s="162">
        <f>COUNTIF($I437,"*GSB*")*$AE437</f>
        <v>1</v>
      </c>
      <c r="AG437" s="33">
        <f>COUNTIF($I437,"3a")*$AE437</f>
        <v>0</v>
      </c>
      <c r="AH437" s="33">
        <f>COUNTIF($I437,"4e")*$AE437</f>
        <v>0</v>
      </c>
      <c r="AI437" s="33">
        <f t="shared" si="21"/>
        <v>0</v>
      </c>
      <c r="AJ437" s="33">
        <f>COUNTIF($I437,"BAM")*$AE437</f>
        <v>0</v>
      </c>
      <c r="AK437" s="163">
        <f>(COUNTIF($I437,"AUTRES")+COUNTIF($I437,"UID")+COUNTIF($I437,"CII")+COUNTIF($I437,"EAE"))*$AE437</f>
        <v>0</v>
      </c>
      <c r="AL437" s="164">
        <f t="shared" si="22"/>
        <v>0</v>
      </c>
      <c r="AM437" s="33">
        <f>COUNTIF($J437,"MAR")*$AE437</f>
        <v>0</v>
      </c>
      <c r="AN437" s="165">
        <f>COUNTIF($J437,"TER")*$AE437</f>
        <v>1</v>
      </c>
    </row>
    <row r="438" spans="1:40" ht="20.100000000000001" customHeight="1" x14ac:dyDescent="0.25">
      <c r="A438" s="12"/>
      <c r="B438" s="10">
        <v>44389</v>
      </c>
      <c r="C438" s="29"/>
      <c r="D438" s="7"/>
      <c r="E438" s="11"/>
      <c r="F438" s="120">
        <v>434</v>
      </c>
      <c r="G438" s="115"/>
      <c r="H438" s="6"/>
      <c r="I438" s="16" t="s">
        <v>60</v>
      </c>
      <c r="J438" s="17" t="s">
        <v>67</v>
      </c>
      <c r="K438" s="105" t="s">
        <v>18</v>
      </c>
      <c r="L438" s="7"/>
      <c r="M438" s="7"/>
      <c r="N438" s="6"/>
      <c r="O438" s="88">
        <f t="shared" ca="1" si="24"/>
        <v>44593</v>
      </c>
      <c r="P438" s="5" t="s">
        <v>21</v>
      </c>
      <c r="Q438" s="13" t="s">
        <v>22</v>
      </c>
      <c r="R438" s="11" t="s">
        <v>23</v>
      </c>
      <c r="S438" s="24">
        <v>44389</v>
      </c>
      <c r="T438" s="24">
        <v>44420</v>
      </c>
      <c r="U438" s="24" t="s">
        <v>23</v>
      </c>
      <c r="V438" s="24">
        <v>45031</v>
      </c>
      <c r="W438" s="180"/>
      <c r="X438" s="108">
        <v>44432</v>
      </c>
      <c r="Y438" s="24">
        <v>44399</v>
      </c>
      <c r="Z438" s="7"/>
      <c r="AA438" s="22"/>
      <c r="AB438" s="110"/>
      <c r="AC438" s="58"/>
      <c r="AE438" s="161">
        <f>IF(COUNTIF($F$5:$F438,F438)&gt;1,"0",COUNTIF($F$5:$F438,F438))</f>
        <v>1</v>
      </c>
      <c r="AF438" s="162">
        <f>COUNTIF($I438,"*GSB*")*$AE438</f>
        <v>0</v>
      </c>
      <c r="AG438" s="33">
        <f>COUNTIF($I438,"3a")*$AE438</f>
        <v>0</v>
      </c>
      <c r="AH438" s="33">
        <f>COUNTIF($I438,"4e")*$AE438</f>
        <v>1</v>
      </c>
      <c r="AI438" s="33">
        <f t="shared" si="21"/>
        <v>0</v>
      </c>
      <c r="AJ438" s="33">
        <f>COUNTIF($I438,"BAM")*$AE438</f>
        <v>0</v>
      </c>
      <c r="AK438" s="163">
        <f>(COUNTIF($I438,"AUTRES")+COUNTIF($I438,"UID")+COUNTIF($I438,"CII")+COUNTIF($I438,"EAE"))*$AE438</f>
        <v>0</v>
      </c>
      <c r="AL438" s="164">
        <f t="shared" si="22"/>
        <v>0</v>
      </c>
      <c r="AM438" s="33">
        <f>COUNTIF($J438,"MAR")*$AE438</f>
        <v>0</v>
      </c>
      <c r="AN438" s="165">
        <f>COUNTIF($J438,"TER")*$AE438</f>
        <v>1</v>
      </c>
    </row>
    <row r="439" spans="1:40" ht="20.100000000000001" customHeight="1" x14ac:dyDescent="0.25">
      <c r="A439" s="12"/>
      <c r="B439" s="10">
        <v>44377</v>
      </c>
      <c r="C439" s="29"/>
      <c r="D439" s="7"/>
      <c r="E439" s="11"/>
      <c r="F439" s="120">
        <v>435</v>
      </c>
      <c r="G439" s="115"/>
      <c r="H439" s="6"/>
      <c r="I439" s="16" t="s">
        <v>61</v>
      </c>
      <c r="J439" s="17" t="s">
        <v>67</v>
      </c>
      <c r="K439" s="105" t="s">
        <v>24</v>
      </c>
      <c r="L439" s="7"/>
      <c r="M439" s="7"/>
      <c r="N439" s="6"/>
      <c r="O439" s="88">
        <f t="shared" ca="1" si="24"/>
        <v>44593</v>
      </c>
      <c r="P439" s="5" t="s">
        <v>21</v>
      </c>
      <c r="Q439" s="13" t="s">
        <v>22</v>
      </c>
      <c r="R439" s="11" t="s">
        <v>23</v>
      </c>
      <c r="S439" s="24">
        <v>44382</v>
      </c>
      <c r="T439" s="24">
        <v>44389</v>
      </c>
      <c r="U439" s="24" t="s">
        <v>23</v>
      </c>
      <c r="V439" s="24">
        <v>45712</v>
      </c>
      <c r="W439" s="180"/>
      <c r="X439" s="108">
        <v>44404</v>
      </c>
      <c r="Y439" s="24">
        <v>44389</v>
      </c>
      <c r="Z439" s="7"/>
      <c r="AA439" s="22"/>
      <c r="AB439" s="110"/>
      <c r="AC439" s="58"/>
      <c r="AE439" s="161">
        <f>IF(COUNTIF($F$5:$F439,F439)&gt;1,"0",COUNTIF($F$5:$F439,F439))</f>
        <v>1</v>
      </c>
      <c r="AF439" s="162">
        <f>COUNTIF($I439,"*GSB*")*$AE439</f>
        <v>0</v>
      </c>
      <c r="AG439" s="33">
        <f>COUNTIF($I439,"3a")*$AE439</f>
        <v>1</v>
      </c>
      <c r="AH439" s="33">
        <f>COUNTIF($I439,"4e")*$AE439</f>
        <v>0</v>
      </c>
      <c r="AI439" s="33">
        <f t="shared" si="21"/>
        <v>0</v>
      </c>
      <c r="AJ439" s="33">
        <f>COUNTIF($I439,"BAM")*$AE439</f>
        <v>0</v>
      </c>
      <c r="AK439" s="163">
        <f>(COUNTIF($I439,"AUTRES")+COUNTIF($I439,"UID")+COUNTIF($I439,"CII")+COUNTIF($I439,"EAE"))*$AE439</f>
        <v>0</v>
      </c>
      <c r="AL439" s="164">
        <f t="shared" si="22"/>
        <v>0</v>
      </c>
      <c r="AM439" s="33">
        <f>COUNTIF($J439,"MAR")*$AE439</f>
        <v>0</v>
      </c>
      <c r="AN439" s="165">
        <f>COUNTIF($J439,"TER")*$AE439</f>
        <v>1</v>
      </c>
    </row>
    <row r="440" spans="1:40" ht="20.100000000000001" customHeight="1" x14ac:dyDescent="0.25">
      <c r="A440" s="12"/>
      <c r="B440" s="10">
        <v>44377</v>
      </c>
      <c r="C440" s="29"/>
      <c r="D440" s="7"/>
      <c r="E440" s="11"/>
      <c r="F440" s="120">
        <v>436</v>
      </c>
      <c r="G440" s="115"/>
      <c r="H440" s="6"/>
      <c r="I440" s="16" t="s">
        <v>60</v>
      </c>
      <c r="J440" s="17" t="s">
        <v>67</v>
      </c>
      <c r="K440" s="105" t="s">
        <v>18</v>
      </c>
      <c r="L440" s="7"/>
      <c r="M440" s="7"/>
      <c r="N440" s="6"/>
      <c r="O440" s="88">
        <f t="shared" ca="1" si="24"/>
        <v>44593</v>
      </c>
      <c r="P440" s="5" t="s">
        <v>21</v>
      </c>
      <c r="Q440" s="13" t="s">
        <v>22</v>
      </c>
      <c r="R440" s="11" t="s">
        <v>23</v>
      </c>
      <c r="S440" s="24">
        <v>44392</v>
      </c>
      <c r="T440" s="24">
        <v>44398</v>
      </c>
      <c r="U440" s="24" t="s">
        <v>23</v>
      </c>
      <c r="V440" s="24">
        <v>44439</v>
      </c>
      <c r="W440" s="180"/>
      <c r="X440" s="108">
        <v>44432</v>
      </c>
      <c r="Y440" s="24">
        <v>44398</v>
      </c>
      <c r="Z440" s="7"/>
      <c r="AA440" s="22"/>
      <c r="AB440" s="110"/>
      <c r="AC440" s="58"/>
      <c r="AE440" s="161">
        <f>IF(COUNTIF($F$5:$F440,F440)&gt;1,"0",COUNTIF($F$5:$F440,F440))</f>
        <v>1</v>
      </c>
      <c r="AF440" s="162">
        <f>COUNTIF($I440,"*GSB*")*$AE440</f>
        <v>0</v>
      </c>
      <c r="AG440" s="33">
        <f>COUNTIF($I440,"3a")*$AE440</f>
        <v>0</v>
      </c>
      <c r="AH440" s="33">
        <f>COUNTIF($I440,"4e")*$AE440</f>
        <v>1</v>
      </c>
      <c r="AI440" s="33">
        <f t="shared" si="21"/>
        <v>0</v>
      </c>
      <c r="AJ440" s="33">
        <f>COUNTIF($I440,"BAM")*$AE440</f>
        <v>0</v>
      </c>
      <c r="AK440" s="163">
        <f>(COUNTIF($I440,"AUTRES")+COUNTIF($I440,"UID")+COUNTIF($I440,"CII")+COUNTIF($I440,"EAE"))*$AE440</f>
        <v>0</v>
      </c>
      <c r="AL440" s="164">
        <f t="shared" si="22"/>
        <v>0</v>
      </c>
      <c r="AM440" s="33">
        <f>COUNTIF($J440,"MAR")*$AE440</f>
        <v>0</v>
      </c>
      <c r="AN440" s="165">
        <f>COUNTIF($J440,"TER")*$AE440</f>
        <v>1</v>
      </c>
    </row>
    <row r="441" spans="1:40" ht="20.100000000000001" customHeight="1" x14ac:dyDescent="0.25">
      <c r="A441" s="12"/>
      <c r="B441" s="10">
        <v>44378</v>
      </c>
      <c r="C441" s="29"/>
      <c r="D441" s="7"/>
      <c r="E441" s="11"/>
      <c r="F441" s="120">
        <v>437</v>
      </c>
      <c r="G441" s="115"/>
      <c r="H441" s="6"/>
      <c r="I441" s="16" t="s">
        <v>61</v>
      </c>
      <c r="J441" s="17" t="s">
        <v>67</v>
      </c>
      <c r="K441" s="105" t="s">
        <v>18</v>
      </c>
      <c r="L441" s="7"/>
      <c r="M441" s="7"/>
      <c r="N441" s="6"/>
      <c r="O441" s="88">
        <f t="shared" ca="1" si="24"/>
        <v>44593</v>
      </c>
      <c r="P441" s="5" t="s">
        <v>21</v>
      </c>
      <c r="Q441" s="13" t="s">
        <v>22</v>
      </c>
      <c r="R441" s="11" t="s">
        <v>23</v>
      </c>
      <c r="S441" s="24">
        <v>44445</v>
      </c>
      <c r="T441" s="24">
        <v>44452</v>
      </c>
      <c r="U441" s="24" t="s">
        <v>23</v>
      </c>
      <c r="V441" s="24">
        <v>45254</v>
      </c>
      <c r="W441" s="180"/>
      <c r="X441" s="108">
        <v>44461</v>
      </c>
      <c r="Y441" s="24">
        <v>44445</v>
      </c>
      <c r="Z441" s="7"/>
      <c r="AA441" s="22"/>
      <c r="AB441" s="110"/>
      <c r="AC441" s="58"/>
      <c r="AE441" s="161">
        <f>IF(COUNTIF($F$5:$F441,F441)&gt;1,"0",COUNTIF($F$5:$F441,F441))</f>
        <v>1</v>
      </c>
      <c r="AF441" s="162">
        <f>COUNTIF($I441,"*GSB*")*$AE441</f>
        <v>0</v>
      </c>
      <c r="AG441" s="33">
        <f>COUNTIF($I441,"3a")*$AE441</f>
        <v>1</v>
      </c>
      <c r="AH441" s="33">
        <f>COUNTIF($I441,"4e")*$AE441</f>
        <v>0</v>
      </c>
      <c r="AI441" s="33">
        <f t="shared" si="21"/>
        <v>0</v>
      </c>
      <c r="AJ441" s="33">
        <f>COUNTIF($I441,"BAM")*$AE441</f>
        <v>0</v>
      </c>
      <c r="AK441" s="163">
        <f>(COUNTIF($I441,"AUTRES")+COUNTIF($I441,"UID")+COUNTIF($I441,"CII")+COUNTIF($I441,"EAE"))*$AE441</f>
        <v>0</v>
      </c>
      <c r="AL441" s="164">
        <f t="shared" si="22"/>
        <v>0</v>
      </c>
      <c r="AM441" s="33">
        <f>COUNTIF($J441,"MAR")*$AE441</f>
        <v>0</v>
      </c>
      <c r="AN441" s="165">
        <f>COUNTIF($J441,"TER")*$AE441</f>
        <v>1</v>
      </c>
    </row>
    <row r="442" spans="1:40" ht="20.100000000000001" customHeight="1" x14ac:dyDescent="0.25">
      <c r="A442" s="12"/>
      <c r="B442" s="10">
        <v>44383</v>
      </c>
      <c r="C442" s="29"/>
      <c r="D442" s="7"/>
      <c r="E442" s="11"/>
      <c r="F442" s="120">
        <v>438</v>
      </c>
      <c r="G442" s="115"/>
      <c r="H442" s="6"/>
      <c r="I442" s="16" t="s">
        <v>61</v>
      </c>
      <c r="J442" s="17" t="s">
        <v>67</v>
      </c>
      <c r="K442" s="105" t="s">
        <v>18</v>
      </c>
      <c r="L442" s="7"/>
      <c r="M442" s="7"/>
      <c r="N442" s="6"/>
      <c r="O442" s="88">
        <f t="shared" ca="1" si="24"/>
        <v>44593</v>
      </c>
      <c r="P442" s="5"/>
      <c r="Q442" s="13" t="s">
        <v>20</v>
      </c>
      <c r="R442" s="11" t="s">
        <v>19</v>
      </c>
      <c r="S442" s="24">
        <v>44383</v>
      </c>
      <c r="T442" s="24"/>
      <c r="U442" s="24"/>
      <c r="V442" s="24"/>
      <c r="W442" s="106"/>
      <c r="X442" s="24"/>
      <c r="Y442" s="24"/>
      <c r="Z442" s="7"/>
      <c r="AA442" s="22"/>
      <c r="AB442" s="114">
        <v>44468</v>
      </c>
      <c r="AC442" s="58"/>
      <c r="AE442" s="161">
        <f>IF(COUNTIF($F$5:$F442,F442)&gt;1,"0",COUNTIF($F$5:$F442,F442))</f>
        <v>1</v>
      </c>
      <c r="AF442" s="162">
        <f>COUNTIF($I442,"*GSB*")*$AE442</f>
        <v>0</v>
      </c>
      <c r="AG442" s="33">
        <f>COUNTIF($I442,"3a")*$AE442</f>
        <v>1</v>
      </c>
      <c r="AH442" s="33">
        <f>COUNTIF($I442,"4e")*$AE442</f>
        <v>0</v>
      </c>
      <c r="AI442" s="33">
        <f t="shared" si="21"/>
        <v>0</v>
      </c>
      <c r="AJ442" s="33">
        <f>COUNTIF($I442,"BAM")*$AE442</f>
        <v>0</v>
      </c>
      <c r="AK442" s="163">
        <f>(COUNTIF($I442,"AUTRES")+COUNTIF($I442,"UID")+COUNTIF($I442,"CII")+COUNTIF($I442,"EAE"))*$AE442</f>
        <v>0</v>
      </c>
      <c r="AL442" s="164">
        <f t="shared" si="22"/>
        <v>0</v>
      </c>
      <c r="AM442" s="33">
        <f>COUNTIF($J442,"MAR")*$AE442</f>
        <v>0</v>
      </c>
      <c r="AN442" s="165">
        <f>COUNTIF($J442,"TER")*$AE442</f>
        <v>1</v>
      </c>
    </row>
    <row r="443" spans="1:40" ht="20.100000000000001" customHeight="1" x14ac:dyDescent="0.25">
      <c r="A443" s="12"/>
      <c r="B443" s="10">
        <v>44383</v>
      </c>
      <c r="C443" s="29"/>
      <c r="D443" s="7"/>
      <c r="E443" s="11"/>
      <c r="F443" s="120">
        <v>439</v>
      </c>
      <c r="G443" s="115"/>
      <c r="H443" s="6"/>
      <c r="I443" s="16" t="s">
        <v>64</v>
      </c>
      <c r="J443" s="13" t="s">
        <v>66</v>
      </c>
      <c r="K443" s="105" t="s">
        <v>18</v>
      </c>
      <c r="L443" s="7"/>
      <c r="M443" s="7"/>
      <c r="N443" s="6"/>
      <c r="O443" s="88">
        <f t="shared" ca="1" si="24"/>
        <v>44593</v>
      </c>
      <c r="P443" s="5" t="s">
        <v>21</v>
      </c>
      <c r="Q443" s="13" t="s">
        <v>22</v>
      </c>
      <c r="R443" s="11" t="s">
        <v>23</v>
      </c>
      <c r="S443" s="24">
        <v>44384</v>
      </c>
      <c r="T443" s="24">
        <v>44396</v>
      </c>
      <c r="U443" s="24" t="s">
        <v>23</v>
      </c>
      <c r="V443" s="24">
        <v>45185</v>
      </c>
      <c r="W443" s="180"/>
      <c r="X443" s="108">
        <v>44445</v>
      </c>
      <c r="Y443" s="24">
        <v>44396</v>
      </c>
      <c r="Z443" s="7"/>
      <c r="AA443" s="22"/>
      <c r="AB443" s="110"/>
      <c r="AC443" s="58"/>
      <c r="AE443" s="161">
        <f>IF(COUNTIF($F$5:$F443,F443)&gt;1,"0",COUNTIF($F$5:$F443,F443))</f>
        <v>1</v>
      </c>
      <c r="AF443" s="162">
        <f>COUNTIF($I443,"*GSB*")*$AE443</f>
        <v>0</v>
      </c>
      <c r="AG443" s="33">
        <f>COUNTIF($I443,"3a")*$AE443</f>
        <v>0</v>
      </c>
      <c r="AH443" s="33">
        <f>COUNTIF($I443,"4e")*$AE443</f>
        <v>0</v>
      </c>
      <c r="AI443" s="33">
        <f t="shared" si="21"/>
        <v>0</v>
      </c>
      <c r="AJ443" s="33">
        <f>COUNTIF($I443,"BAM")*$AE443</f>
        <v>1</v>
      </c>
      <c r="AK443" s="163">
        <f>(COUNTIF($I443,"AUTRES")+COUNTIF($I443,"UID")+COUNTIF($I443,"CII")+COUNTIF($I443,"EAE"))*$AE443</f>
        <v>0</v>
      </c>
      <c r="AL443" s="164">
        <f t="shared" si="22"/>
        <v>0</v>
      </c>
      <c r="AM443" s="33">
        <f>COUNTIF($J443,"MAR")*$AE443</f>
        <v>1</v>
      </c>
      <c r="AN443" s="165">
        <f>COUNTIF($J443,"TER")*$AE443</f>
        <v>0</v>
      </c>
    </row>
    <row r="444" spans="1:40" ht="20.100000000000001" customHeight="1" x14ac:dyDescent="0.25">
      <c r="A444" s="12"/>
      <c r="B444" s="10">
        <v>44383</v>
      </c>
      <c r="C444" s="29"/>
      <c r="D444" s="7"/>
      <c r="E444" s="11"/>
      <c r="F444" s="120">
        <v>440</v>
      </c>
      <c r="G444" s="115"/>
      <c r="H444" s="6"/>
      <c r="I444" s="16" t="s">
        <v>64</v>
      </c>
      <c r="J444" s="13" t="s">
        <v>66</v>
      </c>
      <c r="K444" s="105" t="s">
        <v>24</v>
      </c>
      <c r="L444" s="7"/>
      <c r="M444" s="7"/>
      <c r="N444" s="6"/>
      <c r="O444" s="88">
        <f t="shared" ca="1" si="24"/>
        <v>44593</v>
      </c>
      <c r="P444" s="5" t="s">
        <v>21</v>
      </c>
      <c r="Q444" s="13" t="s">
        <v>22</v>
      </c>
      <c r="R444" s="11" t="s">
        <v>23</v>
      </c>
      <c r="S444" s="24">
        <v>44384</v>
      </c>
      <c r="T444" s="24">
        <v>44396</v>
      </c>
      <c r="U444" s="24" t="s">
        <v>23</v>
      </c>
      <c r="V444" s="24">
        <v>45185</v>
      </c>
      <c r="W444" s="180"/>
      <c r="X444" s="108">
        <v>44445</v>
      </c>
      <c r="Y444" s="24">
        <v>44396</v>
      </c>
      <c r="Z444" s="7"/>
      <c r="AA444" s="22"/>
      <c r="AB444" s="110"/>
      <c r="AC444" s="58"/>
      <c r="AE444" s="161">
        <f>IF(COUNTIF($F$5:$F444,F444)&gt;1,"0",COUNTIF($F$5:$F444,F444))</f>
        <v>1</v>
      </c>
      <c r="AF444" s="162">
        <f>COUNTIF($I444,"*GSB*")*$AE444</f>
        <v>0</v>
      </c>
      <c r="AG444" s="33">
        <f>COUNTIF($I444,"3a")*$AE444</f>
        <v>0</v>
      </c>
      <c r="AH444" s="33">
        <f>COUNTIF($I444,"4e")*$AE444</f>
        <v>0</v>
      </c>
      <c r="AI444" s="33">
        <f t="shared" si="21"/>
        <v>0</v>
      </c>
      <c r="AJ444" s="33">
        <f>COUNTIF($I444,"BAM")*$AE444</f>
        <v>1</v>
      </c>
      <c r="AK444" s="163">
        <f>(COUNTIF($I444,"AUTRES")+COUNTIF($I444,"UID")+COUNTIF($I444,"CII")+COUNTIF($I444,"EAE"))*$AE444</f>
        <v>0</v>
      </c>
      <c r="AL444" s="164">
        <f t="shared" si="22"/>
        <v>0</v>
      </c>
      <c r="AM444" s="33">
        <f>COUNTIF($J444,"MAR")*$AE444</f>
        <v>1</v>
      </c>
      <c r="AN444" s="165">
        <f>COUNTIF($J444,"TER")*$AE444</f>
        <v>0</v>
      </c>
    </row>
    <row r="445" spans="1:40" ht="20.100000000000001" customHeight="1" x14ac:dyDescent="0.25">
      <c r="A445" s="12"/>
      <c r="B445" s="10">
        <v>44384</v>
      </c>
      <c r="C445" s="29"/>
      <c r="D445" s="7"/>
      <c r="E445" s="11"/>
      <c r="F445" s="120">
        <v>441</v>
      </c>
      <c r="G445" s="115"/>
      <c r="H445" s="6"/>
      <c r="I445" s="16" t="s">
        <v>60</v>
      </c>
      <c r="J445" s="17" t="s">
        <v>67</v>
      </c>
      <c r="K445" s="105" t="s">
        <v>24</v>
      </c>
      <c r="L445" s="7"/>
      <c r="M445" s="7"/>
      <c r="N445" s="6"/>
      <c r="O445" s="88">
        <f t="shared" ca="1" si="24"/>
        <v>44593</v>
      </c>
      <c r="P445" s="5" t="s">
        <v>21</v>
      </c>
      <c r="Q445" s="13" t="s">
        <v>22</v>
      </c>
      <c r="R445" s="11" t="s">
        <v>23</v>
      </c>
      <c r="S445" s="24">
        <v>44384</v>
      </c>
      <c r="T445" s="24">
        <v>44396</v>
      </c>
      <c r="U445" s="24" t="s">
        <v>23</v>
      </c>
      <c r="V445" s="24">
        <v>44774</v>
      </c>
      <c r="W445" s="180"/>
      <c r="X445" s="108">
        <v>44446</v>
      </c>
      <c r="Y445" s="24">
        <v>44396</v>
      </c>
      <c r="Z445" s="7"/>
      <c r="AA445" s="22"/>
      <c r="AB445" s="110"/>
      <c r="AC445" s="58"/>
      <c r="AE445" s="161">
        <f>IF(COUNTIF($F$5:$F445,F445)&gt;1,"0",COUNTIF($F$5:$F445,F445))</f>
        <v>1</v>
      </c>
      <c r="AF445" s="162">
        <f>COUNTIF($I445,"*GSB*")*$AE445</f>
        <v>0</v>
      </c>
      <c r="AG445" s="33">
        <f>COUNTIF($I445,"3a")*$AE445</f>
        <v>0</v>
      </c>
      <c r="AH445" s="33">
        <f>COUNTIF($I445,"4e")*$AE445</f>
        <v>1</v>
      </c>
      <c r="AI445" s="33">
        <f t="shared" si="21"/>
        <v>0</v>
      </c>
      <c r="AJ445" s="33">
        <f>COUNTIF($I445,"BAM")*$AE445</f>
        <v>0</v>
      </c>
      <c r="AK445" s="163">
        <f>(COUNTIF($I445,"AUTRES")+COUNTIF($I445,"UID")+COUNTIF($I445,"CII")+COUNTIF($I445,"EAE"))*$AE445</f>
        <v>0</v>
      </c>
      <c r="AL445" s="164">
        <f t="shared" si="22"/>
        <v>0</v>
      </c>
      <c r="AM445" s="33">
        <f>COUNTIF($J445,"MAR")*$AE445</f>
        <v>0</v>
      </c>
      <c r="AN445" s="165">
        <f>COUNTIF($J445,"TER")*$AE445</f>
        <v>1</v>
      </c>
    </row>
    <row r="446" spans="1:40" ht="20.100000000000001" customHeight="1" x14ac:dyDescent="0.25">
      <c r="A446" s="12"/>
      <c r="B446" s="10">
        <v>44384</v>
      </c>
      <c r="C446" s="29"/>
      <c r="D446" s="7"/>
      <c r="E446" s="11"/>
      <c r="F446" s="120">
        <v>442</v>
      </c>
      <c r="G446" s="115"/>
      <c r="H446" s="6"/>
      <c r="I446" s="16" t="s">
        <v>60</v>
      </c>
      <c r="J446" s="17" t="s">
        <v>67</v>
      </c>
      <c r="K446" s="105" t="s">
        <v>18</v>
      </c>
      <c r="L446" s="7"/>
      <c r="M446" s="7"/>
      <c r="N446" s="6"/>
      <c r="O446" s="88">
        <f t="shared" ca="1" si="24"/>
        <v>44593</v>
      </c>
      <c r="P446" s="5" t="s">
        <v>21</v>
      </c>
      <c r="Q446" s="13" t="s">
        <v>22</v>
      </c>
      <c r="R446" s="11" t="s">
        <v>23</v>
      </c>
      <c r="S446" s="24">
        <v>44384</v>
      </c>
      <c r="T446" s="24">
        <v>44396</v>
      </c>
      <c r="U446" s="24" t="s">
        <v>23</v>
      </c>
      <c r="V446" s="24">
        <v>44916</v>
      </c>
      <c r="W446" s="180"/>
      <c r="X446" s="108">
        <v>44525</v>
      </c>
      <c r="Y446" s="24">
        <v>44396</v>
      </c>
      <c r="Z446" s="7"/>
      <c r="AA446" s="22"/>
      <c r="AB446" s="110"/>
      <c r="AC446" s="58"/>
      <c r="AE446" s="161">
        <f>IF(COUNTIF($F$5:$F446,F446)&gt;1,"0",COUNTIF($F$5:$F446,F446))</f>
        <v>1</v>
      </c>
      <c r="AF446" s="162">
        <f>COUNTIF($I446,"*GSB*")*$AE446</f>
        <v>0</v>
      </c>
      <c r="AG446" s="33">
        <f>COUNTIF($I446,"3a")*$AE446</f>
        <v>0</v>
      </c>
      <c r="AH446" s="33">
        <f>COUNTIF($I446,"4e")*$AE446</f>
        <v>1</v>
      </c>
      <c r="AI446" s="33">
        <f t="shared" si="21"/>
        <v>0</v>
      </c>
      <c r="AJ446" s="33">
        <f>COUNTIF($I446,"BAM")*$AE446</f>
        <v>0</v>
      </c>
      <c r="AK446" s="163">
        <f>(COUNTIF($I446,"AUTRES")+COUNTIF($I446,"UID")+COUNTIF($I446,"CII")+COUNTIF($I446,"EAE"))*$AE446</f>
        <v>0</v>
      </c>
      <c r="AL446" s="164">
        <f t="shared" si="22"/>
        <v>0</v>
      </c>
      <c r="AM446" s="33">
        <f>COUNTIF($J446,"MAR")*$AE446</f>
        <v>0</v>
      </c>
      <c r="AN446" s="165">
        <f>COUNTIF($J446,"TER")*$AE446</f>
        <v>1</v>
      </c>
    </row>
    <row r="447" spans="1:40" ht="20.100000000000001" customHeight="1" x14ac:dyDescent="0.25">
      <c r="A447" s="12"/>
      <c r="B447" s="10">
        <v>44384</v>
      </c>
      <c r="C447" s="29"/>
      <c r="D447" s="7"/>
      <c r="E447" s="11"/>
      <c r="F447" s="120">
        <v>443</v>
      </c>
      <c r="G447" s="115"/>
      <c r="H447" s="6"/>
      <c r="I447" s="16" t="s">
        <v>60</v>
      </c>
      <c r="J447" s="17" t="s">
        <v>67</v>
      </c>
      <c r="K447" s="105" t="s">
        <v>24</v>
      </c>
      <c r="L447" s="7"/>
      <c r="M447" s="7"/>
      <c r="N447" s="6"/>
      <c r="O447" s="88">
        <f t="shared" ca="1" si="24"/>
        <v>44593</v>
      </c>
      <c r="P447" s="5" t="s">
        <v>21</v>
      </c>
      <c r="Q447" s="13" t="s">
        <v>22</v>
      </c>
      <c r="R447" s="11" t="s">
        <v>23</v>
      </c>
      <c r="S447" s="24">
        <v>44384</v>
      </c>
      <c r="T447" s="24">
        <v>44396</v>
      </c>
      <c r="U447" s="24" t="s">
        <v>23</v>
      </c>
      <c r="V447" s="24">
        <v>44916</v>
      </c>
      <c r="W447" s="180"/>
      <c r="X447" s="108">
        <v>44525</v>
      </c>
      <c r="Y447" s="24">
        <v>44396</v>
      </c>
      <c r="Z447" s="7"/>
      <c r="AA447" s="22"/>
      <c r="AB447" s="110"/>
      <c r="AC447" s="58"/>
      <c r="AE447" s="161">
        <f>IF(COUNTIF($F$5:$F447,F447)&gt;1,"0",COUNTIF($F$5:$F447,F447))</f>
        <v>1</v>
      </c>
      <c r="AF447" s="162">
        <f>COUNTIF($I447,"*GSB*")*$AE447</f>
        <v>0</v>
      </c>
      <c r="AG447" s="33">
        <f>COUNTIF($I447,"3a")*$AE447</f>
        <v>0</v>
      </c>
      <c r="AH447" s="33">
        <f>COUNTIF($I447,"4e")*$AE447</f>
        <v>1</v>
      </c>
      <c r="AI447" s="33">
        <f t="shared" si="21"/>
        <v>0</v>
      </c>
      <c r="AJ447" s="33">
        <f>COUNTIF($I447,"BAM")*$AE447</f>
        <v>0</v>
      </c>
      <c r="AK447" s="163">
        <f>(COUNTIF($I447,"AUTRES")+COUNTIF($I447,"UID")+COUNTIF($I447,"CII")+COUNTIF($I447,"EAE"))*$AE447</f>
        <v>0</v>
      </c>
      <c r="AL447" s="164">
        <f t="shared" si="22"/>
        <v>0</v>
      </c>
      <c r="AM447" s="33">
        <f>COUNTIF($J447,"MAR")*$AE447</f>
        <v>0</v>
      </c>
      <c r="AN447" s="165">
        <f>COUNTIF($J447,"TER")*$AE447</f>
        <v>1</v>
      </c>
    </row>
    <row r="448" spans="1:40" ht="20.100000000000001" customHeight="1" x14ac:dyDescent="0.25">
      <c r="A448" s="12"/>
      <c r="B448" s="10">
        <v>44384</v>
      </c>
      <c r="C448" s="29"/>
      <c r="D448" s="7"/>
      <c r="E448" s="11"/>
      <c r="F448" s="120">
        <v>444</v>
      </c>
      <c r="G448" s="115"/>
      <c r="H448" s="6"/>
      <c r="I448" s="16" t="s">
        <v>60</v>
      </c>
      <c r="J448" s="17" t="s">
        <v>67</v>
      </c>
      <c r="K448" s="105" t="s">
        <v>24</v>
      </c>
      <c r="L448" s="7"/>
      <c r="M448" s="7"/>
      <c r="N448" s="6"/>
      <c r="O448" s="88">
        <f t="shared" ca="1" si="24"/>
        <v>44593</v>
      </c>
      <c r="P448" s="5" t="s">
        <v>21</v>
      </c>
      <c r="Q448" s="13" t="s">
        <v>22</v>
      </c>
      <c r="R448" s="11" t="s">
        <v>23</v>
      </c>
      <c r="S448" s="24">
        <v>44384</v>
      </c>
      <c r="T448" s="24">
        <v>44396</v>
      </c>
      <c r="U448" s="24" t="s">
        <v>23</v>
      </c>
      <c r="V448" s="24">
        <v>44916</v>
      </c>
      <c r="W448" s="180"/>
      <c r="X448" s="108">
        <v>44525</v>
      </c>
      <c r="Y448" s="24">
        <v>44396</v>
      </c>
      <c r="Z448" s="7"/>
      <c r="AA448" s="22"/>
      <c r="AB448" s="110"/>
      <c r="AC448" s="58"/>
      <c r="AE448" s="161">
        <f>IF(COUNTIF($F$5:$F448,F448)&gt;1,"0",COUNTIF($F$5:$F448,F448))</f>
        <v>1</v>
      </c>
      <c r="AF448" s="162">
        <f>COUNTIF($I448,"*GSB*")*$AE448</f>
        <v>0</v>
      </c>
      <c r="AG448" s="33">
        <f>COUNTIF($I448,"3a")*$AE448</f>
        <v>0</v>
      </c>
      <c r="AH448" s="33">
        <f>COUNTIF($I448,"4e")*$AE448</f>
        <v>1</v>
      </c>
      <c r="AI448" s="33">
        <f t="shared" si="21"/>
        <v>0</v>
      </c>
      <c r="AJ448" s="33">
        <f>COUNTIF($I448,"BAM")*$AE448</f>
        <v>0</v>
      </c>
      <c r="AK448" s="163">
        <f>(COUNTIF($I448,"AUTRES")+COUNTIF($I448,"UID")+COUNTIF($I448,"CII")+COUNTIF($I448,"EAE"))*$AE448</f>
        <v>0</v>
      </c>
      <c r="AL448" s="164">
        <f t="shared" si="22"/>
        <v>0</v>
      </c>
      <c r="AM448" s="33">
        <f>COUNTIF($J448,"MAR")*$AE448</f>
        <v>0</v>
      </c>
      <c r="AN448" s="165">
        <f>COUNTIF($J448,"TER")*$AE448</f>
        <v>1</v>
      </c>
    </row>
    <row r="449" spans="1:40" ht="20.100000000000001" customHeight="1" x14ac:dyDescent="0.25">
      <c r="A449" s="12"/>
      <c r="B449" s="10">
        <v>44384</v>
      </c>
      <c r="C449" s="29"/>
      <c r="D449" s="7"/>
      <c r="E449" s="11"/>
      <c r="F449" s="120">
        <v>445</v>
      </c>
      <c r="G449" s="115"/>
      <c r="H449" s="6"/>
      <c r="I449" s="16" t="s">
        <v>60</v>
      </c>
      <c r="J449" s="17" t="s">
        <v>67</v>
      </c>
      <c r="K449" s="105" t="s">
        <v>18</v>
      </c>
      <c r="L449" s="7"/>
      <c r="M449" s="7"/>
      <c r="N449" s="6"/>
      <c r="O449" s="88">
        <f t="shared" ca="1" si="24"/>
        <v>44593</v>
      </c>
      <c r="P449" s="5" t="s">
        <v>21</v>
      </c>
      <c r="Q449" s="13" t="s">
        <v>22</v>
      </c>
      <c r="R449" s="11" t="s">
        <v>23</v>
      </c>
      <c r="S449" s="24">
        <v>44390</v>
      </c>
      <c r="T449" s="24">
        <v>44398</v>
      </c>
      <c r="U449" s="24" t="s">
        <v>23</v>
      </c>
      <c r="V449" s="24">
        <v>45797</v>
      </c>
      <c r="W449" s="180"/>
      <c r="X449" s="108">
        <v>44441</v>
      </c>
      <c r="Y449" s="24">
        <v>44398</v>
      </c>
      <c r="Z449" s="7"/>
      <c r="AA449" s="22"/>
      <c r="AB449" s="110"/>
      <c r="AC449" s="58"/>
      <c r="AE449" s="161">
        <f>IF(COUNTIF($F$5:$F449,F449)&gt;1,"0",COUNTIF($F$5:$F449,F449))</f>
        <v>1</v>
      </c>
      <c r="AF449" s="162">
        <f>COUNTIF($I449,"*GSB*")*$AE449</f>
        <v>0</v>
      </c>
      <c r="AG449" s="33">
        <f>COUNTIF($I449,"3a")*$AE449</f>
        <v>0</v>
      </c>
      <c r="AH449" s="33">
        <f>COUNTIF($I449,"4e")*$AE449</f>
        <v>1</v>
      </c>
      <c r="AI449" s="33">
        <f t="shared" si="21"/>
        <v>0</v>
      </c>
      <c r="AJ449" s="33">
        <f>COUNTIF($I449,"BAM")*$AE449</f>
        <v>0</v>
      </c>
      <c r="AK449" s="163">
        <f>(COUNTIF($I449,"AUTRES")+COUNTIF($I449,"UID")+COUNTIF($I449,"CII")+COUNTIF($I449,"EAE"))*$AE449</f>
        <v>0</v>
      </c>
      <c r="AL449" s="164">
        <f t="shared" si="22"/>
        <v>0</v>
      </c>
      <c r="AM449" s="33">
        <f>COUNTIF($J449,"MAR")*$AE449</f>
        <v>0</v>
      </c>
      <c r="AN449" s="165">
        <f>COUNTIF($J449,"TER")*$AE449</f>
        <v>1</v>
      </c>
    </row>
    <row r="450" spans="1:40" ht="20.100000000000001" customHeight="1" x14ac:dyDescent="0.25">
      <c r="A450" s="12"/>
      <c r="B450" s="10">
        <v>44384</v>
      </c>
      <c r="C450" s="29"/>
      <c r="D450" s="7"/>
      <c r="E450" s="11"/>
      <c r="F450" s="120">
        <v>446</v>
      </c>
      <c r="G450" s="115"/>
      <c r="H450" s="6"/>
      <c r="I450" s="16" t="s">
        <v>60</v>
      </c>
      <c r="J450" s="17" t="s">
        <v>67</v>
      </c>
      <c r="K450" s="105" t="s">
        <v>24</v>
      </c>
      <c r="L450" s="7"/>
      <c r="M450" s="7"/>
      <c r="N450" s="6"/>
      <c r="O450" s="88">
        <f t="shared" ca="1" si="24"/>
        <v>44593</v>
      </c>
      <c r="P450" s="5" t="s">
        <v>21</v>
      </c>
      <c r="Q450" s="13" t="s">
        <v>22</v>
      </c>
      <c r="R450" s="11" t="s">
        <v>23</v>
      </c>
      <c r="S450" s="24">
        <v>44385</v>
      </c>
      <c r="T450" s="24">
        <v>44396</v>
      </c>
      <c r="U450" s="24" t="s">
        <v>23</v>
      </c>
      <c r="V450" s="24">
        <v>45797</v>
      </c>
      <c r="W450" s="180"/>
      <c r="X450" s="108">
        <v>44441</v>
      </c>
      <c r="Y450" s="24">
        <v>44396</v>
      </c>
      <c r="Z450" s="7"/>
      <c r="AA450" s="22"/>
      <c r="AB450" s="110"/>
      <c r="AC450" s="58"/>
      <c r="AE450" s="161">
        <f>IF(COUNTIF($F$5:$F450,F450)&gt;1,"0",COUNTIF($F$5:$F450,F450))</f>
        <v>1</v>
      </c>
      <c r="AF450" s="162">
        <f>COUNTIF($I450,"*GSB*")*$AE450</f>
        <v>0</v>
      </c>
      <c r="AG450" s="33">
        <f>COUNTIF($I450,"3a")*$AE450</f>
        <v>0</v>
      </c>
      <c r="AH450" s="33">
        <f>COUNTIF($I450,"4e")*$AE450</f>
        <v>1</v>
      </c>
      <c r="AI450" s="33">
        <f t="shared" si="21"/>
        <v>0</v>
      </c>
      <c r="AJ450" s="33">
        <f>COUNTIF($I450,"BAM")*$AE450</f>
        <v>0</v>
      </c>
      <c r="AK450" s="163">
        <f>(COUNTIF($I450,"AUTRES")+COUNTIF($I450,"UID")+COUNTIF($I450,"CII")+COUNTIF($I450,"EAE"))*$AE450</f>
        <v>0</v>
      </c>
      <c r="AL450" s="164">
        <f t="shared" si="22"/>
        <v>0</v>
      </c>
      <c r="AM450" s="33">
        <f>COUNTIF($J450,"MAR")*$AE450</f>
        <v>0</v>
      </c>
      <c r="AN450" s="165">
        <f>COUNTIF($J450,"TER")*$AE450</f>
        <v>1</v>
      </c>
    </row>
    <row r="451" spans="1:40" ht="20.100000000000001" customHeight="1" x14ac:dyDescent="0.25">
      <c r="A451" s="12"/>
      <c r="B451" s="10">
        <v>44386</v>
      </c>
      <c r="C451" s="29"/>
      <c r="D451" s="7"/>
      <c r="E451" s="11"/>
      <c r="F451" s="120">
        <v>447</v>
      </c>
      <c r="G451" s="115"/>
      <c r="H451" s="6"/>
      <c r="I451" s="16" t="s">
        <v>64</v>
      </c>
      <c r="J451" s="13" t="s">
        <v>66</v>
      </c>
      <c r="K451" s="105" t="s">
        <v>24</v>
      </c>
      <c r="L451" s="7"/>
      <c r="M451" s="7"/>
      <c r="N451" s="6"/>
      <c r="O451" s="88">
        <f t="shared" ca="1" si="24"/>
        <v>44593</v>
      </c>
      <c r="P451" s="5" t="s">
        <v>21</v>
      </c>
      <c r="Q451" s="13" t="s">
        <v>22</v>
      </c>
      <c r="R451" s="11" t="s">
        <v>23</v>
      </c>
      <c r="S451" s="24">
        <v>44386</v>
      </c>
      <c r="T451" s="24">
        <v>44396</v>
      </c>
      <c r="U451" s="24" t="s">
        <v>23</v>
      </c>
      <c r="V451" s="24">
        <v>45337</v>
      </c>
      <c r="W451" s="180"/>
      <c r="X451" s="24">
        <v>44397</v>
      </c>
      <c r="Y451" s="24">
        <v>44396</v>
      </c>
      <c r="Z451" s="7"/>
      <c r="AA451" s="22"/>
      <c r="AB451" s="110"/>
      <c r="AC451" s="58"/>
      <c r="AE451" s="161">
        <f>IF(COUNTIF($F$5:$F451,F451)&gt;1,"0",COUNTIF($F$5:$F451,F451))</f>
        <v>1</v>
      </c>
      <c r="AF451" s="162">
        <f>COUNTIF($I451,"*GSB*")*$AE451</f>
        <v>0</v>
      </c>
      <c r="AG451" s="33">
        <f>COUNTIF($I451,"3a")*$AE451</f>
        <v>0</v>
      </c>
      <c r="AH451" s="33">
        <f>COUNTIF($I451,"4e")*$AE451</f>
        <v>0</v>
      </c>
      <c r="AI451" s="33">
        <f t="shared" si="21"/>
        <v>0</v>
      </c>
      <c r="AJ451" s="33">
        <f>COUNTIF($I451,"BAM")*$AE451</f>
        <v>1</v>
      </c>
      <c r="AK451" s="163">
        <f>(COUNTIF($I451,"AUTRES")+COUNTIF($I451,"UID")+COUNTIF($I451,"CII")+COUNTIF($I451,"EAE"))*$AE451</f>
        <v>0</v>
      </c>
      <c r="AL451" s="164">
        <f t="shared" si="22"/>
        <v>0</v>
      </c>
      <c r="AM451" s="33">
        <f>COUNTIF($J451,"MAR")*$AE451</f>
        <v>1</v>
      </c>
      <c r="AN451" s="165">
        <f>COUNTIF($J451,"TER")*$AE451</f>
        <v>0</v>
      </c>
    </row>
    <row r="452" spans="1:40" ht="20.100000000000001" customHeight="1" x14ac:dyDescent="0.25">
      <c r="A452" s="12"/>
      <c r="B452" s="10">
        <v>44389</v>
      </c>
      <c r="C452" s="29"/>
      <c r="D452" s="7"/>
      <c r="E452" s="11"/>
      <c r="F452" s="120">
        <v>448</v>
      </c>
      <c r="G452" s="115"/>
      <c r="H452" s="6"/>
      <c r="I452" s="16" t="s">
        <v>60</v>
      </c>
      <c r="J452" s="17" t="s">
        <v>67</v>
      </c>
      <c r="K452" s="105" t="s">
        <v>24</v>
      </c>
      <c r="L452" s="7"/>
      <c r="M452" s="7"/>
      <c r="N452" s="6"/>
      <c r="O452" s="88">
        <f t="shared" ca="1" si="24"/>
        <v>44593</v>
      </c>
      <c r="P452" s="5" t="s">
        <v>21</v>
      </c>
      <c r="Q452" s="13" t="s">
        <v>22</v>
      </c>
      <c r="R452" s="11" t="s">
        <v>23</v>
      </c>
      <c r="S452" s="24">
        <v>44389</v>
      </c>
      <c r="T452" s="24">
        <v>44420</v>
      </c>
      <c r="U452" s="24" t="s">
        <v>23</v>
      </c>
      <c r="V452" s="24">
        <v>45031</v>
      </c>
      <c r="W452" s="180"/>
      <c r="X452" s="108">
        <v>44432</v>
      </c>
      <c r="Y452" s="24">
        <v>44399</v>
      </c>
      <c r="Z452" s="7"/>
      <c r="AA452" s="22"/>
      <c r="AB452" s="110"/>
      <c r="AC452" s="58"/>
      <c r="AE452" s="161">
        <f>IF(COUNTIF($F$5:$F452,F452)&gt;1,"0",COUNTIF($F$5:$F452,F452))</f>
        <v>1</v>
      </c>
      <c r="AF452" s="162">
        <f>COUNTIF($I452,"*GSB*")*$AE452</f>
        <v>0</v>
      </c>
      <c r="AG452" s="33">
        <f>COUNTIF($I452,"3a")*$AE452</f>
        <v>0</v>
      </c>
      <c r="AH452" s="33">
        <f>COUNTIF($I452,"4e")*$AE452</f>
        <v>1</v>
      </c>
      <c r="AI452" s="33">
        <f t="shared" si="21"/>
        <v>0</v>
      </c>
      <c r="AJ452" s="33">
        <f>COUNTIF($I452,"BAM")*$AE452</f>
        <v>0</v>
      </c>
      <c r="AK452" s="163">
        <f>(COUNTIF($I452,"AUTRES")+COUNTIF($I452,"UID")+COUNTIF($I452,"CII")+COUNTIF($I452,"EAE"))*$AE452</f>
        <v>0</v>
      </c>
      <c r="AL452" s="164">
        <f t="shared" si="22"/>
        <v>0</v>
      </c>
      <c r="AM452" s="33">
        <f>COUNTIF($J452,"MAR")*$AE452</f>
        <v>0</v>
      </c>
      <c r="AN452" s="165">
        <f>COUNTIF($J452,"TER")*$AE452</f>
        <v>1</v>
      </c>
    </row>
    <row r="453" spans="1:40" ht="20.100000000000001" customHeight="1" x14ac:dyDescent="0.25">
      <c r="A453" s="12"/>
      <c r="B453" s="10">
        <v>44389</v>
      </c>
      <c r="C453" s="29"/>
      <c r="D453" s="7"/>
      <c r="E453" s="11"/>
      <c r="F453" s="120">
        <v>449</v>
      </c>
      <c r="G453" s="115"/>
      <c r="H453" s="6"/>
      <c r="I453" s="16" t="s">
        <v>60</v>
      </c>
      <c r="J453" s="17" t="s">
        <v>67</v>
      </c>
      <c r="K453" s="105" t="s">
        <v>24</v>
      </c>
      <c r="L453" s="7"/>
      <c r="M453" s="7"/>
      <c r="N453" s="6"/>
      <c r="O453" s="88">
        <f t="shared" ca="1" si="24"/>
        <v>44593</v>
      </c>
      <c r="P453" s="5" t="s">
        <v>21</v>
      </c>
      <c r="Q453" s="13" t="s">
        <v>22</v>
      </c>
      <c r="R453" s="11" t="s">
        <v>23</v>
      </c>
      <c r="S453" s="24">
        <v>44389</v>
      </c>
      <c r="T453" s="24">
        <v>44420</v>
      </c>
      <c r="U453" s="24" t="s">
        <v>23</v>
      </c>
      <c r="V453" s="24">
        <v>45031</v>
      </c>
      <c r="W453" s="180"/>
      <c r="X453" s="108">
        <v>44432</v>
      </c>
      <c r="Y453" s="24">
        <v>44399</v>
      </c>
      <c r="Z453" s="7"/>
      <c r="AA453" s="22"/>
      <c r="AB453" s="110"/>
      <c r="AC453" s="58"/>
      <c r="AE453" s="161">
        <f>IF(COUNTIF($F$5:$F453,F453)&gt;1,"0",COUNTIF($F$5:$F453,F453))</f>
        <v>1</v>
      </c>
      <c r="AF453" s="162">
        <f>COUNTIF($I453,"*GSB*")*$AE453</f>
        <v>0</v>
      </c>
      <c r="AG453" s="33">
        <f>COUNTIF($I453,"3a")*$AE453</f>
        <v>0</v>
      </c>
      <c r="AH453" s="33">
        <f>COUNTIF($I453,"4e")*$AE453</f>
        <v>1</v>
      </c>
      <c r="AI453" s="33">
        <f t="shared" ref="AI453:AI516" si="25">COUNTIF($I453,"*CNEC*")*$AE453</f>
        <v>0</v>
      </c>
      <c r="AJ453" s="33">
        <f>COUNTIF($I453,"BAM")*$AE453</f>
        <v>0</v>
      </c>
      <c r="AK453" s="163">
        <f>(COUNTIF($I453,"AUTRES")+COUNTIF($I453,"UID")+COUNTIF($I453,"CII")+COUNTIF($I453,"EAE"))*$AE453</f>
        <v>0</v>
      </c>
      <c r="AL453" s="164">
        <f t="shared" ref="AL453:AL516" si="26">COUNTIF($J453,"AIR")*$AE453</f>
        <v>0</v>
      </c>
      <c r="AM453" s="33">
        <f>COUNTIF($J453,"MAR")*$AE453</f>
        <v>0</v>
      </c>
      <c r="AN453" s="165">
        <f>COUNTIF($J453,"TER")*$AE453</f>
        <v>1</v>
      </c>
    </row>
    <row r="454" spans="1:40" ht="20.100000000000001" customHeight="1" x14ac:dyDescent="0.25">
      <c r="A454" s="12"/>
      <c r="B454" s="10">
        <v>44389</v>
      </c>
      <c r="C454" s="29"/>
      <c r="D454" s="7"/>
      <c r="E454" s="11"/>
      <c r="F454" s="120">
        <v>450</v>
      </c>
      <c r="G454" s="115"/>
      <c r="H454" s="6"/>
      <c r="I454" s="16" t="s">
        <v>60</v>
      </c>
      <c r="J454" s="17" t="s">
        <v>67</v>
      </c>
      <c r="K454" s="105" t="s">
        <v>24</v>
      </c>
      <c r="L454" s="7"/>
      <c r="M454" s="7"/>
      <c r="N454" s="6"/>
      <c r="O454" s="88">
        <f t="shared" ca="1" si="24"/>
        <v>44593</v>
      </c>
      <c r="P454" s="5" t="s">
        <v>21</v>
      </c>
      <c r="Q454" s="13" t="s">
        <v>22</v>
      </c>
      <c r="R454" s="11" t="s">
        <v>23</v>
      </c>
      <c r="S454" s="24">
        <v>44389</v>
      </c>
      <c r="T454" s="24">
        <v>44420</v>
      </c>
      <c r="U454" s="24" t="s">
        <v>23</v>
      </c>
      <c r="V454" s="24">
        <v>45031</v>
      </c>
      <c r="W454" s="180"/>
      <c r="X454" s="108">
        <v>44432</v>
      </c>
      <c r="Y454" s="24">
        <v>44399</v>
      </c>
      <c r="Z454" s="7"/>
      <c r="AA454" s="22"/>
      <c r="AB454" s="110"/>
      <c r="AC454" s="58"/>
      <c r="AE454" s="161">
        <f>IF(COUNTIF($F$5:$F454,F454)&gt;1,"0",COUNTIF($F$5:$F454,F454))</f>
        <v>1</v>
      </c>
      <c r="AF454" s="162">
        <f>COUNTIF($I454,"*GSB*")*$AE454</f>
        <v>0</v>
      </c>
      <c r="AG454" s="33">
        <f>COUNTIF($I454,"3a")*$AE454</f>
        <v>0</v>
      </c>
      <c r="AH454" s="33">
        <f>COUNTIF($I454,"4e")*$AE454</f>
        <v>1</v>
      </c>
      <c r="AI454" s="33">
        <f t="shared" si="25"/>
        <v>0</v>
      </c>
      <c r="AJ454" s="33">
        <f>COUNTIF($I454,"BAM")*$AE454</f>
        <v>0</v>
      </c>
      <c r="AK454" s="163">
        <f>(COUNTIF($I454,"AUTRES")+COUNTIF($I454,"UID")+COUNTIF($I454,"CII")+COUNTIF($I454,"EAE"))*$AE454</f>
        <v>0</v>
      </c>
      <c r="AL454" s="164">
        <f t="shared" si="26"/>
        <v>0</v>
      </c>
      <c r="AM454" s="33">
        <f>COUNTIF($J454,"MAR")*$AE454</f>
        <v>0</v>
      </c>
      <c r="AN454" s="165">
        <f>COUNTIF($J454,"TER")*$AE454</f>
        <v>1</v>
      </c>
    </row>
    <row r="455" spans="1:40" ht="20.100000000000001" customHeight="1" x14ac:dyDescent="0.25">
      <c r="A455" s="12"/>
      <c r="B455" s="10">
        <v>44390</v>
      </c>
      <c r="C455" s="29"/>
      <c r="D455" s="7"/>
      <c r="E455" s="11"/>
      <c r="F455" s="120">
        <v>451</v>
      </c>
      <c r="G455" s="115"/>
      <c r="H455" s="6"/>
      <c r="I455" s="16" t="s">
        <v>65</v>
      </c>
      <c r="J455" s="17" t="s">
        <v>67</v>
      </c>
      <c r="K455" s="105" t="s">
        <v>18</v>
      </c>
      <c r="L455" s="7"/>
      <c r="M455" s="7"/>
      <c r="N455" s="6"/>
      <c r="O455" s="88">
        <f t="shared" ref="O455:O470" ca="1" si="27">TODAY()-N455</f>
        <v>44593</v>
      </c>
      <c r="P455" s="5" t="s">
        <v>21</v>
      </c>
      <c r="Q455" s="13" t="s">
        <v>22</v>
      </c>
      <c r="R455" s="11" t="s">
        <v>23</v>
      </c>
      <c r="S455" s="24">
        <v>44425</v>
      </c>
      <c r="T455" s="24">
        <v>44432</v>
      </c>
      <c r="U455" s="24" t="s">
        <v>23</v>
      </c>
      <c r="V455" s="24">
        <v>45201</v>
      </c>
      <c r="W455" s="180"/>
      <c r="X455" s="108">
        <v>44441</v>
      </c>
      <c r="Y455" s="24">
        <v>44427</v>
      </c>
      <c r="Z455" s="7"/>
      <c r="AA455" s="22"/>
      <c r="AB455" s="110"/>
      <c r="AC455" s="58"/>
      <c r="AE455" s="161">
        <f>IF(COUNTIF($F$5:$F455,F455)&gt;1,"0",COUNTIF($F$5:$F455,F455))</f>
        <v>1</v>
      </c>
      <c r="AF455" s="162">
        <f>COUNTIF($I455,"*GSB*")*$AE455</f>
        <v>1</v>
      </c>
      <c r="AG455" s="33">
        <f>COUNTIF($I455,"3a")*$AE455</f>
        <v>0</v>
      </c>
      <c r="AH455" s="33">
        <f>COUNTIF($I455,"4e")*$AE455</f>
        <v>0</v>
      </c>
      <c r="AI455" s="33">
        <f t="shared" si="25"/>
        <v>0</v>
      </c>
      <c r="AJ455" s="33">
        <f>COUNTIF($I455,"BAM")*$AE455</f>
        <v>0</v>
      </c>
      <c r="AK455" s="163">
        <f>(COUNTIF($I455,"AUTRES")+COUNTIF($I455,"UID")+COUNTIF($I455,"CII")+COUNTIF($I455,"EAE"))*$AE455</f>
        <v>0</v>
      </c>
      <c r="AL455" s="164">
        <f t="shared" si="26"/>
        <v>0</v>
      </c>
      <c r="AM455" s="33">
        <f>COUNTIF($J455,"MAR")*$AE455</f>
        <v>0</v>
      </c>
      <c r="AN455" s="165">
        <f>COUNTIF($J455,"TER")*$AE455</f>
        <v>1</v>
      </c>
    </row>
    <row r="456" spans="1:40" ht="20.100000000000001" customHeight="1" x14ac:dyDescent="0.25">
      <c r="A456" s="12"/>
      <c r="B456" s="10">
        <v>44390</v>
      </c>
      <c r="C456" s="29"/>
      <c r="D456" s="7"/>
      <c r="E456" s="11"/>
      <c r="F456" s="120">
        <v>452</v>
      </c>
      <c r="G456" s="115"/>
      <c r="H456" s="6"/>
      <c r="I456" s="16" t="s">
        <v>60</v>
      </c>
      <c r="J456" s="17" t="s">
        <v>67</v>
      </c>
      <c r="K456" s="105" t="s">
        <v>18</v>
      </c>
      <c r="L456" s="7"/>
      <c r="M456" s="7"/>
      <c r="N456" s="6"/>
      <c r="O456" s="88">
        <f t="shared" ca="1" si="27"/>
        <v>44593</v>
      </c>
      <c r="P456" s="5" t="s">
        <v>21</v>
      </c>
      <c r="Q456" s="13" t="s">
        <v>22</v>
      </c>
      <c r="R456" s="11" t="s">
        <v>23</v>
      </c>
      <c r="S456" s="24">
        <v>44399</v>
      </c>
      <c r="T456" s="24">
        <v>44420</v>
      </c>
      <c r="U456" s="24" t="s">
        <v>23</v>
      </c>
      <c r="V456" s="24">
        <v>46217</v>
      </c>
      <c r="W456" s="180"/>
      <c r="X456" s="108">
        <v>44434</v>
      </c>
      <c r="Y456" s="24">
        <v>44399</v>
      </c>
      <c r="Z456" s="7"/>
      <c r="AA456" s="22"/>
      <c r="AB456" s="110"/>
      <c r="AC456" s="58"/>
      <c r="AE456" s="161">
        <f>IF(COUNTIF($F$5:$F456,F456)&gt;1,"0",COUNTIF($F$5:$F456,F456))</f>
        <v>1</v>
      </c>
      <c r="AF456" s="162">
        <f>COUNTIF($I456,"*GSB*")*$AE456</f>
        <v>0</v>
      </c>
      <c r="AG456" s="33">
        <f>COUNTIF($I456,"3a")*$AE456</f>
        <v>0</v>
      </c>
      <c r="AH456" s="33">
        <f>COUNTIF($I456,"4e")*$AE456</f>
        <v>1</v>
      </c>
      <c r="AI456" s="33">
        <f t="shared" si="25"/>
        <v>0</v>
      </c>
      <c r="AJ456" s="33">
        <f>COUNTIF($I456,"BAM")*$AE456</f>
        <v>0</v>
      </c>
      <c r="AK456" s="163">
        <f>(COUNTIF($I456,"AUTRES")+COUNTIF($I456,"UID")+COUNTIF($I456,"CII")+COUNTIF($I456,"EAE"))*$AE456</f>
        <v>0</v>
      </c>
      <c r="AL456" s="164">
        <f t="shared" si="26"/>
        <v>0</v>
      </c>
      <c r="AM456" s="33">
        <f>COUNTIF($J456,"MAR")*$AE456</f>
        <v>0</v>
      </c>
      <c r="AN456" s="165">
        <f>COUNTIF($J456,"TER")*$AE456</f>
        <v>1</v>
      </c>
    </row>
    <row r="457" spans="1:40" ht="20.100000000000001" customHeight="1" x14ac:dyDescent="0.25">
      <c r="A457" s="12"/>
      <c r="B457" s="10">
        <v>44390</v>
      </c>
      <c r="C457" s="29"/>
      <c r="D457" s="7"/>
      <c r="E457" s="11"/>
      <c r="F457" s="120">
        <v>453</v>
      </c>
      <c r="G457" s="115"/>
      <c r="H457" s="6"/>
      <c r="I457" s="16" t="s">
        <v>60</v>
      </c>
      <c r="J457" s="17" t="s">
        <v>67</v>
      </c>
      <c r="K457" s="105" t="s">
        <v>24</v>
      </c>
      <c r="L457" s="7"/>
      <c r="M457" s="7"/>
      <c r="N457" s="6"/>
      <c r="O457" s="88">
        <f t="shared" ca="1" si="27"/>
        <v>44593</v>
      </c>
      <c r="P457" s="5" t="s">
        <v>21</v>
      </c>
      <c r="Q457" s="13" t="s">
        <v>22</v>
      </c>
      <c r="R457" s="11" t="s">
        <v>23</v>
      </c>
      <c r="S457" s="24">
        <v>44392</v>
      </c>
      <c r="T457" s="24">
        <v>44420</v>
      </c>
      <c r="U457" s="24" t="s">
        <v>23</v>
      </c>
      <c r="V457" s="24">
        <v>46217</v>
      </c>
      <c r="W457" s="180"/>
      <c r="X457" s="108">
        <v>44434</v>
      </c>
      <c r="Y457" s="24">
        <v>44399</v>
      </c>
      <c r="Z457" s="7"/>
      <c r="AA457" s="22"/>
      <c r="AB457" s="110"/>
      <c r="AC457" s="58"/>
      <c r="AE457" s="161">
        <f>IF(COUNTIF($F$5:$F457,F457)&gt;1,"0",COUNTIF($F$5:$F457,F457))</f>
        <v>1</v>
      </c>
      <c r="AF457" s="162">
        <f>COUNTIF($I457,"*GSB*")*$AE457</f>
        <v>0</v>
      </c>
      <c r="AG457" s="33">
        <f>COUNTIF($I457,"3a")*$AE457</f>
        <v>0</v>
      </c>
      <c r="AH457" s="33">
        <f>COUNTIF($I457,"4e")*$AE457</f>
        <v>1</v>
      </c>
      <c r="AI457" s="33">
        <f t="shared" si="25"/>
        <v>0</v>
      </c>
      <c r="AJ457" s="33">
        <f>COUNTIF($I457,"BAM")*$AE457</f>
        <v>0</v>
      </c>
      <c r="AK457" s="163">
        <f>(COUNTIF($I457,"AUTRES")+COUNTIF($I457,"UID")+COUNTIF($I457,"CII")+COUNTIF($I457,"EAE"))*$AE457</f>
        <v>0</v>
      </c>
      <c r="AL457" s="164">
        <f t="shared" si="26"/>
        <v>0</v>
      </c>
      <c r="AM457" s="33">
        <f>COUNTIF($J457,"MAR")*$AE457</f>
        <v>0</v>
      </c>
      <c r="AN457" s="165">
        <f>COUNTIF($J457,"TER")*$AE457</f>
        <v>1</v>
      </c>
    </row>
    <row r="458" spans="1:40" ht="20.100000000000001" customHeight="1" x14ac:dyDescent="0.25">
      <c r="A458" s="12"/>
      <c r="B458" s="10">
        <v>44392</v>
      </c>
      <c r="C458" s="29"/>
      <c r="D458" s="7"/>
      <c r="E458" s="11"/>
      <c r="F458" s="120">
        <v>454</v>
      </c>
      <c r="G458" s="115"/>
      <c r="H458" s="6"/>
      <c r="I458" s="16" t="s">
        <v>61</v>
      </c>
      <c r="J458" s="17" t="s">
        <v>67</v>
      </c>
      <c r="K458" s="105" t="s">
        <v>33</v>
      </c>
      <c r="L458" s="7"/>
      <c r="M458" s="7"/>
      <c r="N458" s="6"/>
      <c r="O458" s="88">
        <f t="shared" ca="1" si="27"/>
        <v>44593</v>
      </c>
      <c r="P458" s="5" t="s">
        <v>21</v>
      </c>
      <c r="Q458" s="13" t="s">
        <v>22</v>
      </c>
      <c r="R458" s="11" t="s">
        <v>23</v>
      </c>
      <c r="S458" s="24">
        <v>44392</v>
      </c>
      <c r="T458" s="24">
        <v>44420</v>
      </c>
      <c r="U458" s="24" t="s">
        <v>23</v>
      </c>
      <c r="V458" s="24">
        <v>44500</v>
      </c>
      <c r="W458" s="180"/>
      <c r="X458" s="24">
        <v>44421</v>
      </c>
      <c r="Y458" s="24">
        <v>44399</v>
      </c>
      <c r="Z458" s="7"/>
      <c r="AA458" s="22"/>
      <c r="AB458" s="110"/>
      <c r="AC458" s="58"/>
      <c r="AE458" s="161">
        <f>IF(COUNTIF($F$5:$F458,F458)&gt;1,"0",COUNTIF($F$5:$F458,F458))</f>
        <v>1</v>
      </c>
      <c r="AF458" s="162">
        <f>COUNTIF($I458,"*GSB*")*$AE458</f>
        <v>0</v>
      </c>
      <c r="AG458" s="33">
        <f>COUNTIF($I458,"3a")*$AE458</f>
        <v>1</v>
      </c>
      <c r="AH458" s="33">
        <f>COUNTIF($I458,"4e")*$AE458</f>
        <v>0</v>
      </c>
      <c r="AI458" s="33">
        <f t="shared" si="25"/>
        <v>0</v>
      </c>
      <c r="AJ458" s="33">
        <f>COUNTIF($I458,"BAM")*$AE458</f>
        <v>0</v>
      </c>
      <c r="AK458" s="163">
        <f>(COUNTIF($I458,"AUTRES")+COUNTIF($I458,"UID")+COUNTIF($I458,"CII")+COUNTIF($I458,"EAE"))*$AE458</f>
        <v>0</v>
      </c>
      <c r="AL458" s="164">
        <f t="shared" si="26"/>
        <v>0</v>
      </c>
      <c r="AM458" s="33">
        <f>COUNTIF($J458,"MAR")*$AE458</f>
        <v>0</v>
      </c>
      <c r="AN458" s="165">
        <f>COUNTIF($J458,"TER")*$AE458</f>
        <v>1</v>
      </c>
    </row>
    <row r="459" spans="1:40" ht="20.100000000000001" customHeight="1" x14ac:dyDescent="0.25">
      <c r="A459" s="12"/>
      <c r="B459" s="10">
        <v>44396</v>
      </c>
      <c r="C459" s="29"/>
      <c r="D459" s="7"/>
      <c r="E459" s="11"/>
      <c r="F459" s="120">
        <v>455</v>
      </c>
      <c r="G459" s="115"/>
      <c r="H459" s="6"/>
      <c r="I459" s="16" t="s">
        <v>64</v>
      </c>
      <c r="J459" s="13" t="s">
        <v>66</v>
      </c>
      <c r="K459" s="105" t="s">
        <v>24</v>
      </c>
      <c r="L459" s="7"/>
      <c r="M459" s="7"/>
      <c r="N459" s="6"/>
      <c r="O459" s="88">
        <f t="shared" ca="1" si="27"/>
        <v>44593</v>
      </c>
      <c r="P459" s="5" t="s">
        <v>21</v>
      </c>
      <c r="Q459" s="13" t="s">
        <v>22</v>
      </c>
      <c r="R459" s="11" t="s">
        <v>23</v>
      </c>
      <c r="S459" s="24">
        <v>44398</v>
      </c>
      <c r="T459" s="24">
        <v>44420</v>
      </c>
      <c r="U459" s="24" t="s">
        <v>23</v>
      </c>
      <c r="V459" s="24">
        <v>46243</v>
      </c>
      <c r="W459" s="180"/>
      <c r="X459" s="24">
        <v>44445</v>
      </c>
      <c r="Y459" s="24">
        <v>44399</v>
      </c>
      <c r="Z459" s="7"/>
      <c r="AA459" s="22"/>
      <c r="AB459" s="110"/>
      <c r="AC459" s="58"/>
      <c r="AE459" s="161">
        <f>IF(COUNTIF($F$5:$F459,F459)&gt;1,"0",COUNTIF($F$5:$F459,F459))</f>
        <v>1</v>
      </c>
      <c r="AF459" s="162">
        <f>COUNTIF($I459,"*GSB*")*$AE459</f>
        <v>0</v>
      </c>
      <c r="AG459" s="33">
        <f>COUNTIF($I459,"3a")*$AE459</f>
        <v>0</v>
      </c>
      <c r="AH459" s="33">
        <f>COUNTIF($I459,"4e")*$AE459</f>
        <v>0</v>
      </c>
      <c r="AI459" s="33">
        <f t="shared" si="25"/>
        <v>0</v>
      </c>
      <c r="AJ459" s="33">
        <f>COUNTIF($I459,"BAM")*$AE459</f>
        <v>1</v>
      </c>
      <c r="AK459" s="163">
        <f>(COUNTIF($I459,"AUTRES")+COUNTIF($I459,"UID")+COUNTIF($I459,"CII")+COUNTIF($I459,"EAE"))*$AE459</f>
        <v>0</v>
      </c>
      <c r="AL459" s="164">
        <f t="shared" si="26"/>
        <v>0</v>
      </c>
      <c r="AM459" s="33">
        <f>COUNTIF($J459,"MAR")*$AE459</f>
        <v>1</v>
      </c>
      <c r="AN459" s="165">
        <f>COUNTIF($J459,"TER")*$AE459</f>
        <v>0</v>
      </c>
    </row>
    <row r="460" spans="1:40" ht="20.100000000000001" customHeight="1" x14ac:dyDescent="0.25">
      <c r="A460" s="12"/>
      <c r="B460" s="10">
        <v>44396</v>
      </c>
      <c r="C460" s="29"/>
      <c r="D460" s="7"/>
      <c r="E460" s="11"/>
      <c r="F460" s="120">
        <v>456</v>
      </c>
      <c r="G460" s="115"/>
      <c r="H460" s="6"/>
      <c r="I460" s="16" t="s">
        <v>64</v>
      </c>
      <c r="J460" s="13" t="s">
        <v>66</v>
      </c>
      <c r="K460" s="105" t="s">
        <v>24</v>
      </c>
      <c r="L460" s="7"/>
      <c r="M460" s="7"/>
      <c r="N460" s="6"/>
      <c r="O460" s="88">
        <f t="shared" ca="1" si="27"/>
        <v>44593</v>
      </c>
      <c r="P460" s="5" t="s">
        <v>21</v>
      </c>
      <c r="Q460" s="13" t="s">
        <v>22</v>
      </c>
      <c r="R460" s="11" t="s">
        <v>23</v>
      </c>
      <c r="S460" s="24">
        <v>44398</v>
      </c>
      <c r="T460" s="24">
        <v>44420</v>
      </c>
      <c r="U460" s="24" t="s">
        <v>23</v>
      </c>
      <c r="V460" s="24">
        <v>46243</v>
      </c>
      <c r="W460" s="180"/>
      <c r="X460" s="24">
        <v>44445</v>
      </c>
      <c r="Y460" s="24">
        <v>44399</v>
      </c>
      <c r="Z460" s="7"/>
      <c r="AA460" s="22"/>
      <c r="AB460" s="110"/>
      <c r="AC460" s="58"/>
      <c r="AE460" s="161">
        <f>IF(COUNTIF($F$5:$F460,F460)&gt;1,"0",COUNTIF($F$5:$F460,F460))</f>
        <v>1</v>
      </c>
      <c r="AF460" s="162">
        <f>COUNTIF($I460,"*GSB*")*$AE460</f>
        <v>0</v>
      </c>
      <c r="AG460" s="33">
        <f>COUNTIF($I460,"3a")*$AE460</f>
        <v>0</v>
      </c>
      <c r="AH460" s="33">
        <f>COUNTIF($I460,"4e")*$AE460</f>
        <v>0</v>
      </c>
      <c r="AI460" s="33">
        <f t="shared" si="25"/>
        <v>0</v>
      </c>
      <c r="AJ460" s="33">
        <f>COUNTIF($I460,"BAM")*$AE460</f>
        <v>1</v>
      </c>
      <c r="AK460" s="163">
        <f>(COUNTIF($I460,"AUTRES")+COUNTIF($I460,"UID")+COUNTIF($I460,"CII")+COUNTIF($I460,"EAE"))*$AE460</f>
        <v>0</v>
      </c>
      <c r="AL460" s="164">
        <f t="shared" si="26"/>
        <v>0</v>
      </c>
      <c r="AM460" s="33">
        <f>COUNTIF($J460,"MAR")*$AE460</f>
        <v>1</v>
      </c>
      <c r="AN460" s="165">
        <f>COUNTIF($J460,"TER")*$AE460</f>
        <v>0</v>
      </c>
    </row>
    <row r="461" spans="1:40" ht="20.100000000000001" customHeight="1" x14ac:dyDescent="0.25">
      <c r="A461" s="12"/>
      <c r="B461" s="10">
        <v>44396</v>
      </c>
      <c r="C461" s="29"/>
      <c r="D461" s="7"/>
      <c r="E461" s="11"/>
      <c r="F461" s="120">
        <v>457</v>
      </c>
      <c r="G461" s="115"/>
      <c r="H461" s="6"/>
      <c r="I461" s="16" t="s">
        <v>64</v>
      </c>
      <c r="J461" s="13" t="s">
        <v>66</v>
      </c>
      <c r="K461" s="105" t="s">
        <v>24</v>
      </c>
      <c r="L461" s="7"/>
      <c r="M461" s="7"/>
      <c r="N461" s="6"/>
      <c r="O461" s="88">
        <f t="shared" ca="1" si="27"/>
        <v>44593</v>
      </c>
      <c r="P461" s="5" t="s">
        <v>26</v>
      </c>
      <c r="Q461" s="13" t="s">
        <v>26</v>
      </c>
      <c r="R461" s="11" t="s">
        <v>27</v>
      </c>
      <c r="S461" s="24">
        <v>44396</v>
      </c>
      <c r="T461" s="92"/>
      <c r="U461" s="92"/>
      <c r="V461" s="92"/>
      <c r="W461" s="179"/>
      <c r="X461" s="92"/>
      <c r="Y461" s="92">
        <v>44396</v>
      </c>
      <c r="Z461" s="7"/>
      <c r="AA461" s="22"/>
      <c r="AB461" s="110"/>
      <c r="AC461" s="58"/>
      <c r="AE461" s="161">
        <f>IF(COUNTIF($F$5:$F461,F461)&gt;1,"0",COUNTIF($F$5:$F461,F461))</f>
        <v>1</v>
      </c>
      <c r="AF461" s="162">
        <f>COUNTIF($I461,"*GSB*")*$AE461</f>
        <v>0</v>
      </c>
      <c r="AG461" s="33">
        <f>COUNTIF($I461,"3a")*$AE461</f>
        <v>0</v>
      </c>
      <c r="AH461" s="33">
        <f>COUNTIF($I461,"4e")*$AE461</f>
        <v>0</v>
      </c>
      <c r="AI461" s="33">
        <f t="shared" si="25"/>
        <v>0</v>
      </c>
      <c r="AJ461" s="33">
        <f>COUNTIF($I461,"BAM")*$AE461</f>
        <v>1</v>
      </c>
      <c r="AK461" s="163">
        <f>(COUNTIF($I461,"AUTRES")+COUNTIF($I461,"UID")+COUNTIF($I461,"CII")+COUNTIF($I461,"EAE"))*$AE461</f>
        <v>0</v>
      </c>
      <c r="AL461" s="164">
        <f t="shared" si="26"/>
        <v>0</v>
      </c>
      <c r="AM461" s="33">
        <f>COUNTIF($J461,"MAR")*$AE461</f>
        <v>1</v>
      </c>
      <c r="AN461" s="165">
        <f>COUNTIF($J461,"TER")*$AE461</f>
        <v>0</v>
      </c>
    </row>
    <row r="462" spans="1:40" ht="20.100000000000001" customHeight="1" x14ac:dyDescent="0.25">
      <c r="A462" s="12"/>
      <c r="B462" s="10">
        <v>44396</v>
      </c>
      <c r="C462" s="29"/>
      <c r="D462" s="7"/>
      <c r="E462" s="11"/>
      <c r="F462" s="120">
        <v>458</v>
      </c>
      <c r="G462" s="115"/>
      <c r="H462" s="6"/>
      <c r="I462" s="16" t="s">
        <v>73</v>
      </c>
      <c r="J462" s="17" t="s">
        <v>67</v>
      </c>
      <c r="K462" s="105" t="s">
        <v>18</v>
      </c>
      <c r="L462" s="7"/>
      <c r="M462" s="7"/>
      <c r="N462" s="6"/>
      <c r="O462" s="88">
        <f t="shared" ca="1" si="27"/>
        <v>44593</v>
      </c>
      <c r="P462" s="5" t="s">
        <v>21</v>
      </c>
      <c r="Q462" s="13" t="s">
        <v>22</v>
      </c>
      <c r="R462" s="11" t="s">
        <v>23</v>
      </c>
      <c r="S462" s="24">
        <v>44468</v>
      </c>
      <c r="T462" s="24">
        <v>44481</v>
      </c>
      <c r="U462" s="24" t="s">
        <v>23</v>
      </c>
      <c r="V462" s="24">
        <v>46300</v>
      </c>
      <c r="W462" s="180"/>
      <c r="X462" s="24">
        <v>44532</v>
      </c>
      <c r="Y462" s="24">
        <v>44473</v>
      </c>
      <c r="Z462" s="7"/>
      <c r="AA462" s="22"/>
      <c r="AB462" s="110"/>
      <c r="AC462" s="58"/>
      <c r="AE462" s="161">
        <f>IF(COUNTIF($F$5:$F462,F462)&gt;1,"0",COUNTIF($F$5:$F462,F462))</f>
        <v>1</v>
      </c>
      <c r="AF462" s="162">
        <f>COUNTIF($I462,"*GSB*")*$AE462</f>
        <v>0</v>
      </c>
      <c r="AG462" s="33">
        <f>COUNTIF($I462,"3a")*$AE462</f>
        <v>0</v>
      </c>
      <c r="AH462" s="33">
        <f>COUNTIF($I462,"4e")*$AE462</f>
        <v>0</v>
      </c>
      <c r="AI462" s="33">
        <f t="shared" si="25"/>
        <v>1</v>
      </c>
      <c r="AJ462" s="33">
        <f>COUNTIF($I462,"BAM")*$AE462</f>
        <v>0</v>
      </c>
      <c r="AK462" s="163">
        <f>(COUNTIF($I462,"AUTRES")+COUNTIF($I462,"UID")+COUNTIF($I462,"CII")+COUNTIF($I462,"EAE"))*$AE462</f>
        <v>0</v>
      </c>
      <c r="AL462" s="164">
        <f t="shared" si="26"/>
        <v>0</v>
      </c>
      <c r="AM462" s="33">
        <f>COUNTIF($J462,"MAR")*$AE462</f>
        <v>0</v>
      </c>
      <c r="AN462" s="165">
        <f>COUNTIF($J462,"TER")*$AE462</f>
        <v>1</v>
      </c>
    </row>
    <row r="463" spans="1:40" ht="20.100000000000001" customHeight="1" x14ac:dyDescent="0.25">
      <c r="A463" s="12"/>
      <c r="B463" s="10">
        <v>44396</v>
      </c>
      <c r="C463" s="29"/>
      <c r="D463" s="7"/>
      <c r="E463" s="11"/>
      <c r="F463" s="120">
        <v>459</v>
      </c>
      <c r="G463" s="115"/>
      <c r="H463" s="6"/>
      <c r="I463" s="16" t="s">
        <v>73</v>
      </c>
      <c r="J463" s="17" t="s">
        <v>67</v>
      </c>
      <c r="K463" s="105" t="s">
        <v>24</v>
      </c>
      <c r="L463" s="7"/>
      <c r="M463" s="7"/>
      <c r="N463" s="6"/>
      <c r="O463" s="88">
        <f t="shared" ca="1" si="27"/>
        <v>44593</v>
      </c>
      <c r="P463" s="5" t="s">
        <v>21</v>
      </c>
      <c r="Q463" s="13" t="s">
        <v>22</v>
      </c>
      <c r="R463" s="11" t="s">
        <v>23</v>
      </c>
      <c r="S463" s="24">
        <v>44396</v>
      </c>
      <c r="T463" s="24">
        <v>44420</v>
      </c>
      <c r="U463" s="24" t="s">
        <v>23</v>
      </c>
      <c r="V463" s="24">
        <v>46243</v>
      </c>
      <c r="W463" s="180"/>
      <c r="X463" s="24">
        <v>44474</v>
      </c>
      <c r="Y463" s="24">
        <v>44399</v>
      </c>
      <c r="Z463" s="7"/>
      <c r="AA463" s="22"/>
      <c r="AB463" s="110"/>
      <c r="AC463" s="58"/>
      <c r="AE463" s="161">
        <f>IF(COUNTIF($F$5:$F463,F463)&gt;1,"0",COUNTIF($F$5:$F463,F463))</f>
        <v>1</v>
      </c>
      <c r="AF463" s="162">
        <f>COUNTIF($I463,"*GSB*")*$AE463</f>
        <v>0</v>
      </c>
      <c r="AG463" s="33">
        <f>COUNTIF($I463,"3a")*$AE463</f>
        <v>0</v>
      </c>
      <c r="AH463" s="33">
        <f>COUNTIF($I463,"4e")*$AE463</f>
        <v>0</v>
      </c>
      <c r="AI463" s="33">
        <f t="shared" si="25"/>
        <v>1</v>
      </c>
      <c r="AJ463" s="33">
        <f>COUNTIF($I463,"BAM")*$AE463</f>
        <v>0</v>
      </c>
      <c r="AK463" s="163">
        <f>(COUNTIF($I463,"AUTRES")+COUNTIF($I463,"UID")+COUNTIF($I463,"CII")+COUNTIF($I463,"EAE"))*$AE463</f>
        <v>0</v>
      </c>
      <c r="AL463" s="164">
        <f t="shared" si="26"/>
        <v>0</v>
      </c>
      <c r="AM463" s="33">
        <f>COUNTIF($J463,"MAR")*$AE463</f>
        <v>0</v>
      </c>
      <c r="AN463" s="165">
        <f>COUNTIF($J463,"TER")*$AE463</f>
        <v>1</v>
      </c>
    </row>
    <row r="464" spans="1:40" ht="20.100000000000001" customHeight="1" x14ac:dyDescent="0.25">
      <c r="A464" s="12"/>
      <c r="B464" s="10">
        <v>44397</v>
      </c>
      <c r="C464" s="29"/>
      <c r="D464" s="7"/>
      <c r="E464" s="11"/>
      <c r="F464" s="120">
        <v>460</v>
      </c>
      <c r="G464" s="115"/>
      <c r="H464" s="6"/>
      <c r="I464" s="16" t="s">
        <v>61</v>
      </c>
      <c r="J464" s="17" t="s">
        <v>67</v>
      </c>
      <c r="K464" s="105" t="s">
        <v>18</v>
      </c>
      <c r="L464" s="7"/>
      <c r="M464" s="7"/>
      <c r="N464" s="6"/>
      <c r="O464" s="88">
        <f t="shared" ca="1" si="27"/>
        <v>44593</v>
      </c>
      <c r="P464" s="5" t="s">
        <v>21</v>
      </c>
      <c r="Q464" s="13" t="s">
        <v>22</v>
      </c>
      <c r="R464" s="11" t="s">
        <v>23</v>
      </c>
      <c r="S464" s="24">
        <v>44398</v>
      </c>
      <c r="T464" s="24">
        <v>44420</v>
      </c>
      <c r="U464" s="24" t="s">
        <v>23</v>
      </c>
      <c r="V464" s="24">
        <v>44744</v>
      </c>
      <c r="W464" s="180"/>
      <c r="X464" s="24">
        <v>44433</v>
      </c>
      <c r="Y464" s="24">
        <v>44399</v>
      </c>
      <c r="Z464" s="7"/>
      <c r="AA464" s="22"/>
      <c r="AB464" s="110"/>
      <c r="AC464" s="58"/>
      <c r="AE464" s="161">
        <f>IF(COUNTIF($F$5:$F464,F464)&gt;1,"0",COUNTIF($F$5:$F464,F464))</f>
        <v>1</v>
      </c>
      <c r="AF464" s="162">
        <f>COUNTIF($I464,"*GSB*")*$AE464</f>
        <v>0</v>
      </c>
      <c r="AG464" s="33">
        <f>COUNTIF($I464,"3a")*$AE464</f>
        <v>1</v>
      </c>
      <c r="AH464" s="33">
        <f>COUNTIF($I464,"4e")*$AE464</f>
        <v>0</v>
      </c>
      <c r="AI464" s="33">
        <f t="shared" si="25"/>
        <v>0</v>
      </c>
      <c r="AJ464" s="33">
        <f>COUNTIF($I464,"BAM")*$AE464</f>
        <v>0</v>
      </c>
      <c r="AK464" s="163">
        <f>(COUNTIF($I464,"AUTRES")+COUNTIF($I464,"UID")+COUNTIF($I464,"CII")+COUNTIF($I464,"EAE"))*$AE464</f>
        <v>0</v>
      </c>
      <c r="AL464" s="164">
        <f t="shared" si="26"/>
        <v>0</v>
      </c>
      <c r="AM464" s="33">
        <f>COUNTIF($J464,"MAR")*$AE464</f>
        <v>0</v>
      </c>
      <c r="AN464" s="165">
        <f>COUNTIF($J464,"TER")*$AE464</f>
        <v>1</v>
      </c>
    </row>
    <row r="465" spans="1:40" ht="20.100000000000001" customHeight="1" x14ac:dyDescent="0.25">
      <c r="A465" s="12"/>
      <c r="B465" s="10">
        <v>44398</v>
      </c>
      <c r="C465" s="29"/>
      <c r="D465" s="7"/>
      <c r="E465" s="11"/>
      <c r="F465" s="120">
        <v>461</v>
      </c>
      <c r="G465" s="115"/>
      <c r="H465" s="6"/>
      <c r="I465" s="16" t="s">
        <v>61</v>
      </c>
      <c r="J465" s="17" t="s">
        <v>67</v>
      </c>
      <c r="K465" s="105" t="s">
        <v>24</v>
      </c>
      <c r="L465" s="7"/>
      <c r="M465" s="7"/>
      <c r="N465" s="6"/>
      <c r="O465" s="88">
        <f t="shared" ca="1" si="27"/>
        <v>44593</v>
      </c>
      <c r="P465" s="5" t="s">
        <v>21</v>
      </c>
      <c r="Q465" s="13" t="s">
        <v>26</v>
      </c>
      <c r="R465" s="11" t="s">
        <v>19</v>
      </c>
      <c r="S465" s="24">
        <v>44398</v>
      </c>
      <c r="T465" s="24"/>
      <c r="U465" s="24"/>
      <c r="V465" s="24"/>
      <c r="W465" s="106"/>
      <c r="X465" s="24"/>
      <c r="Y465" s="24"/>
      <c r="Z465" s="7"/>
      <c r="AA465" s="22"/>
      <c r="AB465" s="114"/>
      <c r="AC465" s="58"/>
      <c r="AE465" s="161">
        <f>IF(COUNTIF($F$5:$F465,F465)&gt;1,"0",COUNTIF($F$5:$F465,F465))</f>
        <v>1</v>
      </c>
      <c r="AF465" s="162">
        <f>COUNTIF($I465,"*GSB*")*$AE465</f>
        <v>0</v>
      </c>
      <c r="AG465" s="33">
        <f>COUNTIF($I465,"3a")*$AE465</f>
        <v>1</v>
      </c>
      <c r="AH465" s="33">
        <f>COUNTIF($I465,"4e")*$AE465</f>
        <v>0</v>
      </c>
      <c r="AI465" s="33">
        <f t="shared" si="25"/>
        <v>0</v>
      </c>
      <c r="AJ465" s="33">
        <f>COUNTIF($I465,"BAM")*$AE465</f>
        <v>0</v>
      </c>
      <c r="AK465" s="163">
        <f>(COUNTIF($I465,"AUTRES")+COUNTIF($I465,"UID")+COUNTIF($I465,"CII")+COUNTIF($I465,"EAE"))*$AE465</f>
        <v>0</v>
      </c>
      <c r="AL465" s="164">
        <f t="shared" si="26"/>
        <v>0</v>
      </c>
      <c r="AM465" s="33">
        <f>COUNTIF($J465,"MAR")*$AE465</f>
        <v>0</v>
      </c>
      <c r="AN465" s="165">
        <f>COUNTIF($J465,"TER")*$AE465</f>
        <v>1</v>
      </c>
    </row>
    <row r="466" spans="1:40" ht="20.100000000000001" customHeight="1" x14ac:dyDescent="0.25">
      <c r="A466" s="12"/>
      <c r="B466" s="10">
        <v>44403</v>
      </c>
      <c r="C466" s="29"/>
      <c r="D466" s="7"/>
      <c r="E466" s="11"/>
      <c r="F466" s="120">
        <v>462</v>
      </c>
      <c r="G466" s="115"/>
      <c r="H466" s="6"/>
      <c r="I466" s="16" t="s">
        <v>60</v>
      </c>
      <c r="J466" s="17" t="s">
        <v>67</v>
      </c>
      <c r="K466" s="105" t="s">
        <v>18</v>
      </c>
      <c r="L466" s="7"/>
      <c r="M466" s="7"/>
      <c r="N466" s="6"/>
      <c r="O466" s="88">
        <f t="shared" ca="1" si="27"/>
        <v>44593</v>
      </c>
      <c r="P466" s="5" t="s">
        <v>21</v>
      </c>
      <c r="Q466" s="13" t="s">
        <v>22</v>
      </c>
      <c r="R466" s="11" t="s">
        <v>23</v>
      </c>
      <c r="S466" s="24">
        <v>44406</v>
      </c>
      <c r="T466" s="24">
        <v>44449</v>
      </c>
      <c r="U466" s="24" t="s">
        <v>23</v>
      </c>
      <c r="V466" s="24">
        <v>46271</v>
      </c>
      <c r="W466" s="180"/>
      <c r="X466" s="24">
        <v>44482</v>
      </c>
      <c r="Y466" s="24">
        <v>44442</v>
      </c>
      <c r="Z466" s="7"/>
      <c r="AA466" s="22"/>
      <c r="AB466" s="110"/>
      <c r="AC466" s="58"/>
      <c r="AE466" s="161">
        <f>IF(COUNTIF($F$5:$F466,F466)&gt;1,"0",COUNTIF($F$5:$F466,F466))</f>
        <v>1</v>
      </c>
      <c r="AF466" s="162">
        <f>COUNTIF($I466,"*GSB*")*$AE466</f>
        <v>0</v>
      </c>
      <c r="AG466" s="33">
        <f>COUNTIF($I466,"3a")*$AE466</f>
        <v>0</v>
      </c>
      <c r="AH466" s="33">
        <f>COUNTIF($I466,"4e")*$AE466</f>
        <v>1</v>
      </c>
      <c r="AI466" s="33">
        <f t="shared" si="25"/>
        <v>0</v>
      </c>
      <c r="AJ466" s="33">
        <f>COUNTIF($I466,"BAM")*$AE466</f>
        <v>0</v>
      </c>
      <c r="AK466" s="163">
        <f>(COUNTIF($I466,"AUTRES")+COUNTIF($I466,"UID")+COUNTIF($I466,"CII")+COUNTIF($I466,"EAE"))*$AE466</f>
        <v>0</v>
      </c>
      <c r="AL466" s="164">
        <f t="shared" si="26"/>
        <v>0</v>
      </c>
      <c r="AM466" s="33">
        <f>COUNTIF($J466,"MAR")*$AE466</f>
        <v>0</v>
      </c>
      <c r="AN466" s="165">
        <f>COUNTIF($J466,"TER")*$AE466</f>
        <v>1</v>
      </c>
    </row>
    <row r="467" spans="1:40" ht="20.100000000000001" customHeight="1" x14ac:dyDescent="0.25">
      <c r="A467" s="12"/>
      <c r="B467" s="10">
        <v>44404</v>
      </c>
      <c r="C467" s="29"/>
      <c r="D467" s="7"/>
      <c r="E467" s="11"/>
      <c r="F467" s="120">
        <v>463</v>
      </c>
      <c r="G467" s="115"/>
      <c r="H467" s="6"/>
      <c r="I467" s="16" t="s">
        <v>60</v>
      </c>
      <c r="J467" s="17" t="s">
        <v>67</v>
      </c>
      <c r="K467" s="105" t="s">
        <v>33</v>
      </c>
      <c r="L467" s="7"/>
      <c r="M467" s="7"/>
      <c r="N467" s="6"/>
      <c r="O467" s="88">
        <f t="shared" ca="1" si="27"/>
        <v>44593</v>
      </c>
      <c r="P467" s="5" t="s">
        <v>21</v>
      </c>
      <c r="Q467" s="13" t="s">
        <v>22</v>
      </c>
      <c r="R467" s="11" t="s">
        <v>23</v>
      </c>
      <c r="S467" s="24">
        <v>44467</v>
      </c>
      <c r="T467" s="24">
        <v>44475</v>
      </c>
      <c r="U467" s="24" t="s">
        <v>23</v>
      </c>
      <c r="V467" s="24">
        <v>46295</v>
      </c>
      <c r="W467" s="180"/>
      <c r="X467" s="24">
        <v>44482</v>
      </c>
      <c r="Y467" s="24">
        <v>44468</v>
      </c>
      <c r="Z467" s="7"/>
      <c r="AA467" s="22"/>
      <c r="AB467" s="110"/>
      <c r="AC467" s="58"/>
      <c r="AE467" s="161">
        <f>IF(COUNTIF($F$5:$F467,F467)&gt;1,"0",COUNTIF($F$5:$F467,F467))</f>
        <v>1</v>
      </c>
      <c r="AF467" s="162">
        <f>COUNTIF($I467,"*GSB*")*$AE467</f>
        <v>0</v>
      </c>
      <c r="AG467" s="33">
        <f>COUNTIF($I467,"3a")*$AE467</f>
        <v>0</v>
      </c>
      <c r="AH467" s="33">
        <f>COUNTIF($I467,"4e")*$AE467</f>
        <v>1</v>
      </c>
      <c r="AI467" s="33">
        <f t="shared" si="25"/>
        <v>0</v>
      </c>
      <c r="AJ467" s="33">
        <f>COUNTIF($I467,"BAM")*$AE467</f>
        <v>0</v>
      </c>
      <c r="AK467" s="163">
        <f>(COUNTIF($I467,"AUTRES")+COUNTIF($I467,"UID")+COUNTIF($I467,"CII")+COUNTIF($I467,"EAE"))*$AE467</f>
        <v>0</v>
      </c>
      <c r="AL467" s="164">
        <f t="shared" si="26"/>
        <v>0</v>
      </c>
      <c r="AM467" s="33">
        <f>COUNTIF($J467,"MAR")*$AE467</f>
        <v>0</v>
      </c>
      <c r="AN467" s="165">
        <f>COUNTIF($J467,"TER")*$AE467</f>
        <v>1</v>
      </c>
    </row>
    <row r="468" spans="1:40" ht="20.100000000000001" customHeight="1" x14ac:dyDescent="0.25">
      <c r="A468" s="12"/>
      <c r="B468" s="10">
        <v>44404</v>
      </c>
      <c r="C468" s="29"/>
      <c r="D468" s="7"/>
      <c r="E468" s="11"/>
      <c r="F468" s="120">
        <v>464</v>
      </c>
      <c r="G468" s="115"/>
      <c r="H468" s="6"/>
      <c r="I468" s="16" t="s">
        <v>60</v>
      </c>
      <c r="J468" s="17" t="s">
        <v>67</v>
      </c>
      <c r="K468" s="105" t="s">
        <v>24</v>
      </c>
      <c r="L468" s="7"/>
      <c r="M468" s="7"/>
      <c r="N468" s="6"/>
      <c r="O468" s="88">
        <f t="shared" ca="1" si="27"/>
        <v>44593</v>
      </c>
      <c r="P468" s="5" t="s">
        <v>21</v>
      </c>
      <c r="Q468" s="13" t="s">
        <v>22</v>
      </c>
      <c r="R468" s="11" t="s">
        <v>23</v>
      </c>
      <c r="S468" s="24">
        <v>44468</v>
      </c>
      <c r="T468" s="24">
        <v>44481</v>
      </c>
      <c r="U468" s="24" t="s">
        <v>23</v>
      </c>
      <c r="V468" s="24">
        <v>45035</v>
      </c>
      <c r="W468" s="180"/>
      <c r="X468" s="24">
        <v>44490</v>
      </c>
      <c r="Y468" s="24">
        <v>44473</v>
      </c>
      <c r="Z468" s="7"/>
      <c r="AA468" s="22"/>
      <c r="AB468" s="110"/>
      <c r="AC468" s="58"/>
      <c r="AE468" s="161">
        <f>IF(COUNTIF($F$5:$F468,F468)&gt;1,"0",COUNTIF($F$5:$F468,F468))</f>
        <v>1</v>
      </c>
      <c r="AF468" s="162">
        <f>COUNTIF($I468,"*GSB*")*$AE468</f>
        <v>0</v>
      </c>
      <c r="AG468" s="33">
        <f>COUNTIF($I468,"3a")*$AE468</f>
        <v>0</v>
      </c>
      <c r="AH468" s="33">
        <f>COUNTIF($I468,"4e")*$AE468</f>
        <v>1</v>
      </c>
      <c r="AI468" s="33">
        <f t="shared" si="25"/>
        <v>0</v>
      </c>
      <c r="AJ468" s="33">
        <f>COUNTIF($I468,"BAM")*$AE468</f>
        <v>0</v>
      </c>
      <c r="AK468" s="163">
        <f>(COUNTIF($I468,"AUTRES")+COUNTIF($I468,"UID")+COUNTIF($I468,"CII")+COUNTIF($I468,"EAE"))*$AE468</f>
        <v>0</v>
      </c>
      <c r="AL468" s="164">
        <f t="shared" si="26"/>
        <v>0</v>
      </c>
      <c r="AM468" s="33">
        <f>COUNTIF($J468,"MAR")*$AE468</f>
        <v>0</v>
      </c>
      <c r="AN468" s="165">
        <f>COUNTIF($J468,"TER")*$AE468</f>
        <v>1</v>
      </c>
    </row>
    <row r="469" spans="1:40" ht="20.100000000000001" customHeight="1" x14ac:dyDescent="0.25">
      <c r="A469" s="12"/>
      <c r="B469" s="10">
        <v>44404</v>
      </c>
      <c r="C469" s="29"/>
      <c r="D469" s="7"/>
      <c r="E469" s="11"/>
      <c r="F469" s="120">
        <v>465</v>
      </c>
      <c r="G469" s="115"/>
      <c r="H469" s="6"/>
      <c r="I469" s="16" t="s">
        <v>60</v>
      </c>
      <c r="J469" s="17" t="s">
        <v>67</v>
      </c>
      <c r="K469" s="105" t="s">
        <v>24</v>
      </c>
      <c r="L469" s="7"/>
      <c r="M469" s="7"/>
      <c r="N469" s="6"/>
      <c r="O469" s="88">
        <f t="shared" ca="1" si="27"/>
        <v>44593</v>
      </c>
      <c r="P469" s="5" t="s">
        <v>21</v>
      </c>
      <c r="Q469" s="13" t="s">
        <v>22</v>
      </c>
      <c r="R469" s="11" t="s">
        <v>23</v>
      </c>
      <c r="S469" s="24">
        <v>44406</v>
      </c>
      <c r="T469" s="24">
        <v>44449</v>
      </c>
      <c r="U469" s="24" t="s">
        <v>23</v>
      </c>
      <c r="V469" s="24">
        <v>46093</v>
      </c>
      <c r="W469" s="180"/>
      <c r="X469" s="24">
        <v>44482</v>
      </c>
      <c r="Y469" s="24">
        <v>44442</v>
      </c>
      <c r="Z469" s="7"/>
      <c r="AA469" s="22"/>
      <c r="AB469" s="110"/>
      <c r="AC469" s="58"/>
      <c r="AE469" s="161">
        <f>IF(COUNTIF($F$5:$F469,F469)&gt;1,"0",COUNTIF($F$5:$F469,F469))</f>
        <v>1</v>
      </c>
      <c r="AF469" s="162">
        <f>COUNTIF($I469,"*GSB*")*$AE469</f>
        <v>0</v>
      </c>
      <c r="AG469" s="33">
        <f>COUNTIF($I469,"3a")*$AE469</f>
        <v>0</v>
      </c>
      <c r="AH469" s="33">
        <f>COUNTIF($I469,"4e")*$AE469</f>
        <v>1</v>
      </c>
      <c r="AI469" s="33">
        <f t="shared" si="25"/>
        <v>0</v>
      </c>
      <c r="AJ469" s="33">
        <f>COUNTIF($I469,"BAM")*$AE469</f>
        <v>0</v>
      </c>
      <c r="AK469" s="163">
        <f>(COUNTIF($I469,"AUTRES")+COUNTIF($I469,"UID")+COUNTIF($I469,"CII")+COUNTIF($I469,"EAE"))*$AE469</f>
        <v>0</v>
      </c>
      <c r="AL469" s="164">
        <f t="shared" si="26"/>
        <v>0</v>
      </c>
      <c r="AM469" s="33">
        <f>COUNTIF($J469,"MAR")*$AE469</f>
        <v>0</v>
      </c>
      <c r="AN469" s="165">
        <f>COUNTIF($J469,"TER")*$AE469</f>
        <v>1</v>
      </c>
    </row>
    <row r="470" spans="1:40" ht="20.100000000000001" customHeight="1" x14ac:dyDescent="0.25">
      <c r="A470" s="12"/>
      <c r="B470" s="10">
        <v>44412</v>
      </c>
      <c r="C470" s="29"/>
      <c r="D470" s="7"/>
      <c r="E470" s="11"/>
      <c r="F470" s="120">
        <v>466</v>
      </c>
      <c r="G470" s="115"/>
      <c r="H470" s="6"/>
      <c r="I470" s="16" t="s">
        <v>61</v>
      </c>
      <c r="J470" s="17" t="s">
        <v>67</v>
      </c>
      <c r="K470" s="105" t="s">
        <v>18</v>
      </c>
      <c r="L470" s="7"/>
      <c r="M470" s="7"/>
      <c r="N470" s="6"/>
      <c r="O470" s="88">
        <f t="shared" ca="1" si="27"/>
        <v>44593</v>
      </c>
      <c r="P470" s="5" t="s">
        <v>21</v>
      </c>
      <c r="Q470" s="13" t="s">
        <v>22</v>
      </c>
      <c r="R470" s="11" t="s">
        <v>23</v>
      </c>
      <c r="S470" s="24">
        <v>44418</v>
      </c>
      <c r="T470" s="24">
        <v>44420</v>
      </c>
      <c r="U470" s="24" t="s">
        <v>23</v>
      </c>
      <c r="V470" s="24">
        <v>44627</v>
      </c>
      <c r="W470" s="180"/>
      <c r="X470" s="24">
        <v>44448</v>
      </c>
      <c r="Y470" s="24">
        <v>44421</v>
      </c>
      <c r="Z470" s="7"/>
      <c r="AA470" s="22"/>
      <c r="AB470" s="110"/>
      <c r="AC470" s="58"/>
      <c r="AE470" s="161">
        <f>IF(COUNTIF($F$5:$F470,F470)&gt;1,"0",COUNTIF($F$5:$F470,F470))</f>
        <v>1</v>
      </c>
      <c r="AF470" s="162">
        <f>COUNTIF($I470,"*GSB*")*$AE470</f>
        <v>0</v>
      </c>
      <c r="AG470" s="33">
        <f>COUNTIF($I470,"3a")*$AE470</f>
        <v>1</v>
      </c>
      <c r="AH470" s="33">
        <f>COUNTIF($I470,"4e")*$AE470</f>
        <v>0</v>
      </c>
      <c r="AI470" s="33">
        <f t="shared" si="25"/>
        <v>0</v>
      </c>
      <c r="AJ470" s="33">
        <f>COUNTIF($I470,"BAM")*$AE470</f>
        <v>0</v>
      </c>
      <c r="AK470" s="163">
        <f>(COUNTIF($I470,"AUTRES")+COUNTIF($I470,"UID")+COUNTIF($I470,"CII")+COUNTIF($I470,"EAE"))*$AE470</f>
        <v>0</v>
      </c>
      <c r="AL470" s="164">
        <f t="shared" si="26"/>
        <v>0</v>
      </c>
      <c r="AM470" s="33">
        <f>COUNTIF($J470,"MAR")*$AE470</f>
        <v>0</v>
      </c>
      <c r="AN470" s="165">
        <f>COUNTIF($J470,"TER")*$AE470</f>
        <v>1</v>
      </c>
    </row>
    <row r="471" spans="1:40" ht="20.100000000000001" customHeight="1" x14ac:dyDescent="0.25">
      <c r="A471" s="12"/>
      <c r="B471" s="10">
        <v>44412</v>
      </c>
      <c r="C471" s="29"/>
      <c r="D471" s="7"/>
      <c r="E471" s="11"/>
      <c r="F471" s="120">
        <v>467</v>
      </c>
      <c r="G471" s="115"/>
      <c r="H471" s="6"/>
      <c r="I471" s="16" t="s">
        <v>60</v>
      </c>
      <c r="J471" s="17" t="s">
        <v>67</v>
      </c>
      <c r="K471" s="105" t="s">
        <v>18</v>
      </c>
      <c r="L471" s="7"/>
      <c r="M471" s="7"/>
      <c r="N471" s="6"/>
      <c r="O471" s="88"/>
      <c r="P471" s="5"/>
      <c r="Q471" s="13"/>
      <c r="R471" s="11" t="s">
        <v>19</v>
      </c>
      <c r="S471" s="24">
        <v>44418</v>
      </c>
      <c r="T471" s="24"/>
      <c r="U471" s="24"/>
      <c r="V471" s="24"/>
      <c r="W471" s="106"/>
      <c r="X471" s="24"/>
      <c r="Y471" s="24"/>
      <c r="Z471" s="7"/>
      <c r="AA471" s="22"/>
      <c r="AB471" s="114">
        <v>44468</v>
      </c>
      <c r="AC471" s="58"/>
      <c r="AE471" s="161">
        <f>IF(COUNTIF($F$5:$F471,F471)&gt;1,"0",COUNTIF($F$5:$F471,F471))</f>
        <v>1</v>
      </c>
      <c r="AF471" s="162">
        <f>COUNTIF($I471,"*GSB*")*$AE471</f>
        <v>0</v>
      </c>
      <c r="AG471" s="33">
        <f>COUNTIF($I471,"3a")*$AE471</f>
        <v>0</v>
      </c>
      <c r="AH471" s="33">
        <f>COUNTIF($I471,"4e")*$AE471</f>
        <v>1</v>
      </c>
      <c r="AI471" s="33">
        <f t="shared" si="25"/>
        <v>0</v>
      </c>
      <c r="AJ471" s="33">
        <f>COUNTIF($I471,"BAM")*$AE471</f>
        <v>0</v>
      </c>
      <c r="AK471" s="163">
        <f>(COUNTIF($I471,"AUTRES")+COUNTIF($I471,"UID")+COUNTIF($I471,"CII")+COUNTIF($I471,"EAE"))*$AE471</f>
        <v>0</v>
      </c>
      <c r="AL471" s="164">
        <f t="shared" si="26"/>
        <v>0</v>
      </c>
      <c r="AM471" s="33">
        <f>COUNTIF($J471,"MAR")*$AE471</f>
        <v>0</v>
      </c>
      <c r="AN471" s="165">
        <f>COUNTIF($J471,"TER")*$AE471</f>
        <v>1</v>
      </c>
    </row>
    <row r="472" spans="1:40" ht="20.100000000000001" customHeight="1" x14ac:dyDescent="0.25">
      <c r="A472" s="12"/>
      <c r="B472" s="10">
        <v>44413</v>
      </c>
      <c r="C472" s="29"/>
      <c r="D472" s="7"/>
      <c r="E472" s="11"/>
      <c r="F472" s="120">
        <v>468</v>
      </c>
      <c r="G472" s="115"/>
      <c r="H472" s="6"/>
      <c r="I472" s="16" t="s">
        <v>63</v>
      </c>
      <c r="J472" s="13" t="s">
        <v>32</v>
      </c>
      <c r="K472" s="105" t="s">
        <v>24</v>
      </c>
      <c r="L472" s="7"/>
      <c r="M472" s="7"/>
      <c r="N472" s="6"/>
      <c r="O472" s="88">
        <f t="shared" ref="O472:O544" ca="1" si="28">TODAY()-N472</f>
        <v>44593</v>
      </c>
      <c r="P472" s="5" t="s">
        <v>21</v>
      </c>
      <c r="Q472" s="13" t="s">
        <v>22</v>
      </c>
      <c r="R472" s="11" t="s">
        <v>23</v>
      </c>
      <c r="S472" s="24">
        <v>44418</v>
      </c>
      <c r="T472" s="24">
        <v>44420</v>
      </c>
      <c r="U472" s="24" t="s">
        <v>23</v>
      </c>
      <c r="V472" s="24">
        <v>45996</v>
      </c>
      <c r="W472" s="180"/>
      <c r="X472" s="24">
        <v>44440</v>
      </c>
      <c r="Y472" s="24">
        <v>44421</v>
      </c>
      <c r="Z472" s="7"/>
      <c r="AA472" s="22"/>
      <c r="AB472" s="110"/>
      <c r="AC472" s="58"/>
      <c r="AE472" s="161">
        <f>IF(COUNTIF($F$5:$F472,F472)&gt;1,"0",COUNTIF($F$5:$F472,F472))</f>
        <v>1</v>
      </c>
      <c r="AF472" s="162">
        <f>COUNTIF($I472,"*GSB*")*$AE472</f>
        <v>0</v>
      </c>
      <c r="AG472" s="33">
        <f>COUNTIF($I472,"3a")*$AE472</f>
        <v>0</v>
      </c>
      <c r="AH472" s="33">
        <f>COUNTIF($I472,"4e")*$AE472</f>
        <v>0</v>
      </c>
      <c r="AI472" s="33">
        <f t="shared" si="25"/>
        <v>0</v>
      </c>
      <c r="AJ472" s="33">
        <f>COUNTIF($I472,"BAM")*$AE472</f>
        <v>0</v>
      </c>
      <c r="AK472" s="163">
        <f>(COUNTIF($I472,"AUTRES")+COUNTIF($I472,"UID")+COUNTIF($I472,"CII")+COUNTIF($I472,"EAE"))*$AE472</f>
        <v>1</v>
      </c>
      <c r="AL472" s="164">
        <f t="shared" si="26"/>
        <v>1</v>
      </c>
      <c r="AM472" s="33">
        <f>COUNTIF($J472,"MAR")*$AE472</f>
        <v>0</v>
      </c>
      <c r="AN472" s="165">
        <f>COUNTIF($J472,"TER")*$AE472</f>
        <v>0</v>
      </c>
    </row>
    <row r="473" spans="1:40" ht="20.100000000000001" customHeight="1" x14ac:dyDescent="0.25">
      <c r="A473" s="12"/>
      <c r="B473" s="10">
        <v>44431</v>
      </c>
      <c r="C473" s="29"/>
      <c r="D473" s="7"/>
      <c r="E473" s="11"/>
      <c r="F473" s="120">
        <v>469</v>
      </c>
      <c r="G473" s="115"/>
      <c r="H473" s="6"/>
      <c r="I473" s="16" t="s">
        <v>61</v>
      </c>
      <c r="J473" s="17" t="s">
        <v>67</v>
      </c>
      <c r="K473" s="105" t="s">
        <v>24</v>
      </c>
      <c r="L473" s="7"/>
      <c r="M473" s="7"/>
      <c r="N473" s="6"/>
      <c r="O473" s="88">
        <f t="shared" ca="1" si="28"/>
        <v>44593</v>
      </c>
      <c r="P473" s="5" t="s">
        <v>21</v>
      </c>
      <c r="Q473" s="13" t="s">
        <v>22</v>
      </c>
      <c r="R473" s="11" t="s">
        <v>23</v>
      </c>
      <c r="S473" s="24">
        <v>44431</v>
      </c>
      <c r="T473" s="24">
        <v>44438</v>
      </c>
      <c r="U473" s="24" t="s">
        <v>23</v>
      </c>
      <c r="V473" s="24">
        <v>44681</v>
      </c>
      <c r="W473" s="180"/>
      <c r="X473" s="24">
        <v>44446</v>
      </c>
      <c r="Y473" s="24">
        <v>44432</v>
      </c>
      <c r="Z473" s="7"/>
      <c r="AA473" s="22"/>
      <c r="AB473" s="110"/>
      <c r="AC473" s="58"/>
      <c r="AE473" s="161">
        <f>IF(COUNTIF($F$5:$F473,F473)&gt;1,"0",COUNTIF($F$5:$F473,F473))</f>
        <v>1</v>
      </c>
      <c r="AF473" s="162">
        <f>COUNTIF($I473,"*GSB*")*$AE473</f>
        <v>0</v>
      </c>
      <c r="AG473" s="33">
        <f>COUNTIF($I473,"3a")*$AE473</f>
        <v>1</v>
      </c>
      <c r="AH473" s="33">
        <f>COUNTIF($I473,"4e")*$AE473</f>
        <v>0</v>
      </c>
      <c r="AI473" s="33">
        <f t="shared" si="25"/>
        <v>0</v>
      </c>
      <c r="AJ473" s="33">
        <f>COUNTIF($I473,"BAM")*$AE473</f>
        <v>0</v>
      </c>
      <c r="AK473" s="163">
        <f>(COUNTIF($I473,"AUTRES")+COUNTIF($I473,"UID")+COUNTIF($I473,"CII")+COUNTIF($I473,"EAE"))*$AE473</f>
        <v>0</v>
      </c>
      <c r="AL473" s="164">
        <f t="shared" si="26"/>
        <v>0</v>
      </c>
      <c r="AM473" s="33">
        <f>COUNTIF($J473,"MAR")*$AE473</f>
        <v>0</v>
      </c>
      <c r="AN473" s="165">
        <f>COUNTIF($J473,"TER")*$AE473</f>
        <v>1</v>
      </c>
    </row>
    <row r="474" spans="1:40" ht="20.100000000000001" customHeight="1" x14ac:dyDescent="0.25">
      <c r="A474" s="12"/>
      <c r="B474" s="10">
        <v>44417</v>
      </c>
      <c r="C474" s="29"/>
      <c r="D474" s="7"/>
      <c r="E474" s="11"/>
      <c r="F474" s="120">
        <v>470</v>
      </c>
      <c r="G474" s="115"/>
      <c r="H474" s="6"/>
      <c r="I474" s="16" t="s">
        <v>61</v>
      </c>
      <c r="J474" s="17" t="s">
        <v>67</v>
      </c>
      <c r="K474" s="105" t="s">
        <v>18</v>
      </c>
      <c r="L474" s="7"/>
      <c r="M474" s="7"/>
      <c r="N474" s="6"/>
      <c r="O474" s="88">
        <f t="shared" ca="1" si="28"/>
        <v>44593</v>
      </c>
      <c r="P474" s="5" t="s">
        <v>21</v>
      </c>
      <c r="Q474" s="13" t="s">
        <v>20</v>
      </c>
      <c r="R474" s="11" t="s">
        <v>19</v>
      </c>
      <c r="S474" s="24">
        <v>44418</v>
      </c>
      <c r="T474" s="24"/>
      <c r="U474" s="24"/>
      <c r="V474" s="24"/>
      <c r="W474" s="106"/>
      <c r="X474" s="24"/>
      <c r="Y474" s="24"/>
      <c r="Z474" s="7"/>
      <c r="AA474" s="22"/>
      <c r="AB474" s="110"/>
      <c r="AC474" s="58"/>
      <c r="AE474" s="161">
        <f>IF(COUNTIF($F$5:$F474,F474)&gt;1,"0",COUNTIF($F$5:$F474,F474))</f>
        <v>1</v>
      </c>
      <c r="AF474" s="162">
        <f>COUNTIF($I474,"*GSB*")*$AE474</f>
        <v>0</v>
      </c>
      <c r="AG474" s="33">
        <f>COUNTIF($I474,"3a")*$AE474</f>
        <v>1</v>
      </c>
      <c r="AH474" s="33">
        <f>COUNTIF($I474,"4e")*$AE474</f>
        <v>0</v>
      </c>
      <c r="AI474" s="33">
        <f t="shared" si="25"/>
        <v>0</v>
      </c>
      <c r="AJ474" s="33">
        <f>COUNTIF($I474,"BAM")*$AE474</f>
        <v>0</v>
      </c>
      <c r="AK474" s="163">
        <f>(COUNTIF($I474,"AUTRES")+COUNTIF($I474,"UID")+COUNTIF($I474,"CII")+COUNTIF($I474,"EAE"))*$AE474</f>
        <v>0</v>
      </c>
      <c r="AL474" s="164">
        <f t="shared" si="26"/>
        <v>0</v>
      </c>
      <c r="AM474" s="33">
        <f>COUNTIF($J474,"MAR")*$AE474</f>
        <v>0</v>
      </c>
      <c r="AN474" s="165">
        <f>COUNTIF($J474,"TER")*$AE474</f>
        <v>1</v>
      </c>
    </row>
    <row r="475" spans="1:40" ht="20.100000000000001" customHeight="1" x14ac:dyDescent="0.25">
      <c r="A475" s="12"/>
      <c r="B475" s="10">
        <v>44427</v>
      </c>
      <c r="C475" s="29"/>
      <c r="D475" s="7"/>
      <c r="E475" s="11"/>
      <c r="F475" s="120">
        <v>471</v>
      </c>
      <c r="G475" s="115"/>
      <c r="H475" s="6"/>
      <c r="I475" s="16" t="s">
        <v>61</v>
      </c>
      <c r="J475" s="17" t="s">
        <v>67</v>
      </c>
      <c r="K475" s="105" t="s">
        <v>18</v>
      </c>
      <c r="L475" s="7"/>
      <c r="M475" s="7"/>
      <c r="N475" s="6"/>
      <c r="O475" s="88">
        <f t="shared" ca="1" si="28"/>
        <v>44593</v>
      </c>
      <c r="P475" s="5" t="s">
        <v>21</v>
      </c>
      <c r="Q475" s="13" t="s">
        <v>22</v>
      </c>
      <c r="R475" s="11" t="s">
        <v>23</v>
      </c>
      <c r="S475" s="24">
        <v>44431</v>
      </c>
      <c r="T475" s="24">
        <v>44438</v>
      </c>
      <c r="U475" s="24" t="s">
        <v>23</v>
      </c>
      <c r="V475" s="24">
        <v>46260</v>
      </c>
      <c r="W475" s="180"/>
      <c r="X475" s="24">
        <v>44442</v>
      </c>
      <c r="Y475" s="24">
        <v>44432</v>
      </c>
      <c r="Z475" s="7"/>
      <c r="AA475" s="22"/>
      <c r="AB475" s="110"/>
      <c r="AC475" s="58"/>
      <c r="AE475" s="161">
        <f>IF(COUNTIF($F$5:$F475,F475)&gt;1,"0",COUNTIF($F$5:$F475,F475))</f>
        <v>1</v>
      </c>
      <c r="AF475" s="162">
        <f>COUNTIF($I475,"*GSB*")*$AE475</f>
        <v>0</v>
      </c>
      <c r="AG475" s="33">
        <f>COUNTIF($I475,"3a")*$AE475</f>
        <v>1</v>
      </c>
      <c r="AH475" s="33">
        <f>COUNTIF($I475,"4e")*$AE475</f>
        <v>0</v>
      </c>
      <c r="AI475" s="33">
        <f t="shared" si="25"/>
        <v>0</v>
      </c>
      <c r="AJ475" s="33">
        <f>COUNTIF($I475,"BAM")*$AE475</f>
        <v>0</v>
      </c>
      <c r="AK475" s="163">
        <f>(COUNTIF($I475,"AUTRES")+COUNTIF($I475,"UID")+COUNTIF($I475,"CII")+COUNTIF($I475,"EAE"))*$AE475</f>
        <v>0</v>
      </c>
      <c r="AL475" s="164">
        <f t="shared" si="26"/>
        <v>0</v>
      </c>
      <c r="AM475" s="33">
        <f>COUNTIF($J475,"MAR")*$AE475</f>
        <v>0</v>
      </c>
      <c r="AN475" s="165">
        <f>COUNTIF($J475,"TER")*$AE475</f>
        <v>1</v>
      </c>
    </row>
    <row r="476" spans="1:40" ht="20.100000000000001" customHeight="1" x14ac:dyDescent="0.25">
      <c r="A476" s="12"/>
      <c r="B476" s="10">
        <v>44431</v>
      </c>
      <c r="C476" s="29"/>
      <c r="D476" s="7"/>
      <c r="E476" s="11"/>
      <c r="F476" s="120">
        <v>472</v>
      </c>
      <c r="G476" s="115"/>
      <c r="H476" s="6"/>
      <c r="I476" s="16" t="s">
        <v>61</v>
      </c>
      <c r="J476" s="17" t="s">
        <v>67</v>
      </c>
      <c r="K476" s="105" t="s">
        <v>24</v>
      </c>
      <c r="L476" s="7"/>
      <c r="M476" s="7"/>
      <c r="N476" s="6"/>
      <c r="O476" s="88">
        <f t="shared" ca="1" si="28"/>
        <v>44593</v>
      </c>
      <c r="P476" s="5" t="s">
        <v>21</v>
      </c>
      <c r="Q476" s="13" t="s">
        <v>22</v>
      </c>
      <c r="R476" s="11" t="s">
        <v>23</v>
      </c>
      <c r="S476" s="24">
        <v>44482</v>
      </c>
      <c r="T476" s="24">
        <v>44496</v>
      </c>
      <c r="U476" s="24" t="s">
        <v>23</v>
      </c>
      <c r="V476" s="24">
        <v>45529</v>
      </c>
      <c r="W476" s="180"/>
      <c r="X476" s="24">
        <v>44508</v>
      </c>
      <c r="Y476" s="24">
        <v>44487</v>
      </c>
      <c r="Z476" s="7"/>
      <c r="AA476" s="22"/>
      <c r="AB476" s="114">
        <v>44468</v>
      </c>
      <c r="AC476" s="58"/>
      <c r="AE476" s="161">
        <f>IF(COUNTIF($F$5:$F476,F476)&gt;1,"0",COUNTIF($F$5:$F476,F476))</f>
        <v>1</v>
      </c>
      <c r="AF476" s="162">
        <f>COUNTIF($I476,"*GSB*")*$AE476</f>
        <v>0</v>
      </c>
      <c r="AG476" s="33">
        <f>COUNTIF($I476,"3a")*$AE476</f>
        <v>1</v>
      </c>
      <c r="AH476" s="33">
        <f>COUNTIF($I476,"4e")*$AE476</f>
        <v>0</v>
      </c>
      <c r="AI476" s="33">
        <f t="shared" si="25"/>
        <v>0</v>
      </c>
      <c r="AJ476" s="33">
        <f>COUNTIF($I476,"BAM")*$AE476</f>
        <v>0</v>
      </c>
      <c r="AK476" s="163">
        <f>(COUNTIF($I476,"AUTRES")+COUNTIF($I476,"UID")+COUNTIF($I476,"CII")+COUNTIF($I476,"EAE"))*$AE476</f>
        <v>0</v>
      </c>
      <c r="AL476" s="164">
        <f t="shared" si="26"/>
        <v>0</v>
      </c>
      <c r="AM476" s="33">
        <f>COUNTIF($J476,"MAR")*$AE476</f>
        <v>0</v>
      </c>
      <c r="AN476" s="165">
        <f>COUNTIF($J476,"TER")*$AE476</f>
        <v>1</v>
      </c>
    </row>
    <row r="477" spans="1:40" ht="20.100000000000001" customHeight="1" x14ac:dyDescent="0.25">
      <c r="A477" s="12"/>
      <c r="B477" s="10">
        <v>44274</v>
      </c>
      <c r="C477" s="29"/>
      <c r="D477" s="7"/>
      <c r="E477" s="11"/>
      <c r="F477" s="120">
        <v>473</v>
      </c>
      <c r="G477" s="115"/>
      <c r="H477" s="6"/>
      <c r="I477" s="16" t="s">
        <v>61</v>
      </c>
      <c r="J477" s="17" t="s">
        <v>67</v>
      </c>
      <c r="K477" s="105" t="s">
        <v>18</v>
      </c>
      <c r="L477" s="7"/>
      <c r="M477" s="7"/>
      <c r="N477" s="6"/>
      <c r="O477" s="88">
        <f ca="1">TODAY()-N477</f>
        <v>44593</v>
      </c>
      <c r="P477" s="5" t="s">
        <v>21</v>
      </c>
      <c r="Q477" s="13" t="s">
        <v>22</v>
      </c>
      <c r="R477" s="11" t="s">
        <v>23</v>
      </c>
      <c r="S477" s="24">
        <v>44440</v>
      </c>
      <c r="T477" s="24">
        <v>44449</v>
      </c>
      <c r="U477" s="24" t="s">
        <v>23</v>
      </c>
      <c r="V477" s="24">
        <v>46271</v>
      </c>
      <c r="W477" s="180"/>
      <c r="X477" s="24">
        <v>44543</v>
      </c>
      <c r="Y477" s="24">
        <v>44442</v>
      </c>
      <c r="Z477" s="7"/>
      <c r="AA477" s="22"/>
      <c r="AB477" s="110"/>
      <c r="AC477" s="58"/>
      <c r="AE477" s="161">
        <f>IF(COUNTIF($F$5:$F477,F477)&gt;1,"0",COUNTIF($F$5:$F477,F477))</f>
        <v>1</v>
      </c>
      <c r="AF477" s="162">
        <f>COUNTIF($I477,"*GSB*")*$AE477</f>
        <v>0</v>
      </c>
      <c r="AG477" s="33">
        <f>COUNTIF($I477,"3a")*$AE477</f>
        <v>1</v>
      </c>
      <c r="AH477" s="33">
        <f>COUNTIF($I477,"4e")*$AE477</f>
        <v>0</v>
      </c>
      <c r="AI477" s="33">
        <f t="shared" si="25"/>
        <v>0</v>
      </c>
      <c r="AJ477" s="33">
        <f>COUNTIF($I477,"BAM")*$AE477</f>
        <v>0</v>
      </c>
      <c r="AK477" s="163">
        <f>(COUNTIF($I477,"AUTRES")+COUNTIF($I477,"UID")+COUNTIF($I477,"CII")+COUNTIF($I477,"EAE"))*$AE477</f>
        <v>0</v>
      </c>
      <c r="AL477" s="164">
        <f t="shared" si="26"/>
        <v>0</v>
      </c>
      <c r="AM477" s="33">
        <f>COUNTIF($J477,"MAR")*$AE477</f>
        <v>0</v>
      </c>
      <c r="AN477" s="165">
        <f>COUNTIF($J477,"TER")*$AE477</f>
        <v>1</v>
      </c>
    </row>
    <row r="478" spans="1:40" ht="20.100000000000001" customHeight="1" x14ac:dyDescent="0.25">
      <c r="A478" s="12"/>
      <c r="B478" s="10">
        <v>44274</v>
      </c>
      <c r="C478" s="29"/>
      <c r="D478" s="7"/>
      <c r="E478" s="11"/>
      <c r="F478" s="120">
        <v>474</v>
      </c>
      <c r="G478" s="115"/>
      <c r="H478" s="6"/>
      <c r="I478" s="16" t="s">
        <v>61</v>
      </c>
      <c r="J478" s="17" t="s">
        <v>67</v>
      </c>
      <c r="K478" s="105" t="s">
        <v>24</v>
      </c>
      <c r="L478" s="7"/>
      <c r="M478" s="7"/>
      <c r="N478" s="6"/>
      <c r="O478" s="88">
        <f t="shared" ca="1" si="28"/>
        <v>44593</v>
      </c>
      <c r="P478" s="5" t="s">
        <v>21</v>
      </c>
      <c r="Q478" s="13" t="s">
        <v>22</v>
      </c>
      <c r="R478" s="11" t="s">
        <v>23</v>
      </c>
      <c r="S478" s="24">
        <v>44440</v>
      </c>
      <c r="T478" s="24">
        <v>44449</v>
      </c>
      <c r="U478" s="24" t="s">
        <v>23</v>
      </c>
      <c r="V478" s="24">
        <v>46271</v>
      </c>
      <c r="W478" s="180"/>
      <c r="X478" s="24">
        <v>44543</v>
      </c>
      <c r="Y478" s="24">
        <v>44442</v>
      </c>
      <c r="Z478" s="7"/>
      <c r="AA478" s="22"/>
      <c r="AB478" s="110"/>
      <c r="AC478" s="58"/>
      <c r="AE478" s="161">
        <f>IF(COUNTIF($F$5:$F478,F478)&gt;1,"0",COUNTIF($F$5:$F478,F478))</f>
        <v>1</v>
      </c>
      <c r="AF478" s="162">
        <f>COUNTIF($I478,"*GSB*")*$AE478</f>
        <v>0</v>
      </c>
      <c r="AG478" s="33">
        <f>COUNTIF($I478,"3a")*$AE478</f>
        <v>1</v>
      </c>
      <c r="AH478" s="33">
        <f>COUNTIF($I478,"4e")*$AE478</f>
        <v>0</v>
      </c>
      <c r="AI478" s="33">
        <f t="shared" si="25"/>
        <v>0</v>
      </c>
      <c r="AJ478" s="33">
        <f>COUNTIF($I478,"BAM")*$AE478</f>
        <v>0</v>
      </c>
      <c r="AK478" s="163">
        <f>(COUNTIF($I478,"AUTRES")+COUNTIF($I478,"UID")+COUNTIF($I478,"CII")+COUNTIF($I478,"EAE"))*$AE478</f>
        <v>0</v>
      </c>
      <c r="AL478" s="164">
        <f t="shared" si="26"/>
        <v>0</v>
      </c>
      <c r="AM478" s="33">
        <f>COUNTIF($J478,"MAR")*$AE478</f>
        <v>0</v>
      </c>
      <c r="AN478" s="165">
        <f>COUNTIF($J478,"TER")*$AE478</f>
        <v>1</v>
      </c>
    </row>
    <row r="479" spans="1:40" ht="20.100000000000001" customHeight="1" x14ac:dyDescent="0.25">
      <c r="A479" s="12"/>
      <c r="B479" s="10">
        <v>44362</v>
      </c>
      <c r="C479" s="29"/>
      <c r="D479" s="7"/>
      <c r="E479" s="11"/>
      <c r="F479" s="120">
        <v>475</v>
      </c>
      <c r="G479" s="115"/>
      <c r="H479" s="6"/>
      <c r="I479" s="16" t="s">
        <v>64</v>
      </c>
      <c r="J479" s="13" t="s">
        <v>66</v>
      </c>
      <c r="K479" s="105" t="s">
        <v>18</v>
      </c>
      <c r="L479" s="7"/>
      <c r="M479" s="7"/>
      <c r="N479" s="6"/>
      <c r="O479" s="88">
        <f t="shared" ca="1" si="28"/>
        <v>44593</v>
      </c>
      <c r="P479" s="5" t="s">
        <v>21</v>
      </c>
      <c r="Q479" s="13" t="s">
        <v>20</v>
      </c>
      <c r="R479" s="11" t="s">
        <v>19</v>
      </c>
      <c r="S479" s="24">
        <v>44440</v>
      </c>
      <c r="T479" s="24"/>
      <c r="U479" s="24"/>
      <c r="V479" s="24"/>
      <c r="W479" s="106"/>
      <c r="X479" s="24"/>
      <c r="Y479" s="24"/>
      <c r="Z479" s="7"/>
      <c r="AA479" s="22"/>
      <c r="AB479" s="114">
        <v>44482</v>
      </c>
      <c r="AC479" s="58"/>
      <c r="AE479" s="161">
        <f>IF(COUNTIF($F$5:$F479,F479)&gt;1,"0",COUNTIF($F$5:$F479,F479))</f>
        <v>1</v>
      </c>
      <c r="AF479" s="162">
        <f>COUNTIF($I479,"*GSB*")*$AE479</f>
        <v>0</v>
      </c>
      <c r="AG479" s="33">
        <f>COUNTIF($I479,"3a")*$AE479</f>
        <v>0</v>
      </c>
      <c r="AH479" s="33">
        <f>COUNTIF($I479,"4e")*$AE479</f>
        <v>0</v>
      </c>
      <c r="AI479" s="33">
        <f t="shared" si="25"/>
        <v>0</v>
      </c>
      <c r="AJ479" s="33">
        <f>COUNTIF($I479,"BAM")*$AE479</f>
        <v>1</v>
      </c>
      <c r="AK479" s="163">
        <f>(COUNTIF($I479,"AUTRES")+COUNTIF($I479,"UID")+COUNTIF($I479,"CII")+COUNTIF($I479,"EAE"))*$AE479</f>
        <v>0</v>
      </c>
      <c r="AL479" s="164">
        <f t="shared" si="26"/>
        <v>0</v>
      </c>
      <c r="AM479" s="33">
        <f>COUNTIF($J479,"MAR")*$AE479</f>
        <v>1</v>
      </c>
      <c r="AN479" s="165">
        <f>COUNTIF($J479,"TER")*$AE479</f>
        <v>0</v>
      </c>
    </row>
    <row r="480" spans="1:40" ht="20.100000000000001" customHeight="1" x14ac:dyDescent="0.25">
      <c r="A480" s="12"/>
      <c r="B480" s="10">
        <v>44439</v>
      </c>
      <c r="C480" s="29"/>
      <c r="D480" s="7"/>
      <c r="E480" s="11"/>
      <c r="F480" s="120">
        <v>476</v>
      </c>
      <c r="G480" s="115"/>
      <c r="H480" s="6"/>
      <c r="I480" s="16" t="s">
        <v>64</v>
      </c>
      <c r="J480" s="13" t="s">
        <v>66</v>
      </c>
      <c r="K480" s="105" t="s">
        <v>24</v>
      </c>
      <c r="L480" s="7"/>
      <c r="M480" s="7"/>
      <c r="N480" s="6"/>
      <c r="O480" s="88">
        <f t="shared" ca="1" si="28"/>
        <v>44593</v>
      </c>
      <c r="P480" s="5" t="s">
        <v>21</v>
      </c>
      <c r="Q480" s="13" t="s">
        <v>22</v>
      </c>
      <c r="R480" s="11" t="s">
        <v>23</v>
      </c>
      <c r="S480" s="24">
        <v>44440</v>
      </c>
      <c r="T480" s="24">
        <v>44449</v>
      </c>
      <c r="U480" s="24" t="s">
        <v>23</v>
      </c>
      <c r="V480" s="24">
        <v>45807</v>
      </c>
      <c r="W480" s="180"/>
      <c r="X480" s="24">
        <v>44463</v>
      </c>
      <c r="Y480" s="24">
        <v>44442</v>
      </c>
      <c r="Z480" s="7"/>
      <c r="AA480" s="22"/>
      <c r="AB480" s="110"/>
      <c r="AC480" s="58"/>
      <c r="AE480" s="161">
        <f>IF(COUNTIF($F$5:$F480,F480)&gt;1,"0",COUNTIF($F$5:$F480,F480))</f>
        <v>1</v>
      </c>
      <c r="AF480" s="162">
        <f>COUNTIF($I480,"*GSB*")*$AE480</f>
        <v>0</v>
      </c>
      <c r="AG480" s="33">
        <f>COUNTIF($I480,"3a")*$AE480</f>
        <v>0</v>
      </c>
      <c r="AH480" s="33">
        <f>COUNTIF($I480,"4e")*$AE480</f>
        <v>0</v>
      </c>
      <c r="AI480" s="33">
        <f t="shared" si="25"/>
        <v>0</v>
      </c>
      <c r="AJ480" s="33">
        <f>COUNTIF($I480,"BAM")*$AE480</f>
        <v>1</v>
      </c>
      <c r="AK480" s="163">
        <f>(COUNTIF($I480,"AUTRES")+COUNTIF($I480,"UID")+COUNTIF($I480,"CII")+COUNTIF($I480,"EAE"))*$AE480</f>
        <v>0</v>
      </c>
      <c r="AL480" s="164">
        <f t="shared" si="26"/>
        <v>0</v>
      </c>
      <c r="AM480" s="33">
        <f>COUNTIF($J480,"MAR")*$AE480</f>
        <v>1</v>
      </c>
      <c r="AN480" s="165">
        <f>COUNTIF($J480,"TER")*$AE480</f>
        <v>0</v>
      </c>
    </row>
    <row r="481" spans="1:40" ht="20.100000000000001" customHeight="1" x14ac:dyDescent="0.25">
      <c r="A481" s="12"/>
      <c r="B481" s="10">
        <v>44442</v>
      </c>
      <c r="C481" s="29"/>
      <c r="D481" s="7"/>
      <c r="E481" s="11"/>
      <c r="F481" s="120">
        <v>477</v>
      </c>
      <c r="G481" s="115"/>
      <c r="H481" s="6"/>
      <c r="I481" s="16" t="s">
        <v>61</v>
      </c>
      <c r="J481" s="17" t="s">
        <v>67</v>
      </c>
      <c r="K481" s="105" t="s">
        <v>24</v>
      </c>
      <c r="L481" s="7"/>
      <c r="M481" s="7"/>
      <c r="N481" s="6"/>
      <c r="O481" s="88">
        <f t="shared" ca="1" si="28"/>
        <v>44593</v>
      </c>
      <c r="P481" s="5" t="s">
        <v>21</v>
      </c>
      <c r="Q481" s="13" t="s">
        <v>22</v>
      </c>
      <c r="R481" s="11" t="s">
        <v>23</v>
      </c>
      <c r="S481" s="24">
        <v>44453</v>
      </c>
      <c r="T481" s="24">
        <v>44459</v>
      </c>
      <c r="U481" s="24" t="s">
        <v>23</v>
      </c>
      <c r="V481" s="24">
        <v>46281</v>
      </c>
      <c r="W481" s="180"/>
      <c r="X481" s="24">
        <v>44466</v>
      </c>
      <c r="Y481" s="24">
        <v>44453</v>
      </c>
      <c r="Z481" s="7"/>
      <c r="AA481" s="22"/>
      <c r="AB481" s="110"/>
      <c r="AC481" s="58"/>
      <c r="AE481" s="161">
        <f>IF(COUNTIF($F$5:$F481,F481)&gt;1,"0",COUNTIF($F$5:$F481,F481))</f>
        <v>1</v>
      </c>
      <c r="AF481" s="162">
        <f>COUNTIF($I481,"*GSB*")*$AE481</f>
        <v>0</v>
      </c>
      <c r="AG481" s="33">
        <f>COUNTIF($I481,"3a")*$AE481</f>
        <v>1</v>
      </c>
      <c r="AH481" s="33">
        <f>COUNTIF($I481,"4e")*$AE481</f>
        <v>0</v>
      </c>
      <c r="AI481" s="33">
        <f t="shared" si="25"/>
        <v>0</v>
      </c>
      <c r="AJ481" s="33">
        <f>COUNTIF($I481,"BAM")*$AE481</f>
        <v>0</v>
      </c>
      <c r="AK481" s="163">
        <f>(COUNTIF($I481,"AUTRES")+COUNTIF($I481,"UID")+COUNTIF($I481,"CII")+COUNTIF($I481,"EAE"))*$AE481</f>
        <v>0</v>
      </c>
      <c r="AL481" s="164">
        <f t="shared" si="26"/>
        <v>0</v>
      </c>
      <c r="AM481" s="33">
        <f>COUNTIF($J481,"MAR")*$AE481</f>
        <v>0</v>
      </c>
      <c r="AN481" s="165">
        <f>COUNTIF($J481,"TER")*$AE481</f>
        <v>1</v>
      </c>
    </row>
    <row r="482" spans="1:40" ht="20.100000000000001" customHeight="1" x14ac:dyDescent="0.25">
      <c r="A482" s="12"/>
      <c r="B482" s="10">
        <v>44442</v>
      </c>
      <c r="C482" s="29"/>
      <c r="D482" s="7"/>
      <c r="E482" s="11"/>
      <c r="F482" s="120">
        <v>478</v>
      </c>
      <c r="G482" s="115"/>
      <c r="H482" s="6"/>
      <c r="I482" s="16" t="s">
        <v>61</v>
      </c>
      <c r="J482" s="17" t="s">
        <v>67</v>
      </c>
      <c r="K482" s="105" t="s">
        <v>18</v>
      </c>
      <c r="L482" s="7"/>
      <c r="M482" s="7"/>
      <c r="N482" s="6"/>
      <c r="O482" s="88">
        <f t="shared" ca="1" si="28"/>
        <v>44593</v>
      </c>
      <c r="P482" s="5" t="s">
        <v>21</v>
      </c>
      <c r="Q482" s="13" t="s">
        <v>22</v>
      </c>
      <c r="R482" s="11" t="s">
        <v>23</v>
      </c>
      <c r="S482" s="24">
        <v>44468</v>
      </c>
      <c r="T482" s="24">
        <v>44481</v>
      </c>
      <c r="U482" s="24" t="s">
        <v>23</v>
      </c>
      <c r="V482" s="24">
        <v>45613</v>
      </c>
      <c r="W482" s="180"/>
      <c r="X482" s="24">
        <v>44484</v>
      </c>
      <c r="Y482" s="24">
        <v>44473</v>
      </c>
      <c r="Z482" s="7"/>
      <c r="AA482" s="22"/>
      <c r="AB482" s="110"/>
      <c r="AC482" s="58"/>
      <c r="AE482" s="161">
        <f>IF(COUNTIF($F$5:$F482,F482)&gt;1,"0",COUNTIF($F$5:$F482,F482))</f>
        <v>1</v>
      </c>
      <c r="AF482" s="162">
        <f>COUNTIF($I482,"*GSB*")*$AE482</f>
        <v>0</v>
      </c>
      <c r="AG482" s="33">
        <f>COUNTIF($I482,"3a")*$AE482</f>
        <v>1</v>
      </c>
      <c r="AH482" s="33">
        <f>COUNTIF($I482,"4e")*$AE482</f>
        <v>0</v>
      </c>
      <c r="AI482" s="33">
        <f t="shared" si="25"/>
        <v>0</v>
      </c>
      <c r="AJ482" s="33">
        <f>COUNTIF($I482,"BAM")*$AE482</f>
        <v>0</v>
      </c>
      <c r="AK482" s="163">
        <f>(COUNTIF($I482,"AUTRES")+COUNTIF($I482,"UID")+COUNTIF($I482,"CII")+COUNTIF($I482,"EAE"))*$AE482</f>
        <v>0</v>
      </c>
      <c r="AL482" s="164">
        <f t="shared" si="26"/>
        <v>0</v>
      </c>
      <c r="AM482" s="33">
        <f>COUNTIF($J482,"MAR")*$AE482</f>
        <v>0</v>
      </c>
      <c r="AN482" s="165">
        <f>COUNTIF($J482,"TER")*$AE482</f>
        <v>1</v>
      </c>
    </row>
    <row r="483" spans="1:40" ht="20.100000000000001" customHeight="1" x14ac:dyDescent="0.25">
      <c r="A483" s="12"/>
      <c r="B483" s="10">
        <v>44445</v>
      </c>
      <c r="C483" s="29"/>
      <c r="D483" s="7"/>
      <c r="E483" s="11"/>
      <c r="F483" s="120">
        <v>479</v>
      </c>
      <c r="G483" s="115"/>
      <c r="H483" s="6"/>
      <c r="I483" s="16" t="s">
        <v>61</v>
      </c>
      <c r="J483" s="17" t="s">
        <v>67</v>
      </c>
      <c r="K483" s="105" t="s">
        <v>24</v>
      </c>
      <c r="L483" s="7"/>
      <c r="M483" s="7"/>
      <c r="N483" s="6"/>
      <c r="O483" s="88">
        <f t="shared" ca="1" si="28"/>
        <v>44593</v>
      </c>
      <c r="P483" s="5" t="s">
        <v>21</v>
      </c>
      <c r="Q483" s="13" t="s">
        <v>22</v>
      </c>
      <c r="R483" s="11" t="s">
        <v>23</v>
      </c>
      <c r="S483" s="24">
        <v>44468</v>
      </c>
      <c r="T483" s="24">
        <v>44481</v>
      </c>
      <c r="U483" s="24" t="s">
        <v>23</v>
      </c>
      <c r="V483" s="24">
        <v>45613</v>
      </c>
      <c r="W483" s="180"/>
      <c r="X483" s="24">
        <v>44484</v>
      </c>
      <c r="Y483" s="24">
        <v>44473</v>
      </c>
      <c r="Z483" s="7"/>
      <c r="AA483" s="22"/>
      <c r="AB483" s="110"/>
      <c r="AC483" s="58"/>
      <c r="AE483" s="161">
        <f>IF(COUNTIF($F$5:$F483,F483)&gt;1,"0",COUNTIF($F$5:$F483,F483))</f>
        <v>1</v>
      </c>
      <c r="AF483" s="162">
        <f>COUNTIF($I483,"*GSB*")*$AE483</f>
        <v>0</v>
      </c>
      <c r="AG483" s="33">
        <f>COUNTIF($I483,"3a")*$AE483</f>
        <v>1</v>
      </c>
      <c r="AH483" s="33">
        <f>COUNTIF($I483,"4e")*$AE483</f>
        <v>0</v>
      </c>
      <c r="AI483" s="33">
        <f t="shared" si="25"/>
        <v>0</v>
      </c>
      <c r="AJ483" s="33">
        <f>COUNTIF($I483,"BAM")*$AE483</f>
        <v>0</v>
      </c>
      <c r="AK483" s="163">
        <f>(COUNTIF($I483,"AUTRES")+COUNTIF($I483,"UID")+COUNTIF($I483,"CII")+COUNTIF($I483,"EAE"))*$AE483</f>
        <v>0</v>
      </c>
      <c r="AL483" s="164">
        <f t="shared" si="26"/>
        <v>0</v>
      </c>
      <c r="AM483" s="33">
        <f>COUNTIF($J483,"MAR")*$AE483</f>
        <v>0</v>
      </c>
      <c r="AN483" s="165">
        <f>COUNTIF($J483,"TER")*$AE483</f>
        <v>1</v>
      </c>
    </row>
    <row r="484" spans="1:40" ht="20.100000000000001" customHeight="1" x14ac:dyDescent="0.25">
      <c r="A484" s="12"/>
      <c r="B484" s="10">
        <v>44445</v>
      </c>
      <c r="C484" s="29"/>
      <c r="D484" s="7"/>
      <c r="E484" s="11"/>
      <c r="F484" s="120">
        <v>480</v>
      </c>
      <c r="G484" s="115"/>
      <c r="H484" s="6"/>
      <c r="I484" s="16" t="s">
        <v>61</v>
      </c>
      <c r="J484" s="17" t="s">
        <v>67</v>
      </c>
      <c r="K484" s="105" t="s">
        <v>24</v>
      </c>
      <c r="L484" s="7"/>
      <c r="M484" s="7"/>
      <c r="N484" s="6"/>
      <c r="O484" s="88">
        <f t="shared" ca="1" si="28"/>
        <v>44593</v>
      </c>
      <c r="P484" s="5" t="s">
        <v>21</v>
      </c>
      <c r="Q484" s="13" t="s">
        <v>22</v>
      </c>
      <c r="R484" s="11" t="s">
        <v>23</v>
      </c>
      <c r="S484" s="24">
        <v>44468</v>
      </c>
      <c r="T484" s="24">
        <v>44481</v>
      </c>
      <c r="U484" s="24" t="s">
        <v>23</v>
      </c>
      <c r="V484" s="24">
        <v>45613</v>
      </c>
      <c r="W484" s="180"/>
      <c r="X484" s="24">
        <v>44484</v>
      </c>
      <c r="Y484" s="24">
        <v>44473</v>
      </c>
      <c r="Z484" s="7"/>
      <c r="AA484" s="22"/>
      <c r="AB484" s="110"/>
      <c r="AC484" s="58"/>
      <c r="AE484" s="161">
        <f>IF(COUNTIF($F$5:$F484,F484)&gt;1,"0",COUNTIF($F$5:$F484,F484))</f>
        <v>1</v>
      </c>
      <c r="AF484" s="162">
        <f>COUNTIF($I484,"*GSB*")*$AE484</f>
        <v>0</v>
      </c>
      <c r="AG484" s="33">
        <f>COUNTIF($I484,"3a")*$AE484</f>
        <v>1</v>
      </c>
      <c r="AH484" s="33">
        <f>COUNTIF($I484,"4e")*$AE484</f>
        <v>0</v>
      </c>
      <c r="AI484" s="33">
        <f t="shared" si="25"/>
        <v>0</v>
      </c>
      <c r="AJ484" s="33">
        <f>COUNTIF($I484,"BAM")*$AE484</f>
        <v>0</v>
      </c>
      <c r="AK484" s="163">
        <f>(COUNTIF($I484,"AUTRES")+COUNTIF($I484,"UID")+COUNTIF($I484,"CII")+COUNTIF($I484,"EAE"))*$AE484</f>
        <v>0</v>
      </c>
      <c r="AL484" s="164">
        <f t="shared" si="26"/>
        <v>0</v>
      </c>
      <c r="AM484" s="33">
        <f>COUNTIF($J484,"MAR")*$AE484</f>
        <v>0</v>
      </c>
      <c r="AN484" s="165">
        <f>COUNTIF($J484,"TER")*$AE484</f>
        <v>1</v>
      </c>
    </row>
    <row r="485" spans="1:40" ht="20.100000000000001" customHeight="1" x14ac:dyDescent="0.25">
      <c r="A485" s="12"/>
      <c r="B485" s="10">
        <v>44447</v>
      </c>
      <c r="C485" s="29"/>
      <c r="D485" s="7"/>
      <c r="E485" s="11"/>
      <c r="F485" s="120">
        <v>481</v>
      </c>
      <c r="G485" s="115"/>
      <c r="H485" s="6"/>
      <c r="I485" s="16" t="s">
        <v>60</v>
      </c>
      <c r="J485" s="17" t="s">
        <v>67</v>
      </c>
      <c r="K485" s="105" t="s">
        <v>33</v>
      </c>
      <c r="L485" s="7"/>
      <c r="M485" s="7"/>
      <c r="N485" s="6"/>
      <c r="O485" s="88">
        <f t="shared" ca="1" si="28"/>
        <v>44593</v>
      </c>
      <c r="P485" s="5" t="s">
        <v>21</v>
      </c>
      <c r="Q485" s="13" t="s">
        <v>22</v>
      </c>
      <c r="R485" s="11" t="s">
        <v>23</v>
      </c>
      <c r="S485" s="24">
        <v>44459</v>
      </c>
      <c r="T485" s="24">
        <v>44463</v>
      </c>
      <c r="U485" s="24" t="s">
        <v>23</v>
      </c>
      <c r="V485" s="24">
        <v>44648</v>
      </c>
      <c r="W485" s="180"/>
      <c r="X485" s="24">
        <v>44494</v>
      </c>
      <c r="Y485" s="24">
        <v>44460</v>
      </c>
      <c r="Z485" s="7"/>
      <c r="AA485" s="22"/>
      <c r="AB485" s="110"/>
      <c r="AC485" s="58"/>
      <c r="AE485" s="161">
        <f>IF(COUNTIF($F$5:$F485,F485)&gt;1,"0",COUNTIF($F$5:$F485,F485))</f>
        <v>1</v>
      </c>
      <c r="AF485" s="162">
        <f>COUNTIF($I485,"*GSB*")*$AE485</f>
        <v>0</v>
      </c>
      <c r="AG485" s="33">
        <f>COUNTIF($I485,"3a")*$AE485</f>
        <v>0</v>
      </c>
      <c r="AH485" s="33">
        <f>COUNTIF($I485,"4e")*$AE485</f>
        <v>1</v>
      </c>
      <c r="AI485" s="33">
        <f t="shared" si="25"/>
        <v>0</v>
      </c>
      <c r="AJ485" s="33">
        <f>COUNTIF($I485,"BAM")*$AE485</f>
        <v>0</v>
      </c>
      <c r="AK485" s="163">
        <f>(COUNTIF($I485,"AUTRES")+COUNTIF($I485,"UID")+COUNTIF($I485,"CII")+COUNTIF($I485,"EAE"))*$AE485</f>
        <v>0</v>
      </c>
      <c r="AL485" s="164">
        <f t="shared" si="26"/>
        <v>0</v>
      </c>
      <c r="AM485" s="33">
        <f>COUNTIF($J485,"MAR")*$AE485</f>
        <v>0</v>
      </c>
      <c r="AN485" s="165">
        <f>COUNTIF($J485,"TER")*$AE485</f>
        <v>1</v>
      </c>
    </row>
    <row r="486" spans="1:40" ht="20.100000000000001" customHeight="1" x14ac:dyDescent="0.25">
      <c r="A486" s="12"/>
      <c r="B486" s="10">
        <v>44203</v>
      </c>
      <c r="C486" s="29"/>
      <c r="D486" s="7"/>
      <c r="E486" s="11"/>
      <c r="F486" s="120">
        <v>482</v>
      </c>
      <c r="G486" s="115"/>
      <c r="H486" s="6"/>
      <c r="I486" s="16" t="s">
        <v>61</v>
      </c>
      <c r="J486" s="17" t="s">
        <v>67</v>
      </c>
      <c r="K486" s="105" t="s">
        <v>18</v>
      </c>
      <c r="L486" s="7"/>
      <c r="M486" s="7"/>
      <c r="N486" s="6"/>
      <c r="O486" s="88">
        <f t="shared" ca="1" si="28"/>
        <v>44593</v>
      </c>
      <c r="P486" s="5" t="s">
        <v>21</v>
      </c>
      <c r="Q486" s="13" t="s">
        <v>22</v>
      </c>
      <c r="R486" s="11" t="s">
        <v>23</v>
      </c>
      <c r="S486" s="24">
        <v>44448</v>
      </c>
      <c r="T486" s="24">
        <v>44459</v>
      </c>
      <c r="U486" s="24" t="s">
        <v>23</v>
      </c>
      <c r="V486" s="24">
        <v>46278</v>
      </c>
      <c r="W486" s="180"/>
      <c r="X486" s="24">
        <v>44463</v>
      </c>
      <c r="Y486" s="24">
        <v>44452</v>
      </c>
      <c r="Z486" s="7"/>
      <c r="AA486" s="22"/>
      <c r="AB486" s="110"/>
      <c r="AC486" s="58"/>
      <c r="AE486" s="161">
        <f>IF(COUNTIF($F$5:$F486,F486)&gt;1,"0",COUNTIF($F$5:$F486,F486))</f>
        <v>1</v>
      </c>
      <c r="AF486" s="162">
        <f>COUNTIF($I486,"*GSB*")*$AE486</f>
        <v>0</v>
      </c>
      <c r="AG486" s="33">
        <f>COUNTIF($I486,"3a")*$AE486</f>
        <v>1</v>
      </c>
      <c r="AH486" s="33">
        <f>COUNTIF($I486,"4e")*$AE486</f>
        <v>0</v>
      </c>
      <c r="AI486" s="33">
        <f t="shared" si="25"/>
        <v>0</v>
      </c>
      <c r="AJ486" s="33">
        <f>COUNTIF($I486,"BAM")*$AE486</f>
        <v>0</v>
      </c>
      <c r="AK486" s="163">
        <f>(COUNTIF($I486,"AUTRES")+COUNTIF($I486,"UID")+COUNTIF($I486,"CII")+COUNTIF($I486,"EAE"))*$AE486</f>
        <v>0</v>
      </c>
      <c r="AL486" s="164">
        <f t="shared" si="26"/>
        <v>0</v>
      </c>
      <c r="AM486" s="33">
        <f>COUNTIF($J486,"MAR")*$AE486</f>
        <v>0</v>
      </c>
      <c r="AN486" s="165">
        <f>COUNTIF($J486,"TER")*$AE486</f>
        <v>1</v>
      </c>
    </row>
    <row r="487" spans="1:40" ht="20.100000000000001" customHeight="1" x14ac:dyDescent="0.25">
      <c r="A487" s="12"/>
      <c r="B487" s="10">
        <v>44448</v>
      </c>
      <c r="C487" s="29"/>
      <c r="D487" s="7"/>
      <c r="E487" s="11"/>
      <c r="F487" s="120">
        <v>483</v>
      </c>
      <c r="G487" s="115"/>
      <c r="H487" s="6"/>
      <c r="I487" s="16" t="s">
        <v>61</v>
      </c>
      <c r="J487" s="17" t="s">
        <v>67</v>
      </c>
      <c r="K487" s="105" t="s">
        <v>18</v>
      </c>
      <c r="L487" s="7"/>
      <c r="M487" s="7"/>
      <c r="N487" s="6"/>
      <c r="O487" s="88">
        <f t="shared" ca="1" si="28"/>
        <v>44593</v>
      </c>
      <c r="P487" s="5" t="s">
        <v>26</v>
      </c>
      <c r="Q487" s="13" t="s">
        <v>20</v>
      </c>
      <c r="R487" s="11" t="s">
        <v>19</v>
      </c>
      <c r="S487" s="24">
        <v>44448</v>
      </c>
      <c r="T487" s="24"/>
      <c r="U487" s="24"/>
      <c r="V487" s="24"/>
      <c r="W487" s="106"/>
      <c r="X487" s="24"/>
      <c r="Y487" s="24"/>
      <c r="Z487" s="177"/>
      <c r="AA487" s="22"/>
      <c r="AB487" s="114">
        <v>44505</v>
      </c>
      <c r="AC487" s="58"/>
      <c r="AE487" s="161">
        <f>IF(COUNTIF($F$5:$F487,F487)&gt;1,"0",COUNTIF($F$5:$F487,F487))</f>
        <v>1</v>
      </c>
      <c r="AF487" s="162">
        <f>COUNTIF($I487,"*GSB*")*$AE487</f>
        <v>0</v>
      </c>
      <c r="AG487" s="33">
        <f>COUNTIF($I487,"3a")*$AE487</f>
        <v>1</v>
      </c>
      <c r="AH487" s="33">
        <f>COUNTIF($I487,"4e")*$AE487</f>
        <v>0</v>
      </c>
      <c r="AI487" s="33">
        <f t="shared" si="25"/>
        <v>0</v>
      </c>
      <c r="AJ487" s="33">
        <f>COUNTIF($I487,"BAM")*$AE487</f>
        <v>0</v>
      </c>
      <c r="AK487" s="163">
        <f>(COUNTIF($I487,"AUTRES")+COUNTIF($I487,"UID")+COUNTIF($I487,"CII")+COUNTIF($I487,"EAE"))*$AE487</f>
        <v>0</v>
      </c>
      <c r="AL487" s="164">
        <f t="shared" si="26"/>
        <v>0</v>
      </c>
      <c r="AM487" s="33">
        <f>COUNTIF($J487,"MAR")*$AE487</f>
        <v>0</v>
      </c>
      <c r="AN487" s="165">
        <f>COUNTIF($J487,"TER")*$AE487</f>
        <v>1</v>
      </c>
    </row>
    <row r="488" spans="1:40" ht="20.100000000000001" customHeight="1" x14ac:dyDescent="0.25">
      <c r="A488" s="12"/>
      <c r="B488" s="10">
        <v>44448</v>
      </c>
      <c r="C488" s="29"/>
      <c r="D488" s="7"/>
      <c r="E488" s="11"/>
      <c r="F488" s="120">
        <v>484</v>
      </c>
      <c r="G488" s="115"/>
      <c r="H488" s="6"/>
      <c r="I488" s="16" t="s">
        <v>61</v>
      </c>
      <c r="J488" s="17" t="s">
        <v>67</v>
      </c>
      <c r="K488" s="105" t="s">
        <v>18</v>
      </c>
      <c r="L488" s="7"/>
      <c r="M488" s="7"/>
      <c r="N488" s="6"/>
      <c r="O488" s="88">
        <f t="shared" ca="1" si="28"/>
        <v>44593</v>
      </c>
      <c r="P488" s="5" t="s">
        <v>21</v>
      </c>
      <c r="Q488" s="13" t="s">
        <v>22</v>
      </c>
      <c r="R488" s="11" t="s">
        <v>23</v>
      </c>
      <c r="S488" s="24">
        <v>44449</v>
      </c>
      <c r="T488" s="24">
        <v>44459</v>
      </c>
      <c r="U488" s="24" t="s">
        <v>23</v>
      </c>
      <c r="V488" s="24">
        <v>45410</v>
      </c>
      <c r="W488" s="180"/>
      <c r="X488" s="24">
        <v>44473</v>
      </c>
      <c r="Y488" s="24">
        <v>44452</v>
      </c>
      <c r="Z488" s="7"/>
      <c r="AA488" s="22"/>
      <c r="AB488" s="110"/>
      <c r="AC488" s="58"/>
      <c r="AE488" s="161">
        <f>IF(COUNTIF($F$5:$F488,F488)&gt;1,"0",COUNTIF($F$5:$F488,F488))</f>
        <v>1</v>
      </c>
      <c r="AF488" s="162">
        <f>COUNTIF($I488,"*GSB*")*$AE488</f>
        <v>0</v>
      </c>
      <c r="AG488" s="33">
        <f>COUNTIF($I488,"3a")*$AE488</f>
        <v>1</v>
      </c>
      <c r="AH488" s="33">
        <f>COUNTIF($I488,"4e")*$AE488</f>
        <v>0</v>
      </c>
      <c r="AI488" s="33">
        <f t="shared" si="25"/>
        <v>0</v>
      </c>
      <c r="AJ488" s="33">
        <f>COUNTIF($I488,"BAM")*$AE488</f>
        <v>0</v>
      </c>
      <c r="AK488" s="163">
        <f>(COUNTIF($I488,"AUTRES")+COUNTIF($I488,"UID")+COUNTIF($I488,"CII")+COUNTIF($I488,"EAE"))*$AE488</f>
        <v>0</v>
      </c>
      <c r="AL488" s="164">
        <f t="shared" si="26"/>
        <v>0</v>
      </c>
      <c r="AM488" s="33">
        <f>COUNTIF($J488,"MAR")*$AE488</f>
        <v>0</v>
      </c>
      <c r="AN488" s="165">
        <f>COUNTIF($J488,"TER")*$AE488</f>
        <v>1</v>
      </c>
    </row>
    <row r="489" spans="1:40" ht="20.100000000000001" customHeight="1" x14ac:dyDescent="0.25">
      <c r="A489" s="12"/>
      <c r="B489" s="10">
        <v>44452</v>
      </c>
      <c r="C489" s="29"/>
      <c r="D489" s="7"/>
      <c r="E489" s="11"/>
      <c r="F489" s="120">
        <v>485</v>
      </c>
      <c r="G489" s="115"/>
      <c r="H489" s="6"/>
      <c r="I489" s="16" t="s">
        <v>64</v>
      </c>
      <c r="J489" s="13" t="s">
        <v>66</v>
      </c>
      <c r="K489" s="105" t="s">
        <v>18</v>
      </c>
      <c r="L489" s="7"/>
      <c r="M489" s="7"/>
      <c r="N489" s="6"/>
      <c r="O489" s="88">
        <f t="shared" ca="1" si="28"/>
        <v>44593</v>
      </c>
      <c r="P489" s="5" t="s">
        <v>21</v>
      </c>
      <c r="Q489" s="13" t="s">
        <v>22</v>
      </c>
      <c r="R489" s="11" t="s">
        <v>23</v>
      </c>
      <c r="S489" s="24">
        <v>44453</v>
      </c>
      <c r="T489" s="24">
        <v>44466</v>
      </c>
      <c r="U489" s="24" t="s">
        <v>23</v>
      </c>
      <c r="V489" s="24">
        <v>46285</v>
      </c>
      <c r="W489" s="180"/>
      <c r="X489" s="24">
        <v>44480</v>
      </c>
      <c r="Y489" s="24">
        <v>44455</v>
      </c>
      <c r="Z489" s="7"/>
      <c r="AA489" s="22"/>
      <c r="AB489" s="110"/>
      <c r="AC489" s="58"/>
      <c r="AE489" s="161">
        <f>IF(COUNTIF($F$5:$F489,F489)&gt;1,"0",COUNTIF($F$5:$F489,F489))</f>
        <v>1</v>
      </c>
      <c r="AF489" s="162">
        <f>COUNTIF($I489,"*GSB*")*$AE489</f>
        <v>0</v>
      </c>
      <c r="AG489" s="33">
        <f>COUNTIF($I489,"3a")*$AE489</f>
        <v>0</v>
      </c>
      <c r="AH489" s="33">
        <f>COUNTIF($I489,"4e")*$AE489</f>
        <v>0</v>
      </c>
      <c r="AI489" s="33">
        <f t="shared" si="25"/>
        <v>0</v>
      </c>
      <c r="AJ489" s="33">
        <f>COUNTIF($I489,"BAM")*$AE489</f>
        <v>1</v>
      </c>
      <c r="AK489" s="163">
        <f>(COUNTIF($I489,"AUTRES")+COUNTIF($I489,"UID")+COUNTIF($I489,"CII")+COUNTIF($I489,"EAE"))*$AE489</f>
        <v>0</v>
      </c>
      <c r="AL489" s="164">
        <f t="shared" si="26"/>
        <v>0</v>
      </c>
      <c r="AM489" s="33">
        <f>COUNTIF($J489,"MAR")*$AE489</f>
        <v>1</v>
      </c>
      <c r="AN489" s="165">
        <f>COUNTIF($J489,"TER")*$AE489</f>
        <v>0</v>
      </c>
    </row>
    <row r="490" spans="1:40" ht="20.100000000000001" customHeight="1" x14ac:dyDescent="0.25">
      <c r="A490" s="12"/>
      <c r="B490" s="10">
        <v>44452</v>
      </c>
      <c r="C490" s="29"/>
      <c r="D490" s="7"/>
      <c r="E490" s="11"/>
      <c r="F490" s="120">
        <v>486</v>
      </c>
      <c r="G490" s="115"/>
      <c r="H490" s="6"/>
      <c r="I490" s="16" t="s">
        <v>60</v>
      </c>
      <c r="J490" s="17" t="s">
        <v>67</v>
      </c>
      <c r="K490" s="105" t="s">
        <v>18</v>
      </c>
      <c r="L490" s="7"/>
      <c r="M490" s="7"/>
      <c r="N490" s="6"/>
      <c r="O490" s="88">
        <f t="shared" ca="1" si="28"/>
        <v>44593</v>
      </c>
      <c r="P490" s="5" t="s">
        <v>21</v>
      </c>
      <c r="Q490" s="13" t="s">
        <v>22</v>
      </c>
      <c r="R490" s="11" t="s">
        <v>23</v>
      </c>
      <c r="S490" s="24">
        <v>44453</v>
      </c>
      <c r="T490" s="24">
        <v>44459</v>
      </c>
      <c r="U490" s="24" t="s">
        <v>23</v>
      </c>
      <c r="V490" s="24">
        <v>46281</v>
      </c>
      <c r="W490" s="180"/>
      <c r="X490" s="24">
        <v>44483</v>
      </c>
      <c r="Y490" s="24">
        <v>44453</v>
      </c>
      <c r="Z490" s="7"/>
      <c r="AA490" s="22"/>
      <c r="AB490" s="110"/>
      <c r="AC490" s="58"/>
      <c r="AE490" s="161">
        <f>IF(COUNTIF($F$5:$F490,F490)&gt;1,"0",COUNTIF($F$5:$F490,F490))</f>
        <v>1</v>
      </c>
      <c r="AF490" s="162">
        <f>COUNTIF($I490,"*GSB*")*$AE490</f>
        <v>0</v>
      </c>
      <c r="AG490" s="33">
        <f>COUNTIF($I490,"3a")*$AE490</f>
        <v>0</v>
      </c>
      <c r="AH490" s="33">
        <f>COUNTIF($I490,"4e")*$AE490</f>
        <v>1</v>
      </c>
      <c r="AI490" s="33">
        <f t="shared" si="25"/>
        <v>0</v>
      </c>
      <c r="AJ490" s="33">
        <f>COUNTIF($I490,"BAM")*$AE490</f>
        <v>0</v>
      </c>
      <c r="AK490" s="163">
        <f>(COUNTIF($I490,"AUTRES")+COUNTIF($I490,"UID")+COUNTIF($I490,"CII")+COUNTIF($I490,"EAE"))*$AE490</f>
        <v>0</v>
      </c>
      <c r="AL490" s="164">
        <f t="shared" si="26"/>
        <v>0</v>
      </c>
      <c r="AM490" s="33">
        <f>COUNTIF($J490,"MAR")*$AE490</f>
        <v>0</v>
      </c>
      <c r="AN490" s="165">
        <f>COUNTIF($J490,"TER")*$AE490</f>
        <v>1</v>
      </c>
    </row>
    <row r="491" spans="1:40" ht="20.100000000000001" customHeight="1" x14ac:dyDescent="0.25">
      <c r="A491" s="12"/>
      <c r="B491" s="10">
        <v>44452</v>
      </c>
      <c r="C491" s="29"/>
      <c r="D491" s="7"/>
      <c r="E491" s="11"/>
      <c r="F491" s="120">
        <v>487</v>
      </c>
      <c r="G491" s="115"/>
      <c r="H491" s="6"/>
      <c r="I491" s="16" t="s">
        <v>60</v>
      </c>
      <c r="J491" s="17" t="s">
        <v>67</v>
      </c>
      <c r="K491" s="105" t="s">
        <v>24</v>
      </c>
      <c r="L491" s="7"/>
      <c r="M491" s="7"/>
      <c r="N491" s="6"/>
      <c r="O491" s="88">
        <f t="shared" ca="1" si="28"/>
        <v>44593</v>
      </c>
      <c r="P491" s="5" t="s">
        <v>21</v>
      </c>
      <c r="Q491" s="13" t="s">
        <v>22</v>
      </c>
      <c r="R491" s="11" t="s">
        <v>23</v>
      </c>
      <c r="S491" s="24">
        <v>44453</v>
      </c>
      <c r="T491" s="24">
        <v>44462</v>
      </c>
      <c r="U491" s="24" t="s">
        <v>23</v>
      </c>
      <c r="V491" s="24">
        <v>46242</v>
      </c>
      <c r="W491" s="180"/>
      <c r="X491" s="24">
        <v>44483</v>
      </c>
      <c r="Y491" s="24">
        <v>44455</v>
      </c>
      <c r="Z491" s="7"/>
      <c r="AA491" s="22"/>
      <c r="AB491" s="110"/>
      <c r="AC491" s="58"/>
      <c r="AE491" s="161">
        <f>IF(COUNTIF($F$5:$F491,F491)&gt;1,"0",COUNTIF($F$5:$F491,F491))</f>
        <v>1</v>
      </c>
      <c r="AF491" s="162">
        <f>COUNTIF($I491,"*GSB*")*$AE491</f>
        <v>0</v>
      </c>
      <c r="AG491" s="33">
        <f>COUNTIF($I491,"3a")*$AE491</f>
        <v>0</v>
      </c>
      <c r="AH491" s="33">
        <f>COUNTIF($I491,"4e")*$AE491</f>
        <v>1</v>
      </c>
      <c r="AI491" s="33">
        <f t="shared" si="25"/>
        <v>0</v>
      </c>
      <c r="AJ491" s="33">
        <f>COUNTIF($I491,"BAM")*$AE491</f>
        <v>0</v>
      </c>
      <c r="AK491" s="163">
        <f>(COUNTIF($I491,"AUTRES")+COUNTIF($I491,"UID")+COUNTIF($I491,"CII")+COUNTIF($I491,"EAE"))*$AE491</f>
        <v>0</v>
      </c>
      <c r="AL491" s="164">
        <f t="shared" si="26"/>
        <v>0</v>
      </c>
      <c r="AM491" s="33">
        <f>COUNTIF($J491,"MAR")*$AE491</f>
        <v>0</v>
      </c>
      <c r="AN491" s="165">
        <f>COUNTIF($J491,"TER")*$AE491</f>
        <v>1</v>
      </c>
    </row>
    <row r="492" spans="1:40" ht="20.100000000000001" customHeight="1" x14ac:dyDescent="0.25">
      <c r="A492" s="12"/>
      <c r="B492" s="10">
        <v>44452</v>
      </c>
      <c r="C492" s="29"/>
      <c r="D492" s="7"/>
      <c r="E492" s="11"/>
      <c r="F492" s="120">
        <v>488</v>
      </c>
      <c r="G492" s="115"/>
      <c r="H492" s="6"/>
      <c r="I492" s="16" t="s">
        <v>60</v>
      </c>
      <c r="J492" s="17" t="s">
        <v>67</v>
      </c>
      <c r="K492" s="105" t="s">
        <v>24</v>
      </c>
      <c r="L492" s="7"/>
      <c r="M492" s="7"/>
      <c r="N492" s="6"/>
      <c r="O492" s="88">
        <f t="shared" ca="1" si="28"/>
        <v>44593</v>
      </c>
      <c r="P492" s="5" t="s">
        <v>21</v>
      </c>
      <c r="Q492" s="13" t="s">
        <v>22</v>
      </c>
      <c r="R492" s="11" t="s">
        <v>23</v>
      </c>
      <c r="S492" s="24">
        <v>44453</v>
      </c>
      <c r="T492" s="24">
        <v>44462</v>
      </c>
      <c r="U492" s="24" t="s">
        <v>23</v>
      </c>
      <c r="V492" s="24">
        <v>46285</v>
      </c>
      <c r="W492" s="180"/>
      <c r="X492" s="24">
        <v>44483</v>
      </c>
      <c r="Y492" s="24">
        <v>44455</v>
      </c>
      <c r="Z492" s="7"/>
      <c r="AA492" s="22"/>
      <c r="AB492" s="110"/>
      <c r="AC492" s="58"/>
      <c r="AE492" s="161">
        <f>IF(COUNTIF($F$5:$F492,F492)&gt;1,"0",COUNTIF($F$5:$F492,F492))</f>
        <v>1</v>
      </c>
      <c r="AF492" s="162">
        <f>COUNTIF($I492,"*GSB*")*$AE492</f>
        <v>0</v>
      </c>
      <c r="AG492" s="33">
        <f>COUNTIF($I492,"3a")*$AE492</f>
        <v>0</v>
      </c>
      <c r="AH492" s="33">
        <f>COUNTIF($I492,"4e")*$AE492</f>
        <v>1</v>
      </c>
      <c r="AI492" s="33">
        <f t="shared" si="25"/>
        <v>0</v>
      </c>
      <c r="AJ492" s="33">
        <f>COUNTIF($I492,"BAM")*$AE492</f>
        <v>0</v>
      </c>
      <c r="AK492" s="163">
        <f>(COUNTIF($I492,"AUTRES")+COUNTIF($I492,"UID")+COUNTIF($I492,"CII")+COUNTIF($I492,"EAE"))*$AE492</f>
        <v>0</v>
      </c>
      <c r="AL492" s="164">
        <f t="shared" si="26"/>
        <v>0</v>
      </c>
      <c r="AM492" s="33">
        <f>COUNTIF($J492,"MAR")*$AE492</f>
        <v>0</v>
      </c>
      <c r="AN492" s="165">
        <f>COUNTIF($J492,"TER")*$AE492</f>
        <v>1</v>
      </c>
    </row>
    <row r="493" spans="1:40" ht="20.100000000000001" customHeight="1" x14ac:dyDescent="0.25">
      <c r="A493" s="12"/>
      <c r="B493" s="10">
        <v>44452</v>
      </c>
      <c r="C493" s="29"/>
      <c r="D493" s="7"/>
      <c r="E493" s="11"/>
      <c r="F493" s="120">
        <v>489</v>
      </c>
      <c r="G493" s="115"/>
      <c r="H493" s="6"/>
      <c r="I493" s="16" t="s">
        <v>60</v>
      </c>
      <c r="J493" s="17" t="s">
        <v>67</v>
      </c>
      <c r="K493" s="105" t="s">
        <v>24</v>
      </c>
      <c r="L493" s="7"/>
      <c r="M493" s="7"/>
      <c r="N493" s="6"/>
      <c r="O493" s="88">
        <f t="shared" ca="1" si="28"/>
        <v>44593</v>
      </c>
      <c r="P493" s="5" t="s">
        <v>21</v>
      </c>
      <c r="Q493" s="13" t="s">
        <v>22</v>
      </c>
      <c r="R493" s="11" t="s">
        <v>23</v>
      </c>
      <c r="S493" s="24">
        <v>44453</v>
      </c>
      <c r="T493" s="24">
        <v>44462</v>
      </c>
      <c r="U493" s="24" t="s">
        <v>23</v>
      </c>
      <c r="V493" s="24">
        <v>46285</v>
      </c>
      <c r="W493" s="180"/>
      <c r="X493" s="24">
        <v>44483</v>
      </c>
      <c r="Y493" s="24">
        <v>44455</v>
      </c>
      <c r="Z493" s="7"/>
      <c r="AA493" s="22"/>
      <c r="AB493" s="110"/>
      <c r="AC493" s="58"/>
      <c r="AE493" s="161">
        <f>IF(COUNTIF($F$5:$F493,F493)&gt;1,"0",COUNTIF($F$5:$F493,F493))</f>
        <v>1</v>
      </c>
      <c r="AF493" s="162">
        <f>COUNTIF($I493,"*GSB*")*$AE493</f>
        <v>0</v>
      </c>
      <c r="AG493" s="33">
        <f>COUNTIF($I493,"3a")*$AE493</f>
        <v>0</v>
      </c>
      <c r="AH493" s="33">
        <f>COUNTIF($I493,"4e")*$AE493</f>
        <v>1</v>
      </c>
      <c r="AI493" s="33">
        <f t="shared" si="25"/>
        <v>0</v>
      </c>
      <c r="AJ493" s="33">
        <f>COUNTIF($I493,"BAM")*$AE493</f>
        <v>0</v>
      </c>
      <c r="AK493" s="163">
        <f>(COUNTIF($I493,"AUTRES")+COUNTIF($I493,"UID")+COUNTIF($I493,"CII")+COUNTIF($I493,"EAE"))*$AE493</f>
        <v>0</v>
      </c>
      <c r="AL493" s="164">
        <f t="shared" si="26"/>
        <v>0</v>
      </c>
      <c r="AM493" s="33">
        <f>COUNTIF($J493,"MAR")*$AE493</f>
        <v>0</v>
      </c>
      <c r="AN493" s="165">
        <f>COUNTIF($J493,"TER")*$AE493</f>
        <v>1</v>
      </c>
    </row>
    <row r="494" spans="1:40" ht="20.100000000000001" customHeight="1" x14ac:dyDescent="0.25">
      <c r="A494" s="12"/>
      <c r="B494" s="10">
        <v>44452</v>
      </c>
      <c r="C494" s="29"/>
      <c r="D494" s="7"/>
      <c r="E494" s="11"/>
      <c r="F494" s="120">
        <v>490</v>
      </c>
      <c r="G494" s="115"/>
      <c r="H494" s="6"/>
      <c r="I494" s="16" t="s">
        <v>60</v>
      </c>
      <c r="J494" s="17" t="s">
        <v>67</v>
      </c>
      <c r="K494" s="105" t="s">
        <v>24</v>
      </c>
      <c r="L494" s="7"/>
      <c r="M494" s="7"/>
      <c r="N494" s="6"/>
      <c r="O494" s="88">
        <f t="shared" ca="1" si="28"/>
        <v>44593</v>
      </c>
      <c r="P494" s="5" t="s">
        <v>21</v>
      </c>
      <c r="Q494" s="13" t="s">
        <v>22</v>
      </c>
      <c r="R494" s="11" t="s">
        <v>23</v>
      </c>
      <c r="S494" s="24">
        <v>44453</v>
      </c>
      <c r="T494" s="24">
        <v>44462</v>
      </c>
      <c r="U494" s="24" t="s">
        <v>23</v>
      </c>
      <c r="V494" s="24">
        <v>46285</v>
      </c>
      <c r="W494" s="180"/>
      <c r="X494" s="24">
        <v>44483</v>
      </c>
      <c r="Y494" s="24">
        <v>44455</v>
      </c>
      <c r="Z494" s="7"/>
      <c r="AA494" s="22"/>
      <c r="AB494" s="110"/>
      <c r="AC494" s="58"/>
      <c r="AE494" s="161">
        <f>IF(COUNTIF($F$5:$F494,F494)&gt;1,"0",COUNTIF($F$5:$F494,F494))</f>
        <v>1</v>
      </c>
      <c r="AF494" s="162">
        <f>COUNTIF($I494,"*GSB*")*$AE494</f>
        <v>0</v>
      </c>
      <c r="AG494" s="33">
        <f>COUNTIF($I494,"3a")*$AE494</f>
        <v>0</v>
      </c>
      <c r="AH494" s="33">
        <f>COUNTIF($I494,"4e")*$AE494</f>
        <v>1</v>
      </c>
      <c r="AI494" s="33">
        <f t="shared" si="25"/>
        <v>0</v>
      </c>
      <c r="AJ494" s="33">
        <f>COUNTIF($I494,"BAM")*$AE494</f>
        <v>0</v>
      </c>
      <c r="AK494" s="163">
        <f>(COUNTIF($I494,"AUTRES")+COUNTIF($I494,"UID")+COUNTIF($I494,"CII")+COUNTIF($I494,"EAE"))*$AE494</f>
        <v>0</v>
      </c>
      <c r="AL494" s="164">
        <f t="shared" si="26"/>
        <v>0</v>
      </c>
      <c r="AM494" s="33">
        <f>COUNTIF($J494,"MAR")*$AE494</f>
        <v>0</v>
      </c>
      <c r="AN494" s="165">
        <f>COUNTIF($J494,"TER")*$AE494</f>
        <v>1</v>
      </c>
    </row>
    <row r="495" spans="1:40" ht="20.100000000000001" customHeight="1" x14ac:dyDescent="0.25">
      <c r="A495" s="12"/>
      <c r="B495" s="10">
        <v>44453</v>
      </c>
      <c r="C495" s="29"/>
      <c r="D495" s="7"/>
      <c r="E495" s="11"/>
      <c r="F495" s="120">
        <v>491</v>
      </c>
      <c r="G495" s="5"/>
      <c r="H495" s="6"/>
      <c r="I495" s="16" t="s">
        <v>73</v>
      </c>
      <c r="J495" s="17" t="s">
        <v>67</v>
      </c>
      <c r="K495" s="105" t="s">
        <v>18</v>
      </c>
      <c r="L495" s="7"/>
      <c r="M495" s="7"/>
      <c r="N495" s="6"/>
      <c r="O495" s="88">
        <f t="shared" ca="1" si="28"/>
        <v>44593</v>
      </c>
      <c r="P495" s="5" t="s">
        <v>21</v>
      </c>
      <c r="Q495" s="13" t="s">
        <v>22</v>
      </c>
      <c r="R495" s="11" t="s">
        <v>23</v>
      </c>
      <c r="S495" s="24">
        <v>44462</v>
      </c>
      <c r="T495" s="24">
        <v>44473</v>
      </c>
      <c r="U495" s="24" t="s">
        <v>23</v>
      </c>
      <c r="V495" s="24">
        <v>46293</v>
      </c>
      <c r="W495" s="180"/>
      <c r="X495" s="24">
        <v>44476</v>
      </c>
      <c r="Y495" s="24">
        <v>44476</v>
      </c>
      <c r="Z495" s="7"/>
      <c r="AA495" s="22"/>
      <c r="AB495" s="110"/>
      <c r="AC495" s="58"/>
      <c r="AE495" s="161">
        <f>IF(COUNTIF($F$5:$F495,F495)&gt;1,"0",COUNTIF($F$5:$F495,F495))</f>
        <v>1</v>
      </c>
      <c r="AF495" s="162">
        <f>COUNTIF($I495,"*GSB*")*$AE495</f>
        <v>0</v>
      </c>
      <c r="AG495" s="33">
        <f>COUNTIF($I495,"3a")*$AE495</f>
        <v>0</v>
      </c>
      <c r="AH495" s="33">
        <f>COUNTIF($I495,"4e")*$AE495</f>
        <v>0</v>
      </c>
      <c r="AI495" s="33">
        <f t="shared" si="25"/>
        <v>1</v>
      </c>
      <c r="AJ495" s="33">
        <f>COUNTIF($I495,"BAM")*$AE495</f>
        <v>0</v>
      </c>
      <c r="AK495" s="163">
        <f>(COUNTIF($I495,"AUTRES")+COUNTIF($I495,"UID")+COUNTIF($I495,"CII")+COUNTIF($I495,"EAE"))*$AE495</f>
        <v>0</v>
      </c>
      <c r="AL495" s="164">
        <f t="shared" si="26"/>
        <v>0</v>
      </c>
      <c r="AM495" s="33">
        <f>COUNTIF($J495,"MAR")*$AE495</f>
        <v>0</v>
      </c>
      <c r="AN495" s="165">
        <f>COUNTIF($J495,"TER")*$AE495</f>
        <v>1</v>
      </c>
    </row>
    <row r="496" spans="1:40" ht="20.100000000000001" customHeight="1" x14ac:dyDescent="0.25">
      <c r="A496" s="12"/>
      <c r="B496" s="10">
        <v>44453</v>
      </c>
      <c r="C496" s="29"/>
      <c r="D496" s="7"/>
      <c r="E496" s="11"/>
      <c r="F496" s="120">
        <v>492</v>
      </c>
      <c r="G496" s="5"/>
      <c r="H496" s="6"/>
      <c r="I496" s="16" t="s">
        <v>73</v>
      </c>
      <c r="J496" s="17" t="s">
        <v>67</v>
      </c>
      <c r="K496" s="105" t="s">
        <v>24</v>
      </c>
      <c r="L496" s="7"/>
      <c r="M496" s="7"/>
      <c r="N496" s="6"/>
      <c r="O496" s="88">
        <f t="shared" ca="1" si="28"/>
        <v>44593</v>
      </c>
      <c r="P496" s="5" t="s">
        <v>21</v>
      </c>
      <c r="Q496" s="13" t="s">
        <v>22</v>
      </c>
      <c r="R496" s="11" t="s">
        <v>23</v>
      </c>
      <c r="S496" s="24">
        <v>44462</v>
      </c>
      <c r="T496" s="24">
        <v>44473</v>
      </c>
      <c r="U496" s="24" t="s">
        <v>23</v>
      </c>
      <c r="V496" s="24">
        <v>45878</v>
      </c>
      <c r="W496" s="180"/>
      <c r="X496" s="24">
        <v>44476</v>
      </c>
      <c r="Y496" s="24">
        <v>44476</v>
      </c>
      <c r="Z496" s="7"/>
      <c r="AA496" s="22"/>
      <c r="AB496" s="110"/>
      <c r="AC496" s="58"/>
      <c r="AE496" s="161">
        <f>IF(COUNTIF($F$5:$F496,F496)&gt;1,"0",COUNTIF($F$5:$F496,F496))</f>
        <v>1</v>
      </c>
      <c r="AF496" s="162">
        <f>COUNTIF($I496,"*GSB*")*$AE496</f>
        <v>0</v>
      </c>
      <c r="AG496" s="33">
        <f>COUNTIF($I496,"3a")*$AE496</f>
        <v>0</v>
      </c>
      <c r="AH496" s="33">
        <f>COUNTIF($I496,"4e")*$AE496</f>
        <v>0</v>
      </c>
      <c r="AI496" s="33">
        <f t="shared" si="25"/>
        <v>1</v>
      </c>
      <c r="AJ496" s="33">
        <f>COUNTIF($I496,"BAM")*$AE496</f>
        <v>0</v>
      </c>
      <c r="AK496" s="163">
        <f>(COUNTIF($I496,"AUTRES")+COUNTIF($I496,"UID")+COUNTIF($I496,"CII")+COUNTIF($I496,"EAE"))*$AE496</f>
        <v>0</v>
      </c>
      <c r="AL496" s="164">
        <f t="shared" si="26"/>
        <v>0</v>
      </c>
      <c r="AM496" s="33">
        <f>COUNTIF($J496,"MAR")*$AE496</f>
        <v>0</v>
      </c>
      <c r="AN496" s="165">
        <f>COUNTIF($J496,"TER")*$AE496</f>
        <v>1</v>
      </c>
    </row>
    <row r="497" spans="1:40" ht="20.100000000000001" customHeight="1" x14ac:dyDescent="0.25">
      <c r="A497" s="12"/>
      <c r="B497" s="10">
        <v>44453</v>
      </c>
      <c r="C497" s="29"/>
      <c r="D497" s="7"/>
      <c r="E497" s="11"/>
      <c r="F497" s="120">
        <v>493</v>
      </c>
      <c r="G497" s="5"/>
      <c r="H497" s="6"/>
      <c r="I497" s="16" t="s">
        <v>73</v>
      </c>
      <c r="J497" s="17" t="s">
        <v>67</v>
      </c>
      <c r="K497" s="105" t="s">
        <v>24</v>
      </c>
      <c r="L497" s="7"/>
      <c r="M497" s="7"/>
      <c r="N497" s="6"/>
      <c r="O497" s="88">
        <f t="shared" ca="1" si="28"/>
        <v>44593</v>
      </c>
      <c r="P497" s="5" t="s">
        <v>21</v>
      </c>
      <c r="Q497" s="13" t="s">
        <v>22</v>
      </c>
      <c r="R497" s="11" t="s">
        <v>23</v>
      </c>
      <c r="S497" s="24">
        <v>44462</v>
      </c>
      <c r="T497" s="24">
        <v>44473</v>
      </c>
      <c r="U497" s="24" t="s">
        <v>23</v>
      </c>
      <c r="V497" s="24">
        <v>46293</v>
      </c>
      <c r="W497" s="180"/>
      <c r="X497" s="24">
        <v>44476</v>
      </c>
      <c r="Y497" s="24">
        <v>44476</v>
      </c>
      <c r="Z497" s="7"/>
      <c r="AA497" s="22"/>
      <c r="AB497" s="110"/>
      <c r="AC497" s="58"/>
      <c r="AE497" s="161">
        <f>IF(COUNTIF($F$5:$F497,F497)&gt;1,"0",COUNTIF($F$5:$F497,F497))</f>
        <v>1</v>
      </c>
      <c r="AF497" s="162">
        <f>COUNTIF($I497,"*GSB*")*$AE497</f>
        <v>0</v>
      </c>
      <c r="AG497" s="33">
        <f>COUNTIF($I497,"3a")*$AE497</f>
        <v>0</v>
      </c>
      <c r="AH497" s="33">
        <f>COUNTIF($I497,"4e")*$AE497</f>
        <v>0</v>
      </c>
      <c r="AI497" s="33">
        <f t="shared" si="25"/>
        <v>1</v>
      </c>
      <c r="AJ497" s="33">
        <f>COUNTIF($I497,"BAM")*$AE497</f>
        <v>0</v>
      </c>
      <c r="AK497" s="163">
        <f>(COUNTIF($I497,"AUTRES")+COUNTIF($I497,"UID")+COUNTIF($I497,"CII")+COUNTIF($I497,"EAE"))*$AE497</f>
        <v>0</v>
      </c>
      <c r="AL497" s="164">
        <f t="shared" si="26"/>
        <v>0</v>
      </c>
      <c r="AM497" s="33">
        <f>COUNTIF($J497,"MAR")*$AE497</f>
        <v>0</v>
      </c>
      <c r="AN497" s="165">
        <f>COUNTIF($J497,"TER")*$AE497</f>
        <v>1</v>
      </c>
    </row>
    <row r="498" spans="1:40" ht="20.100000000000001" customHeight="1" x14ac:dyDescent="0.25">
      <c r="A498" s="12"/>
      <c r="B498" s="10">
        <v>44459</v>
      </c>
      <c r="C498" s="29"/>
      <c r="D498" s="7"/>
      <c r="E498" s="11"/>
      <c r="F498" s="120">
        <v>494</v>
      </c>
      <c r="G498" s="5"/>
      <c r="H498" s="6"/>
      <c r="I498" s="16" t="s">
        <v>64</v>
      </c>
      <c r="J498" s="13" t="s">
        <v>66</v>
      </c>
      <c r="K498" s="105" t="s">
        <v>18</v>
      </c>
      <c r="L498" s="7"/>
      <c r="M498" s="7"/>
      <c r="N498" s="6"/>
      <c r="O498" s="88">
        <f t="shared" ca="1" si="28"/>
        <v>44593</v>
      </c>
      <c r="P498" s="5" t="s">
        <v>21</v>
      </c>
      <c r="Q498" s="13" t="s">
        <v>22</v>
      </c>
      <c r="R498" s="11" t="s">
        <v>23</v>
      </c>
      <c r="S498" s="24">
        <v>44459</v>
      </c>
      <c r="T498" s="24">
        <v>44463</v>
      </c>
      <c r="U498" s="24" t="s">
        <v>23</v>
      </c>
      <c r="V498" s="24">
        <v>45725</v>
      </c>
      <c r="W498" s="180"/>
      <c r="X498" s="24">
        <v>44470</v>
      </c>
      <c r="Y498" s="24">
        <v>44460</v>
      </c>
      <c r="Z498" s="7"/>
      <c r="AA498" s="22"/>
      <c r="AB498" s="110"/>
      <c r="AC498" s="58"/>
      <c r="AE498" s="161">
        <f>IF(COUNTIF($F$5:$F498,F498)&gt;1,"0",COUNTIF($F$5:$F498,F498))</f>
        <v>1</v>
      </c>
      <c r="AF498" s="162">
        <f>COUNTIF($I498,"*GSB*")*$AE498</f>
        <v>0</v>
      </c>
      <c r="AG498" s="33">
        <f>COUNTIF($I498,"3a")*$AE498</f>
        <v>0</v>
      </c>
      <c r="AH498" s="33">
        <f>COUNTIF($I498,"4e")*$AE498</f>
        <v>0</v>
      </c>
      <c r="AI498" s="33">
        <f t="shared" si="25"/>
        <v>0</v>
      </c>
      <c r="AJ498" s="33">
        <f>COUNTIF($I498,"BAM")*$AE498</f>
        <v>1</v>
      </c>
      <c r="AK498" s="163">
        <f>(COUNTIF($I498,"AUTRES")+COUNTIF($I498,"UID")+COUNTIF($I498,"CII")+COUNTIF($I498,"EAE"))*$AE498</f>
        <v>0</v>
      </c>
      <c r="AL498" s="164">
        <f t="shared" si="26"/>
        <v>0</v>
      </c>
      <c r="AM498" s="33">
        <f>COUNTIF($J498,"MAR")*$AE498</f>
        <v>1</v>
      </c>
      <c r="AN498" s="165">
        <f>COUNTIF($J498,"TER")*$AE498</f>
        <v>0</v>
      </c>
    </row>
    <row r="499" spans="1:40" ht="20.100000000000001" customHeight="1" x14ac:dyDescent="0.25">
      <c r="A499" s="12"/>
      <c r="B499" s="10">
        <v>44459</v>
      </c>
      <c r="C499" s="29"/>
      <c r="D499" s="7"/>
      <c r="E499" s="11"/>
      <c r="F499" s="120">
        <v>495</v>
      </c>
      <c r="G499" s="5"/>
      <c r="H499" s="6"/>
      <c r="I499" s="16" t="s">
        <v>61</v>
      </c>
      <c r="J499" s="17" t="s">
        <v>67</v>
      </c>
      <c r="K499" s="105" t="s">
        <v>18</v>
      </c>
      <c r="L499" s="7"/>
      <c r="M499" s="7"/>
      <c r="N499" s="6"/>
      <c r="O499" s="88">
        <f t="shared" ca="1" si="28"/>
        <v>44593</v>
      </c>
      <c r="P499" s="5" t="s">
        <v>21</v>
      </c>
      <c r="Q499" s="13" t="s">
        <v>22</v>
      </c>
      <c r="R499" s="11" t="s">
        <v>23</v>
      </c>
      <c r="S499" s="24">
        <v>44468</v>
      </c>
      <c r="T499" s="24">
        <v>44481</v>
      </c>
      <c r="U499" s="24" t="s">
        <v>23</v>
      </c>
      <c r="V499" s="24">
        <v>45790</v>
      </c>
      <c r="W499" s="180"/>
      <c r="X499" s="24">
        <v>44482</v>
      </c>
      <c r="Y499" s="24">
        <v>44476</v>
      </c>
      <c r="Z499" s="7"/>
      <c r="AA499" s="22"/>
      <c r="AB499" s="110"/>
      <c r="AC499" s="58"/>
      <c r="AE499" s="161">
        <f>IF(COUNTIF($F$5:$F499,F499)&gt;1,"0",COUNTIF($F$5:$F499,F499))</f>
        <v>1</v>
      </c>
      <c r="AF499" s="162">
        <f>COUNTIF($I499,"*GSB*")*$AE499</f>
        <v>0</v>
      </c>
      <c r="AG499" s="33">
        <f>COUNTIF($I499,"3a")*$AE499</f>
        <v>1</v>
      </c>
      <c r="AH499" s="33">
        <f>COUNTIF($I499,"4e")*$AE499</f>
        <v>0</v>
      </c>
      <c r="AI499" s="33">
        <f t="shared" si="25"/>
        <v>0</v>
      </c>
      <c r="AJ499" s="33">
        <f>COUNTIF($I499,"BAM")*$AE499</f>
        <v>0</v>
      </c>
      <c r="AK499" s="163">
        <f>(COUNTIF($I499,"AUTRES")+COUNTIF($I499,"UID")+COUNTIF($I499,"CII")+COUNTIF($I499,"EAE"))*$AE499</f>
        <v>0</v>
      </c>
      <c r="AL499" s="164">
        <f t="shared" si="26"/>
        <v>0</v>
      </c>
      <c r="AM499" s="33">
        <f>COUNTIF($J499,"MAR")*$AE499</f>
        <v>0</v>
      </c>
      <c r="AN499" s="165">
        <f>COUNTIF($J499,"TER")*$AE499</f>
        <v>1</v>
      </c>
    </row>
    <row r="500" spans="1:40" ht="20.100000000000001" customHeight="1" x14ac:dyDescent="0.25">
      <c r="A500" s="12"/>
      <c r="B500" s="10">
        <v>44459</v>
      </c>
      <c r="C500" s="29"/>
      <c r="D500" s="7"/>
      <c r="E500" s="11"/>
      <c r="F500" s="120">
        <v>496</v>
      </c>
      <c r="G500" s="5"/>
      <c r="H500" s="6"/>
      <c r="I500" s="16" t="s">
        <v>61</v>
      </c>
      <c r="J500" s="17" t="s">
        <v>67</v>
      </c>
      <c r="K500" s="105" t="s">
        <v>24</v>
      </c>
      <c r="L500" s="7"/>
      <c r="M500" s="7"/>
      <c r="N500" s="6"/>
      <c r="O500" s="88">
        <f t="shared" ca="1" si="28"/>
        <v>44593</v>
      </c>
      <c r="P500" s="5" t="s">
        <v>21</v>
      </c>
      <c r="Q500" s="13" t="s">
        <v>22</v>
      </c>
      <c r="R500" s="11" t="s">
        <v>23</v>
      </c>
      <c r="S500" s="24">
        <v>44468</v>
      </c>
      <c r="T500" s="24">
        <v>44481</v>
      </c>
      <c r="U500" s="24" t="s">
        <v>23</v>
      </c>
      <c r="V500" s="24">
        <v>45790</v>
      </c>
      <c r="W500" s="180"/>
      <c r="X500" s="24">
        <v>44482</v>
      </c>
      <c r="Y500" s="24">
        <v>44476</v>
      </c>
      <c r="Z500" s="7"/>
      <c r="AA500" s="22"/>
      <c r="AB500" s="110"/>
      <c r="AC500" s="58"/>
      <c r="AE500" s="161">
        <f>IF(COUNTIF($F$5:$F500,F500)&gt;1,"0",COUNTIF($F$5:$F500,F500))</f>
        <v>1</v>
      </c>
      <c r="AF500" s="162">
        <f>COUNTIF($I500,"*GSB*")*$AE500</f>
        <v>0</v>
      </c>
      <c r="AG500" s="33">
        <f>COUNTIF($I500,"3a")*$AE500</f>
        <v>1</v>
      </c>
      <c r="AH500" s="33">
        <f>COUNTIF($I500,"4e")*$AE500</f>
        <v>0</v>
      </c>
      <c r="AI500" s="33">
        <f t="shared" si="25"/>
        <v>0</v>
      </c>
      <c r="AJ500" s="33">
        <f>COUNTIF($I500,"BAM")*$AE500</f>
        <v>0</v>
      </c>
      <c r="AK500" s="163">
        <f>(COUNTIF($I500,"AUTRES")+COUNTIF($I500,"UID")+COUNTIF($I500,"CII")+COUNTIF($I500,"EAE"))*$AE500</f>
        <v>0</v>
      </c>
      <c r="AL500" s="164">
        <f t="shared" si="26"/>
        <v>0</v>
      </c>
      <c r="AM500" s="33">
        <f>COUNTIF($J500,"MAR")*$AE500</f>
        <v>0</v>
      </c>
      <c r="AN500" s="165">
        <f>COUNTIF($J500,"TER")*$AE500</f>
        <v>1</v>
      </c>
    </row>
    <row r="501" spans="1:40" ht="20.100000000000001" customHeight="1" x14ac:dyDescent="0.25">
      <c r="A501" s="12"/>
      <c r="B501" s="10">
        <v>44459</v>
      </c>
      <c r="C501" s="29"/>
      <c r="D501" s="7"/>
      <c r="E501" s="11"/>
      <c r="F501" s="120">
        <v>497</v>
      </c>
      <c r="G501" s="5"/>
      <c r="H501" s="6"/>
      <c r="I501" s="16" t="s">
        <v>61</v>
      </c>
      <c r="J501" s="17" t="s">
        <v>67</v>
      </c>
      <c r="K501" s="105" t="s">
        <v>24</v>
      </c>
      <c r="L501" s="7"/>
      <c r="M501" s="7"/>
      <c r="N501" s="6"/>
      <c r="O501" s="88">
        <f t="shared" ca="1" si="28"/>
        <v>44593</v>
      </c>
      <c r="P501" s="5" t="s">
        <v>21</v>
      </c>
      <c r="Q501" s="13" t="s">
        <v>22</v>
      </c>
      <c r="R501" s="11" t="s">
        <v>23</v>
      </c>
      <c r="S501" s="24">
        <v>44468</v>
      </c>
      <c r="T501" s="24">
        <v>44481</v>
      </c>
      <c r="U501" s="24" t="s">
        <v>23</v>
      </c>
      <c r="V501" s="24">
        <v>45790</v>
      </c>
      <c r="W501" s="180"/>
      <c r="X501" s="24">
        <v>44482</v>
      </c>
      <c r="Y501" s="24">
        <v>44476</v>
      </c>
      <c r="Z501" s="7"/>
      <c r="AA501" s="22"/>
      <c r="AB501" s="110"/>
      <c r="AC501" s="58"/>
      <c r="AE501" s="161">
        <f>IF(COUNTIF($F$5:$F501,F501)&gt;1,"0",COUNTIF($F$5:$F501,F501))</f>
        <v>1</v>
      </c>
      <c r="AF501" s="162">
        <f>COUNTIF($I501,"*GSB*")*$AE501</f>
        <v>0</v>
      </c>
      <c r="AG501" s="33">
        <f>COUNTIF($I501,"3a")*$AE501</f>
        <v>1</v>
      </c>
      <c r="AH501" s="33">
        <f>COUNTIF($I501,"4e")*$AE501</f>
        <v>0</v>
      </c>
      <c r="AI501" s="33">
        <f t="shared" si="25"/>
        <v>0</v>
      </c>
      <c r="AJ501" s="33">
        <f>COUNTIF($I501,"BAM")*$AE501</f>
        <v>0</v>
      </c>
      <c r="AK501" s="163">
        <f>(COUNTIF($I501,"AUTRES")+COUNTIF($I501,"UID")+COUNTIF($I501,"CII")+COUNTIF($I501,"EAE"))*$AE501</f>
        <v>0</v>
      </c>
      <c r="AL501" s="164">
        <f t="shared" si="26"/>
        <v>0</v>
      </c>
      <c r="AM501" s="33">
        <f>COUNTIF($J501,"MAR")*$AE501</f>
        <v>0</v>
      </c>
      <c r="AN501" s="165">
        <f>COUNTIF($J501,"TER")*$AE501</f>
        <v>1</v>
      </c>
    </row>
    <row r="502" spans="1:40" ht="20.100000000000001" customHeight="1" x14ac:dyDescent="0.25">
      <c r="A502" s="12"/>
      <c r="B502" s="10">
        <v>44459</v>
      </c>
      <c r="C502" s="29"/>
      <c r="D502" s="7"/>
      <c r="E502" s="11"/>
      <c r="F502" s="120">
        <v>498</v>
      </c>
      <c r="G502" s="5"/>
      <c r="H502" s="6"/>
      <c r="I502" s="16" t="s">
        <v>60</v>
      </c>
      <c r="J502" s="17" t="s">
        <v>67</v>
      </c>
      <c r="K502" s="105" t="s">
        <v>33</v>
      </c>
      <c r="L502" s="7"/>
      <c r="M502" s="7"/>
      <c r="N502" s="6"/>
      <c r="O502" s="88">
        <f t="shared" ca="1" si="28"/>
        <v>44593</v>
      </c>
      <c r="P502" s="5" t="s">
        <v>21</v>
      </c>
      <c r="Q502" s="13" t="s">
        <v>22</v>
      </c>
      <c r="R502" s="11" t="s">
        <v>23</v>
      </c>
      <c r="S502" s="24">
        <v>44459</v>
      </c>
      <c r="T502" s="24">
        <v>44463</v>
      </c>
      <c r="U502" s="24" t="s">
        <v>23</v>
      </c>
      <c r="V502" s="24">
        <v>45664</v>
      </c>
      <c r="W502" s="180"/>
      <c r="X502" s="24">
        <v>44482</v>
      </c>
      <c r="Y502" s="24">
        <v>44460</v>
      </c>
      <c r="Z502" s="7"/>
      <c r="AA502" s="22"/>
      <c r="AB502" s="110"/>
      <c r="AC502" s="58"/>
      <c r="AE502" s="161">
        <f>IF(COUNTIF($F$5:$F502,F502)&gt;1,"0",COUNTIF($F$5:$F502,F502))</f>
        <v>1</v>
      </c>
      <c r="AF502" s="162">
        <f>COUNTIF($I502,"*GSB*")*$AE502</f>
        <v>0</v>
      </c>
      <c r="AG502" s="33">
        <f>COUNTIF($I502,"3a")*$AE502</f>
        <v>0</v>
      </c>
      <c r="AH502" s="33">
        <f>COUNTIF($I502,"4e")*$AE502</f>
        <v>1</v>
      </c>
      <c r="AI502" s="33">
        <f t="shared" si="25"/>
        <v>0</v>
      </c>
      <c r="AJ502" s="33">
        <f>COUNTIF($I502,"BAM")*$AE502</f>
        <v>0</v>
      </c>
      <c r="AK502" s="163">
        <f>(COUNTIF($I502,"AUTRES")+COUNTIF($I502,"UID")+COUNTIF($I502,"CII")+COUNTIF($I502,"EAE"))*$AE502</f>
        <v>0</v>
      </c>
      <c r="AL502" s="164">
        <f t="shared" si="26"/>
        <v>0</v>
      </c>
      <c r="AM502" s="33">
        <f>COUNTIF($J502,"MAR")*$AE502</f>
        <v>0</v>
      </c>
      <c r="AN502" s="165">
        <f>COUNTIF($J502,"TER")*$AE502</f>
        <v>1</v>
      </c>
    </row>
    <row r="503" spans="1:40" ht="20.100000000000001" customHeight="1" x14ac:dyDescent="0.25">
      <c r="A503" s="12"/>
      <c r="B503" s="10">
        <v>44459</v>
      </c>
      <c r="C503" s="29"/>
      <c r="D503" s="7"/>
      <c r="E503" s="11"/>
      <c r="F503" s="120">
        <v>499</v>
      </c>
      <c r="G503" s="5"/>
      <c r="H503" s="6"/>
      <c r="I503" s="16" t="s">
        <v>60</v>
      </c>
      <c r="J503" s="17" t="s">
        <v>67</v>
      </c>
      <c r="K503" s="105" t="s">
        <v>33</v>
      </c>
      <c r="L503" s="7"/>
      <c r="M503" s="7"/>
      <c r="N503" s="6"/>
      <c r="O503" s="88">
        <f t="shared" ca="1" si="28"/>
        <v>44593</v>
      </c>
      <c r="P503" s="5" t="s">
        <v>21</v>
      </c>
      <c r="Q503" s="13" t="s">
        <v>22</v>
      </c>
      <c r="R503" s="11" t="s">
        <v>23</v>
      </c>
      <c r="S503" s="24">
        <v>44459</v>
      </c>
      <c r="T503" s="24">
        <v>44463</v>
      </c>
      <c r="U503" s="24" t="s">
        <v>23</v>
      </c>
      <c r="V503" s="24">
        <v>46286</v>
      </c>
      <c r="W503" s="180"/>
      <c r="X503" s="24">
        <v>44482</v>
      </c>
      <c r="Y503" s="24">
        <v>44460</v>
      </c>
      <c r="Z503" s="7"/>
      <c r="AA503" s="22"/>
      <c r="AB503" s="110"/>
      <c r="AC503" s="58"/>
      <c r="AE503" s="161">
        <f>IF(COUNTIF($F$5:$F503,F503)&gt;1,"0",COUNTIF($F$5:$F503,F503))</f>
        <v>1</v>
      </c>
      <c r="AF503" s="162">
        <f>COUNTIF($I503,"*GSB*")*$AE503</f>
        <v>0</v>
      </c>
      <c r="AG503" s="33">
        <f>COUNTIF($I503,"3a")*$AE503</f>
        <v>0</v>
      </c>
      <c r="AH503" s="33">
        <f>COUNTIF($I503,"4e")*$AE503</f>
        <v>1</v>
      </c>
      <c r="AI503" s="33">
        <f t="shared" si="25"/>
        <v>0</v>
      </c>
      <c r="AJ503" s="33">
        <f>COUNTIF($I503,"BAM")*$AE503</f>
        <v>0</v>
      </c>
      <c r="AK503" s="163">
        <f>(COUNTIF($I503,"AUTRES")+COUNTIF($I503,"UID")+COUNTIF($I503,"CII")+COUNTIF($I503,"EAE"))*$AE503</f>
        <v>0</v>
      </c>
      <c r="AL503" s="164">
        <f t="shared" si="26"/>
        <v>0</v>
      </c>
      <c r="AM503" s="33">
        <f>COUNTIF($J503,"MAR")*$AE503</f>
        <v>0</v>
      </c>
      <c r="AN503" s="165">
        <f>COUNTIF($J503,"TER")*$AE503</f>
        <v>1</v>
      </c>
    </row>
    <row r="504" spans="1:40" ht="20.100000000000001" customHeight="1" x14ac:dyDescent="0.25">
      <c r="A504" s="12"/>
      <c r="B504" s="10">
        <v>44459</v>
      </c>
      <c r="C504" s="29"/>
      <c r="D504" s="7"/>
      <c r="E504" s="11"/>
      <c r="F504" s="120">
        <v>500</v>
      </c>
      <c r="G504" s="5"/>
      <c r="H504" s="6"/>
      <c r="I504" s="16" t="s">
        <v>60</v>
      </c>
      <c r="J504" s="17" t="s">
        <v>67</v>
      </c>
      <c r="K504" s="105" t="s">
        <v>18</v>
      </c>
      <c r="L504" s="7"/>
      <c r="M504" s="7"/>
      <c r="N504" s="6"/>
      <c r="O504" s="88">
        <f t="shared" ca="1" si="28"/>
        <v>44593</v>
      </c>
      <c r="P504" s="5" t="s">
        <v>21</v>
      </c>
      <c r="Q504" s="13" t="s">
        <v>22</v>
      </c>
      <c r="R504" s="11" t="s">
        <v>23</v>
      </c>
      <c r="S504" s="24">
        <v>44459</v>
      </c>
      <c r="T504" s="24">
        <v>44463</v>
      </c>
      <c r="U504" s="24" t="s">
        <v>23</v>
      </c>
      <c r="V504" s="24">
        <v>46286</v>
      </c>
      <c r="W504" s="180"/>
      <c r="X504" s="24">
        <v>44482</v>
      </c>
      <c r="Y504" s="24">
        <v>44460</v>
      </c>
      <c r="Z504" s="7"/>
      <c r="AA504" s="22"/>
      <c r="AB504" s="110"/>
      <c r="AC504" s="58"/>
      <c r="AE504" s="161">
        <f>IF(COUNTIF($F$5:$F504,F504)&gt;1,"0",COUNTIF($F$5:$F504,F504))</f>
        <v>1</v>
      </c>
      <c r="AF504" s="162">
        <f>COUNTIF($I504,"*GSB*")*$AE504</f>
        <v>0</v>
      </c>
      <c r="AG504" s="33">
        <f>COUNTIF($I504,"3a")*$AE504</f>
        <v>0</v>
      </c>
      <c r="AH504" s="33">
        <f>COUNTIF($I504,"4e")*$AE504</f>
        <v>1</v>
      </c>
      <c r="AI504" s="33">
        <f t="shared" si="25"/>
        <v>0</v>
      </c>
      <c r="AJ504" s="33">
        <f>COUNTIF($I504,"BAM")*$AE504</f>
        <v>0</v>
      </c>
      <c r="AK504" s="163">
        <f>(COUNTIF($I504,"AUTRES")+COUNTIF($I504,"UID")+COUNTIF($I504,"CII")+COUNTIF($I504,"EAE"))*$AE504</f>
        <v>0</v>
      </c>
      <c r="AL504" s="164">
        <f t="shared" si="26"/>
        <v>0</v>
      </c>
      <c r="AM504" s="33">
        <f>COUNTIF($J504,"MAR")*$AE504</f>
        <v>0</v>
      </c>
      <c r="AN504" s="165">
        <f>COUNTIF($J504,"TER")*$AE504</f>
        <v>1</v>
      </c>
    </row>
    <row r="505" spans="1:40" ht="20.100000000000001" customHeight="1" x14ac:dyDescent="0.25">
      <c r="A505" s="12"/>
      <c r="B505" s="10">
        <v>44459</v>
      </c>
      <c r="C505" s="29"/>
      <c r="D505" s="7"/>
      <c r="E505" s="11"/>
      <c r="F505" s="120">
        <v>501</v>
      </c>
      <c r="G505" s="5"/>
      <c r="H505" s="6"/>
      <c r="I505" s="16" t="s">
        <v>60</v>
      </c>
      <c r="J505" s="17" t="s">
        <v>67</v>
      </c>
      <c r="K505" s="105" t="s">
        <v>24</v>
      </c>
      <c r="L505" s="7"/>
      <c r="M505" s="7"/>
      <c r="N505" s="6"/>
      <c r="O505" s="88">
        <f t="shared" ca="1" si="28"/>
        <v>44593</v>
      </c>
      <c r="P505" s="5" t="s">
        <v>21</v>
      </c>
      <c r="Q505" s="13" t="s">
        <v>22</v>
      </c>
      <c r="R505" s="11" t="s">
        <v>23</v>
      </c>
      <c r="S505" s="24">
        <v>44459</v>
      </c>
      <c r="T505" s="24">
        <v>44463</v>
      </c>
      <c r="U505" s="24" t="s">
        <v>23</v>
      </c>
      <c r="V505" s="24">
        <v>45627</v>
      </c>
      <c r="W505" s="180"/>
      <c r="X505" s="24">
        <v>44482</v>
      </c>
      <c r="Y505" s="24">
        <v>44460</v>
      </c>
      <c r="Z505" s="7"/>
      <c r="AA505" s="22"/>
      <c r="AB505" s="110"/>
      <c r="AC505" s="58"/>
      <c r="AE505" s="161">
        <f>IF(COUNTIF($F$5:$F505,F505)&gt;1,"0",COUNTIF($F$5:$F505,F505))</f>
        <v>1</v>
      </c>
      <c r="AF505" s="162">
        <f>COUNTIF($I505,"*GSB*")*$AE505</f>
        <v>0</v>
      </c>
      <c r="AG505" s="33">
        <f>COUNTIF($I505,"3a")*$AE505</f>
        <v>0</v>
      </c>
      <c r="AH505" s="33">
        <f>COUNTIF($I505,"4e")*$AE505</f>
        <v>1</v>
      </c>
      <c r="AI505" s="33">
        <f t="shared" si="25"/>
        <v>0</v>
      </c>
      <c r="AJ505" s="33">
        <f>COUNTIF($I505,"BAM")*$AE505</f>
        <v>0</v>
      </c>
      <c r="AK505" s="163">
        <f>(COUNTIF($I505,"AUTRES")+COUNTIF($I505,"UID")+COUNTIF($I505,"CII")+COUNTIF($I505,"EAE"))*$AE505</f>
        <v>0</v>
      </c>
      <c r="AL505" s="164">
        <f t="shared" si="26"/>
        <v>0</v>
      </c>
      <c r="AM505" s="33">
        <f>COUNTIF($J505,"MAR")*$AE505</f>
        <v>0</v>
      </c>
      <c r="AN505" s="165">
        <f>COUNTIF($J505,"TER")*$AE505</f>
        <v>1</v>
      </c>
    </row>
    <row r="506" spans="1:40" ht="20.100000000000001" customHeight="1" x14ac:dyDescent="0.25">
      <c r="A506" s="12"/>
      <c r="B506" s="10">
        <v>44459</v>
      </c>
      <c r="C506" s="29"/>
      <c r="D506" s="7"/>
      <c r="E506" s="11"/>
      <c r="F506" s="120">
        <v>502</v>
      </c>
      <c r="G506" s="5"/>
      <c r="H506" s="6"/>
      <c r="I506" s="16" t="s">
        <v>60</v>
      </c>
      <c r="J506" s="17" t="s">
        <v>67</v>
      </c>
      <c r="K506" s="105" t="s">
        <v>24</v>
      </c>
      <c r="L506" s="7"/>
      <c r="M506" s="7"/>
      <c r="N506" s="6"/>
      <c r="O506" s="88">
        <f t="shared" ca="1" si="28"/>
        <v>44593</v>
      </c>
      <c r="P506" s="5" t="s">
        <v>21</v>
      </c>
      <c r="Q506" s="13" t="s">
        <v>22</v>
      </c>
      <c r="R506" s="11" t="s">
        <v>23</v>
      </c>
      <c r="S506" s="24">
        <v>44459</v>
      </c>
      <c r="T506" s="24">
        <v>44463</v>
      </c>
      <c r="U506" s="24" t="s">
        <v>23</v>
      </c>
      <c r="V506" s="24">
        <v>46286</v>
      </c>
      <c r="W506" s="180"/>
      <c r="X506" s="24">
        <v>44482</v>
      </c>
      <c r="Y506" s="24">
        <v>44460</v>
      </c>
      <c r="Z506" s="7"/>
      <c r="AA506" s="22"/>
      <c r="AB506" s="110"/>
      <c r="AC506" s="58"/>
      <c r="AE506" s="161">
        <f>IF(COUNTIF($F$5:$F506,F506)&gt;1,"0",COUNTIF($F$5:$F506,F506))</f>
        <v>1</v>
      </c>
      <c r="AF506" s="162">
        <f>COUNTIF($I506,"*GSB*")*$AE506</f>
        <v>0</v>
      </c>
      <c r="AG506" s="33">
        <f>COUNTIF($I506,"3a")*$AE506</f>
        <v>0</v>
      </c>
      <c r="AH506" s="33">
        <f>COUNTIF($I506,"4e")*$AE506</f>
        <v>1</v>
      </c>
      <c r="AI506" s="33">
        <f t="shared" si="25"/>
        <v>0</v>
      </c>
      <c r="AJ506" s="33">
        <f>COUNTIF($I506,"BAM")*$AE506</f>
        <v>0</v>
      </c>
      <c r="AK506" s="163">
        <f>(COUNTIF($I506,"AUTRES")+COUNTIF($I506,"UID")+COUNTIF($I506,"CII")+COUNTIF($I506,"EAE"))*$AE506</f>
        <v>0</v>
      </c>
      <c r="AL506" s="164">
        <f t="shared" si="26"/>
        <v>0</v>
      </c>
      <c r="AM506" s="33">
        <f>COUNTIF($J506,"MAR")*$AE506</f>
        <v>0</v>
      </c>
      <c r="AN506" s="165">
        <f>COUNTIF($J506,"TER")*$AE506</f>
        <v>1</v>
      </c>
    </row>
    <row r="507" spans="1:40" ht="20.100000000000001" customHeight="1" x14ac:dyDescent="0.25">
      <c r="A507" s="12"/>
      <c r="B507" s="10">
        <v>44463</v>
      </c>
      <c r="C507" s="29"/>
      <c r="D507" s="7"/>
      <c r="E507" s="11"/>
      <c r="F507" s="120">
        <v>503</v>
      </c>
      <c r="G507" s="5"/>
      <c r="H507" s="6"/>
      <c r="I507" s="16" t="s">
        <v>60</v>
      </c>
      <c r="J507" s="17" t="s">
        <v>67</v>
      </c>
      <c r="K507" s="105" t="s">
        <v>18</v>
      </c>
      <c r="L507" s="7"/>
      <c r="M507" s="7"/>
      <c r="N507" s="6"/>
      <c r="O507" s="88">
        <f t="shared" ca="1" si="28"/>
        <v>44593</v>
      </c>
      <c r="P507" s="5" t="s">
        <v>21</v>
      </c>
      <c r="Q507" s="13" t="s">
        <v>22</v>
      </c>
      <c r="R507" s="11" t="s">
        <v>23</v>
      </c>
      <c r="S507" s="24">
        <v>44482</v>
      </c>
      <c r="T507" s="24">
        <v>44496</v>
      </c>
      <c r="U507" s="24" t="s">
        <v>23</v>
      </c>
      <c r="V507" s="24">
        <v>45726</v>
      </c>
      <c r="W507" s="180"/>
      <c r="X507" s="24"/>
      <c r="Y507" s="24">
        <v>44487</v>
      </c>
      <c r="Z507" s="7"/>
      <c r="AA507" s="22"/>
      <c r="AB507" s="110"/>
      <c r="AC507" s="58"/>
      <c r="AE507" s="161">
        <f>IF(COUNTIF($F$5:$F507,F507)&gt;1,"0",COUNTIF($F$5:$F507,F507))</f>
        <v>1</v>
      </c>
      <c r="AF507" s="162">
        <f>COUNTIF($I507,"*GSB*")*$AE507</f>
        <v>0</v>
      </c>
      <c r="AG507" s="33">
        <f>COUNTIF($I507,"3a")*$AE507</f>
        <v>0</v>
      </c>
      <c r="AH507" s="33">
        <f>COUNTIF($I507,"4e")*$AE507</f>
        <v>1</v>
      </c>
      <c r="AI507" s="33">
        <f t="shared" si="25"/>
        <v>0</v>
      </c>
      <c r="AJ507" s="33">
        <f>COUNTIF($I507,"BAM")*$AE507</f>
        <v>0</v>
      </c>
      <c r="AK507" s="163">
        <f>(COUNTIF($I507,"AUTRES")+COUNTIF($I507,"UID")+COUNTIF($I507,"CII")+COUNTIF($I507,"EAE"))*$AE507</f>
        <v>0</v>
      </c>
      <c r="AL507" s="164">
        <f t="shared" si="26"/>
        <v>0</v>
      </c>
      <c r="AM507" s="33">
        <f>COUNTIF($J507,"MAR")*$AE507</f>
        <v>0</v>
      </c>
      <c r="AN507" s="165">
        <f>COUNTIF($J507,"TER")*$AE507</f>
        <v>1</v>
      </c>
    </row>
    <row r="508" spans="1:40" ht="20.100000000000001" customHeight="1" x14ac:dyDescent="0.25">
      <c r="A508" s="12"/>
      <c r="B508" s="10">
        <v>44460</v>
      </c>
      <c r="C508" s="29"/>
      <c r="D508" s="7"/>
      <c r="E508" s="11"/>
      <c r="F508" s="120">
        <v>504</v>
      </c>
      <c r="G508" s="5"/>
      <c r="H508" s="6"/>
      <c r="I508" s="16" t="s">
        <v>60</v>
      </c>
      <c r="J508" s="17" t="s">
        <v>67</v>
      </c>
      <c r="K508" s="105" t="s">
        <v>18</v>
      </c>
      <c r="L508" s="7"/>
      <c r="M508" s="7"/>
      <c r="N508" s="6"/>
      <c r="O508" s="88">
        <f t="shared" ca="1" si="28"/>
        <v>44593</v>
      </c>
      <c r="P508" s="5" t="s">
        <v>21</v>
      </c>
      <c r="Q508" s="13" t="s">
        <v>22</v>
      </c>
      <c r="R508" s="11" t="s">
        <v>23</v>
      </c>
      <c r="S508" s="24">
        <v>44482</v>
      </c>
      <c r="T508" s="24">
        <v>44496</v>
      </c>
      <c r="U508" s="24" t="s">
        <v>23</v>
      </c>
      <c r="V508" s="24">
        <v>44904</v>
      </c>
      <c r="W508" s="180"/>
      <c r="X508" s="24">
        <v>44524</v>
      </c>
      <c r="Y508" s="24">
        <v>44487</v>
      </c>
      <c r="Z508" s="7"/>
      <c r="AA508" s="22"/>
      <c r="AB508" s="110"/>
      <c r="AC508" s="58"/>
      <c r="AE508" s="161">
        <f>IF(COUNTIF($F$5:$F508,F508)&gt;1,"0",COUNTIF($F$5:$F508,F508))</f>
        <v>1</v>
      </c>
      <c r="AF508" s="162">
        <f>COUNTIF($I508,"*GSB*")*$AE508</f>
        <v>0</v>
      </c>
      <c r="AG508" s="33">
        <f>COUNTIF($I508,"3a")*$AE508</f>
        <v>0</v>
      </c>
      <c r="AH508" s="33">
        <f>COUNTIF($I508,"4e")*$AE508</f>
        <v>1</v>
      </c>
      <c r="AI508" s="33">
        <f t="shared" si="25"/>
        <v>0</v>
      </c>
      <c r="AJ508" s="33">
        <f>COUNTIF($I508,"BAM")*$AE508</f>
        <v>0</v>
      </c>
      <c r="AK508" s="163">
        <f>(COUNTIF($I508,"AUTRES")+COUNTIF($I508,"UID")+COUNTIF($I508,"CII")+COUNTIF($I508,"EAE"))*$AE508</f>
        <v>0</v>
      </c>
      <c r="AL508" s="164">
        <f t="shared" si="26"/>
        <v>0</v>
      </c>
      <c r="AM508" s="33">
        <f>COUNTIF($J508,"MAR")*$AE508</f>
        <v>0</v>
      </c>
      <c r="AN508" s="165">
        <f>COUNTIF($J508,"TER")*$AE508</f>
        <v>1</v>
      </c>
    </row>
    <row r="509" spans="1:40" ht="20.100000000000001" customHeight="1" x14ac:dyDescent="0.25">
      <c r="A509" s="12"/>
      <c r="B509" s="10">
        <v>44467</v>
      </c>
      <c r="C509" s="29"/>
      <c r="D509" s="7"/>
      <c r="E509" s="11"/>
      <c r="F509" s="120">
        <v>505</v>
      </c>
      <c r="G509" s="5"/>
      <c r="H509" s="6"/>
      <c r="I509" s="16" t="s">
        <v>60</v>
      </c>
      <c r="J509" s="17" t="s">
        <v>67</v>
      </c>
      <c r="K509" s="105" t="s">
        <v>18</v>
      </c>
      <c r="L509" s="7"/>
      <c r="M509" s="7"/>
      <c r="N509" s="6"/>
      <c r="O509" s="88">
        <f ca="1">TODAY()-N509</f>
        <v>44593</v>
      </c>
      <c r="P509" s="5" t="s">
        <v>21</v>
      </c>
      <c r="Q509" s="13" t="s">
        <v>22</v>
      </c>
      <c r="R509" s="11" t="s">
        <v>19</v>
      </c>
      <c r="S509" s="24">
        <v>44468</v>
      </c>
      <c r="T509" s="24"/>
      <c r="U509" s="24"/>
      <c r="V509" s="24"/>
      <c r="W509" s="106"/>
      <c r="X509" s="24"/>
      <c r="Y509" s="24"/>
      <c r="Z509" s="177"/>
      <c r="AA509" s="22"/>
      <c r="AB509" s="110"/>
      <c r="AC509" s="58"/>
      <c r="AE509" s="161">
        <f>IF(COUNTIF($F$5:$F509,F509)&gt;1,"0",COUNTIF($F$5:$F509,F509))</f>
        <v>1</v>
      </c>
      <c r="AF509" s="162">
        <f>COUNTIF($I509,"*GSB*")*$AE509</f>
        <v>0</v>
      </c>
      <c r="AG509" s="33">
        <f>COUNTIF($I509,"3a")*$AE509</f>
        <v>0</v>
      </c>
      <c r="AH509" s="33">
        <f>COUNTIF($I509,"4e")*$AE509</f>
        <v>1</v>
      </c>
      <c r="AI509" s="33">
        <f t="shared" si="25"/>
        <v>0</v>
      </c>
      <c r="AJ509" s="33">
        <f>COUNTIF($I509,"BAM")*$AE509</f>
        <v>0</v>
      </c>
      <c r="AK509" s="163">
        <f>(COUNTIF($I509,"AUTRES")+COUNTIF($I509,"UID")+COUNTIF($I509,"CII")+COUNTIF($I509,"EAE"))*$AE509</f>
        <v>0</v>
      </c>
      <c r="AL509" s="164">
        <f t="shared" si="26"/>
        <v>0</v>
      </c>
      <c r="AM509" s="33">
        <f>COUNTIF($J509,"MAR")*$AE509</f>
        <v>0</v>
      </c>
      <c r="AN509" s="165">
        <f>COUNTIF($J509,"TER")*$AE509</f>
        <v>1</v>
      </c>
    </row>
    <row r="510" spans="1:40" ht="20.100000000000001" customHeight="1" x14ac:dyDescent="0.25">
      <c r="A510" s="12"/>
      <c r="B510" s="10">
        <v>44462</v>
      </c>
      <c r="C510" s="29"/>
      <c r="D510" s="7"/>
      <c r="E510" s="11"/>
      <c r="F510" s="120">
        <v>506</v>
      </c>
      <c r="G510" s="5"/>
      <c r="H510" s="6"/>
      <c r="I510" s="16" t="s">
        <v>60</v>
      </c>
      <c r="J510" s="17" t="s">
        <v>67</v>
      </c>
      <c r="K510" s="105" t="s">
        <v>24</v>
      </c>
      <c r="L510" s="7"/>
      <c r="M510" s="7"/>
      <c r="N510" s="6"/>
      <c r="O510" s="88">
        <f t="shared" ca="1" si="28"/>
        <v>44593</v>
      </c>
      <c r="P510" s="5" t="s">
        <v>21</v>
      </c>
      <c r="Q510" s="13" t="s">
        <v>22</v>
      </c>
      <c r="R510" s="11" t="s">
        <v>23</v>
      </c>
      <c r="S510" s="24">
        <v>44505</v>
      </c>
      <c r="T510" s="24">
        <v>44516</v>
      </c>
      <c r="U510" s="24" t="s">
        <v>23</v>
      </c>
      <c r="V510" s="24">
        <v>44686</v>
      </c>
      <c r="W510" s="180"/>
      <c r="X510" s="24">
        <v>44529</v>
      </c>
      <c r="Y510" s="24">
        <v>44508</v>
      </c>
      <c r="Z510" s="7"/>
      <c r="AA510" s="22"/>
      <c r="AB510" s="114">
        <v>44482</v>
      </c>
      <c r="AC510" s="58"/>
      <c r="AE510" s="161">
        <f>IF(COUNTIF($F$5:$F510,F510)&gt;1,"0",COUNTIF($F$5:$F510,F510))</f>
        <v>1</v>
      </c>
      <c r="AF510" s="162">
        <f>COUNTIF($I510,"*GSB*")*$AE510</f>
        <v>0</v>
      </c>
      <c r="AG510" s="33">
        <f>COUNTIF($I510,"3a")*$AE510</f>
        <v>0</v>
      </c>
      <c r="AH510" s="33">
        <f>COUNTIF($I510,"4e")*$AE510</f>
        <v>1</v>
      </c>
      <c r="AI510" s="33">
        <f t="shared" si="25"/>
        <v>0</v>
      </c>
      <c r="AJ510" s="33">
        <f>COUNTIF($I510,"BAM")*$AE510</f>
        <v>0</v>
      </c>
      <c r="AK510" s="163">
        <f>(COUNTIF($I510,"AUTRES")+COUNTIF($I510,"UID")+COUNTIF($I510,"CII")+COUNTIF($I510,"EAE"))*$AE510</f>
        <v>0</v>
      </c>
      <c r="AL510" s="164">
        <f t="shared" si="26"/>
        <v>0</v>
      </c>
      <c r="AM510" s="33">
        <f>COUNTIF($J510,"MAR")*$AE510</f>
        <v>0</v>
      </c>
      <c r="AN510" s="165">
        <f>COUNTIF($J510,"TER")*$AE510</f>
        <v>1</v>
      </c>
    </row>
    <row r="511" spans="1:40" ht="20.100000000000001" customHeight="1" x14ac:dyDescent="0.25">
      <c r="A511" s="12"/>
      <c r="B511" s="10">
        <v>44462</v>
      </c>
      <c r="C511" s="29"/>
      <c r="D511" s="7"/>
      <c r="E511" s="11"/>
      <c r="F511" s="120">
        <v>507</v>
      </c>
      <c r="G511" s="5"/>
      <c r="H511" s="6"/>
      <c r="I511" s="16" t="s">
        <v>60</v>
      </c>
      <c r="J511" s="17" t="s">
        <v>67</v>
      </c>
      <c r="K511" s="105" t="s">
        <v>24</v>
      </c>
      <c r="L511" s="7"/>
      <c r="M511" s="7"/>
      <c r="N511" s="6"/>
      <c r="O511" s="88">
        <f t="shared" ca="1" si="28"/>
        <v>44593</v>
      </c>
      <c r="P511" s="5" t="s">
        <v>21</v>
      </c>
      <c r="Q511" s="13" t="s">
        <v>22</v>
      </c>
      <c r="R511" s="11" t="s">
        <v>23</v>
      </c>
      <c r="S511" s="24">
        <v>44505</v>
      </c>
      <c r="T511" s="24">
        <v>44516</v>
      </c>
      <c r="U511" s="24" t="s">
        <v>23</v>
      </c>
      <c r="V511" s="24">
        <v>44686</v>
      </c>
      <c r="W511" s="180"/>
      <c r="X511" s="24">
        <v>44529</v>
      </c>
      <c r="Y511" s="24">
        <v>44508</v>
      </c>
      <c r="Z511" s="7"/>
      <c r="AA511" s="22"/>
      <c r="AB511" s="114">
        <v>44482</v>
      </c>
      <c r="AC511" s="58"/>
      <c r="AE511" s="161">
        <f>IF(COUNTIF($F$5:$F511,F511)&gt;1,"0",COUNTIF($F$5:$F511,F511))</f>
        <v>1</v>
      </c>
      <c r="AF511" s="162">
        <f>COUNTIF($I511,"*GSB*")*$AE511</f>
        <v>0</v>
      </c>
      <c r="AG511" s="33">
        <f>COUNTIF($I511,"3a")*$AE511</f>
        <v>0</v>
      </c>
      <c r="AH511" s="33">
        <f>COUNTIF($I511,"4e")*$AE511</f>
        <v>1</v>
      </c>
      <c r="AI511" s="33">
        <f t="shared" si="25"/>
        <v>0</v>
      </c>
      <c r="AJ511" s="33">
        <f>COUNTIF($I511,"BAM")*$AE511</f>
        <v>0</v>
      </c>
      <c r="AK511" s="163">
        <f>(COUNTIF($I511,"AUTRES")+COUNTIF($I511,"UID")+COUNTIF($I511,"CII")+COUNTIF($I511,"EAE"))*$AE511</f>
        <v>0</v>
      </c>
      <c r="AL511" s="164">
        <f t="shared" si="26"/>
        <v>0</v>
      </c>
      <c r="AM511" s="33">
        <f>COUNTIF($J511,"MAR")*$AE511</f>
        <v>0</v>
      </c>
      <c r="AN511" s="165">
        <f>COUNTIF($J511,"TER")*$AE511</f>
        <v>1</v>
      </c>
    </row>
    <row r="512" spans="1:40" ht="20.100000000000001" customHeight="1" x14ac:dyDescent="0.25">
      <c r="A512" s="12"/>
      <c r="B512" s="10">
        <v>44462</v>
      </c>
      <c r="C512" s="29"/>
      <c r="D512" s="7"/>
      <c r="E512" s="11"/>
      <c r="F512" s="120">
        <v>508</v>
      </c>
      <c r="G512" s="5"/>
      <c r="H512" s="6"/>
      <c r="I512" s="16" t="s">
        <v>60</v>
      </c>
      <c r="J512" s="17" t="s">
        <v>67</v>
      </c>
      <c r="K512" s="105" t="s">
        <v>18</v>
      </c>
      <c r="L512" s="7"/>
      <c r="M512" s="7"/>
      <c r="N512" s="6"/>
      <c r="O512" s="88">
        <f t="shared" ca="1" si="28"/>
        <v>44593</v>
      </c>
      <c r="P512" s="5" t="s">
        <v>21</v>
      </c>
      <c r="Q512" s="13" t="s">
        <v>22</v>
      </c>
      <c r="R512" s="11" t="s">
        <v>23</v>
      </c>
      <c r="S512" s="24">
        <v>44505</v>
      </c>
      <c r="T512" s="24">
        <v>44516</v>
      </c>
      <c r="U512" s="24" t="s">
        <v>23</v>
      </c>
      <c r="V512" s="24">
        <v>44686</v>
      </c>
      <c r="W512" s="180"/>
      <c r="X512" s="24">
        <v>44529</v>
      </c>
      <c r="Y512" s="24">
        <v>44508</v>
      </c>
      <c r="Z512" s="7"/>
      <c r="AA512" s="22"/>
      <c r="AB512" s="114">
        <v>44482</v>
      </c>
      <c r="AC512" s="58"/>
      <c r="AE512" s="161">
        <f>IF(COUNTIF($F$5:$F512,F512)&gt;1,"0",COUNTIF($F$5:$F512,F512))</f>
        <v>1</v>
      </c>
      <c r="AF512" s="162">
        <f>COUNTIF($I512,"*GSB*")*$AE512</f>
        <v>0</v>
      </c>
      <c r="AG512" s="33">
        <f>COUNTIF($I512,"3a")*$AE512</f>
        <v>0</v>
      </c>
      <c r="AH512" s="33">
        <f>COUNTIF($I512,"4e")*$AE512</f>
        <v>1</v>
      </c>
      <c r="AI512" s="33">
        <f t="shared" si="25"/>
        <v>0</v>
      </c>
      <c r="AJ512" s="33">
        <f>COUNTIF($I512,"BAM")*$AE512</f>
        <v>0</v>
      </c>
      <c r="AK512" s="163">
        <f>(COUNTIF($I512,"AUTRES")+COUNTIF($I512,"UID")+COUNTIF($I512,"CII")+COUNTIF($I512,"EAE"))*$AE512</f>
        <v>0</v>
      </c>
      <c r="AL512" s="164">
        <f t="shared" si="26"/>
        <v>0</v>
      </c>
      <c r="AM512" s="33">
        <f>COUNTIF($J512,"MAR")*$AE512</f>
        <v>0</v>
      </c>
      <c r="AN512" s="165">
        <f>COUNTIF($J512,"TER")*$AE512</f>
        <v>1</v>
      </c>
    </row>
    <row r="513" spans="1:40" ht="20.100000000000001" customHeight="1" x14ac:dyDescent="0.25">
      <c r="A513" s="12"/>
      <c r="B513" s="10">
        <v>44465</v>
      </c>
      <c r="C513" s="29"/>
      <c r="D513" s="7"/>
      <c r="E513" s="11"/>
      <c r="F513" s="120">
        <v>509</v>
      </c>
      <c r="G513" s="5"/>
      <c r="H513" s="6"/>
      <c r="I513" s="16" t="s">
        <v>61</v>
      </c>
      <c r="J513" s="17" t="s">
        <v>67</v>
      </c>
      <c r="K513" s="105" t="s">
        <v>18</v>
      </c>
      <c r="L513" s="7"/>
      <c r="M513" s="7"/>
      <c r="N513" s="6"/>
      <c r="O513" s="88">
        <f t="shared" ca="1" si="28"/>
        <v>44593</v>
      </c>
      <c r="P513" s="5" t="s">
        <v>21</v>
      </c>
      <c r="Q513" s="13" t="s">
        <v>22</v>
      </c>
      <c r="R513" s="11" t="s">
        <v>23</v>
      </c>
      <c r="S513" s="24">
        <v>44468</v>
      </c>
      <c r="T513" s="24">
        <v>44487</v>
      </c>
      <c r="U513" s="24" t="s">
        <v>23</v>
      </c>
      <c r="V513" s="24">
        <v>46306</v>
      </c>
      <c r="W513" s="180"/>
      <c r="X513" s="24">
        <v>44490</v>
      </c>
      <c r="Y513" s="24">
        <v>44476</v>
      </c>
      <c r="Z513" s="7"/>
      <c r="AA513" s="22"/>
      <c r="AB513" s="110"/>
      <c r="AC513" s="58"/>
      <c r="AE513" s="161">
        <f>IF(COUNTIF($F$5:$F513,F513)&gt;1,"0",COUNTIF($F$5:$F513,F513))</f>
        <v>1</v>
      </c>
      <c r="AF513" s="162">
        <f>COUNTIF($I513,"*GSB*")*$AE513</f>
        <v>0</v>
      </c>
      <c r="AG513" s="33">
        <f>COUNTIF($I513,"3a")*$AE513</f>
        <v>1</v>
      </c>
      <c r="AH513" s="33">
        <f>COUNTIF($I513,"4e")*$AE513</f>
        <v>0</v>
      </c>
      <c r="AI513" s="33">
        <f t="shared" si="25"/>
        <v>0</v>
      </c>
      <c r="AJ513" s="33">
        <f>COUNTIF($I513,"BAM")*$AE513</f>
        <v>0</v>
      </c>
      <c r="AK513" s="163">
        <f>(COUNTIF($I513,"AUTRES")+COUNTIF($I513,"UID")+COUNTIF($I513,"CII")+COUNTIF($I513,"EAE"))*$AE513</f>
        <v>0</v>
      </c>
      <c r="AL513" s="164">
        <f t="shared" si="26"/>
        <v>0</v>
      </c>
      <c r="AM513" s="33">
        <f>COUNTIF($J513,"MAR")*$AE513</f>
        <v>0</v>
      </c>
      <c r="AN513" s="165">
        <f>COUNTIF($J513,"TER")*$AE513</f>
        <v>1</v>
      </c>
    </row>
    <row r="514" spans="1:40" ht="20.100000000000001" customHeight="1" x14ac:dyDescent="0.25">
      <c r="A514" s="12"/>
      <c r="B514" s="10">
        <v>44466</v>
      </c>
      <c r="C514" s="29"/>
      <c r="D514" s="7"/>
      <c r="E514" s="11"/>
      <c r="F514" s="120">
        <v>510</v>
      </c>
      <c r="G514" s="173"/>
      <c r="H514" s="32"/>
      <c r="I514" s="16" t="s">
        <v>60</v>
      </c>
      <c r="J514" s="17" t="s">
        <v>67</v>
      </c>
      <c r="K514" s="105" t="s">
        <v>18</v>
      </c>
      <c r="L514" s="7"/>
      <c r="M514" s="7"/>
      <c r="N514" s="6"/>
      <c r="O514" s="88">
        <f t="shared" ca="1" si="28"/>
        <v>44593</v>
      </c>
      <c r="P514" s="5" t="s">
        <v>21</v>
      </c>
      <c r="Q514" s="13" t="s">
        <v>22</v>
      </c>
      <c r="R514" s="11" t="s">
        <v>23</v>
      </c>
      <c r="S514" s="24">
        <v>44530</v>
      </c>
      <c r="T514" s="24">
        <v>44545</v>
      </c>
      <c r="U514" s="24" t="s">
        <v>23</v>
      </c>
      <c r="V514" s="24">
        <v>46337</v>
      </c>
      <c r="W514" s="180"/>
      <c r="X514" s="24">
        <v>44546</v>
      </c>
      <c r="Y514" s="24">
        <v>44537</v>
      </c>
      <c r="Z514" s="7"/>
      <c r="AA514" s="22"/>
      <c r="AB514" s="110"/>
      <c r="AC514" s="58"/>
      <c r="AE514" s="161">
        <f>IF(COUNTIF($F$5:$F514,F514)&gt;1,"0",COUNTIF($F$5:$F514,F514))</f>
        <v>1</v>
      </c>
      <c r="AF514" s="162">
        <f>COUNTIF($I514,"*GSB*")*$AE514</f>
        <v>0</v>
      </c>
      <c r="AG514" s="33">
        <f>COUNTIF($I514,"3a")*$AE514</f>
        <v>0</v>
      </c>
      <c r="AH514" s="33">
        <f>COUNTIF($I514,"4e")*$AE514</f>
        <v>1</v>
      </c>
      <c r="AI514" s="33">
        <f t="shared" si="25"/>
        <v>0</v>
      </c>
      <c r="AJ514" s="33">
        <f>COUNTIF($I514,"BAM")*$AE514</f>
        <v>0</v>
      </c>
      <c r="AK514" s="163">
        <f>(COUNTIF($I514,"AUTRES")+COUNTIF($I514,"UID")+COUNTIF($I514,"CII")+COUNTIF($I514,"EAE"))*$AE514</f>
        <v>0</v>
      </c>
      <c r="AL514" s="164">
        <f t="shared" si="26"/>
        <v>0</v>
      </c>
      <c r="AM514" s="33">
        <f>COUNTIF($J514,"MAR")*$AE514</f>
        <v>0</v>
      </c>
      <c r="AN514" s="165">
        <f>COUNTIF($J514,"TER")*$AE514</f>
        <v>1</v>
      </c>
    </row>
    <row r="515" spans="1:40" ht="20.100000000000001" customHeight="1" x14ac:dyDescent="0.25">
      <c r="A515" s="12"/>
      <c r="B515" s="10">
        <v>44467</v>
      </c>
      <c r="C515" s="29"/>
      <c r="D515" s="7"/>
      <c r="E515" s="11"/>
      <c r="F515" s="120">
        <v>511</v>
      </c>
      <c r="G515" s="173"/>
      <c r="H515" s="32"/>
      <c r="I515" s="16" t="s">
        <v>60</v>
      </c>
      <c r="J515" s="17" t="s">
        <v>67</v>
      </c>
      <c r="K515" s="105" t="s">
        <v>24</v>
      </c>
      <c r="L515" s="7"/>
      <c r="M515" s="7"/>
      <c r="N515" s="6"/>
      <c r="O515" s="88">
        <f t="shared" ca="1" si="28"/>
        <v>44593</v>
      </c>
      <c r="P515" s="5" t="s">
        <v>21</v>
      </c>
      <c r="Q515" s="13" t="s">
        <v>22</v>
      </c>
      <c r="R515" s="11" t="s">
        <v>23</v>
      </c>
      <c r="S515" s="24">
        <v>44530</v>
      </c>
      <c r="T515" s="24">
        <v>44545</v>
      </c>
      <c r="U515" s="24" t="s">
        <v>23</v>
      </c>
      <c r="V515" s="24">
        <v>46176</v>
      </c>
      <c r="W515" s="180"/>
      <c r="X515" s="24">
        <v>44546</v>
      </c>
      <c r="Y515" s="24">
        <v>44537</v>
      </c>
      <c r="Z515" s="7"/>
      <c r="AA515" s="22"/>
      <c r="AB515" s="110"/>
      <c r="AC515" s="58"/>
      <c r="AE515" s="161">
        <f>IF(COUNTIF($F$5:$F515,F515)&gt;1,"0",COUNTIF($F$5:$F515,F515))</f>
        <v>1</v>
      </c>
      <c r="AF515" s="162">
        <f>COUNTIF($I515,"*GSB*")*$AE515</f>
        <v>0</v>
      </c>
      <c r="AG515" s="33">
        <f>COUNTIF($I515,"3a")*$AE515</f>
        <v>0</v>
      </c>
      <c r="AH515" s="33">
        <f>COUNTIF($I515,"4e")*$AE515</f>
        <v>1</v>
      </c>
      <c r="AI515" s="33">
        <f t="shared" si="25"/>
        <v>0</v>
      </c>
      <c r="AJ515" s="33">
        <f>COUNTIF($I515,"BAM")*$AE515</f>
        <v>0</v>
      </c>
      <c r="AK515" s="163">
        <f>(COUNTIF($I515,"AUTRES")+COUNTIF($I515,"UID")+COUNTIF($I515,"CII")+COUNTIF($I515,"EAE"))*$AE515</f>
        <v>0</v>
      </c>
      <c r="AL515" s="164">
        <f t="shared" si="26"/>
        <v>0</v>
      </c>
      <c r="AM515" s="33">
        <f>COUNTIF($J515,"MAR")*$AE515</f>
        <v>0</v>
      </c>
      <c r="AN515" s="165">
        <f>COUNTIF($J515,"TER")*$AE515</f>
        <v>1</v>
      </c>
    </row>
    <row r="516" spans="1:40" ht="20.100000000000001" customHeight="1" x14ac:dyDescent="0.25">
      <c r="A516" s="12"/>
      <c r="B516" s="10">
        <v>44467</v>
      </c>
      <c r="C516" s="29"/>
      <c r="D516" s="7"/>
      <c r="E516" s="11"/>
      <c r="F516" s="120">
        <v>512</v>
      </c>
      <c r="G516" s="173"/>
      <c r="H516" s="32"/>
      <c r="I516" s="16" t="s">
        <v>60</v>
      </c>
      <c r="J516" s="17" t="s">
        <v>67</v>
      </c>
      <c r="K516" s="105" t="s">
        <v>24</v>
      </c>
      <c r="L516" s="7"/>
      <c r="M516" s="7"/>
      <c r="N516" s="6"/>
      <c r="O516" s="88">
        <f t="shared" ca="1" si="28"/>
        <v>44593</v>
      </c>
      <c r="P516" s="5" t="s">
        <v>21</v>
      </c>
      <c r="Q516" s="13" t="s">
        <v>22</v>
      </c>
      <c r="R516" s="11" t="s">
        <v>23</v>
      </c>
      <c r="S516" s="24">
        <v>44530</v>
      </c>
      <c r="T516" s="24">
        <v>44545</v>
      </c>
      <c r="U516" s="24" t="s">
        <v>23</v>
      </c>
      <c r="V516" s="24">
        <v>46337</v>
      </c>
      <c r="W516" s="180"/>
      <c r="X516" s="24">
        <v>44546</v>
      </c>
      <c r="Y516" s="24">
        <v>44537</v>
      </c>
      <c r="Z516" s="7"/>
      <c r="AA516" s="22"/>
      <c r="AB516" s="110"/>
      <c r="AC516" s="58"/>
      <c r="AE516" s="161">
        <f>IF(COUNTIF($F$5:$F516,F516)&gt;1,"0",COUNTIF($F$5:$F516,F516))</f>
        <v>1</v>
      </c>
      <c r="AF516" s="162">
        <f>COUNTIF($I516,"*GSB*")*$AE516</f>
        <v>0</v>
      </c>
      <c r="AG516" s="33">
        <f>COUNTIF($I516,"3a")*$AE516</f>
        <v>0</v>
      </c>
      <c r="AH516" s="33">
        <f>COUNTIF($I516,"4e")*$AE516</f>
        <v>1</v>
      </c>
      <c r="AI516" s="33">
        <f t="shared" si="25"/>
        <v>0</v>
      </c>
      <c r="AJ516" s="33">
        <f>COUNTIF($I516,"BAM")*$AE516</f>
        <v>0</v>
      </c>
      <c r="AK516" s="163">
        <f>(COUNTIF($I516,"AUTRES")+COUNTIF($I516,"UID")+COUNTIF($I516,"CII")+COUNTIF($I516,"EAE"))*$AE516</f>
        <v>0</v>
      </c>
      <c r="AL516" s="164">
        <f t="shared" si="26"/>
        <v>0</v>
      </c>
      <c r="AM516" s="33">
        <f>COUNTIF($J516,"MAR")*$AE516</f>
        <v>0</v>
      </c>
      <c r="AN516" s="165">
        <f>COUNTIF($J516,"TER")*$AE516</f>
        <v>1</v>
      </c>
    </row>
    <row r="517" spans="1:40" ht="20.100000000000001" customHeight="1" x14ac:dyDescent="0.25">
      <c r="A517" s="12"/>
      <c r="B517" s="10">
        <v>44467</v>
      </c>
      <c r="C517" s="29"/>
      <c r="D517" s="7"/>
      <c r="E517" s="11"/>
      <c r="F517" s="120">
        <v>513</v>
      </c>
      <c r="G517" s="173"/>
      <c r="H517" s="32"/>
      <c r="I517" s="16" t="s">
        <v>60</v>
      </c>
      <c r="J517" s="17" t="s">
        <v>67</v>
      </c>
      <c r="K517" s="105" t="s">
        <v>24</v>
      </c>
      <c r="L517" s="7"/>
      <c r="M517" s="7"/>
      <c r="N517" s="6"/>
      <c r="O517" s="88">
        <f t="shared" ca="1" si="28"/>
        <v>44593</v>
      </c>
      <c r="P517" s="5" t="s">
        <v>21</v>
      </c>
      <c r="Q517" s="13" t="s">
        <v>22</v>
      </c>
      <c r="R517" s="11" t="s">
        <v>23</v>
      </c>
      <c r="S517" s="24">
        <v>44530</v>
      </c>
      <c r="T517" s="24">
        <v>44545</v>
      </c>
      <c r="U517" s="24" t="s">
        <v>23</v>
      </c>
      <c r="V517" s="24">
        <v>46337</v>
      </c>
      <c r="W517" s="180"/>
      <c r="X517" s="24">
        <v>44546</v>
      </c>
      <c r="Y517" s="24">
        <v>44537</v>
      </c>
      <c r="Z517" s="7"/>
      <c r="AA517" s="22"/>
      <c r="AB517" s="110"/>
      <c r="AC517" s="58"/>
      <c r="AE517" s="161">
        <f>IF(COUNTIF($F$5:$F517,F517)&gt;1,"0",COUNTIF($F$5:$F517,F517))</f>
        <v>1</v>
      </c>
      <c r="AF517" s="162">
        <f>COUNTIF($I517,"*GSB*")*$AE517</f>
        <v>0</v>
      </c>
      <c r="AG517" s="33">
        <f>COUNTIF($I517,"3a")*$AE517</f>
        <v>0</v>
      </c>
      <c r="AH517" s="33">
        <f>COUNTIF($I517,"4e")*$AE517</f>
        <v>1</v>
      </c>
      <c r="AI517" s="33">
        <f t="shared" ref="AI517:AI580" si="29">COUNTIF($I517,"*CNEC*")*$AE517</f>
        <v>0</v>
      </c>
      <c r="AJ517" s="33">
        <f>COUNTIF($I517,"BAM")*$AE517</f>
        <v>0</v>
      </c>
      <c r="AK517" s="163">
        <f>(COUNTIF($I517,"AUTRES")+COUNTIF($I517,"UID")+COUNTIF($I517,"CII")+COUNTIF($I517,"EAE"))*$AE517</f>
        <v>0</v>
      </c>
      <c r="AL517" s="164">
        <f t="shared" ref="AL517:AL580" si="30">COUNTIF($J517,"AIR")*$AE517</f>
        <v>0</v>
      </c>
      <c r="AM517" s="33">
        <f>COUNTIF($J517,"MAR")*$AE517</f>
        <v>0</v>
      </c>
      <c r="AN517" s="165">
        <f>COUNTIF($J517,"TER")*$AE517</f>
        <v>1</v>
      </c>
    </row>
    <row r="518" spans="1:40" ht="20.100000000000001" customHeight="1" x14ac:dyDescent="0.25">
      <c r="A518" s="12"/>
      <c r="B518" s="10">
        <v>44466</v>
      </c>
      <c r="C518" s="29"/>
      <c r="D518" s="7"/>
      <c r="E518" s="11"/>
      <c r="F518" s="120">
        <v>514</v>
      </c>
      <c r="G518" s="5"/>
      <c r="H518" s="6"/>
      <c r="I518" s="16" t="s">
        <v>73</v>
      </c>
      <c r="J518" s="17" t="s">
        <v>67</v>
      </c>
      <c r="K518" s="105" t="s">
        <v>18</v>
      </c>
      <c r="L518" s="7"/>
      <c r="M518" s="7"/>
      <c r="N518" s="6"/>
      <c r="O518" s="88">
        <f t="shared" ca="1" si="28"/>
        <v>44593</v>
      </c>
      <c r="P518" s="5" t="s">
        <v>21</v>
      </c>
      <c r="Q518" s="13" t="s">
        <v>22</v>
      </c>
      <c r="R518" s="11" t="s">
        <v>23</v>
      </c>
      <c r="S518" s="24">
        <v>44469</v>
      </c>
      <c r="T518" s="24">
        <v>44481</v>
      </c>
      <c r="U518" s="24" t="s">
        <v>23</v>
      </c>
      <c r="V518" s="24">
        <v>44926</v>
      </c>
      <c r="W518" s="180"/>
      <c r="X518" s="24"/>
      <c r="Y518" s="24">
        <v>44473</v>
      </c>
      <c r="Z518" s="7"/>
      <c r="AA518" s="22"/>
      <c r="AB518" s="110"/>
      <c r="AC518" s="58"/>
      <c r="AE518" s="161">
        <f>IF(COUNTIF($F$5:$F518,F518)&gt;1,"0",COUNTIF($F$5:$F518,F518))</f>
        <v>1</v>
      </c>
      <c r="AF518" s="162">
        <f>COUNTIF($I518,"*GSB*")*$AE518</f>
        <v>0</v>
      </c>
      <c r="AG518" s="33">
        <f>COUNTIF($I518,"3a")*$AE518</f>
        <v>0</v>
      </c>
      <c r="AH518" s="33">
        <f>COUNTIF($I518,"4e")*$AE518</f>
        <v>0</v>
      </c>
      <c r="AI518" s="33">
        <f t="shared" si="29"/>
        <v>1</v>
      </c>
      <c r="AJ518" s="33">
        <f>COUNTIF($I518,"BAM")*$AE518</f>
        <v>0</v>
      </c>
      <c r="AK518" s="163">
        <f>(COUNTIF($I518,"AUTRES")+COUNTIF($I518,"UID")+COUNTIF($I518,"CII")+COUNTIF($I518,"EAE"))*$AE518</f>
        <v>0</v>
      </c>
      <c r="AL518" s="164">
        <f t="shared" si="30"/>
        <v>0</v>
      </c>
      <c r="AM518" s="33">
        <f>COUNTIF($J518,"MAR")*$AE518</f>
        <v>0</v>
      </c>
      <c r="AN518" s="165">
        <f>COUNTIF($J518,"TER")*$AE518</f>
        <v>1</v>
      </c>
    </row>
    <row r="519" spans="1:40" ht="20.100000000000001" customHeight="1" x14ac:dyDescent="0.25">
      <c r="A519" s="12"/>
      <c r="B519" s="10">
        <v>44200</v>
      </c>
      <c r="C519" s="29"/>
      <c r="D519" s="7"/>
      <c r="E519" s="11"/>
      <c r="F519" s="120">
        <v>515</v>
      </c>
      <c r="G519" s="5"/>
      <c r="H519" s="6"/>
      <c r="I519" s="16" t="s">
        <v>73</v>
      </c>
      <c r="J519" s="17" t="s">
        <v>67</v>
      </c>
      <c r="K519" s="105" t="s">
        <v>24</v>
      </c>
      <c r="L519" s="7"/>
      <c r="M519" s="7"/>
      <c r="N519" s="6"/>
      <c r="O519" s="88">
        <f t="shared" ca="1" si="28"/>
        <v>44593</v>
      </c>
      <c r="P519" s="5" t="s">
        <v>21</v>
      </c>
      <c r="Q519" s="13" t="s">
        <v>22</v>
      </c>
      <c r="R519" s="11" t="s">
        <v>23</v>
      </c>
      <c r="S519" s="24">
        <v>44473</v>
      </c>
      <c r="T519" s="24">
        <v>44481</v>
      </c>
      <c r="U519" s="24" t="s">
        <v>23</v>
      </c>
      <c r="V519" s="24">
        <v>44691</v>
      </c>
      <c r="W519" s="180"/>
      <c r="X519" s="24"/>
      <c r="Y519" s="24">
        <v>44473</v>
      </c>
      <c r="Z519" s="7"/>
      <c r="AA519" s="22"/>
      <c r="AB519" s="110"/>
      <c r="AC519" s="58"/>
      <c r="AE519" s="161">
        <f>IF(COUNTIF($F$5:$F519,F519)&gt;1,"0",COUNTIF($F$5:$F519,F519))</f>
        <v>1</v>
      </c>
      <c r="AF519" s="162">
        <f>COUNTIF($I519,"*GSB*")*$AE519</f>
        <v>0</v>
      </c>
      <c r="AG519" s="33">
        <f>COUNTIF($I519,"3a")*$AE519</f>
        <v>0</v>
      </c>
      <c r="AH519" s="33">
        <f>COUNTIF($I519,"4e")*$AE519</f>
        <v>0</v>
      </c>
      <c r="AI519" s="33">
        <f t="shared" si="29"/>
        <v>1</v>
      </c>
      <c r="AJ519" s="33">
        <f>COUNTIF($I519,"BAM")*$AE519</f>
        <v>0</v>
      </c>
      <c r="AK519" s="163">
        <f>(COUNTIF($I519,"AUTRES")+COUNTIF($I519,"UID")+COUNTIF($I519,"CII")+COUNTIF($I519,"EAE"))*$AE519</f>
        <v>0</v>
      </c>
      <c r="AL519" s="164">
        <f t="shared" si="30"/>
        <v>0</v>
      </c>
      <c r="AM519" s="33">
        <f>COUNTIF($J519,"MAR")*$AE519</f>
        <v>0</v>
      </c>
      <c r="AN519" s="165">
        <f>COUNTIF($J519,"TER")*$AE519</f>
        <v>1</v>
      </c>
    </row>
    <row r="520" spans="1:40" ht="20.100000000000001" customHeight="1" x14ac:dyDescent="0.25">
      <c r="A520" s="12"/>
      <c r="B520" s="10">
        <v>44469</v>
      </c>
      <c r="C520" s="29"/>
      <c r="D520" s="7"/>
      <c r="E520" s="11"/>
      <c r="F520" s="120">
        <v>516</v>
      </c>
      <c r="G520" s="5"/>
      <c r="H520" s="6"/>
      <c r="I520" s="16" t="s">
        <v>60</v>
      </c>
      <c r="J520" s="17" t="s">
        <v>67</v>
      </c>
      <c r="K520" s="105" t="s">
        <v>18</v>
      </c>
      <c r="L520" s="7"/>
      <c r="M520" s="7"/>
      <c r="N520" s="6"/>
      <c r="O520" s="88">
        <f t="shared" ca="1" si="28"/>
        <v>44593</v>
      </c>
      <c r="P520" s="5" t="s">
        <v>21</v>
      </c>
      <c r="Q520" s="13" t="s">
        <v>22</v>
      </c>
      <c r="R520" s="11" t="s">
        <v>23</v>
      </c>
      <c r="S520" s="24">
        <v>44483</v>
      </c>
      <c r="T520" s="24">
        <v>44496</v>
      </c>
      <c r="U520" s="24" t="s">
        <v>23</v>
      </c>
      <c r="V520" s="24">
        <v>45539</v>
      </c>
      <c r="W520" s="180"/>
      <c r="X520" s="24">
        <v>44510</v>
      </c>
      <c r="Y520" s="24">
        <v>44487</v>
      </c>
      <c r="Z520" s="7"/>
      <c r="AA520" s="22"/>
      <c r="AB520" s="110"/>
      <c r="AC520" s="58"/>
      <c r="AE520" s="161">
        <f>IF(COUNTIF($F$5:$F520,F520)&gt;1,"0",COUNTIF($F$5:$F520,F520))</f>
        <v>1</v>
      </c>
      <c r="AF520" s="162">
        <f>COUNTIF($I520,"*GSB*")*$AE520</f>
        <v>0</v>
      </c>
      <c r="AG520" s="33">
        <f>COUNTIF($I520,"3a")*$AE520</f>
        <v>0</v>
      </c>
      <c r="AH520" s="33">
        <f>COUNTIF($I520,"4e")*$AE520</f>
        <v>1</v>
      </c>
      <c r="AI520" s="33">
        <f t="shared" si="29"/>
        <v>0</v>
      </c>
      <c r="AJ520" s="33">
        <f>COUNTIF($I520,"BAM")*$AE520</f>
        <v>0</v>
      </c>
      <c r="AK520" s="163">
        <f>(COUNTIF($I520,"AUTRES")+COUNTIF($I520,"UID")+COUNTIF($I520,"CII")+COUNTIF($I520,"EAE"))*$AE520</f>
        <v>0</v>
      </c>
      <c r="AL520" s="164">
        <f t="shared" si="30"/>
        <v>0</v>
      </c>
      <c r="AM520" s="33">
        <f>COUNTIF($J520,"MAR")*$AE520</f>
        <v>0</v>
      </c>
      <c r="AN520" s="165">
        <f>COUNTIF($J520,"TER")*$AE520</f>
        <v>1</v>
      </c>
    </row>
    <row r="521" spans="1:40" ht="20.100000000000001" customHeight="1" x14ac:dyDescent="0.25">
      <c r="A521" s="12"/>
      <c r="B521" s="10">
        <v>44469</v>
      </c>
      <c r="C521" s="29"/>
      <c r="D521" s="7"/>
      <c r="E521" s="11"/>
      <c r="F521" s="120">
        <v>517</v>
      </c>
      <c r="G521" s="5"/>
      <c r="H521" s="6"/>
      <c r="I521" s="16" t="s">
        <v>64</v>
      </c>
      <c r="J521" s="13" t="s">
        <v>66</v>
      </c>
      <c r="K521" s="105" t="s">
        <v>18</v>
      </c>
      <c r="L521" s="7"/>
      <c r="M521" s="7"/>
      <c r="N521" s="6"/>
      <c r="O521" s="88">
        <f t="shared" ca="1" si="28"/>
        <v>44593</v>
      </c>
      <c r="P521" s="5" t="s">
        <v>21</v>
      </c>
      <c r="Q521" s="13" t="s">
        <v>22</v>
      </c>
      <c r="R521" s="11" t="s">
        <v>23</v>
      </c>
      <c r="S521" s="24">
        <v>44483</v>
      </c>
      <c r="T521" s="24">
        <v>44496</v>
      </c>
      <c r="U521" s="24" t="s">
        <v>23</v>
      </c>
      <c r="V521" s="24">
        <v>45742</v>
      </c>
      <c r="W521" s="180"/>
      <c r="X521" s="24">
        <v>44529</v>
      </c>
      <c r="Y521" s="24">
        <v>44487</v>
      </c>
      <c r="Z521" s="7"/>
      <c r="AA521" s="22"/>
      <c r="AB521" s="110"/>
      <c r="AC521" s="58"/>
      <c r="AE521" s="161">
        <f>IF(COUNTIF($F$5:$F521,F521)&gt;1,"0",COUNTIF($F$5:$F521,F521))</f>
        <v>1</v>
      </c>
      <c r="AF521" s="162">
        <f>COUNTIF($I521,"*GSB*")*$AE521</f>
        <v>0</v>
      </c>
      <c r="AG521" s="33">
        <f>COUNTIF($I521,"3a")*$AE521</f>
        <v>0</v>
      </c>
      <c r="AH521" s="33">
        <f>COUNTIF($I521,"4e")*$AE521</f>
        <v>0</v>
      </c>
      <c r="AI521" s="33">
        <f t="shared" si="29"/>
        <v>0</v>
      </c>
      <c r="AJ521" s="33">
        <f>COUNTIF($I521,"BAM")*$AE521</f>
        <v>1</v>
      </c>
      <c r="AK521" s="163">
        <f>(COUNTIF($I521,"AUTRES")+COUNTIF($I521,"UID")+COUNTIF($I521,"CII")+COUNTIF($I521,"EAE"))*$AE521</f>
        <v>0</v>
      </c>
      <c r="AL521" s="164">
        <f t="shared" si="30"/>
        <v>0</v>
      </c>
      <c r="AM521" s="33">
        <f>COUNTIF($J521,"MAR")*$AE521</f>
        <v>1</v>
      </c>
      <c r="AN521" s="165">
        <f>COUNTIF($J521,"TER")*$AE521</f>
        <v>0</v>
      </c>
    </row>
    <row r="522" spans="1:40" ht="20.100000000000001" customHeight="1" x14ac:dyDescent="0.25">
      <c r="A522" s="12"/>
      <c r="B522" s="10">
        <v>44474</v>
      </c>
      <c r="C522" s="29"/>
      <c r="D522" s="7"/>
      <c r="E522" s="11"/>
      <c r="F522" s="120">
        <v>518</v>
      </c>
      <c r="G522" s="5"/>
      <c r="H522" s="6"/>
      <c r="I522" s="16" t="s">
        <v>60</v>
      </c>
      <c r="J522" s="17" t="s">
        <v>67</v>
      </c>
      <c r="K522" s="105" t="s">
        <v>24</v>
      </c>
      <c r="L522" s="7"/>
      <c r="M522" s="7"/>
      <c r="N522" s="6"/>
      <c r="O522" s="88">
        <f t="shared" ca="1" si="28"/>
        <v>44593</v>
      </c>
      <c r="P522" s="5" t="s">
        <v>21</v>
      </c>
      <c r="Q522" s="13" t="s">
        <v>22</v>
      </c>
      <c r="R522" s="11" t="s">
        <v>23</v>
      </c>
      <c r="S522" s="24">
        <v>44483</v>
      </c>
      <c r="T522" s="24">
        <v>44496</v>
      </c>
      <c r="U522" s="24" t="s">
        <v>23</v>
      </c>
      <c r="V522" s="24">
        <v>45539</v>
      </c>
      <c r="W522" s="180"/>
      <c r="X522" s="24">
        <v>44510</v>
      </c>
      <c r="Y522" s="24">
        <v>44487</v>
      </c>
      <c r="Z522" s="7"/>
      <c r="AA522" s="22"/>
      <c r="AB522" s="110"/>
      <c r="AC522" s="58"/>
      <c r="AE522" s="161">
        <f>IF(COUNTIF($F$5:$F522,F522)&gt;1,"0",COUNTIF($F$5:$F522,F522))</f>
        <v>1</v>
      </c>
      <c r="AF522" s="162">
        <f>COUNTIF($I522,"*GSB*")*$AE522</f>
        <v>0</v>
      </c>
      <c r="AG522" s="33">
        <f>COUNTIF($I522,"3a")*$AE522</f>
        <v>0</v>
      </c>
      <c r="AH522" s="33">
        <f>COUNTIF($I522,"4e")*$AE522</f>
        <v>1</v>
      </c>
      <c r="AI522" s="33">
        <f t="shared" si="29"/>
        <v>0</v>
      </c>
      <c r="AJ522" s="33">
        <f>COUNTIF($I522,"BAM")*$AE522</f>
        <v>0</v>
      </c>
      <c r="AK522" s="163">
        <f>(COUNTIF($I522,"AUTRES")+COUNTIF($I522,"UID")+COUNTIF($I522,"CII")+COUNTIF($I522,"EAE"))*$AE522</f>
        <v>0</v>
      </c>
      <c r="AL522" s="164">
        <f t="shared" si="30"/>
        <v>0</v>
      </c>
      <c r="AM522" s="33">
        <f>COUNTIF($J522,"MAR")*$AE522</f>
        <v>0</v>
      </c>
      <c r="AN522" s="165">
        <f>COUNTIF($J522,"TER")*$AE522</f>
        <v>1</v>
      </c>
    </row>
    <row r="523" spans="1:40" ht="20.100000000000001" customHeight="1" x14ac:dyDescent="0.25">
      <c r="A523" s="12"/>
      <c r="B523" s="10">
        <v>44476</v>
      </c>
      <c r="C523" s="29"/>
      <c r="D523" s="7"/>
      <c r="E523" s="11"/>
      <c r="F523" s="120">
        <v>519</v>
      </c>
      <c r="G523" s="5"/>
      <c r="H523" s="6"/>
      <c r="I523" s="16" t="s">
        <v>31</v>
      </c>
      <c r="J523" s="17" t="s">
        <v>67</v>
      </c>
      <c r="K523" s="105" t="s">
        <v>18</v>
      </c>
      <c r="L523" s="7"/>
      <c r="M523" s="7"/>
      <c r="N523" s="6"/>
      <c r="O523" s="88">
        <f t="shared" ca="1" si="28"/>
        <v>44593</v>
      </c>
      <c r="P523" s="5" t="s">
        <v>21</v>
      </c>
      <c r="Q523" s="13" t="s">
        <v>22</v>
      </c>
      <c r="R523" s="11" t="s">
        <v>23</v>
      </c>
      <c r="S523" s="24">
        <v>44483</v>
      </c>
      <c r="T523" s="24">
        <v>44496</v>
      </c>
      <c r="U523" s="24" t="s">
        <v>23</v>
      </c>
      <c r="V523" s="24">
        <v>45578</v>
      </c>
      <c r="W523" s="180"/>
      <c r="X523" s="24">
        <v>44508</v>
      </c>
      <c r="Y523" s="24">
        <v>44487</v>
      </c>
      <c r="Z523" s="7"/>
      <c r="AA523" s="22"/>
      <c r="AB523" s="110"/>
      <c r="AC523" s="58"/>
      <c r="AE523" s="161">
        <f>IF(COUNTIF($F$5:$F523,F523)&gt;1,"0",COUNTIF($F$5:$F523,F523))</f>
        <v>1</v>
      </c>
      <c r="AF523" s="162">
        <f>COUNTIF($I523,"*GSB*")*$AE523</f>
        <v>0</v>
      </c>
      <c r="AG523" s="33">
        <f>COUNTIF($I523,"3a")*$AE523</f>
        <v>0</v>
      </c>
      <c r="AH523" s="33">
        <f>COUNTIF($I523,"4e")*$AE523</f>
        <v>0</v>
      </c>
      <c r="AI523" s="33">
        <f t="shared" si="29"/>
        <v>0</v>
      </c>
      <c r="AJ523" s="33">
        <f>COUNTIF($I523,"BAM")*$AE523</f>
        <v>0</v>
      </c>
      <c r="AK523" s="163">
        <f>(COUNTIF($I523,"AUTRES")+COUNTIF($I523,"UID")+COUNTIF($I523,"CII")+COUNTIF($I523,"EAE"))*$AE523</f>
        <v>1</v>
      </c>
      <c r="AL523" s="164">
        <f t="shared" si="30"/>
        <v>0</v>
      </c>
      <c r="AM523" s="33">
        <f>COUNTIF($J523,"MAR")*$AE523</f>
        <v>0</v>
      </c>
      <c r="AN523" s="165">
        <f>COUNTIF($J523,"TER")*$AE523</f>
        <v>1</v>
      </c>
    </row>
    <row r="524" spans="1:40" ht="20.100000000000001" customHeight="1" x14ac:dyDescent="0.25">
      <c r="A524" s="12"/>
      <c r="B524" s="10">
        <v>44475</v>
      </c>
      <c r="C524" s="29"/>
      <c r="D524" s="7"/>
      <c r="E524" s="11"/>
      <c r="F524" s="120">
        <v>520</v>
      </c>
      <c r="G524" s="5"/>
      <c r="H524" s="6"/>
      <c r="I524" s="16" t="s">
        <v>61</v>
      </c>
      <c r="J524" s="17" t="s">
        <v>67</v>
      </c>
      <c r="K524" s="105" t="s">
        <v>18</v>
      </c>
      <c r="L524" s="7"/>
      <c r="M524" s="7"/>
      <c r="N524" s="6"/>
      <c r="O524" s="88">
        <f t="shared" ca="1" si="28"/>
        <v>44593</v>
      </c>
      <c r="P524" s="5" t="s">
        <v>21</v>
      </c>
      <c r="Q524" s="13" t="s">
        <v>22</v>
      </c>
      <c r="R524" s="11" t="s">
        <v>23</v>
      </c>
      <c r="S524" s="24">
        <v>44505</v>
      </c>
      <c r="T524" s="24">
        <v>44516</v>
      </c>
      <c r="U524" s="24" t="s">
        <v>23</v>
      </c>
      <c r="V524" s="24">
        <v>44773</v>
      </c>
      <c r="W524" s="180"/>
      <c r="X524" s="24">
        <v>44524</v>
      </c>
      <c r="Y524" s="24">
        <v>44508</v>
      </c>
      <c r="Z524" s="7"/>
      <c r="AA524" s="22"/>
      <c r="AB524" s="110"/>
      <c r="AC524" s="58"/>
      <c r="AE524" s="161">
        <f>IF(COUNTIF($F$5:$F524,F524)&gt;1,"0",COUNTIF($F$5:$F524,F524))</f>
        <v>1</v>
      </c>
      <c r="AF524" s="162">
        <f>COUNTIF($I524,"*GSB*")*$AE524</f>
        <v>0</v>
      </c>
      <c r="AG524" s="33">
        <f>COUNTIF($I524,"3a")*$AE524</f>
        <v>1</v>
      </c>
      <c r="AH524" s="33">
        <f>COUNTIF($I524,"4e")*$AE524</f>
        <v>0</v>
      </c>
      <c r="AI524" s="33">
        <f t="shared" si="29"/>
        <v>0</v>
      </c>
      <c r="AJ524" s="33">
        <f>COUNTIF($I524,"BAM")*$AE524</f>
        <v>0</v>
      </c>
      <c r="AK524" s="163">
        <f>(COUNTIF($I524,"AUTRES")+COUNTIF($I524,"UID")+COUNTIF($I524,"CII")+COUNTIF($I524,"EAE"))*$AE524</f>
        <v>0</v>
      </c>
      <c r="AL524" s="164">
        <f t="shared" si="30"/>
        <v>0</v>
      </c>
      <c r="AM524" s="33">
        <f>COUNTIF($J524,"MAR")*$AE524</f>
        <v>0</v>
      </c>
      <c r="AN524" s="165">
        <f>COUNTIF($J524,"TER")*$AE524</f>
        <v>1</v>
      </c>
    </row>
    <row r="525" spans="1:40" ht="20.100000000000001" customHeight="1" x14ac:dyDescent="0.25">
      <c r="A525" s="12"/>
      <c r="B525" s="10">
        <v>44475</v>
      </c>
      <c r="C525" s="29"/>
      <c r="D525" s="7"/>
      <c r="E525" s="11"/>
      <c r="F525" s="120">
        <v>521</v>
      </c>
      <c r="G525" s="5"/>
      <c r="H525" s="6"/>
      <c r="I525" s="16" t="s">
        <v>60</v>
      </c>
      <c r="J525" s="17" t="s">
        <v>67</v>
      </c>
      <c r="K525" s="105" t="s">
        <v>18</v>
      </c>
      <c r="L525" s="7"/>
      <c r="M525" s="7"/>
      <c r="N525" s="6"/>
      <c r="O525" s="88">
        <f t="shared" ca="1" si="28"/>
        <v>44593</v>
      </c>
      <c r="P525" s="5" t="s">
        <v>26</v>
      </c>
      <c r="Q525" s="13" t="s">
        <v>20</v>
      </c>
      <c r="R525" s="11" t="s">
        <v>19</v>
      </c>
      <c r="S525" s="24">
        <v>44483</v>
      </c>
      <c r="T525" s="24"/>
      <c r="U525" s="24"/>
      <c r="V525" s="24"/>
      <c r="W525" s="106"/>
      <c r="X525" s="24"/>
      <c r="Y525" s="24"/>
      <c r="Z525" s="177"/>
      <c r="AA525" s="22"/>
      <c r="AB525" s="110"/>
      <c r="AC525" s="58"/>
      <c r="AE525" s="161">
        <f>IF(COUNTIF($F$5:$F525,F525)&gt;1,"0",COUNTIF($F$5:$F525,F525))</f>
        <v>1</v>
      </c>
      <c r="AF525" s="162">
        <f>COUNTIF($I525,"*GSB*")*$AE525</f>
        <v>0</v>
      </c>
      <c r="AG525" s="33">
        <f>COUNTIF($I525,"3a")*$AE525</f>
        <v>0</v>
      </c>
      <c r="AH525" s="33">
        <f>COUNTIF($I525,"4e")*$AE525</f>
        <v>1</v>
      </c>
      <c r="AI525" s="33">
        <f t="shared" si="29"/>
        <v>0</v>
      </c>
      <c r="AJ525" s="33">
        <f>COUNTIF($I525,"BAM")*$AE525</f>
        <v>0</v>
      </c>
      <c r="AK525" s="163">
        <f>(COUNTIF($I525,"AUTRES")+COUNTIF($I525,"UID")+COUNTIF($I525,"CII")+COUNTIF($I525,"EAE"))*$AE525</f>
        <v>0</v>
      </c>
      <c r="AL525" s="164">
        <f t="shared" si="30"/>
        <v>0</v>
      </c>
      <c r="AM525" s="33">
        <f>COUNTIF($J525,"MAR")*$AE525</f>
        <v>0</v>
      </c>
      <c r="AN525" s="165">
        <f>COUNTIF($J525,"TER")*$AE525</f>
        <v>1</v>
      </c>
    </row>
    <row r="526" spans="1:40" ht="20.100000000000001" customHeight="1" x14ac:dyDescent="0.25">
      <c r="A526" s="12"/>
      <c r="B526" s="10">
        <v>44475</v>
      </c>
      <c r="C526" s="29"/>
      <c r="D526" s="7"/>
      <c r="E526" s="11"/>
      <c r="F526" s="120">
        <v>522</v>
      </c>
      <c r="G526" s="5"/>
      <c r="H526" s="6"/>
      <c r="I526" s="16" t="s">
        <v>60</v>
      </c>
      <c r="J526" s="17" t="s">
        <v>67</v>
      </c>
      <c r="K526" s="105" t="s">
        <v>24</v>
      </c>
      <c r="L526" s="7"/>
      <c r="M526" s="7"/>
      <c r="N526" s="6"/>
      <c r="O526" s="88">
        <f t="shared" ca="1" si="28"/>
        <v>44593</v>
      </c>
      <c r="P526" s="5" t="s">
        <v>21</v>
      </c>
      <c r="Q526" s="13" t="s">
        <v>20</v>
      </c>
      <c r="R526" s="11" t="s">
        <v>19</v>
      </c>
      <c r="S526" s="24">
        <v>44483</v>
      </c>
      <c r="T526" s="24"/>
      <c r="U526" s="24"/>
      <c r="V526" s="24"/>
      <c r="W526" s="106"/>
      <c r="X526" s="24"/>
      <c r="Y526" s="24"/>
      <c r="Z526" s="177"/>
      <c r="AA526" s="22"/>
      <c r="AB526" s="110"/>
      <c r="AC526" s="58"/>
      <c r="AE526" s="161">
        <f>IF(COUNTIF($F$5:$F526,F526)&gt;1,"0",COUNTIF($F$5:$F526,F526))</f>
        <v>1</v>
      </c>
      <c r="AF526" s="162">
        <f>COUNTIF($I526,"*GSB*")*$AE526</f>
        <v>0</v>
      </c>
      <c r="AG526" s="33">
        <f>COUNTIF($I526,"3a")*$AE526</f>
        <v>0</v>
      </c>
      <c r="AH526" s="33">
        <f>COUNTIF($I526,"4e")*$AE526</f>
        <v>1</v>
      </c>
      <c r="AI526" s="33">
        <f t="shared" si="29"/>
        <v>0</v>
      </c>
      <c r="AJ526" s="33">
        <f>COUNTIF($I526,"BAM")*$AE526</f>
        <v>0</v>
      </c>
      <c r="AK526" s="163">
        <f>(COUNTIF($I526,"AUTRES")+COUNTIF($I526,"UID")+COUNTIF($I526,"CII")+COUNTIF($I526,"EAE"))*$AE526</f>
        <v>0</v>
      </c>
      <c r="AL526" s="164">
        <f t="shared" si="30"/>
        <v>0</v>
      </c>
      <c r="AM526" s="33">
        <f>COUNTIF($J526,"MAR")*$AE526</f>
        <v>0</v>
      </c>
      <c r="AN526" s="165">
        <f>COUNTIF($J526,"TER")*$AE526</f>
        <v>1</v>
      </c>
    </row>
    <row r="527" spans="1:40" ht="20.100000000000001" customHeight="1" x14ac:dyDescent="0.25">
      <c r="A527" s="12"/>
      <c r="B527" s="10">
        <v>44476</v>
      </c>
      <c r="C527" s="29"/>
      <c r="D527" s="7"/>
      <c r="E527" s="11"/>
      <c r="F527" s="120">
        <v>523</v>
      </c>
      <c r="G527" s="5"/>
      <c r="H527" s="6"/>
      <c r="I527" s="16" t="s">
        <v>31</v>
      </c>
      <c r="J527" s="17" t="s">
        <v>67</v>
      </c>
      <c r="K527" s="105" t="s">
        <v>33</v>
      </c>
      <c r="L527" s="7"/>
      <c r="M527" s="7"/>
      <c r="N527" s="6"/>
      <c r="O527" s="88">
        <f t="shared" ca="1" si="28"/>
        <v>44593</v>
      </c>
      <c r="P527" s="5" t="s">
        <v>21</v>
      </c>
      <c r="Q527" s="13" t="s">
        <v>20</v>
      </c>
      <c r="R527" s="11" t="s">
        <v>19</v>
      </c>
      <c r="S527" s="24">
        <v>44483</v>
      </c>
      <c r="T527" s="24"/>
      <c r="U527" s="24"/>
      <c r="V527" s="24"/>
      <c r="W527" s="106"/>
      <c r="X527" s="24"/>
      <c r="Y527" s="24"/>
      <c r="Z527" s="177"/>
      <c r="AA527" s="22"/>
      <c r="AB527" s="110"/>
      <c r="AC527" s="58"/>
      <c r="AE527" s="161">
        <f>IF(COUNTIF($F$5:$F527,F527)&gt;1,"0",COUNTIF($F$5:$F527,F527))</f>
        <v>1</v>
      </c>
      <c r="AF527" s="162">
        <f>COUNTIF($I527,"*GSB*")*$AE527</f>
        <v>0</v>
      </c>
      <c r="AG527" s="33">
        <f>COUNTIF($I527,"3a")*$AE527</f>
        <v>0</v>
      </c>
      <c r="AH527" s="33">
        <f>COUNTIF($I527,"4e")*$AE527</f>
        <v>0</v>
      </c>
      <c r="AI527" s="33">
        <f t="shared" si="29"/>
        <v>0</v>
      </c>
      <c r="AJ527" s="33">
        <f>COUNTIF($I527,"BAM")*$AE527</f>
        <v>0</v>
      </c>
      <c r="AK527" s="163">
        <f>(COUNTIF($I527,"AUTRES")+COUNTIF($I527,"UID")+COUNTIF($I527,"CII")+COUNTIF($I527,"EAE"))*$AE527</f>
        <v>1</v>
      </c>
      <c r="AL527" s="164">
        <f t="shared" si="30"/>
        <v>0</v>
      </c>
      <c r="AM527" s="33">
        <f>COUNTIF($J527,"MAR")*$AE527</f>
        <v>0</v>
      </c>
      <c r="AN527" s="165">
        <f>COUNTIF($J527,"TER")*$AE527</f>
        <v>1</v>
      </c>
    </row>
    <row r="528" spans="1:40" ht="20.100000000000001" customHeight="1" x14ac:dyDescent="0.25">
      <c r="A528" s="12"/>
      <c r="B528" s="10">
        <v>44480</v>
      </c>
      <c r="C528" s="29"/>
      <c r="D528" s="7"/>
      <c r="E528" s="11"/>
      <c r="F528" s="120">
        <v>524</v>
      </c>
      <c r="G528" s="5"/>
      <c r="H528" s="5"/>
      <c r="I528" s="16" t="s">
        <v>60</v>
      </c>
      <c r="J528" s="17" t="s">
        <v>67</v>
      </c>
      <c r="K528" s="105" t="s">
        <v>18</v>
      </c>
      <c r="L528" s="7"/>
      <c r="M528" s="7"/>
      <c r="N528" s="6"/>
      <c r="O528" s="88">
        <f t="shared" ca="1" si="28"/>
        <v>44593</v>
      </c>
      <c r="P528" s="5" t="s">
        <v>26</v>
      </c>
      <c r="Q528" s="13" t="s">
        <v>20</v>
      </c>
      <c r="R528" s="11" t="s">
        <v>30</v>
      </c>
      <c r="S528" s="24">
        <v>44483</v>
      </c>
      <c r="T528" s="181"/>
      <c r="U528" s="181"/>
      <c r="V528" s="181"/>
      <c r="W528" s="182"/>
      <c r="X528" s="181"/>
      <c r="Y528" s="181"/>
      <c r="Z528" s="176"/>
      <c r="AA528" s="22"/>
      <c r="AB528" s="110"/>
      <c r="AC528" s="58"/>
      <c r="AE528" s="161">
        <f>IF(COUNTIF($F$5:$F528,F528)&gt;1,"0",COUNTIF($F$5:$F528,F528))</f>
        <v>1</v>
      </c>
      <c r="AF528" s="162">
        <f>COUNTIF($I528,"*GSB*")*$AE528</f>
        <v>0</v>
      </c>
      <c r="AG528" s="33">
        <f>COUNTIF($I528,"3a")*$AE528</f>
        <v>0</v>
      </c>
      <c r="AH528" s="33">
        <f>COUNTIF($I528,"4e")*$AE528</f>
        <v>1</v>
      </c>
      <c r="AI528" s="33">
        <f t="shared" si="29"/>
        <v>0</v>
      </c>
      <c r="AJ528" s="33">
        <f>COUNTIF($I528,"BAM")*$AE528</f>
        <v>0</v>
      </c>
      <c r="AK528" s="163">
        <f>(COUNTIF($I528,"AUTRES")+COUNTIF($I528,"UID")+COUNTIF($I528,"CII")+COUNTIF($I528,"EAE"))*$AE528</f>
        <v>0</v>
      </c>
      <c r="AL528" s="164">
        <f t="shared" si="30"/>
        <v>0</v>
      </c>
      <c r="AM528" s="33">
        <f>COUNTIF($J528,"MAR")*$AE528</f>
        <v>0</v>
      </c>
      <c r="AN528" s="165">
        <f>COUNTIF($J528,"TER")*$AE528</f>
        <v>1</v>
      </c>
    </row>
    <row r="529" spans="1:40" ht="20.100000000000001" customHeight="1" x14ac:dyDescent="0.25">
      <c r="A529" s="12"/>
      <c r="B529" s="10">
        <v>44480</v>
      </c>
      <c r="C529" s="29"/>
      <c r="D529" s="7"/>
      <c r="E529" s="11"/>
      <c r="F529" s="120">
        <v>525</v>
      </c>
      <c r="G529" s="5"/>
      <c r="H529" s="6"/>
      <c r="I529" s="16" t="s">
        <v>61</v>
      </c>
      <c r="J529" s="17" t="s">
        <v>67</v>
      </c>
      <c r="K529" s="105" t="s">
        <v>18</v>
      </c>
      <c r="L529" s="7"/>
      <c r="M529" s="7"/>
      <c r="N529" s="6"/>
      <c r="O529" s="88">
        <f t="shared" ca="1" si="28"/>
        <v>44593</v>
      </c>
      <c r="P529" s="5" t="s">
        <v>21</v>
      </c>
      <c r="Q529" s="13" t="s">
        <v>22</v>
      </c>
      <c r="R529" s="11" t="s">
        <v>23</v>
      </c>
      <c r="S529" s="24">
        <v>44505</v>
      </c>
      <c r="T529" s="24">
        <v>44516</v>
      </c>
      <c r="U529" s="24" t="s">
        <v>23</v>
      </c>
      <c r="V529" s="24">
        <v>46334</v>
      </c>
      <c r="W529" s="180"/>
      <c r="X529" s="24">
        <v>44529</v>
      </c>
      <c r="Y529" s="24">
        <v>44508</v>
      </c>
      <c r="Z529" s="7"/>
      <c r="AA529" s="22"/>
      <c r="AB529" s="110"/>
      <c r="AC529" s="58"/>
      <c r="AE529" s="161">
        <f>IF(COUNTIF($F$5:$F529,F529)&gt;1,"0",COUNTIF($F$5:$F529,F529))</f>
        <v>1</v>
      </c>
      <c r="AF529" s="162">
        <f>COUNTIF($I529,"*GSB*")*$AE529</f>
        <v>0</v>
      </c>
      <c r="AG529" s="33">
        <f>COUNTIF($I529,"3a")*$AE529</f>
        <v>1</v>
      </c>
      <c r="AH529" s="33">
        <f>COUNTIF($I529,"4e")*$AE529</f>
        <v>0</v>
      </c>
      <c r="AI529" s="33">
        <f t="shared" si="29"/>
        <v>0</v>
      </c>
      <c r="AJ529" s="33">
        <f>COUNTIF($I529,"BAM")*$AE529</f>
        <v>0</v>
      </c>
      <c r="AK529" s="163">
        <f>(COUNTIF($I529,"AUTRES")+COUNTIF($I529,"UID")+COUNTIF($I529,"CII")+COUNTIF($I529,"EAE"))*$AE529</f>
        <v>0</v>
      </c>
      <c r="AL529" s="164">
        <f t="shared" si="30"/>
        <v>0</v>
      </c>
      <c r="AM529" s="33">
        <f>COUNTIF($J529,"MAR")*$AE529</f>
        <v>0</v>
      </c>
      <c r="AN529" s="165">
        <f>COUNTIF($J529,"TER")*$AE529</f>
        <v>1</v>
      </c>
    </row>
    <row r="530" spans="1:40" ht="20.100000000000001" customHeight="1" x14ac:dyDescent="0.25">
      <c r="A530" s="12"/>
      <c r="B530" s="10">
        <v>44480</v>
      </c>
      <c r="C530" s="29"/>
      <c r="D530" s="7"/>
      <c r="E530" s="11"/>
      <c r="F530" s="120">
        <v>526</v>
      </c>
      <c r="G530" s="5"/>
      <c r="H530" s="6"/>
      <c r="I530" s="16" t="s">
        <v>61</v>
      </c>
      <c r="J530" s="17" t="s">
        <v>67</v>
      </c>
      <c r="K530" s="105" t="s">
        <v>24</v>
      </c>
      <c r="L530" s="7"/>
      <c r="M530" s="7"/>
      <c r="N530" s="6"/>
      <c r="O530" s="88">
        <f t="shared" ca="1" si="28"/>
        <v>44593</v>
      </c>
      <c r="P530" s="5" t="s">
        <v>21</v>
      </c>
      <c r="Q530" s="13" t="s">
        <v>22</v>
      </c>
      <c r="R530" s="11" t="s">
        <v>23</v>
      </c>
      <c r="S530" s="24">
        <v>44505</v>
      </c>
      <c r="T530" s="24">
        <v>44516</v>
      </c>
      <c r="U530" s="24" t="s">
        <v>23</v>
      </c>
      <c r="V530" s="24">
        <v>46334</v>
      </c>
      <c r="W530" s="180"/>
      <c r="X530" s="24">
        <v>44529</v>
      </c>
      <c r="Y530" s="24">
        <v>44508</v>
      </c>
      <c r="Z530" s="7"/>
      <c r="AA530" s="22"/>
      <c r="AB530" s="110"/>
      <c r="AC530" s="58"/>
      <c r="AE530" s="161">
        <f>IF(COUNTIF($F$5:$F530,F530)&gt;1,"0",COUNTIF($F$5:$F530,F530))</f>
        <v>1</v>
      </c>
      <c r="AF530" s="162">
        <f>COUNTIF($I530,"*GSB*")*$AE530</f>
        <v>0</v>
      </c>
      <c r="AG530" s="33">
        <f>COUNTIF($I530,"3a")*$AE530</f>
        <v>1</v>
      </c>
      <c r="AH530" s="33">
        <f>COUNTIF($I530,"4e")*$AE530</f>
        <v>0</v>
      </c>
      <c r="AI530" s="33">
        <f t="shared" si="29"/>
        <v>0</v>
      </c>
      <c r="AJ530" s="33">
        <f>COUNTIF($I530,"BAM")*$AE530</f>
        <v>0</v>
      </c>
      <c r="AK530" s="163">
        <f>(COUNTIF($I530,"AUTRES")+COUNTIF($I530,"UID")+COUNTIF($I530,"CII")+COUNTIF($I530,"EAE"))*$AE530</f>
        <v>0</v>
      </c>
      <c r="AL530" s="164">
        <f t="shared" si="30"/>
        <v>0</v>
      </c>
      <c r="AM530" s="33">
        <f>COUNTIF($J530,"MAR")*$AE530</f>
        <v>0</v>
      </c>
      <c r="AN530" s="165">
        <f>COUNTIF($J530,"TER")*$AE530</f>
        <v>1</v>
      </c>
    </row>
    <row r="531" spans="1:40" ht="20.100000000000001" customHeight="1" x14ac:dyDescent="0.25">
      <c r="A531" s="12"/>
      <c r="B531" s="10">
        <v>44481</v>
      </c>
      <c r="C531" s="29"/>
      <c r="D531" s="7"/>
      <c r="E531" s="11"/>
      <c r="F531" s="120">
        <v>527</v>
      </c>
      <c r="G531" s="5"/>
      <c r="H531" s="6"/>
      <c r="I531" s="16" t="s">
        <v>73</v>
      </c>
      <c r="J531" s="17" t="s">
        <v>67</v>
      </c>
      <c r="K531" s="105" t="s">
        <v>18</v>
      </c>
      <c r="L531" s="7"/>
      <c r="M531" s="7"/>
      <c r="N531" s="6"/>
      <c r="O531" s="88">
        <f t="shared" ca="1" si="28"/>
        <v>44593</v>
      </c>
      <c r="P531" s="5" t="s">
        <v>21</v>
      </c>
      <c r="Q531" s="13" t="s">
        <v>20</v>
      </c>
      <c r="R531" s="11" t="s">
        <v>19</v>
      </c>
      <c r="S531" s="24">
        <v>44483</v>
      </c>
      <c r="T531" s="24"/>
      <c r="U531" s="24"/>
      <c r="V531" s="24"/>
      <c r="W531" s="106"/>
      <c r="X531" s="24"/>
      <c r="Y531" s="24"/>
      <c r="Z531" s="177"/>
      <c r="AA531" s="22"/>
      <c r="AB531" s="110"/>
      <c r="AC531" s="58"/>
      <c r="AE531" s="161">
        <f>IF(COUNTIF($F$5:$F531,F531)&gt;1,"0",COUNTIF($F$5:$F531,F531))</f>
        <v>1</v>
      </c>
      <c r="AF531" s="162">
        <f>COUNTIF($I531,"*GSB*")*$AE531</f>
        <v>0</v>
      </c>
      <c r="AG531" s="33">
        <f>COUNTIF($I531,"3a")*$AE531</f>
        <v>0</v>
      </c>
      <c r="AH531" s="33">
        <f>COUNTIF($I531,"4e")*$AE531</f>
        <v>0</v>
      </c>
      <c r="AI531" s="33">
        <f t="shared" si="29"/>
        <v>1</v>
      </c>
      <c r="AJ531" s="33">
        <f>COUNTIF($I531,"BAM")*$AE531</f>
        <v>0</v>
      </c>
      <c r="AK531" s="163">
        <f>(COUNTIF($I531,"AUTRES")+COUNTIF($I531,"UID")+COUNTIF($I531,"CII")+COUNTIF($I531,"EAE"))*$AE531</f>
        <v>0</v>
      </c>
      <c r="AL531" s="164">
        <f t="shared" si="30"/>
        <v>0</v>
      </c>
      <c r="AM531" s="33">
        <f>COUNTIF($J531,"MAR")*$AE531</f>
        <v>0</v>
      </c>
      <c r="AN531" s="165">
        <f>COUNTIF($J531,"TER")*$AE531</f>
        <v>1</v>
      </c>
    </row>
    <row r="532" spans="1:40" ht="20.100000000000001" customHeight="1" x14ac:dyDescent="0.25">
      <c r="A532" s="12"/>
      <c r="B532" s="10">
        <v>44487</v>
      </c>
      <c r="C532" s="29"/>
      <c r="D532" s="7"/>
      <c r="E532" s="11"/>
      <c r="F532" s="120">
        <v>528</v>
      </c>
      <c r="G532" s="5"/>
      <c r="H532" s="6"/>
      <c r="I532" s="16" t="s">
        <v>60</v>
      </c>
      <c r="J532" s="17" t="s">
        <v>67</v>
      </c>
      <c r="K532" s="105" t="s">
        <v>18</v>
      </c>
      <c r="L532" s="7"/>
      <c r="M532" s="7"/>
      <c r="N532" s="6"/>
      <c r="O532" s="88">
        <f t="shared" ca="1" si="28"/>
        <v>44593</v>
      </c>
      <c r="P532" s="5" t="s">
        <v>21</v>
      </c>
      <c r="Q532" s="13" t="s">
        <v>22</v>
      </c>
      <c r="R532" s="11" t="s">
        <v>23</v>
      </c>
      <c r="S532" s="24">
        <v>44489</v>
      </c>
      <c r="T532" s="24">
        <v>44508</v>
      </c>
      <c r="U532" s="24" t="s">
        <v>23</v>
      </c>
      <c r="V532" s="24">
        <v>44927</v>
      </c>
      <c r="W532" s="180"/>
      <c r="X532" s="24">
        <v>44522</v>
      </c>
      <c r="Y532" s="24">
        <v>44494</v>
      </c>
      <c r="Z532" s="7"/>
      <c r="AA532" s="22"/>
      <c r="AB532" s="110"/>
      <c r="AC532" s="58"/>
      <c r="AE532" s="161">
        <f>IF(COUNTIF($F$5:$F532,F532)&gt;1,"0",COUNTIF($F$5:$F532,F532))</f>
        <v>1</v>
      </c>
      <c r="AF532" s="162">
        <f>COUNTIF($I532,"*GSB*")*$AE532</f>
        <v>0</v>
      </c>
      <c r="AG532" s="33">
        <f>COUNTIF($I532,"3a")*$AE532</f>
        <v>0</v>
      </c>
      <c r="AH532" s="33">
        <f>COUNTIF($I532,"4e")*$AE532</f>
        <v>1</v>
      </c>
      <c r="AI532" s="33">
        <f t="shared" si="29"/>
        <v>0</v>
      </c>
      <c r="AJ532" s="33">
        <f>COUNTIF($I532,"BAM")*$AE532</f>
        <v>0</v>
      </c>
      <c r="AK532" s="163">
        <f>(COUNTIF($I532,"AUTRES")+COUNTIF($I532,"UID")+COUNTIF($I532,"CII")+COUNTIF($I532,"EAE"))*$AE532</f>
        <v>0</v>
      </c>
      <c r="AL532" s="164">
        <f t="shared" si="30"/>
        <v>0</v>
      </c>
      <c r="AM532" s="33">
        <f>COUNTIF($J532,"MAR")*$AE532</f>
        <v>0</v>
      </c>
      <c r="AN532" s="165">
        <f>COUNTIF($J532,"TER")*$AE532</f>
        <v>1</v>
      </c>
    </row>
    <row r="533" spans="1:40" ht="20.100000000000001" customHeight="1" x14ac:dyDescent="0.25">
      <c r="A533" s="12"/>
      <c r="B533" s="10">
        <v>44487</v>
      </c>
      <c r="C533" s="29"/>
      <c r="D533" s="7"/>
      <c r="E533" s="11"/>
      <c r="F533" s="120">
        <v>529</v>
      </c>
      <c r="G533" s="5"/>
      <c r="H533" s="6"/>
      <c r="I533" s="16" t="s">
        <v>61</v>
      </c>
      <c r="J533" s="17" t="s">
        <v>67</v>
      </c>
      <c r="K533" s="105" t="s">
        <v>18</v>
      </c>
      <c r="L533" s="7"/>
      <c r="M533" s="7"/>
      <c r="N533" s="6"/>
      <c r="O533" s="88">
        <f t="shared" ca="1" si="28"/>
        <v>44593</v>
      </c>
      <c r="P533" s="5" t="s">
        <v>21</v>
      </c>
      <c r="Q533" s="13" t="s">
        <v>22</v>
      </c>
      <c r="R533" s="11" t="s">
        <v>23</v>
      </c>
      <c r="S533" s="24">
        <v>44489</v>
      </c>
      <c r="T533" s="24">
        <v>44508</v>
      </c>
      <c r="U533" s="24" t="s">
        <v>23</v>
      </c>
      <c r="V533" s="24">
        <v>46321</v>
      </c>
      <c r="W533" s="180"/>
      <c r="X533" s="24">
        <v>44515</v>
      </c>
      <c r="Y533" s="24">
        <v>44494</v>
      </c>
      <c r="Z533" s="7"/>
      <c r="AA533" s="22"/>
      <c r="AB533" s="110"/>
      <c r="AC533" s="58"/>
      <c r="AE533" s="161">
        <f>IF(COUNTIF($F$5:$F533,F533)&gt;1,"0",COUNTIF($F$5:$F533,F533))</f>
        <v>1</v>
      </c>
      <c r="AF533" s="162">
        <f>COUNTIF($I533,"*GSB*")*$AE533</f>
        <v>0</v>
      </c>
      <c r="AG533" s="33">
        <f>COUNTIF($I533,"3a")*$AE533</f>
        <v>1</v>
      </c>
      <c r="AH533" s="33">
        <f>COUNTIF($I533,"4e")*$AE533</f>
        <v>0</v>
      </c>
      <c r="AI533" s="33">
        <f t="shared" si="29"/>
        <v>0</v>
      </c>
      <c r="AJ533" s="33">
        <f>COUNTIF($I533,"BAM")*$AE533</f>
        <v>0</v>
      </c>
      <c r="AK533" s="163">
        <f>(COUNTIF($I533,"AUTRES")+COUNTIF($I533,"UID")+COUNTIF($I533,"CII")+COUNTIF($I533,"EAE"))*$AE533</f>
        <v>0</v>
      </c>
      <c r="AL533" s="164">
        <f t="shared" si="30"/>
        <v>0</v>
      </c>
      <c r="AM533" s="33">
        <f>COUNTIF($J533,"MAR")*$AE533</f>
        <v>0</v>
      </c>
      <c r="AN533" s="165">
        <f>COUNTIF($J533,"TER")*$AE533</f>
        <v>1</v>
      </c>
    </row>
    <row r="534" spans="1:40" ht="20.100000000000001" customHeight="1" x14ac:dyDescent="0.25">
      <c r="A534" s="12"/>
      <c r="B534" s="10">
        <v>44487</v>
      </c>
      <c r="C534" s="29"/>
      <c r="D534" s="7"/>
      <c r="E534" s="11"/>
      <c r="F534" s="120">
        <v>530</v>
      </c>
      <c r="G534" s="5"/>
      <c r="H534" s="6"/>
      <c r="I534" s="16" t="s">
        <v>73</v>
      </c>
      <c r="J534" s="17" t="s">
        <v>67</v>
      </c>
      <c r="K534" s="105" t="s">
        <v>24</v>
      </c>
      <c r="L534" s="7"/>
      <c r="M534" s="7"/>
      <c r="N534" s="6"/>
      <c r="O534" s="88">
        <f t="shared" ca="1" si="28"/>
        <v>44593</v>
      </c>
      <c r="P534" s="5" t="s">
        <v>21</v>
      </c>
      <c r="Q534" s="13" t="s">
        <v>22</v>
      </c>
      <c r="R534" s="11" t="s">
        <v>23</v>
      </c>
      <c r="S534" s="24">
        <v>44531</v>
      </c>
      <c r="T534" s="24">
        <v>44545</v>
      </c>
      <c r="U534" s="24" t="s">
        <v>23</v>
      </c>
      <c r="V534" s="24">
        <v>45712</v>
      </c>
      <c r="W534" s="180"/>
      <c r="X534" s="24">
        <v>44571</v>
      </c>
      <c r="Y534" s="24">
        <v>44537</v>
      </c>
      <c r="Z534" s="7"/>
      <c r="AA534" s="22"/>
      <c r="AB534" s="110"/>
      <c r="AC534" s="58"/>
      <c r="AE534" s="161">
        <f>IF(COUNTIF($F$5:$F534,F534)&gt;1,"0",COUNTIF($F$5:$F534,F534))</f>
        <v>1</v>
      </c>
      <c r="AF534" s="162">
        <f>COUNTIF($I534,"*GSB*")*$AE534</f>
        <v>0</v>
      </c>
      <c r="AG534" s="33">
        <f>COUNTIF($I534,"3a")*$AE534</f>
        <v>0</v>
      </c>
      <c r="AH534" s="33">
        <f>COUNTIF($I534,"4e")*$AE534</f>
        <v>0</v>
      </c>
      <c r="AI534" s="33">
        <f t="shared" si="29"/>
        <v>1</v>
      </c>
      <c r="AJ534" s="33">
        <f>COUNTIF($I534,"BAM")*$AE534</f>
        <v>0</v>
      </c>
      <c r="AK534" s="163">
        <f>(COUNTIF($I534,"AUTRES")+COUNTIF($I534,"UID")+COUNTIF($I534,"CII")+COUNTIF($I534,"EAE"))*$AE534</f>
        <v>0</v>
      </c>
      <c r="AL534" s="164">
        <f t="shared" si="30"/>
        <v>0</v>
      </c>
      <c r="AM534" s="33">
        <f>COUNTIF($J534,"MAR")*$AE534</f>
        <v>0</v>
      </c>
      <c r="AN534" s="165">
        <f>COUNTIF($J534,"TER")*$AE534</f>
        <v>1</v>
      </c>
    </row>
    <row r="535" spans="1:40" ht="20.100000000000001" customHeight="1" x14ac:dyDescent="0.25">
      <c r="A535" s="12"/>
      <c r="B535" s="10">
        <v>44488</v>
      </c>
      <c r="C535" s="29"/>
      <c r="D535" s="7"/>
      <c r="E535" s="11"/>
      <c r="F535" s="120">
        <v>531</v>
      </c>
      <c r="G535" s="5"/>
      <c r="H535" s="6"/>
      <c r="I535" s="16" t="s">
        <v>61</v>
      </c>
      <c r="J535" s="17" t="s">
        <v>67</v>
      </c>
      <c r="K535" s="105" t="s">
        <v>18</v>
      </c>
      <c r="L535" s="7"/>
      <c r="M535" s="7"/>
      <c r="N535" s="6"/>
      <c r="O535" s="88">
        <f t="shared" ca="1" si="28"/>
        <v>44593</v>
      </c>
      <c r="P535" s="5" t="s">
        <v>21</v>
      </c>
      <c r="Q535" s="13" t="s">
        <v>22</v>
      </c>
      <c r="R535" s="11" t="s">
        <v>23</v>
      </c>
      <c r="S535" s="24">
        <v>44489</v>
      </c>
      <c r="T535" s="24">
        <v>44508</v>
      </c>
      <c r="U535" s="24" t="s">
        <v>23</v>
      </c>
      <c r="V535" s="24">
        <v>45760</v>
      </c>
      <c r="W535" s="180"/>
      <c r="X535" s="24">
        <v>44515</v>
      </c>
      <c r="Y535" s="24">
        <v>44494</v>
      </c>
      <c r="Z535" s="7"/>
      <c r="AA535" s="22"/>
      <c r="AB535" s="110"/>
      <c r="AC535" s="58"/>
      <c r="AE535" s="161">
        <f>IF(COUNTIF($F$5:$F535,F535)&gt;1,"0",COUNTIF($F$5:$F535,F535))</f>
        <v>1</v>
      </c>
      <c r="AF535" s="162">
        <f>COUNTIF($I535,"*GSB*")*$AE535</f>
        <v>0</v>
      </c>
      <c r="AG535" s="33">
        <f>COUNTIF($I535,"3a")*$AE535</f>
        <v>1</v>
      </c>
      <c r="AH535" s="33">
        <f>COUNTIF($I535,"4e")*$AE535</f>
        <v>0</v>
      </c>
      <c r="AI535" s="33">
        <f t="shared" si="29"/>
        <v>0</v>
      </c>
      <c r="AJ535" s="33">
        <f>COUNTIF($I535,"BAM")*$AE535</f>
        <v>0</v>
      </c>
      <c r="AK535" s="163">
        <f>(COUNTIF($I535,"AUTRES")+COUNTIF($I535,"UID")+COUNTIF($I535,"CII")+COUNTIF($I535,"EAE"))*$AE535</f>
        <v>0</v>
      </c>
      <c r="AL535" s="164">
        <f t="shared" si="30"/>
        <v>0</v>
      </c>
      <c r="AM535" s="33">
        <f>COUNTIF($J535,"MAR")*$AE535</f>
        <v>0</v>
      </c>
      <c r="AN535" s="165">
        <f>COUNTIF($J535,"TER")*$AE535</f>
        <v>1</v>
      </c>
    </row>
    <row r="536" spans="1:40" ht="20.100000000000001" customHeight="1" x14ac:dyDescent="0.25">
      <c r="A536" s="12"/>
      <c r="B536" s="10">
        <v>44488</v>
      </c>
      <c r="C536" s="29"/>
      <c r="D536" s="7"/>
      <c r="E536" s="11"/>
      <c r="F536" s="120">
        <v>532</v>
      </c>
      <c r="G536" s="5"/>
      <c r="H536" s="6"/>
      <c r="I536" s="16" t="s">
        <v>61</v>
      </c>
      <c r="J536" s="17" t="s">
        <v>67</v>
      </c>
      <c r="K536" s="105" t="s">
        <v>33</v>
      </c>
      <c r="L536" s="7"/>
      <c r="M536" s="7"/>
      <c r="N536" s="6"/>
      <c r="O536" s="88">
        <f t="shared" ca="1" si="28"/>
        <v>44593</v>
      </c>
      <c r="P536" s="5" t="s">
        <v>21</v>
      </c>
      <c r="Q536" s="13" t="s">
        <v>22</v>
      </c>
      <c r="R536" s="11" t="s">
        <v>23</v>
      </c>
      <c r="S536" s="24">
        <v>44489</v>
      </c>
      <c r="T536" s="24">
        <v>44508</v>
      </c>
      <c r="U536" s="24" t="s">
        <v>23</v>
      </c>
      <c r="V536" s="24">
        <v>45760</v>
      </c>
      <c r="W536" s="180"/>
      <c r="X536" s="24">
        <v>44515</v>
      </c>
      <c r="Y536" s="24">
        <v>44494</v>
      </c>
      <c r="Z536" s="7"/>
      <c r="AA536" s="22"/>
      <c r="AB536" s="110"/>
      <c r="AC536" s="58"/>
      <c r="AE536" s="161">
        <f>IF(COUNTIF($F$5:$F536,F536)&gt;1,"0",COUNTIF($F$5:$F536,F536))</f>
        <v>1</v>
      </c>
      <c r="AF536" s="162">
        <f>COUNTIF($I536,"*GSB*")*$AE536</f>
        <v>0</v>
      </c>
      <c r="AG536" s="33">
        <f>COUNTIF($I536,"3a")*$AE536</f>
        <v>1</v>
      </c>
      <c r="AH536" s="33">
        <f>COUNTIF($I536,"4e")*$AE536</f>
        <v>0</v>
      </c>
      <c r="AI536" s="33">
        <f t="shared" si="29"/>
        <v>0</v>
      </c>
      <c r="AJ536" s="33">
        <f>COUNTIF($I536,"BAM")*$AE536</f>
        <v>0</v>
      </c>
      <c r="AK536" s="163">
        <f>(COUNTIF($I536,"AUTRES")+COUNTIF($I536,"UID")+COUNTIF($I536,"CII")+COUNTIF($I536,"EAE"))*$AE536</f>
        <v>0</v>
      </c>
      <c r="AL536" s="164">
        <f t="shared" si="30"/>
        <v>0</v>
      </c>
      <c r="AM536" s="33">
        <f>COUNTIF($J536,"MAR")*$AE536</f>
        <v>0</v>
      </c>
      <c r="AN536" s="165">
        <f>COUNTIF($J536,"TER")*$AE536</f>
        <v>1</v>
      </c>
    </row>
    <row r="537" spans="1:40" ht="20.100000000000001" customHeight="1" x14ac:dyDescent="0.25">
      <c r="A537" s="12"/>
      <c r="B537" s="10">
        <v>44488</v>
      </c>
      <c r="C537" s="29"/>
      <c r="D537" s="7"/>
      <c r="E537" s="11"/>
      <c r="F537" s="120">
        <v>533</v>
      </c>
      <c r="G537" s="5"/>
      <c r="H537" s="6"/>
      <c r="I537" s="16" t="s">
        <v>61</v>
      </c>
      <c r="J537" s="17" t="s">
        <v>67</v>
      </c>
      <c r="K537" s="105" t="s">
        <v>24</v>
      </c>
      <c r="L537" s="7"/>
      <c r="M537" s="7"/>
      <c r="N537" s="6"/>
      <c r="O537" s="88">
        <f t="shared" ca="1" si="28"/>
        <v>44593</v>
      </c>
      <c r="P537" s="5" t="s">
        <v>21</v>
      </c>
      <c r="Q537" s="13" t="s">
        <v>22</v>
      </c>
      <c r="R537" s="11" t="s">
        <v>23</v>
      </c>
      <c r="S537" s="24">
        <v>44489</v>
      </c>
      <c r="T537" s="24">
        <v>44508</v>
      </c>
      <c r="U537" s="24" t="s">
        <v>23</v>
      </c>
      <c r="V537" s="24">
        <v>45084</v>
      </c>
      <c r="W537" s="180"/>
      <c r="X537" s="24">
        <v>44515</v>
      </c>
      <c r="Y537" s="24">
        <v>44494</v>
      </c>
      <c r="Z537" s="7"/>
      <c r="AA537" s="22"/>
      <c r="AB537" s="110"/>
      <c r="AC537" s="58"/>
      <c r="AE537" s="161">
        <f>IF(COUNTIF($F$5:$F537,F537)&gt;1,"0",COUNTIF($F$5:$F537,F537))</f>
        <v>1</v>
      </c>
      <c r="AF537" s="162">
        <f>COUNTIF($I537,"*GSB*")*$AE537</f>
        <v>0</v>
      </c>
      <c r="AG537" s="33">
        <f>COUNTIF($I537,"3a")*$AE537</f>
        <v>1</v>
      </c>
      <c r="AH537" s="33">
        <f>COUNTIF($I537,"4e")*$AE537</f>
        <v>0</v>
      </c>
      <c r="AI537" s="33">
        <f t="shared" si="29"/>
        <v>0</v>
      </c>
      <c r="AJ537" s="33">
        <f>COUNTIF($I537,"BAM")*$AE537</f>
        <v>0</v>
      </c>
      <c r="AK537" s="163">
        <f>(COUNTIF($I537,"AUTRES")+COUNTIF($I537,"UID")+COUNTIF($I537,"CII")+COUNTIF($I537,"EAE"))*$AE537</f>
        <v>0</v>
      </c>
      <c r="AL537" s="164">
        <f t="shared" si="30"/>
        <v>0</v>
      </c>
      <c r="AM537" s="33">
        <f>COUNTIF($J537,"MAR")*$AE537</f>
        <v>0</v>
      </c>
      <c r="AN537" s="165">
        <f>COUNTIF($J537,"TER")*$AE537</f>
        <v>1</v>
      </c>
    </row>
    <row r="538" spans="1:40" ht="20.100000000000001" customHeight="1" x14ac:dyDescent="0.25">
      <c r="A538" s="12"/>
      <c r="B538" s="10">
        <v>44488</v>
      </c>
      <c r="C538" s="29"/>
      <c r="D538" s="7"/>
      <c r="E538" s="11"/>
      <c r="F538" s="120">
        <v>534</v>
      </c>
      <c r="G538" s="5"/>
      <c r="H538" s="6"/>
      <c r="I538" s="16" t="s">
        <v>61</v>
      </c>
      <c r="J538" s="17" t="s">
        <v>67</v>
      </c>
      <c r="K538" s="105" t="s">
        <v>24</v>
      </c>
      <c r="L538" s="7"/>
      <c r="M538" s="7"/>
      <c r="N538" s="6"/>
      <c r="O538" s="88">
        <f t="shared" ca="1" si="28"/>
        <v>44593</v>
      </c>
      <c r="P538" s="5" t="s">
        <v>21</v>
      </c>
      <c r="Q538" s="13" t="s">
        <v>22</v>
      </c>
      <c r="R538" s="11" t="s">
        <v>23</v>
      </c>
      <c r="S538" s="24">
        <v>44489</v>
      </c>
      <c r="T538" s="24">
        <v>44508</v>
      </c>
      <c r="U538" s="24" t="s">
        <v>23</v>
      </c>
      <c r="V538" s="24">
        <v>45760</v>
      </c>
      <c r="W538" s="180"/>
      <c r="X538" s="24">
        <v>44515</v>
      </c>
      <c r="Y538" s="24">
        <v>44494</v>
      </c>
      <c r="Z538" s="7"/>
      <c r="AA538" s="22"/>
      <c r="AB538" s="110"/>
      <c r="AC538" s="58"/>
      <c r="AE538" s="161">
        <f>IF(COUNTIF($F$5:$F538,F538)&gt;1,"0",COUNTIF($F$5:$F538,F538))</f>
        <v>1</v>
      </c>
      <c r="AF538" s="162">
        <f>COUNTIF($I538,"*GSB*")*$AE538</f>
        <v>0</v>
      </c>
      <c r="AG538" s="33">
        <f>COUNTIF($I538,"3a")*$AE538</f>
        <v>1</v>
      </c>
      <c r="AH538" s="33">
        <f>COUNTIF($I538,"4e")*$AE538</f>
        <v>0</v>
      </c>
      <c r="AI538" s="33">
        <f t="shared" si="29"/>
        <v>0</v>
      </c>
      <c r="AJ538" s="33">
        <f>COUNTIF($I538,"BAM")*$AE538</f>
        <v>0</v>
      </c>
      <c r="AK538" s="163">
        <f>(COUNTIF($I538,"AUTRES")+COUNTIF($I538,"UID")+COUNTIF($I538,"CII")+COUNTIF($I538,"EAE"))*$AE538</f>
        <v>0</v>
      </c>
      <c r="AL538" s="164">
        <f t="shared" si="30"/>
        <v>0</v>
      </c>
      <c r="AM538" s="33">
        <f>COUNTIF($J538,"MAR")*$AE538</f>
        <v>0</v>
      </c>
      <c r="AN538" s="165">
        <f>COUNTIF($J538,"TER")*$AE538</f>
        <v>1</v>
      </c>
    </row>
    <row r="539" spans="1:40" ht="20.100000000000001" customHeight="1" x14ac:dyDescent="0.25">
      <c r="A539" s="12"/>
      <c r="B539" s="10">
        <v>44488</v>
      </c>
      <c r="C539" s="29"/>
      <c r="D539" s="7"/>
      <c r="E539" s="11"/>
      <c r="F539" s="120">
        <v>535</v>
      </c>
      <c r="G539" s="5"/>
      <c r="H539" s="6"/>
      <c r="I539" s="16" t="s">
        <v>61</v>
      </c>
      <c r="J539" s="17" t="s">
        <v>67</v>
      </c>
      <c r="K539" s="105" t="s">
        <v>24</v>
      </c>
      <c r="L539" s="7"/>
      <c r="M539" s="7"/>
      <c r="N539" s="6"/>
      <c r="O539" s="88">
        <f t="shared" ca="1" si="28"/>
        <v>44593</v>
      </c>
      <c r="P539" s="5" t="s">
        <v>21</v>
      </c>
      <c r="Q539" s="13" t="s">
        <v>22</v>
      </c>
      <c r="R539" s="11" t="s">
        <v>23</v>
      </c>
      <c r="S539" s="24">
        <v>44489</v>
      </c>
      <c r="T539" s="24">
        <v>44508</v>
      </c>
      <c r="U539" s="24" t="s">
        <v>23</v>
      </c>
      <c r="V539" s="24">
        <v>45760</v>
      </c>
      <c r="W539" s="180"/>
      <c r="X539" s="24">
        <v>44515</v>
      </c>
      <c r="Y539" s="24">
        <v>44494</v>
      </c>
      <c r="Z539" s="7"/>
      <c r="AA539" s="22"/>
      <c r="AB539" s="110"/>
      <c r="AC539" s="58"/>
      <c r="AE539" s="161">
        <f>IF(COUNTIF($F$5:$F539,F539)&gt;1,"0",COUNTIF($F$5:$F539,F539))</f>
        <v>1</v>
      </c>
      <c r="AF539" s="162">
        <f>COUNTIF($I539,"*GSB*")*$AE539</f>
        <v>0</v>
      </c>
      <c r="AG539" s="33">
        <f>COUNTIF($I539,"3a")*$AE539</f>
        <v>1</v>
      </c>
      <c r="AH539" s="33">
        <f>COUNTIF($I539,"4e")*$AE539</f>
        <v>0</v>
      </c>
      <c r="AI539" s="33">
        <f t="shared" si="29"/>
        <v>0</v>
      </c>
      <c r="AJ539" s="33">
        <f>COUNTIF($I539,"BAM")*$AE539</f>
        <v>0</v>
      </c>
      <c r="AK539" s="163">
        <f>(COUNTIF($I539,"AUTRES")+COUNTIF($I539,"UID")+COUNTIF($I539,"CII")+COUNTIF($I539,"EAE"))*$AE539</f>
        <v>0</v>
      </c>
      <c r="AL539" s="164">
        <f t="shared" si="30"/>
        <v>0</v>
      </c>
      <c r="AM539" s="33">
        <f>COUNTIF($J539,"MAR")*$AE539</f>
        <v>0</v>
      </c>
      <c r="AN539" s="165">
        <f>COUNTIF($J539,"TER")*$AE539</f>
        <v>1</v>
      </c>
    </row>
    <row r="540" spans="1:40" ht="20.100000000000001" customHeight="1" x14ac:dyDescent="0.25">
      <c r="A540" s="12"/>
      <c r="B540" s="10">
        <v>44489</v>
      </c>
      <c r="C540" s="29"/>
      <c r="D540" s="7"/>
      <c r="E540" s="11"/>
      <c r="F540" s="120">
        <v>536</v>
      </c>
      <c r="G540" s="5"/>
      <c r="H540" s="6"/>
      <c r="I540" s="16" t="s">
        <v>63</v>
      </c>
      <c r="J540" s="13" t="s">
        <v>32</v>
      </c>
      <c r="K540" s="105" t="s">
        <v>18</v>
      </c>
      <c r="L540" s="7"/>
      <c r="M540" s="7"/>
      <c r="N540" s="6"/>
      <c r="O540" s="88">
        <f t="shared" ca="1" si="28"/>
        <v>44593</v>
      </c>
      <c r="P540" s="5" t="s">
        <v>21</v>
      </c>
      <c r="Q540" s="13" t="s">
        <v>22</v>
      </c>
      <c r="R540" s="11" t="s">
        <v>23</v>
      </c>
      <c r="S540" s="24">
        <v>44489</v>
      </c>
      <c r="T540" s="24">
        <v>44508</v>
      </c>
      <c r="U540" s="24" t="s">
        <v>23</v>
      </c>
      <c r="V540" s="24">
        <v>45579</v>
      </c>
      <c r="W540" s="180"/>
      <c r="X540" s="24">
        <v>44524</v>
      </c>
      <c r="Y540" s="24">
        <v>44494</v>
      </c>
      <c r="Z540" s="7"/>
      <c r="AA540" s="22"/>
      <c r="AB540" s="110"/>
      <c r="AC540" s="58"/>
      <c r="AE540" s="161">
        <f>IF(COUNTIF($F$5:$F540,F540)&gt;1,"0",COUNTIF($F$5:$F540,F540))</f>
        <v>1</v>
      </c>
      <c r="AF540" s="162">
        <f>COUNTIF($I540,"*GSB*")*$AE540</f>
        <v>0</v>
      </c>
      <c r="AG540" s="33">
        <f>COUNTIF($I540,"3a")*$AE540</f>
        <v>0</v>
      </c>
      <c r="AH540" s="33">
        <f>COUNTIF($I540,"4e")*$AE540</f>
        <v>0</v>
      </c>
      <c r="AI540" s="33">
        <f t="shared" si="29"/>
        <v>0</v>
      </c>
      <c r="AJ540" s="33">
        <f>COUNTIF($I540,"BAM")*$AE540</f>
        <v>0</v>
      </c>
      <c r="AK540" s="163">
        <f>(COUNTIF($I540,"AUTRES")+COUNTIF($I540,"UID")+COUNTIF($I540,"CII")+COUNTIF($I540,"EAE"))*$AE540</f>
        <v>1</v>
      </c>
      <c r="AL540" s="164">
        <f t="shared" si="30"/>
        <v>1</v>
      </c>
      <c r="AM540" s="33">
        <f>COUNTIF($J540,"MAR")*$AE540</f>
        <v>0</v>
      </c>
      <c r="AN540" s="165">
        <f>COUNTIF($J540,"TER")*$AE540</f>
        <v>0</v>
      </c>
    </row>
    <row r="541" spans="1:40" ht="20.100000000000001" customHeight="1" x14ac:dyDescent="0.25">
      <c r="A541" s="12"/>
      <c r="B541" s="10">
        <v>44489</v>
      </c>
      <c r="C541" s="29"/>
      <c r="D541" s="7"/>
      <c r="E541" s="11"/>
      <c r="F541" s="120">
        <v>537</v>
      </c>
      <c r="G541" s="5"/>
      <c r="H541" s="6"/>
      <c r="I541" s="16" t="s">
        <v>63</v>
      </c>
      <c r="J541" s="13" t="s">
        <v>32</v>
      </c>
      <c r="K541" s="105" t="s">
        <v>24</v>
      </c>
      <c r="L541" s="7"/>
      <c r="M541" s="7"/>
      <c r="N541" s="6"/>
      <c r="O541" s="88">
        <f t="shared" ca="1" si="28"/>
        <v>44593</v>
      </c>
      <c r="P541" s="5" t="s">
        <v>21</v>
      </c>
      <c r="Q541" s="13" t="s">
        <v>22</v>
      </c>
      <c r="R541" s="11" t="s">
        <v>23</v>
      </c>
      <c r="S541" s="24">
        <v>44489</v>
      </c>
      <c r="T541" s="24">
        <v>44508</v>
      </c>
      <c r="U541" s="24" t="s">
        <v>23</v>
      </c>
      <c r="V541" s="24">
        <v>45579</v>
      </c>
      <c r="W541" s="180"/>
      <c r="X541" s="24">
        <v>44524</v>
      </c>
      <c r="Y541" s="24">
        <v>44494</v>
      </c>
      <c r="Z541" s="7"/>
      <c r="AA541" s="22"/>
      <c r="AB541" s="110"/>
      <c r="AC541" s="58"/>
      <c r="AE541" s="161">
        <f>IF(COUNTIF($F$5:$F541,F541)&gt;1,"0",COUNTIF($F$5:$F541,F541))</f>
        <v>1</v>
      </c>
      <c r="AF541" s="162">
        <f>COUNTIF($I541,"*GSB*")*$AE541</f>
        <v>0</v>
      </c>
      <c r="AG541" s="33">
        <f>COUNTIF($I541,"3a")*$AE541</f>
        <v>0</v>
      </c>
      <c r="AH541" s="33">
        <f>COUNTIF($I541,"4e")*$AE541</f>
        <v>0</v>
      </c>
      <c r="AI541" s="33">
        <f t="shared" si="29"/>
        <v>0</v>
      </c>
      <c r="AJ541" s="33">
        <f>COUNTIF($I541,"BAM")*$AE541</f>
        <v>0</v>
      </c>
      <c r="AK541" s="163">
        <f>(COUNTIF($I541,"AUTRES")+COUNTIF($I541,"UID")+COUNTIF($I541,"CII")+COUNTIF($I541,"EAE"))*$AE541</f>
        <v>1</v>
      </c>
      <c r="AL541" s="164">
        <f t="shared" si="30"/>
        <v>1</v>
      </c>
      <c r="AM541" s="33">
        <f>COUNTIF($J541,"MAR")*$AE541</f>
        <v>0</v>
      </c>
      <c r="AN541" s="165">
        <f>COUNTIF($J541,"TER")*$AE541</f>
        <v>0</v>
      </c>
    </row>
    <row r="542" spans="1:40" ht="20.100000000000001" customHeight="1" x14ac:dyDescent="0.25">
      <c r="A542" s="12"/>
      <c r="B542" s="10">
        <v>44489</v>
      </c>
      <c r="C542" s="29"/>
      <c r="D542" s="7"/>
      <c r="E542" s="11"/>
      <c r="F542" s="120">
        <v>538</v>
      </c>
      <c r="G542" s="5"/>
      <c r="H542" s="6"/>
      <c r="I542" s="16" t="s">
        <v>63</v>
      </c>
      <c r="J542" s="13" t="s">
        <v>32</v>
      </c>
      <c r="K542" s="105" t="s">
        <v>24</v>
      </c>
      <c r="L542" s="7"/>
      <c r="M542" s="7"/>
      <c r="N542" s="6"/>
      <c r="O542" s="88">
        <f t="shared" ca="1" si="28"/>
        <v>44593</v>
      </c>
      <c r="P542" s="5" t="s">
        <v>21</v>
      </c>
      <c r="Q542" s="13" t="s">
        <v>22</v>
      </c>
      <c r="R542" s="11" t="s">
        <v>23</v>
      </c>
      <c r="S542" s="24">
        <v>44489</v>
      </c>
      <c r="T542" s="24">
        <v>44508</v>
      </c>
      <c r="U542" s="24" t="s">
        <v>23</v>
      </c>
      <c r="V542" s="24">
        <v>45579</v>
      </c>
      <c r="W542" s="180"/>
      <c r="X542" s="24">
        <v>44524</v>
      </c>
      <c r="Y542" s="24">
        <v>44494</v>
      </c>
      <c r="Z542" s="7"/>
      <c r="AA542" s="22"/>
      <c r="AB542" s="110"/>
      <c r="AC542" s="58"/>
      <c r="AE542" s="161">
        <f>IF(COUNTIF($F$5:$F542,F542)&gt;1,"0",COUNTIF($F$5:$F542,F542))</f>
        <v>1</v>
      </c>
      <c r="AF542" s="162">
        <f>COUNTIF($I542,"*GSB*")*$AE542</f>
        <v>0</v>
      </c>
      <c r="AG542" s="33">
        <f>COUNTIF($I542,"3a")*$AE542</f>
        <v>0</v>
      </c>
      <c r="AH542" s="33">
        <f>COUNTIF($I542,"4e")*$AE542</f>
        <v>0</v>
      </c>
      <c r="AI542" s="33">
        <f t="shared" si="29"/>
        <v>0</v>
      </c>
      <c r="AJ542" s="33">
        <f>COUNTIF($I542,"BAM")*$AE542</f>
        <v>0</v>
      </c>
      <c r="AK542" s="163">
        <f>(COUNTIF($I542,"AUTRES")+COUNTIF($I542,"UID")+COUNTIF($I542,"CII")+COUNTIF($I542,"EAE"))*$AE542</f>
        <v>1</v>
      </c>
      <c r="AL542" s="164">
        <f t="shared" si="30"/>
        <v>1</v>
      </c>
      <c r="AM542" s="33">
        <f>COUNTIF($J542,"MAR")*$AE542</f>
        <v>0</v>
      </c>
      <c r="AN542" s="165">
        <f>COUNTIF($J542,"TER")*$AE542</f>
        <v>0</v>
      </c>
    </row>
    <row r="543" spans="1:40" ht="20.100000000000001" customHeight="1" x14ac:dyDescent="0.25">
      <c r="A543" s="12"/>
      <c r="B543" s="10">
        <v>44495</v>
      </c>
      <c r="C543" s="29"/>
      <c r="D543" s="7"/>
      <c r="E543" s="11"/>
      <c r="F543" s="120">
        <v>539</v>
      </c>
      <c r="G543" s="5"/>
      <c r="H543" s="6"/>
      <c r="I543" s="16" t="s">
        <v>61</v>
      </c>
      <c r="J543" s="17" t="s">
        <v>67</v>
      </c>
      <c r="K543" s="105" t="s">
        <v>18</v>
      </c>
      <c r="L543" s="7"/>
      <c r="M543" s="7"/>
      <c r="N543" s="6"/>
      <c r="O543" s="88">
        <f t="shared" ca="1" si="28"/>
        <v>44593</v>
      </c>
      <c r="P543" s="5" t="s">
        <v>21</v>
      </c>
      <c r="Q543" s="13" t="s">
        <v>22</v>
      </c>
      <c r="R543" s="11" t="s">
        <v>23</v>
      </c>
      <c r="S543" s="24">
        <v>44505</v>
      </c>
      <c r="T543" s="24">
        <v>44516</v>
      </c>
      <c r="U543" s="24" t="s">
        <v>23</v>
      </c>
      <c r="V543" s="24">
        <v>46334</v>
      </c>
      <c r="W543" s="180"/>
      <c r="X543" s="24"/>
      <c r="Y543" s="24">
        <v>44508</v>
      </c>
      <c r="Z543" s="7"/>
      <c r="AA543" s="174"/>
      <c r="AB543" s="110"/>
      <c r="AC543" s="58"/>
      <c r="AE543" s="161">
        <f>IF(COUNTIF($F$5:$F543,F543)&gt;1,"0",COUNTIF($F$5:$F543,F543))</f>
        <v>1</v>
      </c>
      <c r="AF543" s="162">
        <f>COUNTIF($I543,"*GSB*")*$AE543</f>
        <v>0</v>
      </c>
      <c r="AG543" s="33">
        <f>COUNTIF($I543,"3a")*$AE543</f>
        <v>1</v>
      </c>
      <c r="AH543" s="33">
        <f>COUNTIF($I543,"4e")*$AE543</f>
        <v>0</v>
      </c>
      <c r="AI543" s="33">
        <f t="shared" si="29"/>
        <v>0</v>
      </c>
      <c r="AJ543" s="33">
        <f>COUNTIF($I543,"BAM")*$AE543</f>
        <v>0</v>
      </c>
      <c r="AK543" s="163">
        <f>(COUNTIF($I543,"AUTRES")+COUNTIF($I543,"UID")+COUNTIF($I543,"CII")+COUNTIF($I543,"EAE"))*$AE543</f>
        <v>0</v>
      </c>
      <c r="AL543" s="164">
        <f t="shared" si="30"/>
        <v>0</v>
      </c>
      <c r="AM543" s="33">
        <f>COUNTIF($J543,"MAR")*$AE543</f>
        <v>0</v>
      </c>
      <c r="AN543" s="165">
        <f>COUNTIF($J543,"TER")*$AE543</f>
        <v>1</v>
      </c>
    </row>
    <row r="544" spans="1:40" ht="20.100000000000001" customHeight="1" x14ac:dyDescent="0.25">
      <c r="A544" s="12"/>
      <c r="B544" s="10">
        <v>44490</v>
      </c>
      <c r="C544" s="29"/>
      <c r="D544" s="7"/>
      <c r="E544" s="11"/>
      <c r="F544" s="120">
        <v>540</v>
      </c>
      <c r="G544" s="5"/>
      <c r="H544" s="6"/>
      <c r="I544" s="16" t="s">
        <v>73</v>
      </c>
      <c r="J544" s="17" t="s">
        <v>67</v>
      </c>
      <c r="K544" s="105" t="s">
        <v>18</v>
      </c>
      <c r="L544" s="7"/>
      <c r="M544" s="7"/>
      <c r="N544" s="6"/>
      <c r="O544" s="88">
        <f t="shared" ca="1" si="28"/>
        <v>44593</v>
      </c>
      <c r="P544" s="5" t="s">
        <v>21</v>
      </c>
      <c r="Q544" s="13" t="s">
        <v>22</v>
      </c>
      <c r="R544" s="11" t="s">
        <v>23</v>
      </c>
      <c r="S544" s="24">
        <v>44497</v>
      </c>
      <c r="T544" s="24">
        <v>44508</v>
      </c>
      <c r="U544" s="24" t="s">
        <v>23</v>
      </c>
      <c r="V544" s="24">
        <v>44776</v>
      </c>
      <c r="W544" s="180"/>
      <c r="X544" s="24">
        <v>44522</v>
      </c>
      <c r="Y544" s="24">
        <v>44503</v>
      </c>
      <c r="Z544" s="7"/>
      <c r="AA544" s="22"/>
      <c r="AB544" s="110"/>
      <c r="AC544" s="58"/>
      <c r="AE544" s="161">
        <f>IF(COUNTIF($F$5:$F544,F544)&gt;1,"0",COUNTIF($F$5:$F544,F544))</f>
        <v>1</v>
      </c>
      <c r="AF544" s="162">
        <f>COUNTIF($I544,"*GSB*")*$AE544</f>
        <v>0</v>
      </c>
      <c r="AG544" s="33">
        <f>COUNTIF($I544,"3a")*$AE544</f>
        <v>0</v>
      </c>
      <c r="AH544" s="33">
        <f>COUNTIF($I544,"4e")*$AE544</f>
        <v>0</v>
      </c>
      <c r="AI544" s="33">
        <f t="shared" si="29"/>
        <v>1</v>
      </c>
      <c r="AJ544" s="33">
        <f>COUNTIF($I544,"BAM")*$AE544</f>
        <v>0</v>
      </c>
      <c r="AK544" s="163">
        <f>(COUNTIF($I544,"AUTRES")+COUNTIF($I544,"UID")+COUNTIF($I544,"CII")+COUNTIF($I544,"EAE"))*$AE544</f>
        <v>0</v>
      </c>
      <c r="AL544" s="164">
        <f t="shared" si="30"/>
        <v>0</v>
      </c>
      <c r="AM544" s="33">
        <f>COUNTIF($J544,"MAR")*$AE544</f>
        <v>0</v>
      </c>
      <c r="AN544" s="165">
        <f>COUNTIF($J544,"TER")*$AE544</f>
        <v>1</v>
      </c>
    </row>
    <row r="545" spans="1:40" ht="20.100000000000001" customHeight="1" x14ac:dyDescent="0.25">
      <c r="A545" s="12"/>
      <c r="B545" s="10">
        <v>44494</v>
      </c>
      <c r="C545" s="29"/>
      <c r="D545" s="7"/>
      <c r="E545" s="11"/>
      <c r="F545" s="120">
        <v>541</v>
      </c>
      <c r="G545" s="5"/>
      <c r="H545" s="6"/>
      <c r="I545" s="16" t="s">
        <v>60</v>
      </c>
      <c r="J545" s="17" t="s">
        <v>67</v>
      </c>
      <c r="K545" s="105" t="s">
        <v>18</v>
      </c>
      <c r="L545" s="7"/>
      <c r="M545" s="7"/>
      <c r="N545" s="6"/>
      <c r="O545" s="88">
        <f t="shared" ref="O545:O615" ca="1" si="31">TODAY()-N545</f>
        <v>44593</v>
      </c>
      <c r="P545" s="5" t="s">
        <v>21</v>
      </c>
      <c r="Q545" s="13" t="s">
        <v>22</v>
      </c>
      <c r="R545" s="11" t="s">
        <v>23</v>
      </c>
      <c r="S545" s="24">
        <v>44497</v>
      </c>
      <c r="T545" s="24">
        <v>44508</v>
      </c>
      <c r="U545" s="24" t="s">
        <v>23</v>
      </c>
      <c r="V545" s="24">
        <v>45905</v>
      </c>
      <c r="W545" s="180"/>
      <c r="X545" s="24">
        <v>44510</v>
      </c>
      <c r="Y545" s="24">
        <v>44503</v>
      </c>
      <c r="Z545" s="7"/>
      <c r="AA545" s="22"/>
      <c r="AB545" s="110"/>
      <c r="AC545" s="58"/>
      <c r="AE545" s="161">
        <f>IF(COUNTIF($F$5:$F545,F545)&gt;1,"0",COUNTIF($F$5:$F545,F545))</f>
        <v>1</v>
      </c>
      <c r="AF545" s="162">
        <f>COUNTIF($I545,"*GSB*")*$AE545</f>
        <v>0</v>
      </c>
      <c r="AG545" s="33">
        <f>COUNTIF($I545,"3a")*$AE545</f>
        <v>0</v>
      </c>
      <c r="AH545" s="33">
        <f>COUNTIF($I545,"4e")*$AE545</f>
        <v>1</v>
      </c>
      <c r="AI545" s="33">
        <f t="shared" si="29"/>
        <v>0</v>
      </c>
      <c r="AJ545" s="33">
        <f>COUNTIF($I545,"BAM")*$AE545</f>
        <v>0</v>
      </c>
      <c r="AK545" s="163">
        <f>(COUNTIF($I545,"AUTRES")+COUNTIF($I545,"UID")+COUNTIF($I545,"CII")+COUNTIF($I545,"EAE"))*$AE545</f>
        <v>0</v>
      </c>
      <c r="AL545" s="164">
        <f t="shared" si="30"/>
        <v>0</v>
      </c>
      <c r="AM545" s="33">
        <f>COUNTIF($J545,"MAR")*$AE545</f>
        <v>0</v>
      </c>
      <c r="AN545" s="165">
        <f>COUNTIF($J545,"TER")*$AE545</f>
        <v>1</v>
      </c>
    </row>
    <row r="546" spans="1:40" ht="20.100000000000001" customHeight="1" x14ac:dyDescent="0.25">
      <c r="A546" s="12"/>
      <c r="B546" s="10">
        <v>44495</v>
      </c>
      <c r="C546" s="29"/>
      <c r="D546" s="7"/>
      <c r="E546" s="11"/>
      <c r="F546" s="120">
        <v>542</v>
      </c>
      <c r="G546" s="5"/>
      <c r="H546" s="6"/>
      <c r="I546" s="16" t="s">
        <v>60</v>
      </c>
      <c r="J546" s="17" t="s">
        <v>67</v>
      </c>
      <c r="K546" s="105" t="s">
        <v>18</v>
      </c>
      <c r="L546" s="7"/>
      <c r="M546" s="7"/>
      <c r="N546" s="6"/>
      <c r="O546" s="88">
        <f t="shared" ca="1" si="31"/>
        <v>44593</v>
      </c>
      <c r="P546" s="5" t="s">
        <v>26</v>
      </c>
      <c r="Q546" s="13" t="s">
        <v>20</v>
      </c>
      <c r="R546" s="11" t="s">
        <v>19</v>
      </c>
      <c r="S546" s="24">
        <v>44497</v>
      </c>
      <c r="T546" s="24"/>
      <c r="U546" s="24"/>
      <c r="V546" s="24"/>
      <c r="W546" s="106"/>
      <c r="X546" s="24"/>
      <c r="Y546" s="24"/>
      <c r="Z546" s="177"/>
      <c r="AA546" s="22"/>
      <c r="AB546" s="110"/>
      <c r="AC546" s="58"/>
      <c r="AE546" s="161">
        <f>IF(COUNTIF($F$5:$F546,F546)&gt;1,"0",COUNTIF($F$5:$F546,F546))</f>
        <v>1</v>
      </c>
      <c r="AF546" s="162">
        <f>COUNTIF($I546,"*GSB*")*$AE546</f>
        <v>0</v>
      </c>
      <c r="AG546" s="33">
        <f>COUNTIF($I546,"3a")*$AE546</f>
        <v>0</v>
      </c>
      <c r="AH546" s="33">
        <f>COUNTIF($I546,"4e")*$AE546</f>
        <v>1</v>
      </c>
      <c r="AI546" s="33">
        <f t="shared" si="29"/>
        <v>0</v>
      </c>
      <c r="AJ546" s="33">
        <f>COUNTIF($I546,"BAM")*$AE546</f>
        <v>0</v>
      </c>
      <c r="AK546" s="163">
        <f>(COUNTIF($I546,"AUTRES")+COUNTIF($I546,"UID")+COUNTIF($I546,"CII")+COUNTIF($I546,"EAE"))*$AE546</f>
        <v>0</v>
      </c>
      <c r="AL546" s="164">
        <f t="shared" si="30"/>
        <v>0</v>
      </c>
      <c r="AM546" s="33">
        <f>COUNTIF($J546,"MAR")*$AE546</f>
        <v>0</v>
      </c>
      <c r="AN546" s="165">
        <f>COUNTIF($J546,"TER")*$AE546</f>
        <v>1</v>
      </c>
    </row>
    <row r="547" spans="1:40" ht="20.100000000000001" customHeight="1" x14ac:dyDescent="0.25">
      <c r="A547" s="12"/>
      <c r="B547" s="10">
        <v>44496</v>
      </c>
      <c r="C547" s="29"/>
      <c r="D547" s="7"/>
      <c r="E547" s="11"/>
      <c r="F547" s="120">
        <v>543</v>
      </c>
      <c r="G547" s="5"/>
      <c r="H547" s="6"/>
      <c r="I547" s="16" t="s">
        <v>60</v>
      </c>
      <c r="J547" s="17" t="s">
        <v>67</v>
      </c>
      <c r="K547" s="105" t="s">
        <v>18</v>
      </c>
      <c r="L547" s="7"/>
      <c r="M547" s="7"/>
      <c r="N547" s="6"/>
      <c r="O547" s="88">
        <f t="shared" ca="1" si="31"/>
        <v>44593</v>
      </c>
      <c r="P547" s="5" t="s">
        <v>21</v>
      </c>
      <c r="Q547" s="13" t="s">
        <v>22</v>
      </c>
      <c r="R547" s="11" t="s">
        <v>23</v>
      </c>
      <c r="S547" s="24">
        <v>44517</v>
      </c>
      <c r="T547" s="24">
        <v>44508</v>
      </c>
      <c r="U547" s="24" t="s">
        <v>27</v>
      </c>
      <c r="V547" s="24"/>
      <c r="W547" s="180"/>
      <c r="X547" s="24"/>
      <c r="Y547" s="24">
        <v>44517</v>
      </c>
      <c r="Z547" s="7"/>
      <c r="AA547" s="22"/>
      <c r="AB547" s="110"/>
      <c r="AC547" s="58"/>
      <c r="AE547" s="161">
        <f>IF(COUNTIF($F$5:$F547,F547)&gt;1,"0",COUNTIF($F$5:$F547,F547))</f>
        <v>1</v>
      </c>
      <c r="AF547" s="162">
        <f>COUNTIF($I547,"*GSB*")*$AE547</f>
        <v>0</v>
      </c>
      <c r="AG547" s="33">
        <f>COUNTIF($I547,"3a")*$AE547</f>
        <v>0</v>
      </c>
      <c r="AH547" s="33">
        <f>COUNTIF($I547,"4e")*$AE547</f>
        <v>1</v>
      </c>
      <c r="AI547" s="33">
        <f t="shared" si="29"/>
        <v>0</v>
      </c>
      <c r="AJ547" s="33">
        <f>COUNTIF($I547,"BAM")*$AE547</f>
        <v>0</v>
      </c>
      <c r="AK547" s="163">
        <f>(COUNTIF($I547,"AUTRES")+COUNTIF($I547,"UID")+COUNTIF($I547,"CII")+COUNTIF($I547,"EAE"))*$AE547</f>
        <v>0</v>
      </c>
      <c r="AL547" s="164">
        <f t="shared" si="30"/>
        <v>0</v>
      </c>
      <c r="AM547" s="33">
        <f>COUNTIF($J547,"MAR")*$AE547</f>
        <v>0</v>
      </c>
      <c r="AN547" s="165">
        <f>COUNTIF($J547,"TER")*$AE547</f>
        <v>1</v>
      </c>
    </row>
    <row r="548" spans="1:40" ht="20.100000000000001" customHeight="1" x14ac:dyDescent="0.25">
      <c r="A548" s="12"/>
      <c r="B548" s="10">
        <v>44502</v>
      </c>
      <c r="C548" s="29"/>
      <c r="D548" s="7"/>
      <c r="E548" s="11"/>
      <c r="F548" s="120">
        <v>544</v>
      </c>
      <c r="G548" s="5"/>
      <c r="H548" s="5"/>
      <c r="I548" s="16"/>
      <c r="J548" s="17" t="s">
        <v>67</v>
      </c>
      <c r="K548" s="105" t="s">
        <v>24</v>
      </c>
      <c r="L548" s="7"/>
      <c r="M548" s="7"/>
      <c r="N548" s="6"/>
      <c r="O548" s="88">
        <f t="shared" ca="1" si="31"/>
        <v>44593</v>
      </c>
      <c r="P548" s="5"/>
      <c r="Q548" s="13"/>
      <c r="R548" s="11" t="s">
        <v>27</v>
      </c>
      <c r="S548" s="24">
        <v>44505</v>
      </c>
      <c r="T548" s="92"/>
      <c r="U548" s="92"/>
      <c r="V548" s="92"/>
      <c r="W548" s="179"/>
      <c r="X548" s="92"/>
      <c r="Y548" s="92">
        <v>44515</v>
      </c>
      <c r="Z548" s="7"/>
      <c r="AA548" s="22"/>
      <c r="AB548" s="110"/>
      <c r="AC548" s="58"/>
      <c r="AE548" s="161">
        <f>IF(COUNTIF($F$5:$F548,F548)&gt;1,"0",COUNTIF($F$5:$F548,F548))</f>
        <v>1</v>
      </c>
      <c r="AF548" s="162">
        <f>COUNTIF($I548,"*GSB*")*$AE548</f>
        <v>0</v>
      </c>
      <c r="AG548" s="33">
        <f>COUNTIF($I548,"3a")*$AE548</f>
        <v>0</v>
      </c>
      <c r="AH548" s="33">
        <f>COUNTIF($I548,"4e")*$AE548</f>
        <v>0</v>
      </c>
      <c r="AI548" s="33">
        <f t="shared" si="29"/>
        <v>0</v>
      </c>
      <c r="AJ548" s="33">
        <f>COUNTIF($I548,"BAM")*$AE548</f>
        <v>0</v>
      </c>
      <c r="AK548" s="163">
        <f>(COUNTIF($I548,"AUTRES")+COUNTIF($I548,"UID")+COUNTIF($I548,"CII")+COUNTIF($I548,"EAE"))*$AE548</f>
        <v>0</v>
      </c>
      <c r="AL548" s="164">
        <f t="shared" si="30"/>
        <v>0</v>
      </c>
      <c r="AM548" s="33">
        <f>COUNTIF($J548,"MAR")*$AE548</f>
        <v>0</v>
      </c>
      <c r="AN548" s="165">
        <f>COUNTIF($J548,"TER")*$AE548</f>
        <v>1</v>
      </c>
    </row>
    <row r="549" spans="1:40" ht="20.100000000000001" customHeight="1" x14ac:dyDescent="0.25">
      <c r="A549" s="12"/>
      <c r="B549" s="10">
        <v>44502</v>
      </c>
      <c r="C549" s="29"/>
      <c r="D549" s="7"/>
      <c r="E549" s="11"/>
      <c r="F549" s="120">
        <v>545</v>
      </c>
      <c r="G549" s="5"/>
      <c r="H549" s="6"/>
      <c r="I549" s="16" t="s">
        <v>64</v>
      </c>
      <c r="J549" s="13" t="s">
        <v>66</v>
      </c>
      <c r="K549" s="105" t="s">
        <v>24</v>
      </c>
      <c r="L549" s="7"/>
      <c r="M549" s="7"/>
      <c r="N549" s="6"/>
      <c r="O549" s="88">
        <f t="shared" ca="1" si="31"/>
        <v>44593</v>
      </c>
      <c r="P549" s="5" t="s">
        <v>21</v>
      </c>
      <c r="Q549" s="13" t="s">
        <v>22</v>
      </c>
      <c r="R549" s="11" t="s">
        <v>23</v>
      </c>
      <c r="S549" s="24">
        <v>44505</v>
      </c>
      <c r="T549" s="108">
        <v>44516</v>
      </c>
      <c r="U549" s="108" t="s">
        <v>23</v>
      </c>
      <c r="V549" s="108">
        <v>45353</v>
      </c>
      <c r="W549" s="180"/>
      <c r="X549" s="108">
        <v>44539</v>
      </c>
      <c r="Y549" s="108">
        <v>44508</v>
      </c>
      <c r="Z549" s="7"/>
      <c r="AA549" s="22"/>
      <c r="AB549" s="110"/>
      <c r="AC549" s="58"/>
      <c r="AE549" s="161">
        <f>IF(COUNTIF($F$5:$F549,F549)&gt;1,"0",COUNTIF($F$5:$F549,F549))</f>
        <v>1</v>
      </c>
      <c r="AF549" s="162">
        <f>COUNTIF($I549,"*GSB*")*$AE549</f>
        <v>0</v>
      </c>
      <c r="AG549" s="33">
        <f>COUNTIF($I549,"3a")*$AE549</f>
        <v>0</v>
      </c>
      <c r="AH549" s="33">
        <f>COUNTIF($I549,"4e")*$AE549</f>
        <v>0</v>
      </c>
      <c r="AI549" s="33">
        <f t="shared" si="29"/>
        <v>0</v>
      </c>
      <c r="AJ549" s="33">
        <f>COUNTIF($I549,"BAM")*$AE549</f>
        <v>1</v>
      </c>
      <c r="AK549" s="163">
        <f>(COUNTIF($I549,"AUTRES")+COUNTIF($I549,"UID")+COUNTIF($I549,"CII")+COUNTIF($I549,"EAE"))*$AE549</f>
        <v>0</v>
      </c>
      <c r="AL549" s="164">
        <f t="shared" si="30"/>
        <v>0</v>
      </c>
      <c r="AM549" s="33">
        <f>COUNTIF($J549,"MAR")*$AE549</f>
        <v>1</v>
      </c>
      <c r="AN549" s="165">
        <f>COUNTIF($J549,"TER")*$AE549</f>
        <v>0</v>
      </c>
    </row>
    <row r="550" spans="1:40" ht="20.100000000000001" customHeight="1" x14ac:dyDescent="0.25">
      <c r="A550" s="12"/>
      <c r="B550" s="10">
        <v>44503</v>
      </c>
      <c r="C550" s="29"/>
      <c r="D550" s="7"/>
      <c r="E550" s="7"/>
      <c r="F550" s="120">
        <v>546</v>
      </c>
      <c r="G550" s="5"/>
      <c r="H550" s="6"/>
      <c r="I550" s="16" t="s">
        <v>60</v>
      </c>
      <c r="J550" s="17" t="s">
        <v>67</v>
      </c>
      <c r="K550" s="105" t="s">
        <v>18</v>
      </c>
      <c r="L550" s="7"/>
      <c r="M550" s="7"/>
      <c r="N550" s="6"/>
      <c r="O550" s="88">
        <f t="shared" ca="1" si="31"/>
        <v>44593</v>
      </c>
      <c r="P550" s="5" t="s">
        <v>21</v>
      </c>
      <c r="Q550" s="13" t="s">
        <v>22</v>
      </c>
      <c r="R550" s="11" t="s">
        <v>23</v>
      </c>
      <c r="S550" s="24">
        <v>44510</v>
      </c>
      <c r="T550" s="108">
        <v>44522</v>
      </c>
      <c r="U550" s="108" t="s">
        <v>23</v>
      </c>
      <c r="V550" s="108">
        <v>45613</v>
      </c>
      <c r="W550" s="180"/>
      <c r="X550" s="108">
        <v>44537</v>
      </c>
      <c r="Y550" s="108">
        <v>44515</v>
      </c>
      <c r="Z550" s="7"/>
      <c r="AA550" s="22"/>
      <c r="AB550" s="110"/>
      <c r="AC550" s="58"/>
      <c r="AE550" s="161">
        <f>IF(COUNTIF($F$5:$F550,F550)&gt;1,"0",COUNTIF($F$5:$F550,F550))</f>
        <v>1</v>
      </c>
      <c r="AF550" s="162">
        <f>COUNTIF($I550,"*GSB*")*$AE550</f>
        <v>0</v>
      </c>
      <c r="AG550" s="33">
        <f>COUNTIF($I550,"3a")*$AE550</f>
        <v>0</v>
      </c>
      <c r="AH550" s="33">
        <f>COUNTIF($I550,"4e")*$AE550</f>
        <v>1</v>
      </c>
      <c r="AI550" s="33">
        <f t="shared" si="29"/>
        <v>0</v>
      </c>
      <c r="AJ550" s="33">
        <f>COUNTIF($I550,"BAM")*$AE550</f>
        <v>0</v>
      </c>
      <c r="AK550" s="163">
        <f>(COUNTIF($I550,"AUTRES")+COUNTIF($I550,"UID")+COUNTIF($I550,"CII")+COUNTIF($I550,"EAE"))*$AE550</f>
        <v>0</v>
      </c>
      <c r="AL550" s="164">
        <f t="shared" si="30"/>
        <v>0</v>
      </c>
      <c r="AM550" s="33">
        <f>COUNTIF($J550,"MAR")*$AE550</f>
        <v>0</v>
      </c>
      <c r="AN550" s="165">
        <f>COUNTIF($J550,"TER")*$AE550</f>
        <v>1</v>
      </c>
    </row>
    <row r="551" spans="1:40" ht="20.100000000000001" customHeight="1" x14ac:dyDescent="0.25">
      <c r="A551" s="12"/>
      <c r="B551" s="10">
        <v>44503</v>
      </c>
      <c r="C551" s="29"/>
      <c r="D551" s="7"/>
      <c r="E551" s="7"/>
      <c r="F551" s="120">
        <v>547</v>
      </c>
      <c r="G551" s="5"/>
      <c r="H551" s="6"/>
      <c r="I551" s="16" t="s">
        <v>60</v>
      </c>
      <c r="J551" s="17" t="s">
        <v>67</v>
      </c>
      <c r="K551" s="105" t="s">
        <v>24</v>
      </c>
      <c r="L551" s="7"/>
      <c r="M551" s="7"/>
      <c r="N551" s="6"/>
      <c r="O551" s="88">
        <f t="shared" ca="1" si="31"/>
        <v>44593</v>
      </c>
      <c r="P551" s="5" t="s">
        <v>21</v>
      </c>
      <c r="Q551" s="13" t="s">
        <v>22</v>
      </c>
      <c r="R551" s="11" t="s">
        <v>27</v>
      </c>
      <c r="S551" s="24">
        <v>44510</v>
      </c>
      <c r="T551" s="92"/>
      <c r="U551" s="92"/>
      <c r="V551" s="92"/>
      <c r="W551" s="179"/>
      <c r="X551" s="92"/>
      <c r="Y551" s="92">
        <v>44515</v>
      </c>
      <c r="Z551" s="7"/>
      <c r="AA551" s="22"/>
      <c r="AB551" s="110"/>
      <c r="AC551" s="58"/>
      <c r="AE551" s="161">
        <f>IF(COUNTIF($F$5:$F551,F551)&gt;1,"0",COUNTIF($F$5:$F551,F551))</f>
        <v>1</v>
      </c>
      <c r="AF551" s="162">
        <f>COUNTIF($I551,"*GSB*")*$AE551</f>
        <v>0</v>
      </c>
      <c r="AG551" s="33">
        <f>COUNTIF($I551,"3a")*$AE551</f>
        <v>0</v>
      </c>
      <c r="AH551" s="33">
        <f>COUNTIF($I551,"4e")*$AE551</f>
        <v>1</v>
      </c>
      <c r="AI551" s="33">
        <f t="shared" si="29"/>
        <v>0</v>
      </c>
      <c r="AJ551" s="33">
        <f>COUNTIF($I551,"BAM")*$AE551</f>
        <v>0</v>
      </c>
      <c r="AK551" s="163">
        <f>(COUNTIF($I551,"AUTRES")+COUNTIF($I551,"UID")+COUNTIF($I551,"CII")+COUNTIF($I551,"EAE"))*$AE551</f>
        <v>0</v>
      </c>
      <c r="AL551" s="164">
        <f t="shared" si="30"/>
        <v>0</v>
      </c>
      <c r="AM551" s="33">
        <f>COUNTIF($J551,"MAR")*$AE551</f>
        <v>0</v>
      </c>
      <c r="AN551" s="165">
        <f>COUNTIF($J551,"TER")*$AE551</f>
        <v>1</v>
      </c>
    </row>
    <row r="552" spans="1:40" ht="20.100000000000001" customHeight="1" x14ac:dyDescent="0.25">
      <c r="A552" s="12"/>
      <c r="B552" s="10">
        <v>44503</v>
      </c>
      <c r="C552" s="29"/>
      <c r="D552" s="7"/>
      <c r="E552" s="7"/>
      <c r="F552" s="120">
        <v>548</v>
      </c>
      <c r="G552" s="5"/>
      <c r="H552" s="6"/>
      <c r="I552" s="16" t="s">
        <v>60</v>
      </c>
      <c r="J552" s="17" t="s">
        <v>67</v>
      </c>
      <c r="K552" s="105" t="s">
        <v>24</v>
      </c>
      <c r="L552" s="7"/>
      <c r="M552" s="7"/>
      <c r="N552" s="6"/>
      <c r="O552" s="88">
        <f t="shared" ca="1" si="31"/>
        <v>44593</v>
      </c>
      <c r="P552" s="5" t="s">
        <v>26</v>
      </c>
      <c r="Q552" s="13" t="s">
        <v>22</v>
      </c>
      <c r="R552" s="11" t="s">
        <v>23</v>
      </c>
      <c r="S552" s="24">
        <v>44531</v>
      </c>
      <c r="T552" s="108">
        <v>44545</v>
      </c>
      <c r="U552" s="108" t="s">
        <v>23</v>
      </c>
      <c r="V552" s="108">
        <v>45052</v>
      </c>
      <c r="W552" s="180"/>
      <c r="X552" s="108"/>
      <c r="Y552" s="108">
        <v>44537</v>
      </c>
      <c r="Z552" s="177"/>
      <c r="AA552" s="22"/>
      <c r="AB552" s="110"/>
      <c r="AC552" s="58"/>
      <c r="AE552" s="161">
        <f>IF(COUNTIF($F$5:$F552,F552)&gt;1,"0",COUNTIF($F$5:$F552,F552))</f>
        <v>1</v>
      </c>
      <c r="AF552" s="162">
        <f>COUNTIF($I552,"*GSB*")*$AE552</f>
        <v>0</v>
      </c>
      <c r="AG552" s="33">
        <f>COUNTIF($I552,"3a")*$AE552</f>
        <v>0</v>
      </c>
      <c r="AH552" s="33">
        <f>COUNTIF($I552,"4e")*$AE552</f>
        <v>1</v>
      </c>
      <c r="AI552" s="33">
        <f t="shared" si="29"/>
        <v>0</v>
      </c>
      <c r="AJ552" s="33">
        <f>COUNTIF($I552,"BAM")*$AE552</f>
        <v>0</v>
      </c>
      <c r="AK552" s="163">
        <f>(COUNTIF($I552,"AUTRES")+COUNTIF($I552,"UID")+COUNTIF($I552,"CII")+COUNTIF($I552,"EAE"))*$AE552</f>
        <v>0</v>
      </c>
      <c r="AL552" s="164">
        <f t="shared" si="30"/>
        <v>0</v>
      </c>
      <c r="AM552" s="33">
        <f>COUNTIF($J552,"MAR")*$AE552</f>
        <v>0</v>
      </c>
      <c r="AN552" s="165">
        <f>COUNTIF($J552,"TER")*$AE552</f>
        <v>1</v>
      </c>
    </row>
    <row r="553" spans="1:40" ht="20.100000000000001" customHeight="1" x14ac:dyDescent="0.25">
      <c r="A553" s="12"/>
      <c r="B553" s="10">
        <v>44503</v>
      </c>
      <c r="C553" s="29"/>
      <c r="D553" s="7"/>
      <c r="E553" s="11"/>
      <c r="F553" s="120">
        <v>549</v>
      </c>
      <c r="G553" s="5"/>
      <c r="H553" s="6"/>
      <c r="I553" s="16" t="s">
        <v>61</v>
      </c>
      <c r="J553" s="17" t="s">
        <v>67</v>
      </c>
      <c r="K553" s="105" t="s">
        <v>33</v>
      </c>
      <c r="L553" s="7"/>
      <c r="M553" s="7"/>
      <c r="N553" s="6"/>
      <c r="O553" s="88">
        <f t="shared" ca="1" si="31"/>
        <v>44593</v>
      </c>
      <c r="P553" s="5" t="s">
        <v>26</v>
      </c>
      <c r="Q553" s="13" t="s">
        <v>22</v>
      </c>
      <c r="R553" s="11" t="s">
        <v>19</v>
      </c>
      <c r="S553" s="24">
        <v>44510</v>
      </c>
      <c r="T553" s="24"/>
      <c r="U553" s="24"/>
      <c r="V553" s="24"/>
      <c r="W553" s="106"/>
      <c r="X553" s="24"/>
      <c r="Y553" s="24"/>
      <c r="Z553" s="177"/>
      <c r="AA553" s="22"/>
      <c r="AB553" s="110"/>
      <c r="AC553" s="58"/>
      <c r="AE553" s="161">
        <f>IF(COUNTIF($F$5:$F553,F553)&gt;1,"0",COUNTIF($F$5:$F553,F553))</f>
        <v>1</v>
      </c>
      <c r="AF553" s="162">
        <f>COUNTIF($I553,"*GSB*")*$AE553</f>
        <v>0</v>
      </c>
      <c r="AG553" s="33">
        <f>COUNTIF($I553,"3a")*$AE553</f>
        <v>1</v>
      </c>
      <c r="AH553" s="33">
        <f>COUNTIF($I553,"4e")*$AE553</f>
        <v>0</v>
      </c>
      <c r="AI553" s="33">
        <f t="shared" si="29"/>
        <v>0</v>
      </c>
      <c r="AJ553" s="33">
        <f>COUNTIF($I553,"BAM")*$AE553</f>
        <v>0</v>
      </c>
      <c r="AK553" s="163">
        <f>(COUNTIF($I553,"AUTRES")+COUNTIF($I553,"UID")+COUNTIF($I553,"CII")+COUNTIF($I553,"EAE"))*$AE553</f>
        <v>0</v>
      </c>
      <c r="AL553" s="164">
        <f t="shared" si="30"/>
        <v>0</v>
      </c>
      <c r="AM553" s="33">
        <f>COUNTIF($J553,"MAR")*$AE553</f>
        <v>0</v>
      </c>
      <c r="AN553" s="165">
        <f>COUNTIF($J553,"TER")*$AE553</f>
        <v>1</v>
      </c>
    </row>
    <row r="554" spans="1:40" ht="20.100000000000001" customHeight="1" x14ac:dyDescent="0.25">
      <c r="A554" s="12"/>
      <c r="B554" s="10">
        <v>44504</v>
      </c>
      <c r="C554" s="29"/>
      <c r="D554" s="7"/>
      <c r="E554" s="11"/>
      <c r="F554" s="120">
        <v>550</v>
      </c>
      <c r="G554" s="5"/>
      <c r="H554" s="6"/>
      <c r="I554" s="16" t="s">
        <v>64</v>
      </c>
      <c r="J554" s="13" t="s">
        <v>66</v>
      </c>
      <c r="K554" s="105" t="s">
        <v>18</v>
      </c>
      <c r="L554" s="7"/>
      <c r="M554" s="7"/>
      <c r="N554" s="6"/>
      <c r="O554" s="88">
        <f t="shared" ca="1" si="31"/>
        <v>44593</v>
      </c>
      <c r="P554" s="5" t="s">
        <v>21</v>
      </c>
      <c r="Q554" s="13" t="s">
        <v>20</v>
      </c>
      <c r="R554" s="11" t="s">
        <v>19</v>
      </c>
      <c r="S554" s="24">
        <v>44510</v>
      </c>
      <c r="T554" s="24"/>
      <c r="U554" s="24"/>
      <c r="V554" s="24"/>
      <c r="W554" s="106"/>
      <c r="X554" s="24"/>
      <c r="Y554" s="24"/>
      <c r="Z554" s="177"/>
      <c r="AA554" s="22"/>
      <c r="AB554" s="110"/>
      <c r="AC554" s="58"/>
      <c r="AE554" s="161">
        <f>IF(COUNTIF($F$5:$F554,F554)&gt;1,"0",COUNTIF($F$5:$F554,F554))</f>
        <v>1</v>
      </c>
      <c r="AF554" s="162">
        <f>COUNTIF($I554,"*GSB*")*$AE554</f>
        <v>0</v>
      </c>
      <c r="AG554" s="33">
        <f>COUNTIF($I554,"3a")*$AE554</f>
        <v>0</v>
      </c>
      <c r="AH554" s="33">
        <f>COUNTIF($I554,"4e")*$AE554</f>
        <v>0</v>
      </c>
      <c r="AI554" s="33">
        <f t="shared" si="29"/>
        <v>0</v>
      </c>
      <c r="AJ554" s="33">
        <f>COUNTIF($I554,"BAM")*$AE554</f>
        <v>1</v>
      </c>
      <c r="AK554" s="163">
        <f>(COUNTIF($I554,"AUTRES")+COUNTIF($I554,"UID")+COUNTIF($I554,"CII")+COUNTIF($I554,"EAE"))*$AE554</f>
        <v>0</v>
      </c>
      <c r="AL554" s="164">
        <f t="shared" si="30"/>
        <v>0</v>
      </c>
      <c r="AM554" s="33">
        <f>COUNTIF($J554,"MAR")*$AE554</f>
        <v>1</v>
      </c>
      <c r="AN554" s="165">
        <f>COUNTIF($J554,"TER")*$AE554</f>
        <v>0</v>
      </c>
    </row>
    <row r="555" spans="1:40" ht="20.100000000000001" customHeight="1" x14ac:dyDescent="0.25">
      <c r="A555" s="12"/>
      <c r="B555" s="10">
        <v>44505</v>
      </c>
      <c r="C555" s="29"/>
      <c r="D555" s="7"/>
      <c r="E555" s="11"/>
      <c r="F555" s="120">
        <v>551</v>
      </c>
      <c r="G555" s="5"/>
      <c r="H555" s="6"/>
      <c r="I555" s="16" t="s">
        <v>61</v>
      </c>
      <c r="J555" s="17" t="s">
        <v>67</v>
      </c>
      <c r="K555" s="105" t="s">
        <v>18</v>
      </c>
      <c r="L555" s="7"/>
      <c r="M555" s="7"/>
      <c r="N555" s="6"/>
      <c r="O555" s="88">
        <f t="shared" ca="1" si="31"/>
        <v>44593</v>
      </c>
      <c r="P555" s="5" t="s">
        <v>21</v>
      </c>
      <c r="Q555" s="13" t="s">
        <v>22</v>
      </c>
      <c r="R555" s="11" t="s">
        <v>23</v>
      </c>
      <c r="S555" s="24">
        <v>44510</v>
      </c>
      <c r="T555" s="24">
        <v>44522</v>
      </c>
      <c r="U555" s="24" t="s">
        <v>23</v>
      </c>
      <c r="V555" s="24">
        <v>45613</v>
      </c>
      <c r="W555" s="106"/>
      <c r="X555" s="24">
        <v>44524</v>
      </c>
      <c r="Y555" s="24">
        <v>44524</v>
      </c>
      <c r="Z555" s="7"/>
      <c r="AA555" s="22"/>
      <c r="AB555" s="110"/>
      <c r="AC555" s="58"/>
      <c r="AE555" s="161">
        <f>IF(COUNTIF($F$5:$F555,F555)&gt;1,"0",COUNTIF($F$5:$F555,F555))</f>
        <v>1</v>
      </c>
      <c r="AF555" s="162">
        <f>COUNTIF($I555,"*GSB*")*$AE555</f>
        <v>0</v>
      </c>
      <c r="AG555" s="33">
        <f>COUNTIF($I555,"3a")*$AE555</f>
        <v>1</v>
      </c>
      <c r="AH555" s="33">
        <f>COUNTIF($I555,"4e")*$AE555</f>
        <v>0</v>
      </c>
      <c r="AI555" s="33">
        <f t="shared" si="29"/>
        <v>0</v>
      </c>
      <c r="AJ555" s="33">
        <f>COUNTIF($I555,"BAM")*$AE555</f>
        <v>0</v>
      </c>
      <c r="AK555" s="163">
        <f>(COUNTIF($I555,"AUTRES")+COUNTIF($I555,"UID")+COUNTIF($I555,"CII")+COUNTIF($I555,"EAE"))*$AE555</f>
        <v>0</v>
      </c>
      <c r="AL555" s="164">
        <f t="shared" si="30"/>
        <v>0</v>
      </c>
      <c r="AM555" s="33">
        <f>COUNTIF($J555,"MAR")*$AE555</f>
        <v>0</v>
      </c>
      <c r="AN555" s="165">
        <f>COUNTIF($J555,"TER")*$AE555</f>
        <v>1</v>
      </c>
    </row>
    <row r="556" spans="1:40" ht="20.100000000000001" customHeight="1" x14ac:dyDescent="0.25">
      <c r="A556" s="12"/>
      <c r="B556" s="10">
        <v>44505</v>
      </c>
      <c r="C556" s="29"/>
      <c r="D556" s="7"/>
      <c r="E556" s="11"/>
      <c r="F556" s="120">
        <v>552</v>
      </c>
      <c r="G556" s="5"/>
      <c r="H556" s="6"/>
      <c r="I556" s="16" t="s">
        <v>61</v>
      </c>
      <c r="J556" s="17" t="s">
        <v>67</v>
      </c>
      <c r="K556" s="105" t="s">
        <v>24</v>
      </c>
      <c r="L556" s="7"/>
      <c r="M556" s="7"/>
      <c r="N556" s="6"/>
      <c r="O556" s="88">
        <f t="shared" ca="1" si="31"/>
        <v>44593</v>
      </c>
      <c r="P556" s="5" t="s">
        <v>21</v>
      </c>
      <c r="Q556" s="13" t="s">
        <v>22</v>
      </c>
      <c r="R556" s="11" t="s">
        <v>23</v>
      </c>
      <c r="S556" s="24">
        <v>44510</v>
      </c>
      <c r="T556" s="24">
        <v>44522</v>
      </c>
      <c r="U556" s="24" t="s">
        <v>23</v>
      </c>
      <c r="V556" s="24">
        <v>45613</v>
      </c>
      <c r="W556" s="106"/>
      <c r="X556" s="24">
        <v>44524</v>
      </c>
      <c r="Y556" s="24">
        <v>44524</v>
      </c>
      <c r="Z556" s="7"/>
      <c r="AA556" s="22"/>
      <c r="AB556" s="110"/>
      <c r="AC556" s="58"/>
      <c r="AE556" s="161">
        <f>IF(COUNTIF($F$5:$F556,F556)&gt;1,"0",COUNTIF($F$5:$F556,F556))</f>
        <v>1</v>
      </c>
      <c r="AF556" s="162">
        <f>COUNTIF($I556,"*GSB*")*$AE556</f>
        <v>0</v>
      </c>
      <c r="AG556" s="33">
        <f>COUNTIF($I556,"3a")*$AE556</f>
        <v>1</v>
      </c>
      <c r="AH556" s="33">
        <f>COUNTIF($I556,"4e")*$AE556</f>
        <v>0</v>
      </c>
      <c r="AI556" s="33">
        <f t="shared" si="29"/>
        <v>0</v>
      </c>
      <c r="AJ556" s="33">
        <f>COUNTIF($I556,"BAM")*$AE556</f>
        <v>0</v>
      </c>
      <c r="AK556" s="163">
        <f>(COUNTIF($I556,"AUTRES")+COUNTIF($I556,"UID")+COUNTIF($I556,"CII")+COUNTIF($I556,"EAE"))*$AE556</f>
        <v>0</v>
      </c>
      <c r="AL556" s="164">
        <f t="shared" si="30"/>
        <v>0</v>
      </c>
      <c r="AM556" s="33">
        <f>COUNTIF($J556,"MAR")*$AE556</f>
        <v>0</v>
      </c>
      <c r="AN556" s="165">
        <f>COUNTIF($J556,"TER")*$AE556</f>
        <v>1</v>
      </c>
    </row>
    <row r="557" spans="1:40" ht="20.100000000000001" customHeight="1" x14ac:dyDescent="0.25">
      <c r="A557" s="12"/>
      <c r="B557" s="10">
        <v>44505</v>
      </c>
      <c r="C557" s="29"/>
      <c r="D557" s="7"/>
      <c r="E557" s="11"/>
      <c r="F557" s="120">
        <v>553</v>
      </c>
      <c r="G557" s="5"/>
      <c r="H557" s="6"/>
      <c r="I557" s="16" t="s">
        <v>61</v>
      </c>
      <c r="J557" s="17" t="s">
        <v>67</v>
      </c>
      <c r="K557" s="105" t="s">
        <v>24</v>
      </c>
      <c r="L557" s="7"/>
      <c r="M557" s="7"/>
      <c r="N557" s="6"/>
      <c r="O557" s="88">
        <f t="shared" ca="1" si="31"/>
        <v>44593</v>
      </c>
      <c r="P557" s="5" t="s">
        <v>21</v>
      </c>
      <c r="Q557" s="13" t="s">
        <v>22</v>
      </c>
      <c r="R557" s="11" t="s">
        <v>23</v>
      </c>
      <c r="S557" s="24">
        <v>44510</v>
      </c>
      <c r="T557" s="24">
        <v>44522</v>
      </c>
      <c r="U557" s="24" t="s">
        <v>23</v>
      </c>
      <c r="V557" s="24">
        <v>45613</v>
      </c>
      <c r="W557" s="106"/>
      <c r="X557" s="24">
        <v>44524</v>
      </c>
      <c r="Y557" s="24">
        <v>44524</v>
      </c>
      <c r="Z557" s="7"/>
      <c r="AA557" s="22"/>
      <c r="AB557" s="110"/>
      <c r="AC557" s="58"/>
      <c r="AE557" s="161">
        <f>IF(COUNTIF($F$5:$F557,F557)&gt;1,"0",COUNTIF($F$5:$F557,F557))</f>
        <v>1</v>
      </c>
      <c r="AF557" s="162">
        <f>COUNTIF($I557,"*GSB*")*$AE557</f>
        <v>0</v>
      </c>
      <c r="AG557" s="33">
        <f>COUNTIF($I557,"3a")*$AE557</f>
        <v>1</v>
      </c>
      <c r="AH557" s="33">
        <f>COUNTIF($I557,"4e")*$AE557</f>
        <v>0</v>
      </c>
      <c r="AI557" s="33">
        <f t="shared" si="29"/>
        <v>0</v>
      </c>
      <c r="AJ557" s="33">
        <f>COUNTIF($I557,"BAM")*$AE557</f>
        <v>0</v>
      </c>
      <c r="AK557" s="163">
        <f>(COUNTIF($I557,"AUTRES")+COUNTIF($I557,"UID")+COUNTIF($I557,"CII")+COUNTIF($I557,"EAE"))*$AE557</f>
        <v>0</v>
      </c>
      <c r="AL557" s="164">
        <f t="shared" si="30"/>
        <v>0</v>
      </c>
      <c r="AM557" s="33">
        <f>COUNTIF($J557,"MAR")*$AE557</f>
        <v>0</v>
      </c>
      <c r="AN557" s="165">
        <f>COUNTIF($J557,"TER")*$AE557</f>
        <v>1</v>
      </c>
    </row>
    <row r="558" spans="1:40" ht="20.100000000000001" customHeight="1" x14ac:dyDescent="0.25">
      <c r="A558" s="12"/>
      <c r="B558" s="10">
        <v>44505</v>
      </c>
      <c r="C558" s="29"/>
      <c r="D558" s="7"/>
      <c r="E558" s="11"/>
      <c r="F558" s="120">
        <v>554</v>
      </c>
      <c r="G558" s="5"/>
      <c r="H558" s="6"/>
      <c r="I558" s="16" t="s">
        <v>61</v>
      </c>
      <c r="J558" s="17" t="s">
        <v>67</v>
      </c>
      <c r="K558" s="105" t="s">
        <v>24</v>
      </c>
      <c r="L558" s="7"/>
      <c r="M558" s="7"/>
      <c r="N558" s="6"/>
      <c r="O558" s="88">
        <f t="shared" ca="1" si="31"/>
        <v>44593</v>
      </c>
      <c r="P558" s="5" t="s">
        <v>21</v>
      </c>
      <c r="Q558" s="13" t="s">
        <v>22</v>
      </c>
      <c r="R558" s="11" t="s">
        <v>23</v>
      </c>
      <c r="S558" s="24">
        <v>44510</v>
      </c>
      <c r="T558" s="24">
        <v>44522</v>
      </c>
      <c r="U558" s="24" t="s">
        <v>23</v>
      </c>
      <c r="V558" s="24">
        <v>45613</v>
      </c>
      <c r="W558" s="106"/>
      <c r="X558" s="24">
        <v>44524</v>
      </c>
      <c r="Y558" s="24">
        <v>44524</v>
      </c>
      <c r="Z558" s="7"/>
      <c r="AA558" s="22"/>
      <c r="AB558" s="110"/>
      <c r="AC558" s="58"/>
      <c r="AE558" s="161">
        <f>IF(COUNTIF($F$5:$F558,F558)&gt;1,"0",COUNTIF($F$5:$F558,F558))</f>
        <v>1</v>
      </c>
      <c r="AF558" s="162">
        <f>COUNTIF($I558,"*GSB*")*$AE558</f>
        <v>0</v>
      </c>
      <c r="AG558" s="33">
        <f>COUNTIF($I558,"3a")*$AE558</f>
        <v>1</v>
      </c>
      <c r="AH558" s="33">
        <f>COUNTIF($I558,"4e")*$AE558</f>
        <v>0</v>
      </c>
      <c r="AI558" s="33">
        <f t="shared" si="29"/>
        <v>0</v>
      </c>
      <c r="AJ558" s="33">
        <f>COUNTIF($I558,"BAM")*$AE558</f>
        <v>0</v>
      </c>
      <c r="AK558" s="163">
        <f>(COUNTIF($I558,"AUTRES")+COUNTIF($I558,"UID")+COUNTIF($I558,"CII")+COUNTIF($I558,"EAE"))*$AE558</f>
        <v>0</v>
      </c>
      <c r="AL558" s="164">
        <f t="shared" si="30"/>
        <v>0</v>
      </c>
      <c r="AM558" s="33">
        <f>COUNTIF($J558,"MAR")*$AE558</f>
        <v>0</v>
      </c>
      <c r="AN558" s="165">
        <f>COUNTIF($J558,"TER")*$AE558</f>
        <v>1</v>
      </c>
    </row>
    <row r="559" spans="1:40" ht="20.100000000000001" customHeight="1" x14ac:dyDescent="0.25">
      <c r="A559" s="12"/>
      <c r="B559" s="10">
        <v>44506</v>
      </c>
      <c r="C559" s="29"/>
      <c r="D559" s="7"/>
      <c r="E559" s="11"/>
      <c r="F559" s="120">
        <v>555</v>
      </c>
      <c r="G559" s="5"/>
      <c r="H559" s="6"/>
      <c r="I559" s="16" t="s">
        <v>60</v>
      </c>
      <c r="J559" s="17" t="s">
        <v>67</v>
      </c>
      <c r="K559" s="105" t="s">
        <v>18</v>
      </c>
      <c r="L559" s="7"/>
      <c r="M559" s="7"/>
      <c r="N559" s="6"/>
      <c r="O559" s="88">
        <f t="shared" ca="1" si="31"/>
        <v>44593</v>
      </c>
      <c r="P559" s="5" t="s">
        <v>21</v>
      </c>
      <c r="Q559" s="13" t="s">
        <v>22</v>
      </c>
      <c r="R559" s="11" t="s">
        <v>23</v>
      </c>
      <c r="S559" s="24">
        <v>44510</v>
      </c>
      <c r="T559" s="24">
        <v>44522</v>
      </c>
      <c r="U559" s="24" t="s">
        <v>23</v>
      </c>
      <c r="V559" s="24">
        <v>45613</v>
      </c>
      <c r="W559" s="106"/>
      <c r="X559" s="24">
        <v>44533</v>
      </c>
      <c r="Y559" s="24">
        <v>44515</v>
      </c>
      <c r="Z559" s="7"/>
      <c r="AA559" s="22"/>
      <c r="AB559" s="110"/>
      <c r="AC559" s="58"/>
      <c r="AE559" s="161">
        <f>IF(COUNTIF($F$5:$F559,F559)&gt;1,"0",COUNTIF($F$5:$F559,F559))</f>
        <v>1</v>
      </c>
      <c r="AF559" s="162">
        <f>COUNTIF($I559,"*GSB*")*$AE559</f>
        <v>0</v>
      </c>
      <c r="AG559" s="33">
        <f>COUNTIF($I559,"3a")*$AE559</f>
        <v>0</v>
      </c>
      <c r="AH559" s="33">
        <f>COUNTIF($I559,"4e")*$AE559</f>
        <v>1</v>
      </c>
      <c r="AI559" s="33">
        <f t="shared" si="29"/>
        <v>0</v>
      </c>
      <c r="AJ559" s="33">
        <f>COUNTIF($I559,"BAM")*$AE559</f>
        <v>0</v>
      </c>
      <c r="AK559" s="163">
        <f>(COUNTIF($I559,"AUTRES")+COUNTIF($I559,"UID")+COUNTIF($I559,"CII")+COUNTIF($I559,"EAE"))*$AE559</f>
        <v>0</v>
      </c>
      <c r="AL559" s="164">
        <f t="shared" si="30"/>
        <v>0</v>
      </c>
      <c r="AM559" s="33">
        <f>COUNTIF($J559,"MAR")*$AE559</f>
        <v>0</v>
      </c>
      <c r="AN559" s="165">
        <f>COUNTIF($J559,"TER")*$AE559</f>
        <v>1</v>
      </c>
    </row>
    <row r="560" spans="1:40" ht="20.100000000000001" customHeight="1" x14ac:dyDescent="0.25">
      <c r="A560" s="12"/>
      <c r="B560" s="10">
        <v>44506</v>
      </c>
      <c r="C560" s="29"/>
      <c r="D560" s="7"/>
      <c r="E560" s="11"/>
      <c r="F560" s="120">
        <v>556</v>
      </c>
      <c r="G560" s="5"/>
      <c r="H560" s="6"/>
      <c r="I560" s="16" t="s">
        <v>60</v>
      </c>
      <c r="J560" s="17" t="s">
        <v>67</v>
      </c>
      <c r="K560" s="105" t="s">
        <v>24</v>
      </c>
      <c r="L560" s="7"/>
      <c r="M560" s="7"/>
      <c r="N560" s="6"/>
      <c r="O560" s="88">
        <f t="shared" ca="1" si="31"/>
        <v>44593</v>
      </c>
      <c r="P560" s="5" t="s">
        <v>21</v>
      </c>
      <c r="Q560" s="13" t="s">
        <v>22</v>
      </c>
      <c r="R560" s="11" t="s">
        <v>23</v>
      </c>
      <c r="S560" s="24">
        <v>44510</v>
      </c>
      <c r="T560" s="24">
        <v>44522</v>
      </c>
      <c r="U560" s="24" t="s">
        <v>23</v>
      </c>
      <c r="V560" s="24">
        <v>45613</v>
      </c>
      <c r="W560" s="106"/>
      <c r="X560" s="24">
        <v>44533</v>
      </c>
      <c r="Y560" s="24">
        <v>44515</v>
      </c>
      <c r="Z560" s="7"/>
      <c r="AA560" s="22"/>
      <c r="AB560" s="110"/>
      <c r="AC560" s="58"/>
      <c r="AE560" s="161">
        <f>IF(COUNTIF($F$5:$F560,F560)&gt;1,"0",COUNTIF($F$5:$F560,F560))</f>
        <v>1</v>
      </c>
      <c r="AF560" s="162">
        <f>COUNTIF($I560,"*GSB*")*$AE560</f>
        <v>0</v>
      </c>
      <c r="AG560" s="33">
        <f>COUNTIF($I560,"3a")*$AE560</f>
        <v>0</v>
      </c>
      <c r="AH560" s="33">
        <f>COUNTIF($I560,"4e")*$AE560</f>
        <v>1</v>
      </c>
      <c r="AI560" s="33">
        <f t="shared" si="29"/>
        <v>0</v>
      </c>
      <c r="AJ560" s="33">
        <f>COUNTIF($I560,"BAM")*$AE560</f>
        <v>0</v>
      </c>
      <c r="AK560" s="163">
        <f>(COUNTIF($I560,"AUTRES")+COUNTIF($I560,"UID")+COUNTIF($I560,"CII")+COUNTIF($I560,"EAE"))*$AE560</f>
        <v>0</v>
      </c>
      <c r="AL560" s="164">
        <f t="shared" si="30"/>
        <v>0</v>
      </c>
      <c r="AM560" s="33">
        <f>COUNTIF($J560,"MAR")*$AE560</f>
        <v>0</v>
      </c>
      <c r="AN560" s="165">
        <f>COUNTIF($J560,"TER")*$AE560</f>
        <v>1</v>
      </c>
    </row>
    <row r="561" spans="1:40" ht="20.100000000000001" customHeight="1" x14ac:dyDescent="0.25">
      <c r="A561" s="12"/>
      <c r="B561" s="10">
        <v>44506</v>
      </c>
      <c r="C561" s="29"/>
      <c r="D561" s="7"/>
      <c r="E561" s="11"/>
      <c r="F561" s="120">
        <v>557</v>
      </c>
      <c r="G561" s="5"/>
      <c r="H561" s="6"/>
      <c r="I561" s="16" t="s">
        <v>60</v>
      </c>
      <c r="J561" s="17" t="s">
        <v>67</v>
      </c>
      <c r="K561" s="105" t="s">
        <v>24</v>
      </c>
      <c r="L561" s="7"/>
      <c r="M561" s="7"/>
      <c r="N561" s="6"/>
      <c r="O561" s="88">
        <f t="shared" ca="1" si="31"/>
        <v>44593</v>
      </c>
      <c r="P561" s="5" t="s">
        <v>21</v>
      </c>
      <c r="Q561" s="13" t="s">
        <v>22</v>
      </c>
      <c r="R561" s="11" t="s">
        <v>23</v>
      </c>
      <c r="S561" s="24">
        <v>44510</v>
      </c>
      <c r="T561" s="24">
        <v>44522</v>
      </c>
      <c r="U561" s="24" t="s">
        <v>23</v>
      </c>
      <c r="V561" s="24">
        <v>45613</v>
      </c>
      <c r="W561" s="106"/>
      <c r="X561" s="24">
        <v>44533</v>
      </c>
      <c r="Y561" s="24">
        <v>44515</v>
      </c>
      <c r="Z561" s="7"/>
      <c r="AA561" s="22"/>
      <c r="AB561" s="110"/>
      <c r="AC561" s="58"/>
      <c r="AE561" s="161">
        <f>IF(COUNTIF($F$5:$F561,F561)&gt;1,"0",COUNTIF($F$5:$F561,F561))</f>
        <v>1</v>
      </c>
      <c r="AF561" s="162">
        <f>COUNTIF($I561,"*GSB*")*$AE561</f>
        <v>0</v>
      </c>
      <c r="AG561" s="33">
        <f>COUNTIF($I561,"3a")*$AE561</f>
        <v>0</v>
      </c>
      <c r="AH561" s="33">
        <f>COUNTIF($I561,"4e")*$AE561</f>
        <v>1</v>
      </c>
      <c r="AI561" s="33">
        <f t="shared" si="29"/>
        <v>0</v>
      </c>
      <c r="AJ561" s="33">
        <f>COUNTIF($I561,"BAM")*$AE561</f>
        <v>0</v>
      </c>
      <c r="AK561" s="163">
        <f>(COUNTIF($I561,"AUTRES")+COUNTIF($I561,"UID")+COUNTIF($I561,"CII")+COUNTIF($I561,"EAE"))*$AE561</f>
        <v>0</v>
      </c>
      <c r="AL561" s="164">
        <f t="shared" si="30"/>
        <v>0</v>
      </c>
      <c r="AM561" s="33">
        <f>COUNTIF($J561,"MAR")*$AE561</f>
        <v>0</v>
      </c>
      <c r="AN561" s="165">
        <f>COUNTIF($J561,"TER")*$AE561</f>
        <v>1</v>
      </c>
    </row>
    <row r="562" spans="1:40" ht="20.100000000000001" customHeight="1" x14ac:dyDescent="0.25">
      <c r="A562" s="12"/>
      <c r="B562" s="10">
        <v>44509</v>
      </c>
      <c r="C562" s="29"/>
      <c r="D562" s="7"/>
      <c r="E562" s="11"/>
      <c r="F562" s="120">
        <v>558</v>
      </c>
      <c r="G562" s="5"/>
      <c r="H562" s="6"/>
      <c r="I562" s="16" t="s">
        <v>61</v>
      </c>
      <c r="J562" s="17" t="s">
        <v>67</v>
      </c>
      <c r="K562" s="105" t="s">
        <v>24</v>
      </c>
      <c r="L562" s="7"/>
      <c r="M562" s="7"/>
      <c r="N562" s="6"/>
      <c r="O562" s="88">
        <f t="shared" ca="1" si="31"/>
        <v>44593</v>
      </c>
      <c r="P562" s="5" t="s">
        <v>21</v>
      </c>
      <c r="Q562" s="13" t="s">
        <v>22</v>
      </c>
      <c r="R562" s="11" t="s">
        <v>23</v>
      </c>
      <c r="S562" s="24">
        <v>44510</v>
      </c>
      <c r="T562" s="24">
        <v>44522</v>
      </c>
      <c r="U562" s="24" t="s">
        <v>23</v>
      </c>
      <c r="V562" s="24">
        <v>45613</v>
      </c>
      <c r="W562" s="106"/>
      <c r="X562" s="24">
        <v>44523</v>
      </c>
      <c r="Y562" s="24">
        <v>44523</v>
      </c>
      <c r="Z562" s="7"/>
      <c r="AA562" s="22"/>
      <c r="AB562" s="110"/>
      <c r="AC562" s="58"/>
      <c r="AE562" s="161">
        <f>IF(COUNTIF($F$5:$F562,F562)&gt;1,"0",COUNTIF($F$5:$F562,F562))</f>
        <v>1</v>
      </c>
      <c r="AF562" s="162">
        <f>COUNTIF($I562,"*GSB*")*$AE562</f>
        <v>0</v>
      </c>
      <c r="AG562" s="33">
        <f>COUNTIF($I562,"3a")*$AE562</f>
        <v>1</v>
      </c>
      <c r="AH562" s="33">
        <f>COUNTIF($I562,"4e")*$AE562</f>
        <v>0</v>
      </c>
      <c r="AI562" s="33">
        <f t="shared" si="29"/>
        <v>0</v>
      </c>
      <c r="AJ562" s="33">
        <f>COUNTIF($I562,"BAM")*$AE562</f>
        <v>0</v>
      </c>
      <c r="AK562" s="163">
        <f>(COUNTIF($I562,"AUTRES")+COUNTIF($I562,"UID")+COUNTIF($I562,"CII")+COUNTIF($I562,"EAE"))*$AE562</f>
        <v>0</v>
      </c>
      <c r="AL562" s="164">
        <f t="shared" si="30"/>
        <v>0</v>
      </c>
      <c r="AM562" s="33">
        <f>COUNTIF($J562,"MAR")*$AE562</f>
        <v>0</v>
      </c>
      <c r="AN562" s="165">
        <f>COUNTIF($J562,"TER")*$AE562</f>
        <v>1</v>
      </c>
    </row>
    <row r="563" spans="1:40" ht="20.100000000000001" customHeight="1" x14ac:dyDescent="0.25">
      <c r="A563" s="12"/>
      <c r="B563" s="10">
        <v>44509</v>
      </c>
      <c r="C563" s="29"/>
      <c r="D563" s="7"/>
      <c r="E563" s="11"/>
      <c r="F563" s="120">
        <v>559</v>
      </c>
      <c r="G563" s="5"/>
      <c r="H563" s="6"/>
      <c r="I563" s="16" t="s">
        <v>61</v>
      </c>
      <c r="J563" s="17" t="s">
        <v>67</v>
      </c>
      <c r="K563" s="105" t="s">
        <v>24</v>
      </c>
      <c r="L563" s="7"/>
      <c r="M563" s="7"/>
      <c r="N563" s="6"/>
      <c r="O563" s="88">
        <f t="shared" ca="1" si="31"/>
        <v>44593</v>
      </c>
      <c r="P563" s="5" t="s">
        <v>21</v>
      </c>
      <c r="Q563" s="13" t="s">
        <v>22</v>
      </c>
      <c r="R563" s="11" t="s">
        <v>23</v>
      </c>
      <c r="S563" s="24">
        <v>44510</v>
      </c>
      <c r="T563" s="24">
        <v>44522</v>
      </c>
      <c r="U563" s="24" t="s">
        <v>23</v>
      </c>
      <c r="V563" s="24">
        <v>45613</v>
      </c>
      <c r="W563" s="106"/>
      <c r="X563" s="24">
        <v>44523</v>
      </c>
      <c r="Y563" s="24">
        <v>44523</v>
      </c>
      <c r="Z563" s="7"/>
      <c r="AA563" s="22"/>
      <c r="AB563" s="110"/>
      <c r="AC563" s="58"/>
      <c r="AE563" s="161">
        <f>IF(COUNTIF($F$5:$F563,F563)&gt;1,"0",COUNTIF($F$5:$F563,F563))</f>
        <v>1</v>
      </c>
      <c r="AF563" s="162">
        <f>COUNTIF($I563,"*GSB*")*$AE563</f>
        <v>0</v>
      </c>
      <c r="AG563" s="33">
        <f>COUNTIF($I563,"3a")*$AE563</f>
        <v>1</v>
      </c>
      <c r="AH563" s="33">
        <f>COUNTIF($I563,"4e")*$AE563</f>
        <v>0</v>
      </c>
      <c r="AI563" s="33">
        <f t="shared" si="29"/>
        <v>0</v>
      </c>
      <c r="AJ563" s="33">
        <f>COUNTIF($I563,"BAM")*$AE563</f>
        <v>0</v>
      </c>
      <c r="AK563" s="163">
        <f>(COUNTIF($I563,"AUTRES")+COUNTIF($I563,"UID")+COUNTIF($I563,"CII")+COUNTIF($I563,"EAE"))*$AE563</f>
        <v>0</v>
      </c>
      <c r="AL563" s="164">
        <f t="shared" si="30"/>
        <v>0</v>
      </c>
      <c r="AM563" s="33">
        <f>COUNTIF($J563,"MAR")*$AE563</f>
        <v>0</v>
      </c>
      <c r="AN563" s="165">
        <f>COUNTIF($J563,"TER")*$AE563</f>
        <v>1</v>
      </c>
    </row>
    <row r="564" spans="1:40" ht="20.100000000000001" customHeight="1" x14ac:dyDescent="0.25">
      <c r="A564" s="12"/>
      <c r="B564" s="10">
        <v>44508</v>
      </c>
      <c r="C564" s="29"/>
      <c r="D564" s="7"/>
      <c r="E564" s="11"/>
      <c r="F564" s="120">
        <v>560</v>
      </c>
      <c r="G564" s="5"/>
      <c r="H564" s="6"/>
      <c r="I564" s="16" t="s">
        <v>61</v>
      </c>
      <c r="J564" s="17" t="s">
        <v>67</v>
      </c>
      <c r="K564" s="105" t="s">
        <v>18</v>
      </c>
      <c r="L564" s="7"/>
      <c r="M564" s="7"/>
      <c r="N564" s="6"/>
      <c r="O564" s="88">
        <f t="shared" ca="1" si="31"/>
        <v>44593</v>
      </c>
      <c r="P564" s="5" t="s">
        <v>21</v>
      </c>
      <c r="Q564" s="13" t="s">
        <v>22</v>
      </c>
      <c r="R564" s="11" t="s">
        <v>23</v>
      </c>
      <c r="S564" s="24">
        <v>44533</v>
      </c>
      <c r="T564" s="24">
        <v>44545</v>
      </c>
      <c r="U564" s="24" t="s">
        <v>23</v>
      </c>
      <c r="V564" s="24">
        <v>45613</v>
      </c>
      <c r="W564" s="106"/>
      <c r="X564" s="24">
        <v>44564</v>
      </c>
      <c r="Y564" s="24">
        <v>44537</v>
      </c>
      <c r="Z564" s="177"/>
      <c r="AA564" s="22"/>
      <c r="AB564" s="110"/>
      <c r="AC564" s="58"/>
      <c r="AE564" s="161">
        <f>IF(COUNTIF($F$5:$F564,F564)&gt;1,"0",COUNTIF($F$5:$F564,F564))</f>
        <v>1</v>
      </c>
      <c r="AF564" s="162">
        <f>COUNTIF($I564,"*GSB*")*$AE564</f>
        <v>0</v>
      </c>
      <c r="AG564" s="33">
        <f>COUNTIF($I564,"3a")*$AE564</f>
        <v>1</v>
      </c>
      <c r="AH564" s="33">
        <f>COUNTIF($I564,"4e")*$AE564</f>
        <v>0</v>
      </c>
      <c r="AI564" s="33">
        <f t="shared" si="29"/>
        <v>0</v>
      </c>
      <c r="AJ564" s="33">
        <f>COUNTIF($I564,"BAM")*$AE564</f>
        <v>0</v>
      </c>
      <c r="AK564" s="163">
        <f>(COUNTIF($I564,"AUTRES")+COUNTIF($I564,"UID")+COUNTIF($I564,"CII")+COUNTIF($I564,"EAE"))*$AE564</f>
        <v>0</v>
      </c>
      <c r="AL564" s="164">
        <f t="shared" si="30"/>
        <v>0</v>
      </c>
      <c r="AM564" s="33">
        <f>COUNTIF($J564,"MAR")*$AE564</f>
        <v>0</v>
      </c>
      <c r="AN564" s="165">
        <f>COUNTIF($J564,"TER")*$AE564</f>
        <v>1</v>
      </c>
    </row>
    <row r="565" spans="1:40" ht="20.100000000000001" customHeight="1" x14ac:dyDescent="0.25">
      <c r="A565" s="12"/>
      <c r="B565" s="10">
        <v>44509</v>
      </c>
      <c r="C565" s="29"/>
      <c r="D565" s="7"/>
      <c r="E565" s="11"/>
      <c r="F565" s="120">
        <v>561</v>
      </c>
      <c r="G565" s="5"/>
      <c r="H565" s="6"/>
      <c r="I565" s="16" t="s">
        <v>61</v>
      </c>
      <c r="J565" s="17" t="s">
        <v>67</v>
      </c>
      <c r="K565" s="105" t="s">
        <v>33</v>
      </c>
      <c r="L565" s="7"/>
      <c r="M565" s="7"/>
      <c r="N565" s="6"/>
      <c r="O565" s="88">
        <f t="shared" ca="1" si="31"/>
        <v>44593</v>
      </c>
      <c r="P565" s="5" t="s">
        <v>21</v>
      </c>
      <c r="Q565" s="13" t="s">
        <v>22</v>
      </c>
      <c r="R565" s="11" t="s">
        <v>23</v>
      </c>
      <c r="S565" s="24">
        <v>44515</v>
      </c>
      <c r="T565" s="24">
        <v>44522</v>
      </c>
      <c r="U565" s="24" t="s">
        <v>23</v>
      </c>
      <c r="V565" s="24">
        <v>45613</v>
      </c>
      <c r="W565" s="106"/>
      <c r="X565" s="24">
        <v>44523</v>
      </c>
      <c r="Y565" s="24">
        <v>44523</v>
      </c>
      <c r="Z565" s="7"/>
      <c r="AA565" s="22"/>
      <c r="AB565" s="110"/>
      <c r="AC565" s="58"/>
      <c r="AE565" s="161">
        <f>IF(COUNTIF($F$5:$F565,F565)&gt;1,"0",COUNTIF($F$5:$F565,F565))</f>
        <v>1</v>
      </c>
      <c r="AF565" s="162">
        <f>COUNTIF($I565,"*GSB*")*$AE565</f>
        <v>0</v>
      </c>
      <c r="AG565" s="33">
        <f>COUNTIF($I565,"3a")*$AE565</f>
        <v>1</v>
      </c>
      <c r="AH565" s="33">
        <f>COUNTIF($I565,"4e")*$AE565</f>
        <v>0</v>
      </c>
      <c r="AI565" s="33">
        <f t="shared" si="29"/>
        <v>0</v>
      </c>
      <c r="AJ565" s="33">
        <f>COUNTIF($I565,"BAM")*$AE565</f>
        <v>0</v>
      </c>
      <c r="AK565" s="163">
        <f>(COUNTIF($I565,"AUTRES")+COUNTIF($I565,"UID")+COUNTIF($I565,"CII")+COUNTIF($I565,"EAE"))*$AE565</f>
        <v>0</v>
      </c>
      <c r="AL565" s="164">
        <f t="shared" si="30"/>
        <v>0</v>
      </c>
      <c r="AM565" s="33">
        <f>COUNTIF($J565,"MAR")*$AE565</f>
        <v>0</v>
      </c>
      <c r="AN565" s="165">
        <f>COUNTIF($J565,"TER")*$AE565</f>
        <v>1</v>
      </c>
    </row>
    <row r="566" spans="1:40" ht="20.100000000000001" customHeight="1" x14ac:dyDescent="0.25">
      <c r="A566" s="12"/>
      <c r="B566" s="10">
        <v>44509</v>
      </c>
      <c r="C566" s="29"/>
      <c r="D566" s="7"/>
      <c r="E566" s="11"/>
      <c r="F566" s="120">
        <v>562</v>
      </c>
      <c r="G566" s="5"/>
      <c r="H566" s="6"/>
      <c r="I566" s="16" t="s">
        <v>61</v>
      </c>
      <c r="J566" s="17" t="s">
        <v>67</v>
      </c>
      <c r="K566" s="105" t="s">
        <v>33</v>
      </c>
      <c r="L566" s="7"/>
      <c r="M566" s="7"/>
      <c r="N566" s="6"/>
      <c r="O566" s="88">
        <f t="shared" ca="1" si="31"/>
        <v>44593</v>
      </c>
      <c r="P566" s="5" t="s">
        <v>21</v>
      </c>
      <c r="Q566" s="13" t="s">
        <v>22</v>
      </c>
      <c r="R566" s="11" t="s">
        <v>23</v>
      </c>
      <c r="S566" s="24">
        <v>44515</v>
      </c>
      <c r="T566" s="24">
        <v>44522</v>
      </c>
      <c r="U566" s="24" t="s">
        <v>23</v>
      </c>
      <c r="V566" s="24">
        <v>45613</v>
      </c>
      <c r="W566" s="106"/>
      <c r="X566" s="24">
        <v>44523</v>
      </c>
      <c r="Y566" s="24">
        <v>44523</v>
      </c>
      <c r="Z566" s="7"/>
      <c r="AA566" s="22"/>
      <c r="AB566" s="110"/>
      <c r="AC566" s="58"/>
      <c r="AE566" s="161">
        <f>IF(COUNTIF($F$5:$F566,F566)&gt;1,"0",COUNTIF($F$5:$F566,F566))</f>
        <v>1</v>
      </c>
      <c r="AF566" s="162">
        <f>COUNTIF($I566,"*GSB*")*$AE566</f>
        <v>0</v>
      </c>
      <c r="AG566" s="33">
        <f>COUNTIF($I566,"3a")*$AE566</f>
        <v>1</v>
      </c>
      <c r="AH566" s="33">
        <f>COUNTIF($I566,"4e")*$AE566</f>
        <v>0</v>
      </c>
      <c r="AI566" s="33">
        <f t="shared" si="29"/>
        <v>0</v>
      </c>
      <c r="AJ566" s="33">
        <f>COUNTIF($I566,"BAM")*$AE566</f>
        <v>0</v>
      </c>
      <c r="AK566" s="163">
        <f>(COUNTIF($I566,"AUTRES")+COUNTIF($I566,"UID")+COUNTIF($I566,"CII")+COUNTIF($I566,"EAE"))*$AE566</f>
        <v>0</v>
      </c>
      <c r="AL566" s="164">
        <f t="shared" si="30"/>
        <v>0</v>
      </c>
      <c r="AM566" s="33">
        <f>COUNTIF($J566,"MAR")*$AE566</f>
        <v>0</v>
      </c>
      <c r="AN566" s="165">
        <f>COUNTIF($J566,"TER")*$AE566</f>
        <v>1</v>
      </c>
    </row>
    <row r="567" spans="1:40" ht="20.100000000000001" customHeight="1" x14ac:dyDescent="0.25">
      <c r="A567" s="12"/>
      <c r="B567" s="10">
        <v>44509</v>
      </c>
      <c r="C567" s="29"/>
      <c r="D567" s="7"/>
      <c r="E567" s="11"/>
      <c r="F567" s="120">
        <v>563</v>
      </c>
      <c r="G567" s="5"/>
      <c r="H567" s="6"/>
      <c r="I567" s="16" t="s">
        <v>61</v>
      </c>
      <c r="J567" s="17" t="s">
        <v>67</v>
      </c>
      <c r="K567" s="105" t="s">
        <v>18</v>
      </c>
      <c r="L567" s="7"/>
      <c r="M567" s="7"/>
      <c r="N567" s="6"/>
      <c r="O567" s="88">
        <f t="shared" ca="1" si="31"/>
        <v>44593</v>
      </c>
      <c r="P567" s="5" t="s">
        <v>21</v>
      </c>
      <c r="Q567" s="13" t="s">
        <v>20</v>
      </c>
      <c r="R567" s="11" t="s">
        <v>19</v>
      </c>
      <c r="S567" s="24">
        <v>44510</v>
      </c>
      <c r="T567" s="24"/>
      <c r="U567" s="24"/>
      <c r="V567" s="24"/>
      <c r="W567" s="106"/>
      <c r="X567" s="24"/>
      <c r="Y567" s="24"/>
      <c r="Z567" s="177"/>
      <c r="AA567" s="22"/>
      <c r="AB567" s="110"/>
      <c r="AC567" s="58"/>
      <c r="AE567" s="161">
        <f>IF(COUNTIF($F$5:$F567,F567)&gt;1,"0",COUNTIF($F$5:$F567,F567))</f>
        <v>1</v>
      </c>
      <c r="AF567" s="162">
        <f>COUNTIF($I567,"*GSB*")*$AE567</f>
        <v>0</v>
      </c>
      <c r="AG567" s="33">
        <f>COUNTIF($I567,"3a")*$AE567</f>
        <v>1</v>
      </c>
      <c r="AH567" s="33">
        <f>COUNTIF($I567,"4e")*$AE567</f>
        <v>0</v>
      </c>
      <c r="AI567" s="33">
        <f t="shared" si="29"/>
        <v>0</v>
      </c>
      <c r="AJ567" s="33">
        <f>COUNTIF($I567,"BAM")*$AE567</f>
        <v>0</v>
      </c>
      <c r="AK567" s="163">
        <f>(COUNTIF($I567,"AUTRES")+COUNTIF($I567,"UID")+COUNTIF($I567,"CII")+COUNTIF($I567,"EAE"))*$AE567</f>
        <v>0</v>
      </c>
      <c r="AL567" s="164">
        <f t="shared" si="30"/>
        <v>0</v>
      </c>
      <c r="AM567" s="33">
        <f>COUNTIF($J567,"MAR")*$AE567</f>
        <v>0</v>
      </c>
      <c r="AN567" s="165">
        <f>COUNTIF($J567,"TER")*$AE567</f>
        <v>1</v>
      </c>
    </row>
    <row r="568" spans="1:40" ht="20.100000000000001" customHeight="1" x14ac:dyDescent="0.25">
      <c r="A568" s="12"/>
      <c r="B568" s="10">
        <v>44510</v>
      </c>
      <c r="C568" s="29"/>
      <c r="D568" s="7"/>
      <c r="E568" s="11"/>
      <c r="F568" s="120">
        <v>564</v>
      </c>
      <c r="G568" s="121"/>
      <c r="H568" s="6"/>
      <c r="I568" s="16" t="s">
        <v>65</v>
      </c>
      <c r="J568" s="17" t="s">
        <v>67</v>
      </c>
      <c r="K568" s="105" t="s">
        <v>18</v>
      </c>
      <c r="L568" s="7"/>
      <c r="M568" s="7"/>
      <c r="N568" s="6"/>
      <c r="O568" s="88">
        <f t="shared" ca="1" si="31"/>
        <v>44593</v>
      </c>
      <c r="P568" s="5" t="s">
        <v>21</v>
      </c>
      <c r="Q568" s="13" t="s">
        <v>22</v>
      </c>
      <c r="R568" s="11" t="s">
        <v>23</v>
      </c>
      <c r="S568" s="24">
        <v>44510</v>
      </c>
      <c r="T568" s="24">
        <v>44522</v>
      </c>
      <c r="U568" s="24" t="s">
        <v>23</v>
      </c>
      <c r="V568" s="24">
        <v>45613</v>
      </c>
      <c r="W568" s="106"/>
      <c r="X568" s="24">
        <v>44523</v>
      </c>
      <c r="Y568" s="24">
        <v>44523</v>
      </c>
      <c r="Z568" s="7"/>
      <c r="AA568" s="22"/>
      <c r="AB568" s="110"/>
      <c r="AC568" s="58"/>
      <c r="AE568" s="161">
        <f>IF(COUNTIF($F$5:$F568,F568)&gt;1,"0",COUNTIF($F$5:$F568,F568))</f>
        <v>1</v>
      </c>
      <c r="AF568" s="162">
        <f>COUNTIF($I568,"*GSB*")*$AE568</f>
        <v>1</v>
      </c>
      <c r="AG568" s="33">
        <f>COUNTIF($I568,"3a")*$AE568</f>
        <v>0</v>
      </c>
      <c r="AH568" s="33">
        <f>COUNTIF($I568,"4e")*$AE568</f>
        <v>0</v>
      </c>
      <c r="AI568" s="33">
        <f t="shared" si="29"/>
        <v>0</v>
      </c>
      <c r="AJ568" s="33">
        <f>COUNTIF($I568,"BAM")*$AE568</f>
        <v>0</v>
      </c>
      <c r="AK568" s="163">
        <f>(COUNTIF($I568,"AUTRES")+COUNTIF($I568,"UID")+COUNTIF($I568,"CII")+COUNTIF($I568,"EAE"))*$AE568</f>
        <v>0</v>
      </c>
      <c r="AL568" s="164">
        <f t="shared" si="30"/>
        <v>0</v>
      </c>
      <c r="AM568" s="33">
        <f>COUNTIF($J568,"MAR")*$AE568</f>
        <v>0</v>
      </c>
      <c r="AN568" s="165">
        <f>COUNTIF($J568,"TER")*$AE568</f>
        <v>1</v>
      </c>
    </row>
    <row r="569" spans="1:40" ht="20.100000000000001" customHeight="1" x14ac:dyDescent="0.25">
      <c r="A569" s="12"/>
      <c r="B569" s="10">
        <v>44515</v>
      </c>
      <c r="C569" s="29"/>
      <c r="D569" s="7"/>
      <c r="E569" s="11"/>
      <c r="F569" s="120">
        <v>565</v>
      </c>
      <c r="G569" s="5"/>
      <c r="H569" s="6"/>
      <c r="I569" s="16" t="s">
        <v>60</v>
      </c>
      <c r="J569" s="17" t="s">
        <v>67</v>
      </c>
      <c r="K569" s="105" t="s">
        <v>18</v>
      </c>
      <c r="L569" s="7"/>
      <c r="M569" s="7"/>
      <c r="N569" s="6"/>
      <c r="O569" s="88">
        <f t="shared" ca="1" si="31"/>
        <v>44593</v>
      </c>
      <c r="P569" s="5" t="s">
        <v>21</v>
      </c>
      <c r="Q569" s="13" t="s">
        <v>20</v>
      </c>
      <c r="R569" s="11" t="s">
        <v>19</v>
      </c>
      <c r="S569" s="24">
        <v>44515</v>
      </c>
      <c r="T569" s="24"/>
      <c r="U569" s="24"/>
      <c r="V569" s="24"/>
      <c r="W569" s="106"/>
      <c r="X569" s="24"/>
      <c r="Y569" s="24"/>
      <c r="Z569" s="177"/>
      <c r="AA569" s="22"/>
      <c r="AB569" s="110"/>
      <c r="AC569" s="58"/>
      <c r="AE569" s="161">
        <f>IF(COUNTIF($F$5:$F569,F569)&gt;1,"0",COUNTIF($F$5:$F569,F569))</f>
        <v>1</v>
      </c>
      <c r="AF569" s="162">
        <f>COUNTIF($I569,"*GSB*")*$AE569</f>
        <v>0</v>
      </c>
      <c r="AG569" s="33">
        <f>COUNTIF($I569,"3a")*$AE569</f>
        <v>0</v>
      </c>
      <c r="AH569" s="33">
        <f>COUNTIF($I569,"4e")*$AE569</f>
        <v>1</v>
      </c>
      <c r="AI569" s="33">
        <f t="shared" si="29"/>
        <v>0</v>
      </c>
      <c r="AJ569" s="33">
        <f>COUNTIF($I569,"BAM")*$AE569</f>
        <v>0</v>
      </c>
      <c r="AK569" s="163">
        <f>(COUNTIF($I569,"AUTRES")+COUNTIF($I569,"UID")+COUNTIF($I569,"CII")+COUNTIF($I569,"EAE"))*$AE569</f>
        <v>0</v>
      </c>
      <c r="AL569" s="164">
        <f t="shared" si="30"/>
        <v>0</v>
      </c>
      <c r="AM569" s="33">
        <f>COUNTIF($J569,"MAR")*$AE569</f>
        <v>0</v>
      </c>
      <c r="AN569" s="165">
        <f>COUNTIF($J569,"TER")*$AE569</f>
        <v>1</v>
      </c>
    </row>
    <row r="570" spans="1:40" ht="20.100000000000001" customHeight="1" x14ac:dyDescent="0.25">
      <c r="A570" s="12"/>
      <c r="B570" s="10">
        <v>44509</v>
      </c>
      <c r="C570" s="29"/>
      <c r="D570" s="7"/>
      <c r="E570" s="11"/>
      <c r="F570" s="120">
        <v>566</v>
      </c>
      <c r="G570" s="5"/>
      <c r="H570" s="6"/>
      <c r="I570" s="16" t="s">
        <v>65</v>
      </c>
      <c r="J570" s="17" t="s">
        <v>67</v>
      </c>
      <c r="K570" s="105" t="s">
        <v>24</v>
      </c>
      <c r="L570" s="7"/>
      <c r="M570" s="7"/>
      <c r="N570" s="6"/>
      <c r="O570" s="88">
        <f t="shared" ca="1" si="31"/>
        <v>44593</v>
      </c>
      <c r="P570" s="5" t="s">
        <v>21</v>
      </c>
      <c r="Q570" s="13" t="s">
        <v>22</v>
      </c>
      <c r="R570" s="11" t="s">
        <v>23</v>
      </c>
      <c r="S570" s="24">
        <v>44517</v>
      </c>
      <c r="T570" s="24">
        <v>44524</v>
      </c>
      <c r="U570" s="24" t="s">
        <v>23</v>
      </c>
      <c r="V570" s="24">
        <v>45872</v>
      </c>
      <c r="W570" s="106"/>
      <c r="X570" s="24">
        <v>44524</v>
      </c>
      <c r="Y570" s="24">
        <v>44524</v>
      </c>
      <c r="Z570" s="7"/>
      <c r="AA570" s="22"/>
      <c r="AB570" s="110"/>
      <c r="AC570" s="58"/>
      <c r="AE570" s="161">
        <f>IF(COUNTIF($F$5:$F570,F570)&gt;1,"0",COUNTIF($F$5:$F570,F570))</f>
        <v>1</v>
      </c>
      <c r="AF570" s="162">
        <f>COUNTIF($I570,"*GSB*")*$AE570</f>
        <v>1</v>
      </c>
      <c r="AG570" s="33">
        <f>COUNTIF($I570,"3a")*$AE570</f>
        <v>0</v>
      </c>
      <c r="AH570" s="33">
        <f>COUNTIF($I570,"4e")*$AE570</f>
        <v>0</v>
      </c>
      <c r="AI570" s="33">
        <f t="shared" si="29"/>
        <v>0</v>
      </c>
      <c r="AJ570" s="33">
        <f>COUNTIF($I570,"BAM")*$AE570</f>
        <v>0</v>
      </c>
      <c r="AK570" s="163">
        <f>(COUNTIF($I570,"AUTRES")+COUNTIF($I570,"UID")+COUNTIF($I570,"CII")+COUNTIF($I570,"EAE"))*$AE570</f>
        <v>0</v>
      </c>
      <c r="AL570" s="164">
        <f t="shared" si="30"/>
        <v>0</v>
      </c>
      <c r="AM570" s="33">
        <f>COUNTIF($J570,"MAR")*$AE570</f>
        <v>0</v>
      </c>
      <c r="AN570" s="165">
        <f>COUNTIF($J570,"TER")*$AE570</f>
        <v>1</v>
      </c>
    </row>
    <row r="571" spans="1:40" ht="20.100000000000001" customHeight="1" x14ac:dyDescent="0.25">
      <c r="A571" s="12"/>
      <c r="B571" s="10">
        <v>44517</v>
      </c>
      <c r="C571" s="29"/>
      <c r="D571" s="7"/>
      <c r="E571" s="11"/>
      <c r="F571" s="120">
        <v>567</v>
      </c>
      <c r="G571" s="5"/>
      <c r="H571" s="6"/>
      <c r="I571" s="16" t="s">
        <v>61</v>
      </c>
      <c r="J571" s="17" t="s">
        <v>67</v>
      </c>
      <c r="K571" s="105" t="s">
        <v>18</v>
      </c>
      <c r="L571" s="7"/>
      <c r="M571" s="7"/>
      <c r="N571" s="6"/>
      <c r="O571" s="88">
        <f t="shared" ca="1" si="31"/>
        <v>44593</v>
      </c>
      <c r="P571" s="5" t="s">
        <v>21</v>
      </c>
      <c r="Q571" s="13" t="s">
        <v>20</v>
      </c>
      <c r="R571" s="11" t="s">
        <v>19</v>
      </c>
      <c r="S571" s="24">
        <v>44531</v>
      </c>
      <c r="T571" s="24"/>
      <c r="U571" s="24"/>
      <c r="V571" s="24"/>
      <c r="W571" s="106"/>
      <c r="X571" s="24"/>
      <c r="Y571" s="24"/>
      <c r="Z571" s="177"/>
      <c r="AA571" s="22"/>
      <c r="AB571" s="110"/>
      <c r="AC571" s="58"/>
      <c r="AE571" s="161">
        <f>IF(COUNTIF($F$5:$F571,F571)&gt;1,"0",COUNTIF($F$5:$F571,F571))</f>
        <v>1</v>
      </c>
      <c r="AF571" s="162">
        <f>COUNTIF($I571,"*GSB*")*$AE571</f>
        <v>0</v>
      </c>
      <c r="AG571" s="33">
        <f>COUNTIF($I571,"3a")*$AE571</f>
        <v>1</v>
      </c>
      <c r="AH571" s="33">
        <f>COUNTIF($I571,"4e")*$AE571</f>
        <v>0</v>
      </c>
      <c r="AI571" s="33">
        <f t="shared" si="29"/>
        <v>0</v>
      </c>
      <c r="AJ571" s="33">
        <f>COUNTIF($I571,"BAM")*$AE571</f>
        <v>0</v>
      </c>
      <c r="AK571" s="163">
        <f>(COUNTIF($I571,"AUTRES")+COUNTIF($I571,"UID")+COUNTIF($I571,"CII")+COUNTIF($I571,"EAE"))*$AE571</f>
        <v>0</v>
      </c>
      <c r="AL571" s="164">
        <f t="shared" si="30"/>
        <v>0</v>
      </c>
      <c r="AM571" s="33">
        <f>COUNTIF($J571,"MAR")*$AE571</f>
        <v>0</v>
      </c>
      <c r="AN571" s="165">
        <f>COUNTIF($J571,"TER")*$AE571</f>
        <v>1</v>
      </c>
    </row>
    <row r="572" spans="1:40" ht="20.100000000000001" customHeight="1" x14ac:dyDescent="0.25">
      <c r="A572" s="12"/>
      <c r="B572" s="10">
        <v>44516</v>
      </c>
      <c r="C572" s="29"/>
      <c r="D572" s="7"/>
      <c r="E572" s="11"/>
      <c r="F572" s="120">
        <v>568</v>
      </c>
      <c r="G572" s="5"/>
      <c r="H572" s="6"/>
      <c r="I572" s="16" t="s">
        <v>60</v>
      </c>
      <c r="J572" s="17" t="s">
        <v>67</v>
      </c>
      <c r="K572" s="105" t="s">
        <v>24</v>
      </c>
      <c r="L572" s="7"/>
      <c r="M572" s="7"/>
      <c r="N572" s="6"/>
      <c r="O572" s="88">
        <f t="shared" ca="1" si="31"/>
        <v>44593</v>
      </c>
      <c r="P572" s="5" t="s">
        <v>21</v>
      </c>
      <c r="Q572" s="13" t="s">
        <v>22</v>
      </c>
      <c r="R572" s="11" t="s">
        <v>23</v>
      </c>
      <c r="S572" s="24">
        <v>44531</v>
      </c>
      <c r="T572" s="24">
        <v>44545</v>
      </c>
      <c r="U572" s="24" t="s">
        <v>23</v>
      </c>
      <c r="V572" s="24">
        <v>45557</v>
      </c>
      <c r="W572" s="106"/>
      <c r="X572" s="24">
        <v>44547</v>
      </c>
      <c r="Y572" s="24">
        <v>44537</v>
      </c>
      <c r="Z572" s="177"/>
      <c r="AA572" s="22"/>
      <c r="AB572" s="110"/>
      <c r="AC572" s="58"/>
      <c r="AE572" s="161">
        <f>IF(COUNTIF($F$5:$F572,F572)&gt;1,"0",COUNTIF($F$5:$F572,F572))</f>
        <v>1</v>
      </c>
      <c r="AF572" s="162">
        <f>COUNTIF($I572,"*GSB*")*$AE572</f>
        <v>0</v>
      </c>
      <c r="AG572" s="33">
        <f>COUNTIF($I572,"3a")*$AE572</f>
        <v>0</v>
      </c>
      <c r="AH572" s="33">
        <f>COUNTIF($I572,"4e")*$AE572</f>
        <v>1</v>
      </c>
      <c r="AI572" s="33">
        <f t="shared" si="29"/>
        <v>0</v>
      </c>
      <c r="AJ572" s="33">
        <f>COUNTIF($I572,"BAM")*$AE572</f>
        <v>0</v>
      </c>
      <c r="AK572" s="163">
        <f>(COUNTIF($I572,"AUTRES")+COUNTIF($I572,"UID")+COUNTIF($I572,"CII")+COUNTIF($I572,"EAE"))*$AE572</f>
        <v>0</v>
      </c>
      <c r="AL572" s="164">
        <f t="shared" si="30"/>
        <v>0</v>
      </c>
      <c r="AM572" s="33">
        <f>COUNTIF($J572,"MAR")*$AE572</f>
        <v>0</v>
      </c>
      <c r="AN572" s="165">
        <f>COUNTIF($J572,"TER")*$AE572</f>
        <v>1</v>
      </c>
    </row>
    <row r="573" spans="1:40" ht="20.100000000000001" customHeight="1" x14ac:dyDescent="0.25">
      <c r="A573" s="12"/>
      <c r="B573" s="10">
        <v>44516</v>
      </c>
      <c r="C573" s="29"/>
      <c r="D573" s="7"/>
      <c r="E573" s="11"/>
      <c r="F573" s="120">
        <v>569</v>
      </c>
      <c r="G573" s="5"/>
      <c r="H573" s="6"/>
      <c r="I573" s="16" t="s">
        <v>60</v>
      </c>
      <c r="J573" s="17" t="s">
        <v>67</v>
      </c>
      <c r="K573" s="105" t="s">
        <v>24</v>
      </c>
      <c r="L573" s="7"/>
      <c r="M573" s="7"/>
      <c r="N573" s="6"/>
      <c r="O573" s="88">
        <f t="shared" ca="1" si="31"/>
        <v>44593</v>
      </c>
      <c r="P573" s="5" t="s">
        <v>21</v>
      </c>
      <c r="Q573" s="13" t="s">
        <v>20</v>
      </c>
      <c r="R573" s="11" t="s">
        <v>30</v>
      </c>
      <c r="S573" s="24">
        <v>44517</v>
      </c>
      <c r="T573" s="181"/>
      <c r="U573" s="181"/>
      <c r="V573" s="181"/>
      <c r="W573" s="182"/>
      <c r="X573" s="181"/>
      <c r="Y573" s="181"/>
      <c r="Z573" s="176"/>
      <c r="AA573" s="22"/>
      <c r="AB573" s="110"/>
      <c r="AC573" s="58"/>
      <c r="AE573" s="161">
        <f>IF(COUNTIF($F$5:$F573,F573)&gt;1,"0",COUNTIF($F$5:$F573,F573))</f>
        <v>1</v>
      </c>
      <c r="AF573" s="162">
        <f>COUNTIF($I573,"*GSB*")*$AE573</f>
        <v>0</v>
      </c>
      <c r="AG573" s="33">
        <f>COUNTIF($I573,"3a")*$AE573</f>
        <v>0</v>
      </c>
      <c r="AH573" s="33">
        <f>COUNTIF($I573,"4e")*$AE573</f>
        <v>1</v>
      </c>
      <c r="AI573" s="33">
        <f t="shared" si="29"/>
        <v>0</v>
      </c>
      <c r="AJ573" s="33">
        <f>COUNTIF($I573,"BAM")*$AE573</f>
        <v>0</v>
      </c>
      <c r="AK573" s="163">
        <f>(COUNTIF($I573,"AUTRES")+COUNTIF($I573,"UID")+COUNTIF($I573,"CII")+COUNTIF($I573,"EAE"))*$AE573</f>
        <v>0</v>
      </c>
      <c r="AL573" s="164">
        <f t="shared" si="30"/>
        <v>0</v>
      </c>
      <c r="AM573" s="33">
        <f>COUNTIF($J573,"MAR")*$AE573</f>
        <v>0</v>
      </c>
      <c r="AN573" s="165">
        <f>COUNTIF($J573,"TER")*$AE573</f>
        <v>1</v>
      </c>
    </row>
    <row r="574" spans="1:40" ht="20.100000000000001" customHeight="1" x14ac:dyDescent="0.25">
      <c r="A574" s="12"/>
      <c r="B574" s="10">
        <v>44516</v>
      </c>
      <c r="C574" s="29"/>
      <c r="D574" s="7"/>
      <c r="E574" s="11"/>
      <c r="F574" s="120">
        <v>570</v>
      </c>
      <c r="G574" s="5"/>
      <c r="H574" s="6"/>
      <c r="I574" s="16" t="s">
        <v>60</v>
      </c>
      <c r="J574" s="17" t="s">
        <v>67</v>
      </c>
      <c r="K574" s="105" t="s">
        <v>18</v>
      </c>
      <c r="L574" s="7"/>
      <c r="M574" s="7"/>
      <c r="N574" s="6"/>
      <c r="O574" s="88">
        <f t="shared" ca="1" si="31"/>
        <v>44593</v>
      </c>
      <c r="P574" s="5" t="s">
        <v>21</v>
      </c>
      <c r="Q574" s="13" t="s">
        <v>22</v>
      </c>
      <c r="R574" s="11" t="s">
        <v>23</v>
      </c>
      <c r="S574" s="24">
        <v>44531</v>
      </c>
      <c r="T574" s="24">
        <v>44545</v>
      </c>
      <c r="U574" s="24" t="s">
        <v>23</v>
      </c>
      <c r="V574" s="24">
        <v>45557</v>
      </c>
      <c r="W574" s="106"/>
      <c r="X574" s="24">
        <v>44547</v>
      </c>
      <c r="Y574" s="24">
        <v>44537</v>
      </c>
      <c r="Z574" s="177"/>
      <c r="AA574" s="22"/>
      <c r="AB574" s="110"/>
      <c r="AC574" s="58"/>
      <c r="AE574" s="161">
        <f>IF(COUNTIF($F$5:$F574,F574)&gt;1,"0",COUNTIF($F$5:$F574,F574))</f>
        <v>1</v>
      </c>
      <c r="AF574" s="162">
        <f>COUNTIF($I574,"*GSB*")*$AE574</f>
        <v>0</v>
      </c>
      <c r="AG574" s="33">
        <f>COUNTIF($I574,"3a")*$AE574</f>
        <v>0</v>
      </c>
      <c r="AH574" s="33">
        <f>COUNTIF($I574,"4e")*$AE574</f>
        <v>1</v>
      </c>
      <c r="AI574" s="33">
        <f t="shared" si="29"/>
        <v>0</v>
      </c>
      <c r="AJ574" s="33">
        <f>COUNTIF($I574,"BAM")*$AE574</f>
        <v>0</v>
      </c>
      <c r="AK574" s="163">
        <f>(COUNTIF($I574,"AUTRES")+COUNTIF($I574,"UID")+COUNTIF($I574,"CII")+COUNTIF($I574,"EAE"))*$AE574</f>
        <v>0</v>
      </c>
      <c r="AL574" s="164">
        <f t="shared" si="30"/>
        <v>0</v>
      </c>
      <c r="AM574" s="33">
        <f>COUNTIF($J574,"MAR")*$AE574</f>
        <v>0</v>
      </c>
      <c r="AN574" s="165">
        <f>COUNTIF($J574,"TER")*$AE574</f>
        <v>1</v>
      </c>
    </row>
    <row r="575" spans="1:40" ht="20.100000000000001" customHeight="1" x14ac:dyDescent="0.25">
      <c r="A575" s="12"/>
      <c r="B575" s="10">
        <v>44517</v>
      </c>
      <c r="C575" s="29"/>
      <c r="D575" s="7"/>
      <c r="E575" s="11"/>
      <c r="F575" s="120">
        <v>571</v>
      </c>
      <c r="G575" s="5"/>
      <c r="H575" s="6"/>
      <c r="I575" s="16" t="s">
        <v>61</v>
      </c>
      <c r="J575" s="17" t="s">
        <v>67</v>
      </c>
      <c r="K575" s="105" t="s">
        <v>18</v>
      </c>
      <c r="L575" s="7"/>
      <c r="M575" s="7"/>
      <c r="N575" s="6"/>
      <c r="O575" s="88">
        <f t="shared" ca="1" si="31"/>
        <v>44593</v>
      </c>
      <c r="P575" s="5" t="s">
        <v>21</v>
      </c>
      <c r="Q575" s="13" t="s">
        <v>22</v>
      </c>
      <c r="R575" s="11" t="s">
        <v>23</v>
      </c>
      <c r="S575" s="24">
        <v>44524</v>
      </c>
      <c r="T575" s="24">
        <v>44532</v>
      </c>
      <c r="U575" s="24" t="s">
        <v>23</v>
      </c>
      <c r="V575" s="24">
        <v>46355</v>
      </c>
      <c r="W575" s="106"/>
      <c r="X575" s="24">
        <v>44546</v>
      </c>
      <c r="Y575" s="24">
        <v>44526</v>
      </c>
      <c r="Z575" s="7"/>
      <c r="AA575" s="22"/>
      <c r="AB575" s="110"/>
      <c r="AC575" s="58"/>
      <c r="AE575" s="161">
        <f>IF(COUNTIF($F$5:$F575,F575)&gt;1,"0",COUNTIF($F$5:$F575,F575))</f>
        <v>1</v>
      </c>
      <c r="AF575" s="162">
        <f>COUNTIF($I575,"*GSB*")*$AE575</f>
        <v>0</v>
      </c>
      <c r="AG575" s="33">
        <f>COUNTIF($I575,"3a")*$AE575</f>
        <v>1</v>
      </c>
      <c r="AH575" s="33">
        <f>COUNTIF($I575,"4e")*$AE575</f>
        <v>0</v>
      </c>
      <c r="AI575" s="33">
        <f t="shared" si="29"/>
        <v>0</v>
      </c>
      <c r="AJ575" s="33">
        <f>COUNTIF($I575,"BAM")*$AE575</f>
        <v>0</v>
      </c>
      <c r="AK575" s="163">
        <f>(COUNTIF($I575,"AUTRES")+COUNTIF($I575,"UID")+COUNTIF($I575,"CII")+COUNTIF($I575,"EAE"))*$AE575</f>
        <v>0</v>
      </c>
      <c r="AL575" s="164">
        <f t="shared" si="30"/>
        <v>0</v>
      </c>
      <c r="AM575" s="33">
        <f>COUNTIF($J575,"MAR")*$AE575</f>
        <v>0</v>
      </c>
      <c r="AN575" s="165">
        <f>COUNTIF($J575,"TER")*$AE575</f>
        <v>1</v>
      </c>
    </row>
    <row r="576" spans="1:40" ht="20.100000000000001" customHeight="1" x14ac:dyDescent="0.25">
      <c r="A576" s="12"/>
      <c r="B576" s="10">
        <v>44518</v>
      </c>
      <c r="C576" s="29"/>
      <c r="D576" s="7"/>
      <c r="E576" s="11"/>
      <c r="F576" s="120">
        <v>572</v>
      </c>
      <c r="G576" s="5"/>
      <c r="H576" s="6"/>
      <c r="I576" s="16" t="s">
        <v>61</v>
      </c>
      <c r="J576" s="17" t="s">
        <v>67</v>
      </c>
      <c r="K576" s="105" t="s">
        <v>24</v>
      </c>
      <c r="L576" s="7"/>
      <c r="M576" s="7"/>
      <c r="N576" s="6"/>
      <c r="O576" s="88">
        <f t="shared" ca="1" si="31"/>
        <v>44593</v>
      </c>
      <c r="P576" s="5" t="s">
        <v>21</v>
      </c>
      <c r="Q576" s="13" t="s">
        <v>22</v>
      </c>
      <c r="R576" s="11" t="s">
        <v>23</v>
      </c>
      <c r="S576" s="24">
        <v>44531</v>
      </c>
      <c r="T576" s="24">
        <v>44545</v>
      </c>
      <c r="U576" s="24" t="s">
        <v>23</v>
      </c>
      <c r="V576" s="24">
        <v>46364</v>
      </c>
      <c r="W576" s="106"/>
      <c r="X576" s="24">
        <v>44546</v>
      </c>
      <c r="Y576" s="24">
        <v>44537</v>
      </c>
      <c r="Z576" s="177"/>
      <c r="AA576" s="22"/>
      <c r="AB576" s="110"/>
      <c r="AC576" s="58"/>
      <c r="AE576" s="161">
        <f>IF(COUNTIF($F$5:$F576,F576)&gt;1,"0",COUNTIF($F$5:$F576,F576))</f>
        <v>1</v>
      </c>
      <c r="AF576" s="162">
        <f>COUNTIF($I576,"*GSB*")*$AE576</f>
        <v>0</v>
      </c>
      <c r="AG576" s="33">
        <f>COUNTIF($I576,"3a")*$AE576</f>
        <v>1</v>
      </c>
      <c r="AH576" s="33">
        <f>COUNTIF($I576,"4e")*$AE576</f>
        <v>0</v>
      </c>
      <c r="AI576" s="33">
        <f t="shared" si="29"/>
        <v>0</v>
      </c>
      <c r="AJ576" s="33">
        <f>COUNTIF($I576,"BAM")*$AE576</f>
        <v>0</v>
      </c>
      <c r="AK576" s="163">
        <f>(COUNTIF($I576,"AUTRES")+COUNTIF($I576,"UID")+COUNTIF($I576,"CII")+COUNTIF($I576,"EAE"))*$AE576</f>
        <v>0</v>
      </c>
      <c r="AL576" s="164">
        <f t="shared" si="30"/>
        <v>0</v>
      </c>
      <c r="AM576" s="33">
        <f>COUNTIF($J576,"MAR")*$AE576</f>
        <v>0</v>
      </c>
      <c r="AN576" s="165">
        <f>COUNTIF($J576,"TER")*$AE576</f>
        <v>1</v>
      </c>
    </row>
    <row r="577" spans="1:40" ht="20.100000000000001" customHeight="1" x14ac:dyDescent="0.25">
      <c r="A577" s="12"/>
      <c r="B577" s="10">
        <v>44522</v>
      </c>
      <c r="C577" s="29"/>
      <c r="D577" s="7"/>
      <c r="E577" s="11"/>
      <c r="F577" s="120">
        <v>573</v>
      </c>
      <c r="G577" s="5"/>
      <c r="H577" s="6"/>
      <c r="I577" s="16" t="s">
        <v>61</v>
      </c>
      <c r="J577" s="17" t="s">
        <v>67</v>
      </c>
      <c r="K577" s="105" t="s">
        <v>18</v>
      </c>
      <c r="L577" s="7"/>
      <c r="M577" s="7"/>
      <c r="N577" s="6"/>
      <c r="O577" s="88">
        <f t="shared" ca="1" si="31"/>
        <v>44593</v>
      </c>
      <c r="P577" s="5" t="s">
        <v>21</v>
      </c>
      <c r="Q577" s="13" t="s">
        <v>26</v>
      </c>
      <c r="R577" s="11" t="s">
        <v>30</v>
      </c>
      <c r="S577" s="24">
        <v>44202</v>
      </c>
      <c r="T577" s="24"/>
      <c r="U577" s="24"/>
      <c r="V577" s="24"/>
      <c r="W577" s="106"/>
      <c r="X577" s="24"/>
      <c r="Y577" s="24">
        <v>44568</v>
      </c>
      <c r="Z577" s="178"/>
      <c r="AA577" s="22"/>
      <c r="AB577" s="110"/>
      <c r="AC577" s="58"/>
      <c r="AE577" s="161">
        <f>IF(COUNTIF($F$5:$F577,F577)&gt;1,"0",COUNTIF($F$5:$F577,F577))</f>
        <v>1</v>
      </c>
      <c r="AF577" s="162">
        <f>COUNTIF($I577,"*GSB*")*$AE577</f>
        <v>0</v>
      </c>
      <c r="AG577" s="33">
        <f>COUNTIF($I577,"3a")*$AE577</f>
        <v>1</v>
      </c>
      <c r="AH577" s="33">
        <f>COUNTIF($I577,"4e")*$AE577</f>
        <v>0</v>
      </c>
      <c r="AI577" s="33">
        <f t="shared" si="29"/>
        <v>0</v>
      </c>
      <c r="AJ577" s="33">
        <f>COUNTIF($I577,"BAM")*$AE577</f>
        <v>0</v>
      </c>
      <c r="AK577" s="163">
        <f>(COUNTIF($I577,"AUTRES")+COUNTIF($I577,"UID")+COUNTIF($I577,"CII")+COUNTIF($I577,"EAE"))*$AE577</f>
        <v>0</v>
      </c>
      <c r="AL577" s="164">
        <f t="shared" si="30"/>
        <v>0</v>
      </c>
      <c r="AM577" s="33">
        <f>COUNTIF($J577,"MAR")*$AE577</f>
        <v>0</v>
      </c>
      <c r="AN577" s="165">
        <f>COUNTIF($J577,"TER")*$AE577</f>
        <v>1</v>
      </c>
    </row>
    <row r="578" spans="1:40" ht="20.100000000000001" customHeight="1" x14ac:dyDescent="0.25">
      <c r="A578" s="12"/>
      <c r="B578" s="10">
        <v>44522</v>
      </c>
      <c r="C578" s="29"/>
      <c r="D578" s="7"/>
      <c r="E578" s="11"/>
      <c r="F578" s="120">
        <v>574</v>
      </c>
      <c r="G578" s="5"/>
      <c r="H578" s="6"/>
      <c r="I578" s="16" t="s">
        <v>61</v>
      </c>
      <c r="J578" s="17" t="s">
        <v>67</v>
      </c>
      <c r="K578" s="105" t="s">
        <v>24</v>
      </c>
      <c r="L578" s="7"/>
      <c r="M578" s="7"/>
      <c r="N578" s="6"/>
      <c r="O578" s="88">
        <f t="shared" ca="1" si="31"/>
        <v>44593</v>
      </c>
      <c r="P578" s="5" t="s">
        <v>21</v>
      </c>
      <c r="Q578" s="13" t="s">
        <v>26</v>
      </c>
      <c r="R578" s="11" t="s">
        <v>27</v>
      </c>
      <c r="S578" s="24">
        <v>44531</v>
      </c>
      <c r="T578" s="24"/>
      <c r="U578" s="24"/>
      <c r="V578" s="24"/>
      <c r="W578" s="106"/>
      <c r="X578" s="24"/>
      <c r="Y578" s="24">
        <v>44532</v>
      </c>
      <c r="Z578" s="7"/>
      <c r="AA578" s="22"/>
      <c r="AB578" s="110"/>
      <c r="AC578" s="58"/>
      <c r="AE578" s="161">
        <f>IF(COUNTIF($F$5:$F578,F578)&gt;1,"0",COUNTIF($F$5:$F578,F578))</f>
        <v>1</v>
      </c>
      <c r="AF578" s="162">
        <f>COUNTIF($I578,"*GSB*")*$AE578</f>
        <v>0</v>
      </c>
      <c r="AG578" s="33">
        <f>COUNTIF($I578,"3a")*$AE578</f>
        <v>1</v>
      </c>
      <c r="AH578" s="33">
        <f>COUNTIF($I578,"4e")*$AE578</f>
        <v>0</v>
      </c>
      <c r="AI578" s="33">
        <f t="shared" si="29"/>
        <v>0</v>
      </c>
      <c r="AJ578" s="33">
        <f>COUNTIF($I578,"BAM")*$AE578</f>
        <v>0</v>
      </c>
      <c r="AK578" s="163">
        <f>(COUNTIF($I578,"AUTRES")+COUNTIF($I578,"UID")+COUNTIF($I578,"CII")+COUNTIF($I578,"EAE"))*$AE578</f>
        <v>0</v>
      </c>
      <c r="AL578" s="164">
        <f t="shared" si="30"/>
        <v>0</v>
      </c>
      <c r="AM578" s="33">
        <f>COUNTIF($J578,"MAR")*$AE578</f>
        <v>0</v>
      </c>
      <c r="AN578" s="165">
        <f>COUNTIF($J578,"TER")*$AE578</f>
        <v>1</v>
      </c>
    </row>
    <row r="579" spans="1:40" ht="20.100000000000001" customHeight="1" x14ac:dyDescent="0.25">
      <c r="A579" s="12"/>
      <c r="B579" s="10">
        <v>44525</v>
      </c>
      <c r="C579" s="29"/>
      <c r="D579" s="7"/>
      <c r="E579" s="11"/>
      <c r="F579" s="120">
        <v>575</v>
      </c>
      <c r="G579" s="5"/>
      <c r="H579" s="6"/>
      <c r="I579" s="16" t="s">
        <v>60</v>
      </c>
      <c r="J579" s="17" t="s">
        <v>67</v>
      </c>
      <c r="K579" s="105" t="s">
        <v>18</v>
      </c>
      <c r="L579" s="7"/>
      <c r="M579" s="7"/>
      <c r="N579" s="6"/>
      <c r="O579" s="88">
        <f t="shared" ca="1" si="31"/>
        <v>44593</v>
      </c>
      <c r="P579" s="5" t="s">
        <v>21</v>
      </c>
      <c r="Q579" s="13" t="s">
        <v>22</v>
      </c>
      <c r="R579" s="11" t="s">
        <v>23</v>
      </c>
      <c r="S579" s="24">
        <v>44525</v>
      </c>
      <c r="T579" s="24">
        <v>44532</v>
      </c>
      <c r="U579" s="24" t="s">
        <v>23</v>
      </c>
      <c r="V579" s="24">
        <v>45098</v>
      </c>
      <c r="W579" s="106"/>
      <c r="X579" s="24">
        <v>44547</v>
      </c>
      <c r="Y579" s="24">
        <v>44526</v>
      </c>
      <c r="Z579" s="7"/>
      <c r="AA579" s="22"/>
      <c r="AB579" s="110"/>
      <c r="AC579" s="58"/>
      <c r="AE579" s="161">
        <f>IF(COUNTIF($F$5:$F579,F579)&gt;1,"0",COUNTIF($F$5:$F579,F579))</f>
        <v>1</v>
      </c>
      <c r="AF579" s="162">
        <f>COUNTIF($I579,"*GSB*")*$AE579</f>
        <v>0</v>
      </c>
      <c r="AG579" s="33">
        <f>COUNTIF($I579,"3a")*$AE579</f>
        <v>0</v>
      </c>
      <c r="AH579" s="33">
        <f>COUNTIF($I579,"4e")*$AE579</f>
        <v>1</v>
      </c>
      <c r="AI579" s="33">
        <f t="shared" si="29"/>
        <v>0</v>
      </c>
      <c r="AJ579" s="33">
        <f>COUNTIF($I579,"BAM")*$AE579</f>
        <v>0</v>
      </c>
      <c r="AK579" s="163">
        <f>(COUNTIF($I579,"AUTRES")+COUNTIF($I579,"UID")+COUNTIF($I579,"CII")+COUNTIF($I579,"EAE"))*$AE579</f>
        <v>0</v>
      </c>
      <c r="AL579" s="164">
        <f t="shared" si="30"/>
        <v>0</v>
      </c>
      <c r="AM579" s="33">
        <f>COUNTIF($J579,"MAR")*$AE579</f>
        <v>0</v>
      </c>
      <c r="AN579" s="165">
        <f>COUNTIF($J579,"TER")*$AE579</f>
        <v>1</v>
      </c>
    </row>
    <row r="580" spans="1:40" ht="20.100000000000001" customHeight="1" x14ac:dyDescent="0.25">
      <c r="A580" s="12"/>
      <c r="B580" s="10">
        <v>44525</v>
      </c>
      <c r="C580" s="29"/>
      <c r="D580" s="7"/>
      <c r="E580" s="11"/>
      <c r="F580" s="120">
        <v>576</v>
      </c>
      <c r="G580" s="5"/>
      <c r="H580" s="6"/>
      <c r="I580" s="16" t="s">
        <v>61</v>
      </c>
      <c r="J580" s="17" t="s">
        <v>67</v>
      </c>
      <c r="K580" s="101" t="s">
        <v>18</v>
      </c>
      <c r="L580" s="7"/>
      <c r="M580" s="7"/>
      <c r="N580" s="6"/>
      <c r="O580" s="88">
        <f t="shared" ca="1" si="31"/>
        <v>44593</v>
      </c>
      <c r="P580" s="5" t="s">
        <v>21</v>
      </c>
      <c r="Q580" s="13" t="s">
        <v>22</v>
      </c>
      <c r="R580" s="11" t="s">
        <v>23</v>
      </c>
      <c r="S580" s="24">
        <v>44531</v>
      </c>
      <c r="T580" s="24">
        <v>44545</v>
      </c>
      <c r="U580" s="24" t="s">
        <v>23</v>
      </c>
      <c r="V580" s="24">
        <v>44985</v>
      </c>
      <c r="W580" s="106"/>
      <c r="X580" s="24">
        <v>44571</v>
      </c>
      <c r="Y580" s="24">
        <v>44537</v>
      </c>
      <c r="Z580" s="7"/>
      <c r="AA580" s="22"/>
      <c r="AB580" s="110"/>
      <c r="AC580" s="58"/>
      <c r="AE580" s="161">
        <f>IF(COUNTIF($F$5:$F580,F580)&gt;1,"0",COUNTIF($F$5:$F580,F580))</f>
        <v>1</v>
      </c>
      <c r="AF580" s="162">
        <f>COUNTIF($I580,"*GSB*")*$AE580</f>
        <v>0</v>
      </c>
      <c r="AG580" s="33">
        <f>COUNTIF($I580,"3a")*$AE580</f>
        <v>1</v>
      </c>
      <c r="AH580" s="33">
        <f>COUNTIF($I580,"4e")*$AE580</f>
        <v>0</v>
      </c>
      <c r="AI580" s="33">
        <f t="shared" si="29"/>
        <v>0</v>
      </c>
      <c r="AJ580" s="33">
        <f>COUNTIF($I580,"BAM")*$AE580</f>
        <v>0</v>
      </c>
      <c r="AK580" s="163">
        <f>(COUNTIF($I580,"AUTRES")+COUNTIF($I580,"UID")+COUNTIF($I580,"CII")+COUNTIF($I580,"EAE"))*$AE580</f>
        <v>0</v>
      </c>
      <c r="AL580" s="164">
        <f t="shared" si="30"/>
        <v>0</v>
      </c>
      <c r="AM580" s="33">
        <f>COUNTIF($J580,"MAR")*$AE580</f>
        <v>0</v>
      </c>
      <c r="AN580" s="165">
        <f>COUNTIF($J580,"TER")*$AE580</f>
        <v>1</v>
      </c>
    </row>
    <row r="581" spans="1:40" ht="20.100000000000001" customHeight="1" x14ac:dyDescent="0.25">
      <c r="A581" s="12"/>
      <c r="B581" s="10">
        <v>44524</v>
      </c>
      <c r="C581" s="29"/>
      <c r="D581" s="7"/>
      <c r="E581" s="11"/>
      <c r="F581" s="120">
        <v>577</v>
      </c>
      <c r="G581" s="5"/>
      <c r="H581" s="6"/>
      <c r="I581" s="16" t="s">
        <v>60</v>
      </c>
      <c r="J581" s="17" t="s">
        <v>67</v>
      </c>
      <c r="K581" s="175" t="s">
        <v>18</v>
      </c>
      <c r="L581" s="7"/>
      <c r="M581" s="7"/>
      <c r="N581" s="6"/>
      <c r="O581" s="88">
        <f t="shared" ca="1" si="31"/>
        <v>44593</v>
      </c>
      <c r="P581" s="5" t="s">
        <v>21</v>
      </c>
      <c r="Q581" s="13" t="s">
        <v>22</v>
      </c>
      <c r="R581" s="11" t="s">
        <v>23</v>
      </c>
      <c r="S581" s="24">
        <v>44532</v>
      </c>
      <c r="T581" s="24">
        <v>44545</v>
      </c>
      <c r="U581" s="24" t="s">
        <v>23</v>
      </c>
      <c r="V581" s="24">
        <v>46010</v>
      </c>
      <c r="W581" s="106"/>
      <c r="X581" s="24">
        <v>44572</v>
      </c>
      <c r="Y581" s="24">
        <v>44537</v>
      </c>
      <c r="Z581" s="7"/>
      <c r="AA581" s="22"/>
      <c r="AB581" s="110"/>
      <c r="AC581" s="58"/>
      <c r="AE581" s="161">
        <f>IF(COUNTIF($F$5:$F581,F581)&gt;1,"0",COUNTIF($F$5:$F581,F581))</f>
        <v>1</v>
      </c>
      <c r="AF581" s="162">
        <f>COUNTIF($I581,"*GSB*")*$AE581</f>
        <v>0</v>
      </c>
      <c r="AG581" s="33">
        <f>COUNTIF($I581,"3a")*$AE581</f>
        <v>0</v>
      </c>
      <c r="AH581" s="33">
        <f>COUNTIF($I581,"4e")*$AE581</f>
        <v>1</v>
      </c>
      <c r="AI581" s="33">
        <f t="shared" ref="AI581:AI644" si="32">COUNTIF($I581,"*CNEC*")*$AE581</f>
        <v>0</v>
      </c>
      <c r="AJ581" s="33">
        <f>COUNTIF($I581,"BAM")*$AE581</f>
        <v>0</v>
      </c>
      <c r="AK581" s="163">
        <f>(COUNTIF($I581,"AUTRES")+COUNTIF($I581,"UID")+COUNTIF($I581,"CII")+COUNTIF($I581,"EAE"))*$AE581</f>
        <v>0</v>
      </c>
      <c r="AL581" s="164">
        <f t="shared" ref="AL581:AL644" si="33">COUNTIF($J581,"AIR")*$AE581</f>
        <v>0</v>
      </c>
      <c r="AM581" s="33">
        <f>COUNTIF($J581,"MAR")*$AE581</f>
        <v>0</v>
      </c>
      <c r="AN581" s="165">
        <f>COUNTIF($J581,"TER")*$AE581</f>
        <v>1</v>
      </c>
    </row>
    <row r="582" spans="1:40" ht="20.100000000000001" customHeight="1" x14ac:dyDescent="0.25">
      <c r="A582" s="12"/>
      <c r="B582" s="10">
        <v>44526</v>
      </c>
      <c r="C582" s="29"/>
      <c r="D582" s="7"/>
      <c r="E582" s="11"/>
      <c r="F582" s="120">
        <v>578</v>
      </c>
      <c r="G582" s="5"/>
      <c r="H582" s="6"/>
      <c r="I582" s="16" t="s">
        <v>60</v>
      </c>
      <c r="J582" s="17" t="s">
        <v>67</v>
      </c>
      <c r="K582" s="105" t="s">
        <v>33</v>
      </c>
      <c r="L582" s="7"/>
      <c r="M582" s="7"/>
      <c r="N582" s="6"/>
      <c r="O582" s="88">
        <f t="shared" ca="1" si="31"/>
        <v>44593</v>
      </c>
      <c r="P582" s="5" t="s">
        <v>26</v>
      </c>
      <c r="Q582" s="13" t="s">
        <v>22</v>
      </c>
      <c r="R582" s="11" t="s">
        <v>27</v>
      </c>
      <c r="S582" s="24">
        <v>44526</v>
      </c>
      <c r="T582" s="24"/>
      <c r="U582" s="24"/>
      <c r="V582" s="24"/>
      <c r="W582" s="106"/>
      <c r="X582" s="24"/>
      <c r="Y582" s="24">
        <v>44530</v>
      </c>
      <c r="Z582" s="7"/>
      <c r="AA582" s="22"/>
      <c r="AB582" s="110"/>
      <c r="AC582" s="58"/>
      <c r="AE582" s="161">
        <f>IF(COUNTIF($F$5:$F582,F582)&gt;1,"0",COUNTIF($F$5:$F582,F582))</f>
        <v>1</v>
      </c>
      <c r="AF582" s="162">
        <f>COUNTIF($I582,"*GSB*")*$AE582</f>
        <v>0</v>
      </c>
      <c r="AG582" s="33">
        <f>COUNTIF($I582,"3a")*$AE582</f>
        <v>0</v>
      </c>
      <c r="AH582" s="33">
        <f>COUNTIF($I582,"4e")*$AE582</f>
        <v>1</v>
      </c>
      <c r="AI582" s="33">
        <f t="shared" si="32"/>
        <v>0</v>
      </c>
      <c r="AJ582" s="33">
        <f>COUNTIF($I582,"BAM")*$AE582</f>
        <v>0</v>
      </c>
      <c r="AK582" s="163">
        <f>(COUNTIF($I582,"AUTRES")+COUNTIF($I582,"UID")+COUNTIF($I582,"CII")+COUNTIF($I582,"EAE"))*$AE582</f>
        <v>0</v>
      </c>
      <c r="AL582" s="164">
        <f t="shared" si="33"/>
        <v>0</v>
      </c>
      <c r="AM582" s="33">
        <f>COUNTIF($J582,"MAR")*$AE582</f>
        <v>0</v>
      </c>
      <c r="AN582" s="165">
        <f>COUNTIF($J582,"TER")*$AE582</f>
        <v>1</v>
      </c>
    </row>
    <row r="583" spans="1:40" ht="20.100000000000001" customHeight="1" x14ac:dyDescent="0.25">
      <c r="A583" s="12"/>
      <c r="B583" s="10">
        <v>44524</v>
      </c>
      <c r="C583" s="29"/>
      <c r="D583" s="7"/>
      <c r="E583" s="11"/>
      <c r="F583" s="120">
        <v>579</v>
      </c>
      <c r="G583" s="5"/>
      <c r="H583" s="6"/>
      <c r="I583" s="16" t="s">
        <v>60</v>
      </c>
      <c r="J583" s="17" t="s">
        <v>67</v>
      </c>
      <c r="K583" s="105" t="s">
        <v>24</v>
      </c>
      <c r="L583" s="7"/>
      <c r="M583" s="7"/>
      <c r="N583" s="6"/>
      <c r="O583" s="88">
        <f t="shared" ca="1" si="31"/>
        <v>44593</v>
      </c>
      <c r="P583" s="5" t="s">
        <v>21</v>
      </c>
      <c r="Q583" s="13" t="s">
        <v>22</v>
      </c>
      <c r="R583" s="11" t="s">
        <v>23</v>
      </c>
      <c r="S583" s="24">
        <v>44532</v>
      </c>
      <c r="T583" s="24">
        <v>44545</v>
      </c>
      <c r="U583" s="24" t="s">
        <v>23</v>
      </c>
      <c r="V583" s="24">
        <v>46010</v>
      </c>
      <c r="W583" s="106"/>
      <c r="X583" s="24">
        <v>44572</v>
      </c>
      <c r="Y583" s="24">
        <v>44537</v>
      </c>
      <c r="Z583" s="177"/>
      <c r="AA583" s="22"/>
      <c r="AB583" s="110"/>
      <c r="AC583" s="58"/>
      <c r="AE583" s="161">
        <f>IF(COUNTIF($F$5:$F583,F583)&gt;1,"0",COUNTIF($F$5:$F583,F583))</f>
        <v>1</v>
      </c>
      <c r="AF583" s="162">
        <f>COUNTIF($I583,"*GSB*")*$AE583</f>
        <v>0</v>
      </c>
      <c r="AG583" s="33">
        <f>COUNTIF($I583,"3a")*$AE583</f>
        <v>0</v>
      </c>
      <c r="AH583" s="33">
        <f>COUNTIF($I583,"4e")*$AE583</f>
        <v>1</v>
      </c>
      <c r="AI583" s="33">
        <f t="shared" si="32"/>
        <v>0</v>
      </c>
      <c r="AJ583" s="33">
        <f>COUNTIF($I583,"BAM")*$AE583</f>
        <v>0</v>
      </c>
      <c r="AK583" s="163">
        <f>(COUNTIF($I583,"AUTRES")+COUNTIF($I583,"UID")+COUNTIF($I583,"CII")+COUNTIF($I583,"EAE"))*$AE583</f>
        <v>0</v>
      </c>
      <c r="AL583" s="164">
        <f t="shared" si="33"/>
        <v>0</v>
      </c>
      <c r="AM583" s="33">
        <f>COUNTIF($J583,"MAR")*$AE583</f>
        <v>0</v>
      </c>
      <c r="AN583" s="165">
        <f>COUNTIF($J583,"TER")*$AE583</f>
        <v>1</v>
      </c>
    </row>
    <row r="584" spans="1:40" ht="20.100000000000001" customHeight="1" x14ac:dyDescent="0.25">
      <c r="A584" s="12"/>
      <c r="B584" s="10">
        <v>44526</v>
      </c>
      <c r="C584" s="29"/>
      <c r="D584" s="7"/>
      <c r="E584" s="11"/>
      <c r="F584" s="120">
        <v>580</v>
      </c>
      <c r="G584" s="5"/>
      <c r="H584" s="6"/>
      <c r="I584" s="16" t="s">
        <v>60</v>
      </c>
      <c r="J584" s="17" t="s">
        <v>67</v>
      </c>
      <c r="K584" s="105" t="s">
        <v>33</v>
      </c>
      <c r="L584" s="7"/>
      <c r="M584" s="7"/>
      <c r="N584" s="6"/>
      <c r="O584" s="88">
        <f t="shared" ca="1" si="31"/>
        <v>44593</v>
      </c>
      <c r="P584" s="5" t="s">
        <v>21</v>
      </c>
      <c r="Q584" s="13" t="s">
        <v>22</v>
      </c>
      <c r="R584" s="11" t="s">
        <v>27</v>
      </c>
      <c r="S584" s="24">
        <v>44526</v>
      </c>
      <c r="T584" s="24"/>
      <c r="U584" s="24"/>
      <c r="V584" s="24"/>
      <c r="W584" s="106"/>
      <c r="X584" s="24"/>
      <c r="Y584" s="24">
        <v>44530</v>
      </c>
      <c r="Z584" s="7"/>
      <c r="AA584" s="22"/>
      <c r="AB584" s="110"/>
      <c r="AC584" s="58"/>
      <c r="AE584" s="161">
        <f>IF(COUNTIF($F$5:$F584,F584)&gt;1,"0",COUNTIF($F$5:$F584,F584))</f>
        <v>1</v>
      </c>
      <c r="AF584" s="162">
        <f>COUNTIF($I584,"*GSB*")*$AE584</f>
        <v>0</v>
      </c>
      <c r="AG584" s="33">
        <f>COUNTIF($I584,"3a")*$AE584</f>
        <v>0</v>
      </c>
      <c r="AH584" s="33">
        <f>COUNTIF($I584,"4e")*$AE584</f>
        <v>1</v>
      </c>
      <c r="AI584" s="33">
        <f t="shared" si="32"/>
        <v>0</v>
      </c>
      <c r="AJ584" s="33">
        <f>COUNTIF($I584,"BAM")*$AE584</f>
        <v>0</v>
      </c>
      <c r="AK584" s="163">
        <f>(COUNTIF($I584,"AUTRES")+COUNTIF($I584,"UID")+COUNTIF($I584,"CII")+COUNTIF($I584,"EAE"))*$AE584</f>
        <v>0</v>
      </c>
      <c r="AL584" s="164">
        <f t="shared" si="33"/>
        <v>0</v>
      </c>
      <c r="AM584" s="33">
        <f>COUNTIF($J584,"MAR")*$AE584</f>
        <v>0</v>
      </c>
      <c r="AN584" s="165">
        <f>COUNTIF($J584,"TER")*$AE584</f>
        <v>1</v>
      </c>
    </row>
    <row r="585" spans="1:40" ht="20.100000000000001" customHeight="1" x14ac:dyDescent="0.25">
      <c r="A585" s="12"/>
      <c r="B585" s="10">
        <v>44526</v>
      </c>
      <c r="C585" s="29"/>
      <c r="D585" s="7"/>
      <c r="E585" s="11"/>
      <c r="F585" s="120">
        <v>581</v>
      </c>
      <c r="G585" s="5"/>
      <c r="H585" s="6"/>
      <c r="I585" s="16" t="s">
        <v>61</v>
      </c>
      <c r="J585" s="17" t="s">
        <v>67</v>
      </c>
      <c r="K585" s="105" t="s">
        <v>18</v>
      </c>
      <c r="L585" s="7"/>
      <c r="M585" s="7"/>
      <c r="N585" s="6"/>
      <c r="O585" s="88">
        <f ca="1">TODAY()-N585</f>
        <v>44593</v>
      </c>
      <c r="P585" s="5" t="s">
        <v>21</v>
      </c>
      <c r="Q585" s="13" t="s">
        <v>22</v>
      </c>
      <c r="R585" s="11" t="s">
        <v>23</v>
      </c>
      <c r="S585" s="24">
        <v>44530</v>
      </c>
      <c r="T585" s="24">
        <v>44545</v>
      </c>
      <c r="U585" s="24" t="s">
        <v>23</v>
      </c>
      <c r="V585" s="24">
        <v>45662</v>
      </c>
      <c r="W585" s="106"/>
      <c r="X585" s="24">
        <v>44546</v>
      </c>
      <c r="Y585" s="24">
        <v>44537</v>
      </c>
      <c r="Z585" s="7"/>
      <c r="AA585" s="22"/>
      <c r="AB585" s="110"/>
      <c r="AC585" s="58"/>
      <c r="AE585" s="161">
        <f>IF(COUNTIF($F$5:$F585,F585)&gt;1,"0",COUNTIF($F$5:$F585,F585))</f>
        <v>1</v>
      </c>
      <c r="AF585" s="162">
        <f>COUNTIF($I585,"*GSB*")*$AE585</f>
        <v>0</v>
      </c>
      <c r="AG585" s="33">
        <f>COUNTIF($I585,"3a")*$AE585</f>
        <v>1</v>
      </c>
      <c r="AH585" s="33">
        <f>COUNTIF($I585,"4e")*$AE585</f>
        <v>0</v>
      </c>
      <c r="AI585" s="33">
        <f t="shared" si="32"/>
        <v>0</v>
      </c>
      <c r="AJ585" s="33">
        <f>COUNTIF($I585,"BAM")*$AE585</f>
        <v>0</v>
      </c>
      <c r="AK585" s="163">
        <f>(COUNTIF($I585,"AUTRES")+COUNTIF($I585,"UID")+COUNTIF($I585,"CII")+COUNTIF($I585,"EAE"))*$AE585</f>
        <v>0</v>
      </c>
      <c r="AL585" s="164">
        <f t="shared" si="33"/>
        <v>0</v>
      </c>
      <c r="AM585" s="33">
        <f>COUNTIF($J585,"MAR")*$AE585</f>
        <v>0</v>
      </c>
      <c r="AN585" s="165">
        <f>COUNTIF($J585,"TER")*$AE585</f>
        <v>1</v>
      </c>
    </row>
    <row r="586" spans="1:40" ht="20.100000000000001" customHeight="1" x14ac:dyDescent="0.25">
      <c r="A586" s="12"/>
      <c r="B586" s="10">
        <v>44526</v>
      </c>
      <c r="C586" s="29"/>
      <c r="D586" s="7"/>
      <c r="E586" s="11"/>
      <c r="F586" s="120">
        <v>582</v>
      </c>
      <c r="G586" s="5"/>
      <c r="H586" s="6"/>
      <c r="I586" s="16" t="s">
        <v>61</v>
      </c>
      <c r="J586" s="17" t="s">
        <v>67</v>
      </c>
      <c r="K586" s="105" t="s">
        <v>24</v>
      </c>
      <c r="L586" s="7"/>
      <c r="M586" s="7"/>
      <c r="N586" s="6"/>
      <c r="O586" s="88">
        <f t="shared" ca="1" si="31"/>
        <v>44593</v>
      </c>
      <c r="P586" s="5" t="s">
        <v>21</v>
      </c>
      <c r="Q586" s="13" t="s">
        <v>22</v>
      </c>
      <c r="R586" s="11" t="s">
        <v>23</v>
      </c>
      <c r="S586" s="24">
        <v>44532</v>
      </c>
      <c r="T586" s="24">
        <v>44545</v>
      </c>
      <c r="U586" s="24" t="s">
        <v>23</v>
      </c>
      <c r="V586" s="24">
        <v>45662</v>
      </c>
      <c r="W586" s="106"/>
      <c r="X586" s="24">
        <v>44546</v>
      </c>
      <c r="Y586" s="24">
        <v>44537</v>
      </c>
      <c r="Z586" s="177"/>
      <c r="AA586" s="22"/>
      <c r="AB586" s="110"/>
      <c r="AC586" s="58"/>
      <c r="AE586" s="161">
        <f>IF(COUNTIF($F$5:$F586,F586)&gt;1,"0",COUNTIF($F$5:$F586,F586))</f>
        <v>1</v>
      </c>
      <c r="AF586" s="162">
        <f>COUNTIF($I586,"*GSB*")*$AE586</f>
        <v>0</v>
      </c>
      <c r="AG586" s="33">
        <f>COUNTIF($I586,"3a")*$AE586</f>
        <v>1</v>
      </c>
      <c r="AH586" s="33">
        <f>COUNTIF($I586,"4e")*$AE586</f>
        <v>0</v>
      </c>
      <c r="AI586" s="33">
        <f t="shared" si="32"/>
        <v>0</v>
      </c>
      <c r="AJ586" s="33">
        <f>COUNTIF($I586,"BAM")*$AE586</f>
        <v>0</v>
      </c>
      <c r="AK586" s="163">
        <f>(COUNTIF($I586,"AUTRES")+COUNTIF($I586,"UID")+COUNTIF($I586,"CII")+COUNTIF($I586,"EAE"))*$AE586</f>
        <v>0</v>
      </c>
      <c r="AL586" s="164">
        <f t="shared" si="33"/>
        <v>0</v>
      </c>
      <c r="AM586" s="33">
        <f>COUNTIF($J586,"MAR")*$AE586</f>
        <v>0</v>
      </c>
      <c r="AN586" s="165">
        <f>COUNTIF($J586,"TER")*$AE586</f>
        <v>1</v>
      </c>
    </row>
    <row r="587" spans="1:40" ht="20.100000000000001" customHeight="1" x14ac:dyDescent="0.25">
      <c r="A587" s="12"/>
      <c r="B587" s="10">
        <v>44523</v>
      </c>
      <c r="C587" s="29"/>
      <c r="D587" s="7"/>
      <c r="E587" s="11"/>
      <c r="F587" s="120">
        <v>583</v>
      </c>
      <c r="G587" s="5"/>
      <c r="H587" s="6"/>
      <c r="I587" s="16" t="s">
        <v>61</v>
      </c>
      <c r="J587" s="17" t="s">
        <v>67</v>
      </c>
      <c r="K587" s="105" t="s">
        <v>18</v>
      </c>
      <c r="L587" s="7"/>
      <c r="M587" s="7"/>
      <c r="N587" s="6"/>
      <c r="O587" s="88">
        <f t="shared" ca="1" si="31"/>
        <v>44593</v>
      </c>
      <c r="P587" s="5" t="s">
        <v>21</v>
      </c>
      <c r="Q587" s="13" t="s">
        <v>22</v>
      </c>
      <c r="R587" s="11" t="s">
        <v>23</v>
      </c>
      <c r="S587" s="24">
        <v>44531</v>
      </c>
      <c r="T587" s="24">
        <v>44545</v>
      </c>
      <c r="U587" s="24" t="s">
        <v>23</v>
      </c>
      <c r="V587" s="24">
        <v>45164</v>
      </c>
      <c r="W587" s="106"/>
      <c r="X587" s="24">
        <v>44547</v>
      </c>
      <c r="Y587" s="24">
        <v>44537</v>
      </c>
      <c r="Z587" s="177"/>
      <c r="AA587" s="22"/>
      <c r="AB587" s="110"/>
      <c r="AC587" s="58"/>
      <c r="AE587" s="161">
        <f>IF(COUNTIF($F$5:$F587,F587)&gt;1,"0",COUNTIF($F$5:$F587,F587))</f>
        <v>1</v>
      </c>
      <c r="AF587" s="162">
        <f>COUNTIF($I587,"*GSB*")*$AE587</f>
        <v>0</v>
      </c>
      <c r="AG587" s="33">
        <f>COUNTIF($I587,"3a")*$AE587</f>
        <v>1</v>
      </c>
      <c r="AH587" s="33">
        <f>COUNTIF($I587,"4e")*$AE587</f>
        <v>0</v>
      </c>
      <c r="AI587" s="33">
        <f t="shared" si="32"/>
        <v>0</v>
      </c>
      <c r="AJ587" s="33">
        <f>COUNTIF($I587,"BAM")*$AE587</f>
        <v>0</v>
      </c>
      <c r="AK587" s="163">
        <f>(COUNTIF($I587,"AUTRES")+COUNTIF($I587,"UID")+COUNTIF($I587,"CII")+COUNTIF($I587,"EAE"))*$AE587</f>
        <v>0</v>
      </c>
      <c r="AL587" s="164">
        <f t="shared" si="33"/>
        <v>0</v>
      </c>
      <c r="AM587" s="33">
        <f>COUNTIF($J587,"MAR")*$AE587</f>
        <v>0</v>
      </c>
      <c r="AN587" s="165">
        <f>COUNTIF($J587,"TER")*$AE587</f>
        <v>1</v>
      </c>
    </row>
    <row r="588" spans="1:40" ht="20.100000000000001" customHeight="1" x14ac:dyDescent="0.25">
      <c r="A588" s="12"/>
      <c r="B588" s="10">
        <v>44524</v>
      </c>
      <c r="C588" s="29"/>
      <c r="D588" s="7"/>
      <c r="E588" s="11"/>
      <c r="F588" s="120">
        <v>584</v>
      </c>
      <c r="G588" s="5"/>
      <c r="H588" s="6"/>
      <c r="I588" s="16" t="s">
        <v>61</v>
      </c>
      <c r="J588" s="17" t="s">
        <v>67</v>
      </c>
      <c r="K588" s="105" t="s">
        <v>24</v>
      </c>
      <c r="L588" s="7"/>
      <c r="M588" s="7"/>
      <c r="N588" s="6"/>
      <c r="O588" s="88">
        <f t="shared" ca="1" si="31"/>
        <v>44593</v>
      </c>
      <c r="P588" s="5" t="s">
        <v>21</v>
      </c>
      <c r="Q588" s="13" t="s">
        <v>22</v>
      </c>
      <c r="R588" s="11" t="s">
        <v>23</v>
      </c>
      <c r="S588" s="24">
        <v>44531</v>
      </c>
      <c r="T588" s="24">
        <v>44545</v>
      </c>
      <c r="U588" s="24" t="s">
        <v>23</v>
      </c>
      <c r="V588" s="24">
        <v>45366</v>
      </c>
      <c r="W588" s="106"/>
      <c r="X588" s="24">
        <v>44546</v>
      </c>
      <c r="Y588" s="24">
        <v>44537</v>
      </c>
      <c r="Z588" s="177"/>
      <c r="AA588" s="22"/>
      <c r="AB588" s="110"/>
      <c r="AC588" s="58"/>
      <c r="AE588" s="161">
        <f>IF(COUNTIF($F$5:$F588,F588)&gt;1,"0",COUNTIF($F$5:$F588,F588))</f>
        <v>1</v>
      </c>
      <c r="AF588" s="162">
        <f>COUNTIF($I588,"*GSB*")*$AE588</f>
        <v>0</v>
      </c>
      <c r="AG588" s="33">
        <f>COUNTIF($I588,"3a")*$AE588</f>
        <v>1</v>
      </c>
      <c r="AH588" s="33">
        <f>COUNTIF($I588,"4e")*$AE588</f>
        <v>0</v>
      </c>
      <c r="AI588" s="33">
        <f t="shared" si="32"/>
        <v>0</v>
      </c>
      <c r="AJ588" s="33">
        <f>COUNTIF($I588,"BAM")*$AE588</f>
        <v>0</v>
      </c>
      <c r="AK588" s="163">
        <f>(COUNTIF($I588,"AUTRES")+COUNTIF($I588,"UID")+COUNTIF($I588,"CII")+COUNTIF($I588,"EAE"))*$AE588</f>
        <v>0</v>
      </c>
      <c r="AL588" s="164">
        <f t="shared" si="33"/>
        <v>0</v>
      </c>
      <c r="AM588" s="33">
        <f>COUNTIF($J588,"MAR")*$AE588</f>
        <v>0</v>
      </c>
      <c r="AN588" s="165">
        <f>COUNTIF($J588,"TER")*$AE588</f>
        <v>1</v>
      </c>
    </row>
    <row r="589" spans="1:40" ht="20.100000000000001" customHeight="1" x14ac:dyDescent="0.25">
      <c r="A589" s="12"/>
      <c r="B589" s="10">
        <v>44526</v>
      </c>
      <c r="C589" s="29"/>
      <c r="D589" s="7"/>
      <c r="E589" s="11"/>
      <c r="F589" s="120">
        <v>585</v>
      </c>
      <c r="G589" s="5"/>
      <c r="H589" s="6"/>
      <c r="I589" s="16" t="s">
        <v>61</v>
      </c>
      <c r="J589" s="17" t="s">
        <v>67</v>
      </c>
      <c r="K589" s="105" t="s">
        <v>33</v>
      </c>
      <c r="L589" s="7"/>
      <c r="M589" s="7"/>
      <c r="N589" s="6"/>
      <c r="O589" s="88">
        <f ca="1">TODAY()-N589</f>
        <v>44593</v>
      </c>
      <c r="P589" s="5" t="s">
        <v>21</v>
      </c>
      <c r="Q589" s="13" t="s">
        <v>22</v>
      </c>
      <c r="R589" s="11" t="s">
        <v>23</v>
      </c>
      <c r="S589" s="24">
        <v>44530</v>
      </c>
      <c r="T589" s="24">
        <v>44545</v>
      </c>
      <c r="U589" s="24" t="s">
        <v>23</v>
      </c>
      <c r="V589" s="24">
        <v>45662</v>
      </c>
      <c r="W589" s="106"/>
      <c r="X589" s="24">
        <v>44546</v>
      </c>
      <c r="Y589" s="24">
        <v>44537</v>
      </c>
      <c r="Z589" s="7"/>
      <c r="AA589" s="22"/>
      <c r="AB589" s="110"/>
      <c r="AC589" s="58"/>
      <c r="AE589" s="161">
        <f>IF(COUNTIF($F$5:$F589,F589)&gt;1,"0",COUNTIF($F$5:$F589,F589))</f>
        <v>1</v>
      </c>
      <c r="AF589" s="162">
        <f>COUNTIF($I589,"*GSB*")*$AE589</f>
        <v>0</v>
      </c>
      <c r="AG589" s="33">
        <f>COUNTIF($I589,"3a")*$AE589</f>
        <v>1</v>
      </c>
      <c r="AH589" s="33">
        <f>COUNTIF($I589,"4e")*$AE589</f>
        <v>0</v>
      </c>
      <c r="AI589" s="33">
        <f t="shared" si="32"/>
        <v>0</v>
      </c>
      <c r="AJ589" s="33">
        <f>COUNTIF($I589,"BAM")*$AE589</f>
        <v>0</v>
      </c>
      <c r="AK589" s="163">
        <f>(COUNTIF($I589,"AUTRES")+COUNTIF($I589,"UID")+COUNTIF($I589,"CII")+COUNTIF($I589,"EAE"))*$AE589</f>
        <v>0</v>
      </c>
      <c r="AL589" s="164">
        <f t="shared" si="33"/>
        <v>0</v>
      </c>
      <c r="AM589" s="33">
        <f>COUNTIF($J589,"MAR")*$AE589</f>
        <v>0</v>
      </c>
      <c r="AN589" s="165">
        <f>COUNTIF($J589,"TER")*$AE589</f>
        <v>1</v>
      </c>
    </row>
    <row r="590" spans="1:40" ht="20.100000000000001" customHeight="1" x14ac:dyDescent="0.25">
      <c r="A590" s="12"/>
      <c r="B590" s="10">
        <v>44526</v>
      </c>
      <c r="C590" s="29"/>
      <c r="D590" s="7"/>
      <c r="E590" s="11"/>
      <c r="F590" s="120">
        <v>586</v>
      </c>
      <c r="G590" s="115"/>
      <c r="H590" s="6"/>
      <c r="I590" s="16" t="s">
        <v>61</v>
      </c>
      <c r="J590" s="17" t="s">
        <v>67</v>
      </c>
      <c r="K590" s="105" t="s">
        <v>18</v>
      </c>
      <c r="L590" s="7"/>
      <c r="M590" s="7"/>
      <c r="N590" s="6"/>
      <c r="O590" s="88">
        <f ca="1">TODAY()-N590</f>
        <v>44593</v>
      </c>
      <c r="P590" s="5" t="s">
        <v>21</v>
      </c>
      <c r="Q590" s="13" t="s">
        <v>22</v>
      </c>
      <c r="R590" s="11" t="s">
        <v>23</v>
      </c>
      <c r="S590" s="24">
        <v>44531</v>
      </c>
      <c r="T590" s="24">
        <v>44545</v>
      </c>
      <c r="U590" s="24" t="s">
        <v>23</v>
      </c>
      <c r="V590" s="24">
        <v>46364</v>
      </c>
      <c r="W590" s="106"/>
      <c r="X590" s="24">
        <v>44547</v>
      </c>
      <c r="Y590" s="24">
        <v>44537</v>
      </c>
      <c r="Z590" s="7"/>
      <c r="AA590" s="22"/>
      <c r="AB590" s="110"/>
      <c r="AC590" s="58"/>
      <c r="AE590" s="161">
        <f>IF(COUNTIF($F$5:$F590,F590)&gt;1,"0",COUNTIF($F$5:$F590,F590))</f>
        <v>1</v>
      </c>
      <c r="AF590" s="162">
        <f>COUNTIF($I590,"*GSB*")*$AE590</f>
        <v>0</v>
      </c>
      <c r="AG590" s="33">
        <f>COUNTIF($I590,"3a")*$AE590</f>
        <v>1</v>
      </c>
      <c r="AH590" s="33">
        <f>COUNTIF($I590,"4e")*$AE590</f>
        <v>0</v>
      </c>
      <c r="AI590" s="33">
        <f t="shared" si="32"/>
        <v>0</v>
      </c>
      <c r="AJ590" s="33">
        <f>COUNTIF($I590,"BAM")*$AE590</f>
        <v>0</v>
      </c>
      <c r="AK590" s="163">
        <f>(COUNTIF($I590,"AUTRES")+COUNTIF($I590,"UID")+COUNTIF($I590,"CII")+COUNTIF($I590,"EAE"))*$AE590</f>
        <v>0</v>
      </c>
      <c r="AL590" s="164">
        <f t="shared" si="33"/>
        <v>0</v>
      </c>
      <c r="AM590" s="33">
        <f>COUNTIF($J590,"MAR")*$AE590</f>
        <v>0</v>
      </c>
      <c r="AN590" s="165">
        <f>COUNTIF($J590,"TER")*$AE590</f>
        <v>1</v>
      </c>
    </row>
    <row r="591" spans="1:40" ht="20.100000000000001" customHeight="1" x14ac:dyDescent="0.25">
      <c r="A591" s="12"/>
      <c r="B591" s="10">
        <v>44526</v>
      </c>
      <c r="C591" s="29"/>
      <c r="D591" s="7"/>
      <c r="E591" s="11"/>
      <c r="F591" s="120">
        <v>587</v>
      </c>
      <c r="G591" s="115"/>
      <c r="H591" s="6"/>
      <c r="I591" s="16" t="s">
        <v>61</v>
      </c>
      <c r="J591" s="17" t="s">
        <v>67</v>
      </c>
      <c r="K591" s="105" t="s">
        <v>18</v>
      </c>
      <c r="L591" s="7"/>
      <c r="M591" s="7"/>
      <c r="N591" s="6"/>
      <c r="O591" s="88">
        <f t="shared" ref="O591" ca="1" si="34">TODAY()-N591</f>
        <v>44593</v>
      </c>
      <c r="P591" s="5" t="s">
        <v>21</v>
      </c>
      <c r="Q591" s="13" t="s">
        <v>22</v>
      </c>
      <c r="R591" s="11" t="s">
        <v>23</v>
      </c>
      <c r="S591" s="24">
        <v>44531</v>
      </c>
      <c r="T591" s="24">
        <v>44545</v>
      </c>
      <c r="U591" s="24" t="s">
        <v>23</v>
      </c>
      <c r="V591" s="24">
        <v>46364</v>
      </c>
      <c r="W591" s="106"/>
      <c r="X591" s="24">
        <v>44546</v>
      </c>
      <c r="Y591" s="24">
        <v>44537</v>
      </c>
      <c r="Z591" s="7"/>
      <c r="AA591" s="22"/>
      <c r="AB591" s="110"/>
      <c r="AC591" s="58"/>
      <c r="AE591" s="161">
        <f>IF(COUNTIF($F$5:$F591,F591)&gt;1,"0",COUNTIF($F$5:$F591,F591))</f>
        <v>1</v>
      </c>
      <c r="AF591" s="162">
        <f>COUNTIF($I591,"*GSB*")*$AE591</f>
        <v>0</v>
      </c>
      <c r="AG591" s="33">
        <f>COUNTIF($I591,"3a")*$AE591</f>
        <v>1</v>
      </c>
      <c r="AH591" s="33">
        <f>COUNTIF($I591,"4e")*$AE591</f>
        <v>0</v>
      </c>
      <c r="AI591" s="33">
        <f t="shared" si="32"/>
        <v>0</v>
      </c>
      <c r="AJ591" s="33">
        <f>COUNTIF($I591,"BAM")*$AE591</f>
        <v>0</v>
      </c>
      <c r="AK591" s="163">
        <f>(COUNTIF($I591,"AUTRES")+COUNTIF($I591,"UID")+COUNTIF($I591,"CII")+COUNTIF($I591,"EAE"))*$AE591</f>
        <v>0</v>
      </c>
      <c r="AL591" s="164">
        <f t="shared" si="33"/>
        <v>0</v>
      </c>
      <c r="AM591" s="33">
        <f>COUNTIF($J591,"MAR")*$AE591</f>
        <v>0</v>
      </c>
      <c r="AN591" s="165">
        <f>COUNTIF($J591,"TER")*$AE591</f>
        <v>1</v>
      </c>
    </row>
    <row r="592" spans="1:40" ht="20.100000000000001" customHeight="1" x14ac:dyDescent="0.25">
      <c r="A592" s="12"/>
      <c r="B592" s="10">
        <v>44529</v>
      </c>
      <c r="C592" s="29"/>
      <c r="D592" s="7"/>
      <c r="E592" s="11"/>
      <c r="F592" s="120">
        <v>588</v>
      </c>
      <c r="G592" s="5"/>
      <c r="H592" s="6"/>
      <c r="I592" s="16" t="s">
        <v>60</v>
      </c>
      <c r="J592" s="17" t="s">
        <v>67</v>
      </c>
      <c r="K592" s="105" t="s">
        <v>24</v>
      </c>
      <c r="L592" s="7"/>
      <c r="M592" s="7"/>
      <c r="N592" s="6"/>
      <c r="O592" s="88">
        <f t="shared" ca="1" si="31"/>
        <v>44593</v>
      </c>
      <c r="P592" s="5" t="s">
        <v>21</v>
      </c>
      <c r="Q592" s="13" t="s">
        <v>20</v>
      </c>
      <c r="R592" s="11" t="s">
        <v>19</v>
      </c>
      <c r="S592" s="24">
        <v>44531</v>
      </c>
      <c r="T592" s="24"/>
      <c r="U592" s="24"/>
      <c r="V592" s="24"/>
      <c r="W592" s="106"/>
      <c r="X592" s="24"/>
      <c r="Y592" s="24"/>
      <c r="Z592" s="7"/>
      <c r="AA592" s="22"/>
      <c r="AB592" s="110"/>
      <c r="AC592" s="58"/>
      <c r="AE592" s="161">
        <f>IF(COUNTIF($F$5:$F592,F592)&gt;1,"0",COUNTIF($F$5:$F592,F592))</f>
        <v>1</v>
      </c>
      <c r="AF592" s="162">
        <f>COUNTIF($I592,"*GSB*")*$AE592</f>
        <v>0</v>
      </c>
      <c r="AG592" s="33">
        <f>COUNTIF($I592,"3a")*$AE592</f>
        <v>0</v>
      </c>
      <c r="AH592" s="33">
        <f>COUNTIF($I592,"4e")*$AE592</f>
        <v>1</v>
      </c>
      <c r="AI592" s="33">
        <f t="shared" si="32"/>
        <v>0</v>
      </c>
      <c r="AJ592" s="33">
        <f>COUNTIF($I592,"BAM")*$AE592</f>
        <v>0</v>
      </c>
      <c r="AK592" s="163">
        <f>(COUNTIF($I592,"AUTRES")+COUNTIF($I592,"UID")+COUNTIF($I592,"CII")+COUNTIF($I592,"EAE"))*$AE592</f>
        <v>0</v>
      </c>
      <c r="AL592" s="164">
        <f t="shared" si="33"/>
        <v>0</v>
      </c>
      <c r="AM592" s="33">
        <f>COUNTIF($J592,"MAR")*$AE592</f>
        <v>0</v>
      </c>
      <c r="AN592" s="165">
        <f>COUNTIF($J592,"TER")*$AE592</f>
        <v>1</v>
      </c>
    </row>
    <row r="593" spans="1:40" ht="20.100000000000001" customHeight="1" x14ac:dyDescent="0.25">
      <c r="A593" s="12"/>
      <c r="B593" s="10">
        <v>44529</v>
      </c>
      <c r="C593" s="29"/>
      <c r="D593" s="7"/>
      <c r="E593" s="11"/>
      <c r="F593" s="120">
        <v>589</v>
      </c>
      <c r="G593" s="5"/>
      <c r="H593" s="6"/>
      <c r="I593" s="16" t="s">
        <v>60</v>
      </c>
      <c r="J593" s="17" t="s">
        <v>67</v>
      </c>
      <c r="K593" s="105" t="s">
        <v>18</v>
      </c>
      <c r="L593" s="7"/>
      <c r="M593" s="7"/>
      <c r="N593" s="6"/>
      <c r="O593" s="88">
        <f ca="1">TODAY()-N593</f>
        <v>44593</v>
      </c>
      <c r="P593" s="5" t="s">
        <v>21</v>
      </c>
      <c r="Q593" s="13" t="s">
        <v>22</v>
      </c>
      <c r="R593" s="11" t="s">
        <v>19</v>
      </c>
      <c r="S593" s="24">
        <v>44531</v>
      </c>
      <c r="T593" s="24"/>
      <c r="U593" s="24"/>
      <c r="V593" s="24"/>
      <c r="W593" s="106"/>
      <c r="X593" s="24"/>
      <c r="Y593" s="24"/>
      <c r="Z593" s="7"/>
      <c r="AA593" s="22"/>
      <c r="AB593" s="110"/>
      <c r="AC593" s="58"/>
      <c r="AE593" s="161">
        <f>IF(COUNTIF($F$5:$F593,F593)&gt;1,"0",COUNTIF($F$5:$F593,F593))</f>
        <v>1</v>
      </c>
      <c r="AF593" s="162">
        <f>COUNTIF($I593,"*GSB*")*$AE593</f>
        <v>0</v>
      </c>
      <c r="AG593" s="33">
        <f>COUNTIF($I593,"3a")*$AE593</f>
        <v>0</v>
      </c>
      <c r="AH593" s="33">
        <f>COUNTIF($I593,"4e")*$AE593</f>
        <v>1</v>
      </c>
      <c r="AI593" s="33">
        <f t="shared" si="32"/>
        <v>0</v>
      </c>
      <c r="AJ593" s="33">
        <f>COUNTIF($I593,"BAM")*$AE593</f>
        <v>0</v>
      </c>
      <c r="AK593" s="163">
        <f>(COUNTIF($I593,"AUTRES")+COUNTIF($I593,"UID")+COUNTIF($I593,"CII")+COUNTIF($I593,"EAE"))*$AE593</f>
        <v>0</v>
      </c>
      <c r="AL593" s="164">
        <f t="shared" si="33"/>
        <v>0</v>
      </c>
      <c r="AM593" s="33">
        <f>COUNTIF($J593,"MAR")*$AE593</f>
        <v>0</v>
      </c>
      <c r="AN593" s="165">
        <f>COUNTIF($J593,"TER")*$AE593</f>
        <v>1</v>
      </c>
    </row>
    <row r="594" spans="1:40" ht="20.100000000000001" customHeight="1" x14ac:dyDescent="0.25">
      <c r="A594" s="12"/>
      <c r="B594" s="10">
        <v>44532</v>
      </c>
      <c r="C594" s="29"/>
      <c r="D594" s="7"/>
      <c r="E594" s="11"/>
      <c r="F594" s="120">
        <v>590</v>
      </c>
      <c r="G594" s="5"/>
      <c r="H594" s="6"/>
      <c r="I594" s="16" t="s">
        <v>60</v>
      </c>
      <c r="J594" s="17" t="s">
        <v>67</v>
      </c>
      <c r="K594" s="105" t="s">
        <v>18</v>
      </c>
      <c r="L594" s="7"/>
      <c r="M594" s="7"/>
      <c r="N594" s="6"/>
      <c r="O594" s="88">
        <f t="shared" ca="1" si="31"/>
        <v>44593</v>
      </c>
      <c r="P594" s="5" t="s">
        <v>26</v>
      </c>
      <c r="Q594" s="13" t="s">
        <v>22</v>
      </c>
      <c r="R594" s="11" t="s">
        <v>19</v>
      </c>
      <c r="S594" s="24">
        <v>44532</v>
      </c>
      <c r="T594" s="24"/>
      <c r="U594" s="24"/>
      <c r="V594" s="24"/>
      <c r="W594" s="106"/>
      <c r="X594" s="24"/>
      <c r="Y594" s="24"/>
      <c r="Z594" s="7"/>
      <c r="AA594" s="22"/>
      <c r="AB594" s="110"/>
      <c r="AC594" s="58"/>
      <c r="AE594" s="161">
        <f>IF(COUNTIF($F$5:$F594,F594)&gt;1,"0",COUNTIF($F$5:$F594,F594))</f>
        <v>1</v>
      </c>
      <c r="AF594" s="162">
        <f>COUNTIF($I594,"*GSB*")*$AE594</f>
        <v>0</v>
      </c>
      <c r="AG594" s="33">
        <f>COUNTIF($I594,"3a")*$AE594</f>
        <v>0</v>
      </c>
      <c r="AH594" s="33">
        <f>COUNTIF($I594,"4e")*$AE594</f>
        <v>1</v>
      </c>
      <c r="AI594" s="33">
        <f t="shared" si="32"/>
        <v>0</v>
      </c>
      <c r="AJ594" s="33">
        <f>COUNTIF($I594,"BAM")*$AE594</f>
        <v>0</v>
      </c>
      <c r="AK594" s="163">
        <f>(COUNTIF($I594,"AUTRES")+COUNTIF($I594,"UID")+COUNTIF($I594,"CII")+COUNTIF($I594,"EAE"))*$AE594</f>
        <v>0</v>
      </c>
      <c r="AL594" s="164">
        <f t="shared" si="33"/>
        <v>0</v>
      </c>
      <c r="AM594" s="33">
        <f>COUNTIF($J594,"MAR")*$AE594</f>
        <v>0</v>
      </c>
      <c r="AN594" s="165">
        <f>COUNTIF($J594,"TER")*$AE594</f>
        <v>1</v>
      </c>
    </row>
    <row r="595" spans="1:40" ht="20.100000000000001" customHeight="1" x14ac:dyDescent="0.25">
      <c r="A595" s="12"/>
      <c r="B595" s="10">
        <v>44532</v>
      </c>
      <c r="C595" s="29"/>
      <c r="D595" s="7"/>
      <c r="E595" s="11"/>
      <c r="F595" s="120">
        <v>591</v>
      </c>
      <c r="G595" s="5"/>
      <c r="H595" s="6"/>
      <c r="I595" s="16" t="s">
        <v>65</v>
      </c>
      <c r="J595" s="17" t="s">
        <v>67</v>
      </c>
      <c r="K595" s="105" t="s">
        <v>33</v>
      </c>
      <c r="L595" s="7"/>
      <c r="M595" s="7"/>
      <c r="N595" s="6"/>
      <c r="O595" s="88">
        <f t="shared" ca="1" si="31"/>
        <v>44593</v>
      </c>
      <c r="P595" s="5" t="s">
        <v>26</v>
      </c>
      <c r="Q595" s="13" t="s">
        <v>20</v>
      </c>
      <c r="R595" s="11" t="s">
        <v>27</v>
      </c>
      <c r="S595" s="24">
        <v>44533</v>
      </c>
      <c r="T595" s="24"/>
      <c r="U595" s="24"/>
      <c r="V595" s="24"/>
      <c r="W595" s="106"/>
      <c r="X595" s="24"/>
      <c r="Y595" s="24">
        <v>44536</v>
      </c>
      <c r="Z595" s="7"/>
      <c r="AA595" s="22"/>
      <c r="AB595" s="110"/>
      <c r="AC595" s="58"/>
      <c r="AE595" s="161">
        <f>IF(COUNTIF($F$5:$F595,F595)&gt;1,"0",COUNTIF($F$5:$F595,F595))</f>
        <v>1</v>
      </c>
      <c r="AF595" s="162">
        <f>COUNTIF($I595,"*GSB*")*$AE595</f>
        <v>1</v>
      </c>
      <c r="AG595" s="33">
        <f>COUNTIF($I595,"3a")*$AE595</f>
        <v>0</v>
      </c>
      <c r="AH595" s="33">
        <f>COUNTIF($I595,"4e")*$AE595</f>
        <v>0</v>
      </c>
      <c r="AI595" s="33">
        <f t="shared" si="32"/>
        <v>0</v>
      </c>
      <c r="AJ595" s="33">
        <f>COUNTIF($I595,"BAM")*$AE595</f>
        <v>0</v>
      </c>
      <c r="AK595" s="163">
        <f>(COUNTIF($I595,"AUTRES")+COUNTIF($I595,"UID")+COUNTIF($I595,"CII")+COUNTIF($I595,"EAE"))*$AE595</f>
        <v>0</v>
      </c>
      <c r="AL595" s="164">
        <f t="shared" si="33"/>
        <v>0</v>
      </c>
      <c r="AM595" s="33">
        <f>COUNTIF($J595,"MAR")*$AE595</f>
        <v>0</v>
      </c>
      <c r="AN595" s="165">
        <f>COUNTIF($J595,"TER")*$AE595</f>
        <v>1</v>
      </c>
    </row>
    <row r="596" spans="1:40" ht="20.100000000000001" customHeight="1" x14ac:dyDescent="0.25">
      <c r="A596" s="12"/>
      <c r="B596" s="10">
        <v>44536</v>
      </c>
      <c r="C596" s="29"/>
      <c r="D596" s="7"/>
      <c r="E596" s="11"/>
      <c r="F596" s="120">
        <v>592</v>
      </c>
      <c r="G596" s="5"/>
      <c r="H596" s="6"/>
      <c r="I596" s="16" t="s">
        <v>60</v>
      </c>
      <c r="J596" s="17" t="s">
        <v>67</v>
      </c>
      <c r="K596" s="105" t="s">
        <v>18</v>
      </c>
      <c r="L596" s="7"/>
      <c r="M596" s="7"/>
      <c r="N596" s="6"/>
      <c r="O596" s="88">
        <f t="shared" ca="1" si="31"/>
        <v>44593</v>
      </c>
      <c r="P596" s="5" t="s">
        <v>21</v>
      </c>
      <c r="Q596" s="13" t="s">
        <v>22</v>
      </c>
      <c r="R596" s="11" t="s">
        <v>23</v>
      </c>
      <c r="S596" s="24">
        <v>44539</v>
      </c>
      <c r="T596" s="24">
        <v>44546</v>
      </c>
      <c r="U596" s="24" t="s">
        <v>23</v>
      </c>
      <c r="V596" s="24">
        <v>45257</v>
      </c>
      <c r="W596" s="106"/>
      <c r="X596" s="24"/>
      <c r="Y596" s="24">
        <v>44540</v>
      </c>
      <c r="Z596" s="7"/>
      <c r="AA596" s="22"/>
      <c r="AB596" s="110"/>
      <c r="AC596" s="58"/>
      <c r="AE596" s="161">
        <f>IF(COUNTIF($F$5:$F596,F596)&gt;1,"0",COUNTIF($F$5:$F596,F596))</f>
        <v>1</v>
      </c>
      <c r="AF596" s="162">
        <f>COUNTIF($I596,"*GSB*")*$AE596</f>
        <v>0</v>
      </c>
      <c r="AG596" s="33">
        <f>COUNTIF($I596,"3a")*$AE596</f>
        <v>0</v>
      </c>
      <c r="AH596" s="33">
        <f>COUNTIF($I596,"4e")*$AE596</f>
        <v>1</v>
      </c>
      <c r="AI596" s="33">
        <f t="shared" si="32"/>
        <v>0</v>
      </c>
      <c r="AJ596" s="33">
        <f>COUNTIF($I596,"BAM")*$AE596</f>
        <v>0</v>
      </c>
      <c r="AK596" s="163">
        <f>(COUNTIF($I596,"AUTRES")+COUNTIF($I596,"UID")+COUNTIF($I596,"CII")+COUNTIF($I596,"EAE"))*$AE596</f>
        <v>0</v>
      </c>
      <c r="AL596" s="164">
        <f t="shared" si="33"/>
        <v>0</v>
      </c>
      <c r="AM596" s="33">
        <f>COUNTIF($J596,"MAR")*$AE596</f>
        <v>0</v>
      </c>
      <c r="AN596" s="165">
        <f>COUNTIF($J596,"TER")*$AE596</f>
        <v>1</v>
      </c>
    </row>
    <row r="597" spans="1:40" ht="20.100000000000001" customHeight="1" x14ac:dyDescent="0.25">
      <c r="A597" s="12"/>
      <c r="B597" s="10">
        <v>44536</v>
      </c>
      <c r="C597" s="29"/>
      <c r="D597" s="7"/>
      <c r="E597" s="11"/>
      <c r="F597" s="120">
        <v>593</v>
      </c>
      <c r="G597" s="5"/>
      <c r="H597" s="6"/>
      <c r="I597" s="16" t="s">
        <v>60</v>
      </c>
      <c r="J597" s="17" t="s">
        <v>67</v>
      </c>
      <c r="K597" s="105" t="s">
        <v>24</v>
      </c>
      <c r="L597" s="7"/>
      <c r="M597" s="7"/>
      <c r="N597" s="6"/>
      <c r="O597" s="88">
        <f t="shared" ca="1" si="31"/>
        <v>44593</v>
      </c>
      <c r="P597" s="5" t="s">
        <v>21</v>
      </c>
      <c r="Q597" s="13" t="s">
        <v>22</v>
      </c>
      <c r="R597" s="11" t="s">
        <v>23</v>
      </c>
      <c r="S597" s="24">
        <v>44539</v>
      </c>
      <c r="T597" s="24">
        <v>44546</v>
      </c>
      <c r="U597" s="24" t="s">
        <v>23</v>
      </c>
      <c r="V597" s="24">
        <v>45257</v>
      </c>
      <c r="W597" s="106"/>
      <c r="X597" s="24"/>
      <c r="Y597" s="24">
        <v>44540</v>
      </c>
      <c r="Z597" s="7"/>
      <c r="AA597" s="22"/>
      <c r="AB597" s="110"/>
      <c r="AC597" s="58"/>
      <c r="AE597" s="161">
        <f>IF(COUNTIF($F$5:$F597,F597)&gt;1,"0",COUNTIF($F$5:$F597,F597))</f>
        <v>1</v>
      </c>
      <c r="AF597" s="162">
        <f>COUNTIF($I597,"*GSB*")*$AE597</f>
        <v>0</v>
      </c>
      <c r="AG597" s="33">
        <f>COUNTIF($I597,"3a")*$AE597</f>
        <v>0</v>
      </c>
      <c r="AH597" s="33">
        <f>COUNTIF($I597,"4e")*$AE597</f>
        <v>1</v>
      </c>
      <c r="AI597" s="33">
        <f t="shared" si="32"/>
        <v>0</v>
      </c>
      <c r="AJ597" s="33">
        <f>COUNTIF($I597,"BAM")*$AE597</f>
        <v>0</v>
      </c>
      <c r="AK597" s="163">
        <f>(COUNTIF($I597,"AUTRES")+COUNTIF($I597,"UID")+COUNTIF($I597,"CII")+COUNTIF($I597,"EAE"))*$AE597</f>
        <v>0</v>
      </c>
      <c r="AL597" s="164">
        <f t="shared" si="33"/>
        <v>0</v>
      </c>
      <c r="AM597" s="33">
        <f>COUNTIF($J597,"MAR")*$AE597</f>
        <v>0</v>
      </c>
      <c r="AN597" s="165">
        <f>COUNTIF($J597,"TER")*$AE597</f>
        <v>1</v>
      </c>
    </row>
    <row r="598" spans="1:40" ht="20.100000000000001" customHeight="1" x14ac:dyDescent="0.25">
      <c r="A598" s="12"/>
      <c r="B598" s="10">
        <v>44536</v>
      </c>
      <c r="C598" s="29"/>
      <c r="D598" s="7"/>
      <c r="E598" s="11"/>
      <c r="F598" s="120">
        <v>594</v>
      </c>
      <c r="G598" s="5"/>
      <c r="H598" s="6"/>
      <c r="I598" s="16" t="s">
        <v>61</v>
      </c>
      <c r="J598" s="17" t="s">
        <v>67</v>
      </c>
      <c r="K598" s="105" t="s">
        <v>18</v>
      </c>
      <c r="L598" s="7"/>
      <c r="M598" s="7"/>
      <c r="N598" s="6"/>
      <c r="O598" s="88">
        <f t="shared" ca="1" si="31"/>
        <v>44593</v>
      </c>
      <c r="P598" s="5" t="s">
        <v>21</v>
      </c>
      <c r="Q598" s="13" t="s">
        <v>22</v>
      </c>
      <c r="R598" s="11" t="s">
        <v>23</v>
      </c>
      <c r="S598" s="24">
        <v>44536</v>
      </c>
      <c r="T598" s="24">
        <v>44545</v>
      </c>
      <c r="U598" s="24" t="s">
        <v>23</v>
      </c>
      <c r="V598" s="24">
        <v>45446</v>
      </c>
      <c r="W598" s="106"/>
      <c r="X598" s="24">
        <v>44546</v>
      </c>
      <c r="Y598" s="24">
        <v>44537</v>
      </c>
      <c r="Z598" s="7"/>
      <c r="AA598" s="22"/>
      <c r="AB598" s="110"/>
      <c r="AC598" s="58"/>
      <c r="AE598" s="161">
        <f>IF(COUNTIF($F$5:$F598,F598)&gt;1,"0",COUNTIF($F$5:$F598,F598))</f>
        <v>1</v>
      </c>
      <c r="AF598" s="162">
        <f>COUNTIF($I598,"*GSB*")*$AE598</f>
        <v>0</v>
      </c>
      <c r="AG598" s="33">
        <f>COUNTIF($I598,"3a")*$AE598</f>
        <v>1</v>
      </c>
      <c r="AH598" s="33">
        <f>COUNTIF($I598,"4e")*$AE598</f>
        <v>0</v>
      </c>
      <c r="AI598" s="33">
        <f t="shared" si="32"/>
        <v>0</v>
      </c>
      <c r="AJ598" s="33">
        <f>COUNTIF($I598,"BAM")*$AE598</f>
        <v>0</v>
      </c>
      <c r="AK598" s="163">
        <f>(COUNTIF($I598,"AUTRES")+COUNTIF($I598,"UID")+COUNTIF($I598,"CII")+COUNTIF($I598,"EAE"))*$AE598</f>
        <v>0</v>
      </c>
      <c r="AL598" s="164">
        <f t="shared" si="33"/>
        <v>0</v>
      </c>
      <c r="AM598" s="33">
        <f>COUNTIF($J598,"MAR")*$AE598</f>
        <v>0</v>
      </c>
      <c r="AN598" s="165">
        <f>COUNTIF($J598,"TER")*$AE598</f>
        <v>1</v>
      </c>
    </row>
    <row r="599" spans="1:40" ht="20.100000000000001" customHeight="1" x14ac:dyDescent="0.25">
      <c r="A599" s="12"/>
      <c r="B599" s="10">
        <v>44536</v>
      </c>
      <c r="C599" s="29"/>
      <c r="D599" s="7"/>
      <c r="E599" s="11"/>
      <c r="F599" s="120">
        <v>595</v>
      </c>
      <c r="G599" s="5"/>
      <c r="H599" s="6"/>
      <c r="I599" s="16" t="s">
        <v>60</v>
      </c>
      <c r="J599" s="17" t="s">
        <v>67</v>
      </c>
      <c r="K599" s="105" t="s">
        <v>33</v>
      </c>
      <c r="L599" s="7"/>
      <c r="M599" s="7"/>
      <c r="N599" s="6"/>
      <c r="O599" s="88">
        <f t="shared" ca="1" si="31"/>
        <v>44593</v>
      </c>
      <c r="P599" s="5" t="s">
        <v>21</v>
      </c>
      <c r="Q599" s="13" t="s">
        <v>22</v>
      </c>
      <c r="R599" s="11" t="s">
        <v>23</v>
      </c>
      <c r="S599" s="24">
        <v>44537</v>
      </c>
      <c r="T599" s="24">
        <v>44545</v>
      </c>
      <c r="U599" s="24" t="s">
        <v>23</v>
      </c>
      <c r="V599" s="24">
        <v>45127</v>
      </c>
      <c r="W599" s="106"/>
      <c r="X599" s="24">
        <v>44547</v>
      </c>
      <c r="Y599" s="24">
        <v>44537</v>
      </c>
      <c r="Z599" s="7"/>
      <c r="AA599" s="22"/>
      <c r="AB599" s="110"/>
      <c r="AC599" s="58"/>
      <c r="AE599" s="161">
        <f>IF(COUNTIF($F$5:$F599,F599)&gt;1,"0",COUNTIF($F$5:$F599,F599))</f>
        <v>1</v>
      </c>
      <c r="AF599" s="162">
        <f>COUNTIF($I599,"*GSB*")*$AE599</f>
        <v>0</v>
      </c>
      <c r="AG599" s="33">
        <f>COUNTIF($I599,"3a")*$AE599</f>
        <v>0</v>
      </c>
      <c r="AH599" s="33">
        <f>COUNTIF($I599,"4e")*$AE599</f>
        <v>1</v>
      </c>
      <c r="AI599" s="33">
        <f t="shared" si="32"/>
        <v>0</v>
      </c>
      <c r="AJ599" s="33">
        <f>COUNTIF($I599,"BAM")*$AE599</f>
        <v>0</v>
      </c>
      <c r="AK599" s="163">
        <f>(COUNTIF($I599,"AUTRES")+COUNTIF($I599,"UID")+COUNTIF($I599,"CII")+COUNTIF($I599,"EAE"))*$AE599</f>
        <v>0</v>
      </c>
      <c r="AL599" s="164">
        <f t="shared" si="33"/>
        <v>0</v>
      </c>
      <c r="AM599" s="33">
        <f>COUNTIF($J599,"MAR")*$AE599</f>
        <v>0</v>
      </c>
      <c r="AN599" s="165">
        <f>COUNTIF($J599,"TER")*$AE599</f>
        <v>1</v>
      </c>
    </row>
    <row r="600" spans="1:40" ht="20.100000000000001" customHeight="1" x14ac:dyDescent="0.25">
      <c r="A600" s="12"/>
      <c r="B600" s="10">
        <v>44537</v>
      </c>
      <c r="C600" s="29"/>
      <c r="D600" s="7"/>
      <c r="E600" s="11"/>
      <c r="F600" s="120">
        <v>596</v>
      </c>
      <c r="G600" s="5"/>
      <c r="H600" s="6"/>
      <c r="I600" s="16" t="s">
        <v>61</v>
      </c>
      <c r="J600" s="17" t="s">
        <v>67</v>
      </c>
      <c r="K600" s="105" t="s">
        <v>18</v>
      </c>
      <c r="L600" s="7"/>
      <c r="M600" s="7"/>
      <c r="N600" s="6"/>
      <c r="O600" s="88">
        <f t="shared" ca="1" si="31"/>
        <v>44593</v>
      </c>
      <c r="P600" s="5" t="s">
        <v>21</v>
      </c>
      <c r="Q600" s="13" t="s">
        <v>22</v>
      </c>
      <c r="R600" s="11" t="s">
        <v>23</v>
      </c>
      <c r="S600" s="24">
        <v>44573</v>
      </c>
      <c r="T600" s="24">
        <v>44585</v>
      </c>
      <c r="U600" s="24" t="s">
        <v>23</v>
      </c>
      <c r="V600" s="24">
        <v>46146</v>
      </c>
      <c r="W600" s="180"/>
      <c r="X600" s="24"/>
      <c r="Y600" s="24">
        <v>44575</v>
      </c>
      <c r="Z600" s="7"/>
      <c r="AA600" s="22"/>
      <c r="AB600" s="110"/>
      <c r="AC600" s="58"/>
      <c r="AE600" s="161">
        <f>IF(COUNTIF($F$5:$F600,F600)&gt;1,"0",COUNTIF($F$5:$F600,F600))</f>
        <v>1</v>
      </c>
      <c r="AF600" s="162">
        <f>COUNTIF($I600,"*GSB*")*$AE600</f>
        <v>0</v>
      </c>
      <c r="AG600" s="33">
        <f>COUNTIF($I600,"3a")*$AE600</f>
        <v>1</v>
      </c>
      <c r="AH600" s="33">
        <f>COUNTIF($I600,"4e")*$AE600</f>
        <v>0</v>
      </c>
      <c r="AI600" s="33">
        <f t="shared" si="32"/>
        <v>0</v>
      </c>
      <c r="AJ600" s="33">
        <f>COUNTIF($I600,"BAM")*$AE600</f>
        <v>0</v>
      </c>
      <c r="AK600" s="163">
        <f>(COUNTIF($I600,"AUTRES")+COUNTIF($I600,"UID")+COUNTIF($I600,"CII")+COUNTIF($I600,"EAE"))*$AE600</f>
        <v>0</v>
      </c>
      <c r="AL600" s="164">
        <f t="shared" si="33"/>
        <v>0</v>
      </c>
      <c r="AM600" s="33">
        <f>COUNTIF($J600,"MAR")*$AE600</f>
        <v>0</v>
      </c>
      <c r="AN600" s="165">
        <f>COUNTIF($J600,"TER")*$AE600</f>
        <v>1</v>
      </c>
    </row>
    <row r="601" spans="1:40" ht="20.100000000000001" customHeight="1" x14ac:dyDescent="0.25">
      <c r="A601" s="12"/>
      <c r="B601" s="10">
        <v>44539</v>
      </c>
      <c r="C601" s="29"/>
      <c r="D601" s="7"/>
      <c r="E601" s="11"/>
      <c r="F601" s="120">
        <v>597</v>
      </c>
      <c r="G601" s="5"/>
      <c r="H601" s="6"/>
      <c r="I601" s="16" t="s">
        <v>61</v>
      </c>
      <c r="J601" s="17" t="s">
        <v>67</v>
      </c>
      <c r="K601" s="105" t="s">
        <v>18</v>
      </c>
      <c r="L601" s="7"/>
      <c r="M601" s="7"/>
      <c r="N601" s="6"/>
      <c r="O601" s="88">
        <f t="shared" ca="1" si="31"/>
        <v>44593</v>
      </c>
      <c r="P601" s="5" t="s">
        <v>21</v>
      </c>
      <c r="Q601" s="13" t="s">
        <v>22</v>
      </c>
      <c r="R601" s="11" t="s">
        <v>23</v>
      </c>
      <c r="S601" s="24">
        <v>44545</v>
      </c>
      <c r="T601" s="24">
        <v>44564</v>
      </c>
      <c r="U601" s="24" t="s">
        <v>23</v>
      </c>
      <c r="V601" s="24">
        <v>45443</v>
      </c>
      <c r="W601" s="180"/>
      <c r="X601" s="24">
        <v>44566</v>
      </c>
      <c r="Y601" s="24">
        <v>44547</v>
      </c>
      <c r="Z601" s="7"/>
      <c r="AA601" s="22"/>
      <c r="AB601" s="110"/>
      <c r="AC601" s="58"/>
      <c r="AE601" s="161">
        <f>IF(COUNTIF($F$5:$F601,F601)&gt;1,"0",COUNTIF($F$5:$F601,F601))</f>
        <v>1</v>
      </c>
      <c r="AF601" s="162">
        <f>COUNTIF($I601,"*GSB*")*$AE601</f>
        <v>0</v>
      </c>
      <c r="AG601" s="33">
        <f>COUNTIF($I601,"3a")*$AE601</f>
        <v>1</v>
      </c>
      <c r="AH601" s="33">
        <f>COUNTIF($I601,"4e")*$AE601</f>
        <v>0</v>
      </c>
      <c r="AI601" s="33">
        <f t="shared" si="32"/>
        <v>0</v>
      </c>
      <c r="AJ601" s="33">
        <f>COUNTIF($I601,"BAM")*$AE601</f>
        <v>0</v>
      </c>
      <c r="AK601" s="163">
        <f>(COUNTIF($I601,"AUTRES")+COUNTIF($I601,"UID")+COUNTIF($I601,"CII")+COUNTIF($I601,"EAE"))*$AE601</f>
        <v>0</v>
      </c>
      <c r="AL601" s="164">
        <f t="shared" si="33"/>
        <v>0</v>
      </c>
      <c r="AM601" s="33">
        <f>COUNTIF($J601,"MAR")*$AE601</f>
        <v>0</v>
      </c>
      <c r="AN601" s="165">
        <f>COUNTIF($J601,"TER")*$AE601</f>
        <v>1</v>
      </c>
    </row>
    <row r="602" spans="1:40" ht="20.100000000000001" customHeight="1" x14ac:dyDescent="0.25">
      <c r="A602" s="12"/>
      <c r="B602" s="10">
        <v>44540</v>
      </c>
      <c r="C602" s="29"/>
      <c r="D602" s="7"/>
      <c r="E602" s="11"/>
      <c r="F602" s="120">
        <v>598</v>
      </c>
      <c r="G602" s="5"/>
      <c r="H602" s="6"/>
      <c r="I602" s="16" t="s">
        <v>60</v>
      </c>
      <c r="J602" s="17" t="s">
        <v>67</v>
      </c>
      <c r="K602" s="105" t="s">
        <v>18</v>
      </c>
      <c r="L602" s="7"/>
      <c r="M602" s="7"/>
      <c r="N602" s="6"/>
      <c r="O602" s="88">
        <f t="shared" ca="1" si="31"/>
        <v>44593</v>
      </c>
      <c r="P602" s="5" t="s">
        <v>21</v>
      </c>
      <c r="Q602" s="13" t="s">
        <v>22</v>
      </c>
      <c r="R602" s="11" t="s">
        <v>23</v>
      </c>
      <c r="S602" s="24">
        <v>44543</v>
      </c>
      <c r="T602" s="24">
        <v>44564</v>
      </c>
      <c r="U602" s="24" t="s">
        <v>23</v>
      </c>
      <c r="V602" s="24">
        <v>45047</v>
      </c>
      <c r="W602" s="180"/>
      <c r="X602" s="24"/>
      <c r="Y602" s="24">
        <v>44545</v>
      </c>
      <c r="Z602" s="7"/>
      <c r="AA602" s="22"/>
      <c r="AB602" s="110"/>
      <c r="AC602" s="58"/>
      <c r="AE602" s="161">
        <f>IF(COUNTIF($F$5:$F602,F602)&gt;1,"0",COUNTIF($F$5:$F602,F602))</f>
        <v>1</v>
      </c>
      <c r="AF602" s="162">
        <f>COUNTIF($I602,"*GSB*")*$AE602</f>
        <v>0</v>
      </c>
      <c r="AG602" s="33">
        <f>COUNTIF($I602,"3a")*$AE602</f>
        <v>0</v>
      </c>
      <c r="AH602" s="33">
        <f>COUNTIF($I602,"4e")*$AE602</f>
        <v>1</v>
      </c>
      <c r="AI602" s="33">
        <f t="shared" si="32"/>
        <v>0</v>
      </c>
      <c r="AJ602" s="33">
        <f>COUNTIF($I602,"BAM")*$AE602</f>
        <v>0</v>
      </c>
      <c r="AK602" s="163">
        <f>(COUNTIF($I602,"AUTRES")+COUNTIF($I602,"UID")+COUNTIF($I602,"CII")+COUNTIF($I602,"EAE"))*$AE602</f>
        <v>0</v>
      </c>
      <c r="AL602" s="164">
        <f t="shared" si="33"/>
        <v>0</v>
      </c>
      <c r="AM602" s="33">
        <f>COUNTIF($J602,"MAR")*$AE602</f>
        <v>0</v>
      </c>
      <c r="AN602" s="165">
        <f>COUNTIF($J602,"TER")*$AE602</f>
        <v>1</v>
      </c>
    </row>
    <row r="603" spans="1:40" ht="20.100000000000001" customHeight="1" x14ac:dyDescent="0.25">
      <c r="A603" s="12"/>
      <c r="B603" s="10">
        <v>44547</v>
      </c>
      <c r="C603" s="29"/>
      <c r="D603" s="7"/>
      <c r="E603" s="11"/>
      <c r="F603" s="120">
        <v>599</v>
      </c>
      <c r="G603" s="5"/>
      <c r="H603" s="6"/>
      <c r="I603" s="16" t="s">
        <v>60</v>
      </c>
      <c r="J603" s="17" t="s">
        <v>67</v>
      </c>
      <c r="K603" s="105" t="s">
        <v>18</v>
      </c>
      <c r="L603" s="7"/>
      <c r="M603" s="7"/>
      <c r="N603" s="6"/>
      <c r="O603" s="88">
        <f t="shared" ca="1" si="31"/>
        <v>44593</v>
      </c>
      <c r="P603" s="5" t="s">
        <v>21</v>
      </c>
      <c r="Q603" s="13" t="s">
        <v>22</v>
      </c>
      <c r="R603" s="11" t="s">
        <v>23</v>
      </c>
      <c r="S603" s="24">
        <v>44567</v>
      </c>
      <c r="T603" s="24">
        <v>44578</v>
      </c>
      <c r="U603" s="24" t="s">
        <v>23</v>
      </c>
      <c r="V603" s="24">
        <v>45570</v>
      </c>
      <c r="W603" s="180"/>
      <c r="X603" s="24"/>
      <c r="Y603" s="24">
        <v>44571</v>
      </c>
      <c r="Z603" s="7"/>
      <c r="AA603" s="22"/>
      <c r="AB603" s="110"/>
      <c r="AC603" s="58"/>
      <c r="AE603" s="161">
        <f>IF(COUNTIF($F$5:$F603,F603)&gt;1,"0",COUNTIF($F$5:$F603,F603))</f>
        <v>1</v>
      </c>
      <c r="AF603" s="162">
        <f>COUNTIF($I603,"*GSB*")*$AE603</f>
        <v>0</v>
      </c>
      <c r="AG603" s="33">
        <f>COUNTIF($I603,"3a")*$AE603</f>
        <v>0</v>
      </c>
      <c r="AH603" s="33">
        <f>COUNTIF($I603,"4e")*$AE603</f>
        <v>1</v>
      </c>
      <c r="AI603" s="33">
        <f t="shared" si="32"/>
        <v>0</v>
      </c>
      <c r="AJ603" s="33">
        <f>COUNTIF($I603,"BAM")*$AE603</f>
        <v>0</v>
      </c>
      <c r="AK603" s="163">
        <f>(COUNTIF($I603,"AUTRES")+COUNTIF($I603,"UID")+COUNTIF($I603,"CII")+COUNTIF($I603,"EAE"))*$AE603</f>
        <v>0</v>
      </c>
      <c r="AL603" s="164">
        <f t="shared" si="33"/>
        <v>0</v>
      </c>
      <c r="AM603" s="33">
        <f>COUNTIF($J603,"MAR")*$AE603</f>
        <v>0</v>
      </c>
      <c r="AN603" s="165">
        <f>COUNTIF($J603,"TER")*$AE603</f>
        <v>1</v>
      </c>
    </row>
    <row r="604" spans="1:40" ht="20.100000000000001" customHeight="1" x14ac:dyDescent="0.25">
      <c r="A604" s="12"/>
      <c r="B604" s="10">
        <v>44546</v>
      </c>
      <c r="C604" s="29"/>
      <c r="D604" s="7"/>
      <c r="E604" s="11"/>
      <c r="F604" s="120">
        <v>600</v>
      </c>
      <c r="G604" s="5"/>
      <c r="H604" s="6"/>
      <c r="I604" s="16" t="s">
        <v>60</v>
      </c>
      <c r="J604" s="17" t="s">
        <v>67</v>
      </c>
      <c r="K604" s="105" t="s">
        <v>18</v>
      </c>
      <c r="L604" s="7"/>
      <c r="M604" s="7"/>
      <c r="N604" s="6"/>
      <c r="O604" s="88">
        <f t="shared" ca="1" si="31"/>
        <v>44593</v>
      </c>
      <c r="P604" s="5" t="s">
        <v>21</v>
      </c>
      <c r="Q604" s="13" t="s">
        <v>22</v>
      </c>
      <c r="R604" s="11" t="s">
        <v>19</v>
      </c>
      <c r="S604" s="24">
        <v>44566</v>
      </c>
      <c r="T604" s="24"/>
      <c r="U604" s="24"/>
      <c r="V604" s="24"/>
      <c r="W604" s="106"/>
      <c r="X604" s="24"/>
      <c r="Y604" s="24"/>
      <c r="Z604" s="7"/>
      <c r="AA604" s="22"/>
      <c r="AB604" s="110"/>
      <c r="AC604" s="58"/>
      <c r="AE604" s="161">
        <f>IF(COUNTIF($F$5:$F604,F604)&gt;1,"0",COUNTIF($F$5:$F604,F604))</f>
        <v>1</v>
      </c>
      <c r="AF604" s="162">
        <f>COUNTIF($I604,"*GSB*")*$AE604</f>
        <v>0</v>
      </c>
      <c r="AG604" s="33">
        <f>COUNTIF($I604,"3a")*$AE604</f>
        <v>0</v>
      </c>
      <c r="AH604" s="33">
        <f>COUNTIF($I604,"4e")*$AE604</f>
        <v>1</v>
      </c>
      <c r="AI604" s="33">
        <f t="shared" si="32"/>
        <v>0</v>
      </c>
      <c r="AJ604" s="33">
        <f>COUNTIF($I604,"BAM")*$AE604</f>
        <v>0</v>
      </c>
      <c r="AK604" s="163">
        <f>(COUNTIF($I604,"AUTRES")+COUNTIF($I604,"UID")+COUNTIF($I604,"CII")+COUNTIF($I604,"EAE"))*$AE604</f>
        <v>0</v>
      </c>
      <c r="AL604" s="164">
        <f t="shared" si="33"/>
        <v>0</v>
      </c>
      <c r="AM604" s="33">
        <f>COUNTIF($J604,"MAR")*$AE604</f>
        <v>0</v>
      </c>
      <c r="AN604" s="165">
        <f>COUNTIF($J604,"TER")*$AE604</f>
        <v>1</v>
      </c>
    </row>
    <row r="605" spans="1:40" ht="20.100000000000001" customHeight="1" x14ac:dyDescent="0.25">
      <c r="A605" s="12"/>
      <c r="B605" s="10">
        <v>44544</v>
      </c>
      <c r="C605" s="29"/>
      <c r="D605" s="7"/>
      <c r="E605" s="11"/>
      <c r="F605" s="120">
        <v>601</v>
      </c>
      <c r="G605" s="5"/>
      <c r="H605" s="6"/>
      <c r="I605" s="16" t="s">
        <v>61</v>
      </c>
      <c r="J605" s="17" t="s">
        <v>67</v>
      </c>
      <c r="K605" s="105" t="s">
        <v>18</v>
      </c>
      <c r="L605" s="7"/>
      <c r="M605" s="7"/>
      <c r="N605" s="6"/>
      <c r="O605" s="88">
        <f t="shared" ca="1" si="31"/>
        <v>44593</v>
      </c>
      <c r="P605" s="5" t="s">
        <v>26</v>
      </c>
      <c r="Q605" s="13" t="s">
        <v>22</v>
      </c>
      <c r="R605" s="11" t="s">
        <v>19</v>
      </c>
      <c r="S605" s="24">
        <v>44567</v>
      </c>
      <c r="T605" s="24"/>
      <c r="U605" s="24"/>
      <c r="V605" s="24"/>
      <c r="W605" s="106"/>
      <c r="X605" s="24"/>
      <c r="Y605" s="24"/>
      <c r="Z605" s="7"/>
      <c r="AA605" s="22"/>
      <c r="AB605" s="110"/>
      <c r="AC605" s="58"/>
      <c r="AE605" s="161">
        <f>IF(COUNTIF($F$5:$F605,F605)&gt;1,"0",COUNTIF($F$5:$F605,F605))</f>
        <v>1</v>
      </c>
      <c r="AF605" s="162">
        <f>COUNTIF($I605,"*GSB*")*$AE605</f>
        <v>0</v>
      </c>
      <c r="AG605" s="33">
        <f>COUNTIF($I605,"3a")*$AE605</f>
        <v>1</v>
      </c>
      <c r="AH605" s="33">
        <f>COUNTIF($I605,"4e")*$AE605</f>
        <v>0</v>
      </c>
      <c r="AI605" s="33">
        <f t="shared" si="32"/>
        <v>0</v>
      </c>
      <c r="AJ605" s="33">
        <f>COUNTIF($I605,"BAM")*$AE605</f>
        <v>0</v>
      </c>
      <c r="AK605" s="163">
        <f>(COUNTIF($I605,"AUTRES")+COUNTIF($I605,"UID")+COUNTIF($I605,"CII")+COUNTIF($I605,"EAE"))*$AE605</f>
        <v>0</v>
      </c>
      <c r="AL605" s="164">
        <f t="shared" si="33"/>
        <v>0</v>
      </c>
      <c r="AM605" s="33">
        <f>COUNTIF($J605,"MAR")*$AE605</f>
        <v>0</v>
      </c>
      <c r="AN605" s="165">
        <f>COUNTIF($J605,"TER")*$AE605</f>
        <v>1</v>
      </c>
    </row>
    <row r="606" spans="1:40" ht="20.100000000000001" customHeight="1" x14ac:dyDescent="0.25">
      <c r="A606" s="12"/>
      <c r="B606" s="10">
        <v>44546</v>
      </c>
      <c r="C606" s="29"/>
      <c r="D606" s="7"/>
      <c r="E606" s="11"/>
      <c r="F606" s="120">
        <v>602</v>
      </c>
      <c r="G606" s="5"/>
      <c r="H606" s="6"/>
      <c r="I606" s="16" t="s">
        <v>60</v>
      </c>
      <c r="J606" s="17" t="s">
        <v>67</v>
      </c>
      <c r="K606" s="105" t="s">
        <v>24</v>
      </c>
      <c r="L606" s="7"/>
      <c r="M606" s="7"/>
      <c r="N606" s="6"/>
      <c r="O606" s="88">
        <f t="shared" ca="1" si="31"/>
        <v>44593</v>
      </c>
      <c r="P606" s="5" t="s">
        <v>21</v>
      </c>
      <c r="Q606" s="13" t="s">
        <v>22</v>
      </c>
      <c r="R606" s="11" t="s">
        <v>27</v>
      </c>
      <c r="S606" s="24">
        <v>44567</v>
      </c>
      <c r="T606" s="92"/>
      <c r="U606" s="92"/>
      <c r="V606" s="92"/>
      <c r="W606" s="179"/>
      <c r="X606" s="92"/>
      <c r="Y606" s="92">
        <v>44568</v>
      </c>
      <c r="Z606" s="7"/>
      <c r="AA606" s="22"/>
      <c r="AB606" s="110"/>
      <c r="AC606" s="58"/>
      <c r="AE606" s="161">
        <f>IF(COUNTIF($F$5:$F606,F606)&gt;1,"0",COUNTIF($F$5:$F606,F606))</f>
        <v>1</v>
      </c>
      <c r="AF606" s="162">
        <f>COUNTIF($I606,"*GSB*")*$AE606</f>
        <v>0</v>
      </c>
      <c r="AG606" s="33">
        <f>COUNTIF($I606,"3a")*$AE606</f>
        <v>0</v>
      </c>
      <c r="AH606" s="33">
        <f>COUNTIF($I606,"4e")*$AE606</f>
        <v>1</v>
      </c>
      <c r="AI606" s="33">
        <f t="shared" si="32"/>
        <v>0</v>
      </c>
      <c r="AJ606" s="33">
        <f>COUNTIF($I606,"BAM")*$AE606</f>
        <v>0</v>
      </c>
      <c r="AK606" s="163">
        <f>(COUNTIF($I606,"AUTRES")+COUNTIF($I606,"UID")+COUNTIF($I606,"CII")+COUNTIF($I606,"EAE"))*$AE606</f>
        <v>0</v>
      </c>
      <c r="AL606" s="164">
        <f t="shared" si="33"/>
        <v>0</v>
      </c>
      <c r="AM606" s="33">
        <f>COUNTIF($J606,"MAR")*$AE606</f>
        <v>0</v>
      </c>
      <c r="AN606" s="165">
        <f>COUNTIF($J606,"TER")*$AE606</f>
        <v>1</v>
      </c>
    </row>
    <row r="607" spans="1:40" ht="20.100000000000001" customHeight="1" x14ac:dyDescent="0.25">
      <c r="A607" s="12"/>
      <c r="B607" s="10">
        <v>44547</v>
      </c>
      <c r="C607" s="29"/>
      <c r="D607" s="7"/>
      <c r="E607" s="11"/>
      <c r="F607" s="120">
        <v>603</v>
      </c>
      <c r="G607" s="5"/>
      <c r="H607" s="6"/>
      <c r="I607" s="16" t="s">
        <v>65</v>
      </c>
      <c r="J607" s="17" t="s">
        <v>67</v>
      </c>
      <c r="K607" s="105" t="s">
        <v>24</v>
      </c>
      <c r="L607" s="7"/>
      <c r="M607" s="7"/>
      <c r="N607" s="6"/>
      <c r="O607" s="88">
        <f t="shared" ca="1" si="31"/>
        <v>44593</v>
      </c>
      <c r="P607" s="5" t="s">
        <v>21</v>
      </c>
      <c r="Q607" s="13" t="s">
        <v>22</v>
      </c>
      <c r="R607" s="11" t="s">
        <v>23</v>
      </c>
      <c r="S607" s="24">
        <v>44573</v>
      </c>
      <c r="T607" s="24">
        <v>44585</v>
      </c>
      <c r="U607" s="24" t="s">
        <v>23</v>
      </c>
      <c r="V607" s="24">
        <v>45048</v>
      </c>
      <c r="W607" s="180"/>
      <c r="X607" s="24"/>
      <c r="Y607" s="24">
        <v>44575</v>
      </c>
      <c r="Z607" s="7"/>
      <c r="AA607" s="22"/>
      <c r="AB607" s="110"/>
      <c r="AC607" s="58"/>
      <c r="AE607" s="161">
        <f>IF(COUNTIF($F$5:$F607,F607)&gt;1,"0",COUNTIF($F$5:$F607,F607))</f>
        <v>1</v>
      </c>
      <c r="AF607" s="162">
        <f>COUNTIF($I607,"*GSB*")*$AE607</f>
        <v>1</v>
      </c>
      <c r="AG607" s="33">
        <f>COUNTIF($I607,"3a")*$AE607</f>
        <v>0</v>
      </c>
      <c r="AH607" s="33">
        <f>COUNTIF($I607,"4e")*$AE607</f>
        <v>0</v>
      </c>
      <c r="AI607" s="33">
        <f t="shared" si="32"/>
        <v>0</v>
      </c>
      <c r="AJ607" s="33">
        <f>COUNTIF($I607,"BAM")*$AE607</f>
        <v>0</v>
      </c>
      <c r="AK607" s="163">
        <f>(COUNTIF($I607,"AUTRES")+COUNTIF($I607,"UID")+COUNTIF($I607,"CII")+COUNTIF($I607,"EAE"))*$AE607</f>
        <v>0</v>
      </c>
      <c r="AL607" s="164">
        <f t="shared" si="33"/>
        <v>0</v>
      </c>
      <c r="AM607" s="33">
        <f>COUNTIF($J607,"MAR")*$AE607</f>
        <v>0</v>
      </c>
      <c r="AN607" s="165">
        <f>COUNTIF($J607,"TER")*$AE607</f>
        <v>1</v>
      </c>
    </row>
    <row r="608" spans="1:40" ht="20.100000000000001" customHeight="1" x14ac:dyDescent="0.25">
      <c r="A608" s="12"/>
      <c r="B608" s="10">
        <v>44547</v>
      </c>
      <c r="C608" s="29"/>
      <c r="D608" s="7"/>
      <c r="E608" s="11"/>
      <c r="F608" s="120">
        <v>604</v>
      </c>
      <c r="G608" s="5"/>
      <c r="H608" s="6"/>
      <c r="I608" s="16" t="s">
        <v>65</v>
      </c>
      <c r="J608" s="17" t="s">
        <v>67</v>
      </c>
      <c r="K608" s="105" t="s">
        <v>24</v>
      </c>
      <c r="L608" s="7"/>
      <c r="M608" s="7"/>
      <c r="N608" s="6"/>
      <c r="O608" s="88">
        <f t="shared" ca="1" si="31"/>
        <v>44593</v>
      </c>
      <c r="P608" s="5" t="s">
        <v>21</v>
      </c>
      <c r="Q608" s="13" t="s">
        <v>22</v>
      </c>
      <c r="R608" s="11" t="s">
        <v>23</v>
      </c>
      <c r="S608" s="24">
        <v>44573</v>
      </c>
      <c r="T608" s="24">
        <v>44585</v>
      </c>
      <c r="U608" s="24" t="s">
        <v>23</v>
      </c>
      <c r="V608" s="24">
        <v>45719</v>
      </c>
      <c r="W608" s="180"/>
      <c r="X608" s="24"/>
      <c r="Y608" s="24">
        <v>44575</v>
      </c>
      <c r="Z608" s="7"/>
      <c r="AA608" s="22"/>
      <c r="AB608" s="110"/>
      <c r="AC608" s="58"/>
      <c r="AE608" s="161">
        <f>IF(COUNTIF($F$5:$F608,F608)&gt;1,"0",COUNTIF($F$5:$F608,F608))</f>
        <v>1</v>
      </c>
      <c r="AF608" s="162">
        <f>COUNTIF($I608,"*GSB*")*$AE608</f>
        <v>1</v>
      </c>
      <c r="AG608" s="33">
        <f>COUNTIF($I608,"3a")*$AE608</f>
        <v>0</v>
      </c>
      <c r="AH608" s="33">
        <f>COUNTIF($I608,"4e")*$AE608</f>
        <v>0</v>
      </c>
      <c r="AI608" s="33">
        <f t="shared" si="32"/>
        <v>0</v>
      </c>
      <c r="AJ608" s="33">
        <f>COUNTIF($I608,"BAM")*$AE608</f>
        <v>0</v>
      </c>
      <c r="AK608" s="163">
        <f>(COUNTIF($I608,"AUTRES")+COUNTIF($I608,"UID")+COUNTIF($I608,"CII")+COUNTIF($I608,"EAE"))*$AE608</f>
        <v>0</v>
      </c>
      <c r="AL608" s="164">
        <f t="shared" si="33"/>
        <v>0</v>
      </c>
      <c r="AM608" s="33">
        <f>COUNTIF($J608,"MAR")*$AE608</f>
        <v>0</v>
      </c>
      <c r="AN608" s="165">
        <f>COUNTIF($J608,"TER")*$AE608</f>
        <v>1</v>
      </c>
    </row>
    <row r="609" spans="1:40" ht="20.100000000000001" customHeight="1" x14ac:dyDescent="0.25">
      <c r="A609" s="12"/>
      <c r="B609" s="10">
        <v>44547</v>
      </c>
      <c r="C609" s="29"/>
      <c r="D609" s="7"/>
      <c r="E609" s="11"/>
      <c r="F609" s="120">
        <v>605</v>
      </c>
      <c r="G609" s="5"/>
      <c r="H609" s="6"/>
      <c r="I609" s="16" t="s">
        <v>65</v>
      </c>
      <c r="J609" s="17" t="s">
        <v>67</v>
      </c>
      <c r="K609" s="105" t="s">
        <v>24</v>
      </c>
      <c r="L609" s="7"/>
      <c r="M609" s="7"/>
      <c r="N609" s="6"/>
      <c r="O609" s="88">
        <f t="shared" ca="1" si="31"/>
        <v>44593</v>
      </c>
      <c r="P609" s="5" t="s">
        <v>21</v>
      </c>
      <c r="Q609" s="13" t="s">
        <v>22</v>
      </c>
      <c r="R609" s="11" t="s">
        <v>23</v>
      </c>
      <c r="S609" s="24">
        <v>44573</v>
      </c>
      <c r="T609" s="24">
        <v>44585</v>
      </c>
      <c r="U609" s="24" t="s">
        <v>23</v>
      </c>
      <c r="V609" s="24">
        <v>45935</v>
      </c>
      <c r="W609" s="180"/>
      <c r="X609" s="24"/>
      <c r="Y609" s="24">
        <v>44575</v>
      </c>
      <c r="Z609" s="7"/>
      <c r="AA609" s="22"/>
      <c r="AB609" s="110"/>
      <c r="AC609" s="58"/>
      <c r="AE609" s="161">
        <f>IF(COUNTIF($F$5:$F609,F609)&gt;1,"0",COUNTIF($F$5:$F609,F609))</f>
        <v>1</v>
      </c>
      <c r="AF609" s="162">
        <f>COUNTIF($I609,"*GSB*")*$AE609</f>
        <v>1</v>
      </c>
      <c r="AG609" s="33">
        <f>COUNTIF($I609,"3a")*$AE609</f>
        <v>0</v>
      </c>
      <c r="AH609" s="33">
        <f>COUNTIF($I609,"4e")*$AE609</f>
        <v>0</v>
      </c>
      <c r="AI609" s="33">
        <f t="shared" si="32"/>
        <v>0</v>
      </c>
      <c r="AJ609" s="33">
        <f>COUNTIF($I609,"BAM")*$AE609</f>
        <v>0</v>
      </c>
      <c r="AK609" s="163">
        <f>(COUNTIF($I609,"AUTRES")+COUNTIF($I609,"UID")+COUNTIF($I609,"CII")+COUNTIF($I609,"EAE"))*$AE609</f>
        <v>0</v>
      </c>
      <c r="AL609" s="164">
        <f t="shared" si="33"/>
        <v>0</v>
      </c>
      <c r="AM609" s="33">
        <f>COUNTIF($J609,"MAR")*$AE609</f>
        <v>0</v>
      </c>
      <c r="AN609" s="165">
        <f>COUNTIF($J609,"TER")*$AE609</f>
        <v>1</v>
      </c>
    </row>
    <row r="610" spans="1:40" ht="20.100000000000001" customHeight="1" x14ac:dyDescent="0.25">
      <c r="A610" s="12"/>
      <c r="B610" s="10">
        <v>44551</v>
      </c>
      <c r="C610" s="29"/>
      <c r="D610" s="7"/>
      <c r="E610" s="11"/>
      <c r="F610" s="120">
        <v>606</v>
      </c>
      <c r="G610" s="5"/>
      <c r="H610" s="6"/>
      <c r="I610" s="16" t="s">
        <v>61</v>
      </c>
      <c r="J610" s="17" t="s">
        <v>67</v>
      </c>
      <c r="K610" s="105" t="s">
        <v>24</v>
      </c>
      <c r="L610" s="7"/>
      <c r="M610" s="7"/>
      <c r="N610" s="6"/>
      <c r="O610" s="88">
        <f t="shared" ca="1" si="31"/>
        <v>44593</v>
      </c>
      <c r="P610" s="5" t="s">
        <v>21</v>
      </c>
      <c r="Q610" s="13" t="s">
        <v>22</v>
      </c>
      <c r="R610" s="11" t="s">
        <v>23</v>
      </c>
      <c r="S610" s="24">
        <v>44571</v>
      </c>
      <c r="T610" s="24">
        <v>44585</v>
      </c>
      <c r="U610" s="24" t="s">
        <v>23</v>
      </c>
      <c r="V610" s="24">
        <v>44899</v>
      </c>
      <c r="W610" s="180"/>
      <c r="X610" s="24"/>
      <c r="Y610" s="24">
        <v>44575</v>
      </c>
      <c r="Z610" s="7"/>
      <c r="AA610" s="22"/>
      <c r="AB610" s="110"/>
      <c r="AC610" s="58"/>
      <c r="AE610" s="161">
        <f>IF(COUNTIF($F$5:$F610,F610)&gt;1,"0",COUNTIF($F$5:$F610,F610))</f>
        <v>1</v>
      </c>
      <c r="AF610" s="162">
        <f>COUNTIF($I610,"*GSB*")*$AE610</f>
        <v>0</v>
      </c>
      <c r="AG610" s="33">
        <f>COUNTIF($I610,"3a")*$AE610</f>
        <v>1</v>
      </c>
      <c r="AH610" s="33">
        <f>COUNTIF($I610,"4e")*$AE610</f>
        <v>0</v>
      </c>
      <c r="AI610" s="33">
        <f t="shared" si="32"/>
        <v>0</v>
      </c>
      <c r="AJ610" s="33">
        <f>COUNTIF($I610,"BAM")*$AE610</f>
        <v>0</v>
      </c>
      <c r="AK610" s="163">
        <f>(COUNTIF($I610,"AUTRES")+COUNTIF($I610,"UID")+COUNTIF($I610,"CII")+COUNTIF($I610,"EAE"))*$AE610</f>
        <v>0</v>
      </c>
      <c r="AL610" s="164">
        <f t="shared" si="33"/>
        <v>0</v>
      </c>
      <c r="AM610" s="33">
        <f>COUNTIF($J610,"MAR")*$AE610</f>
        <v>0</v>
      </c>
      <c r="AN610" s="165">
        <f>COUNTIF($J610,"TER")*$AE610</f>
        <v>1</v>
      </c>
    </row>
    <row r="611" spans="1:40" ht="20.100000000000001" customHeight="1" x14ac:dyDescent="0.25">
      <c r="A611" s="12"/>
      <c r="B611" s="10">
        <v>44551</v>
      </c>
      <c r="C611" s="29"/>
      <c r="D611" s="7"/>
      <c r="E611" s="11"/>
      <c r="F611" s="120">
        <v>607</v>
      </c>
      <c r="G611" s="5"/>
      <c r="H611" s="6"/>
      <c r="I611" s="16" t="s">
        <v>61</v>
      </c>
      <c r="J611" s="17" t="s">
        <v>67</v>
      </c>
      <c r="K611" s="105" t="s">
        <v>24</v>
      </c>
      <c r="L611" s="7"/>
      <c r="M611" s="7"/>
      <c r="N611" s="6"/>
      <c r="O611" s="88">
        <f t="shared" ca="1" si="31"/>
        <v>44593</v>
      </c>
      <c r="P611" s="5" t="s">
        <v>21</v>
      </c>
      <c r="Q611" s="13" t="s">
        <v>22</v>
      </c>
      <c r="R611" s="11" t="s">
        <v>23</v>
      </c>
      <c r="S611" s="24">
        <v>44571</v>
      </c>
      <c r="T611" s="24">
        <v>44585</v>
      </c>
      <c r="U611" s="24" t="s">
        <v>23</v>
      </c>
      <c r="V611" s="24">
        <v>44899</v>
      </c>
      <c r="W611" s="180"/>
      <c r="X611" s="24"/>
      <c r="Y611" s="24">
        <v>44575</v>
      </c>
      <c r="Z611" s="7"/>
      <c r="AA611" s="22"/>
      <c r="AB611" s="110"/>
      <c r="AC611" s="58"/>
      <c r="AE611" s="161">
        <f>IF(COUNTIF($F$5:$F611,F611)&gt;1,"0",COUNTIF($F$5:$F611,F611))</f>
        <v>1</v>
      </c>
      <c r="AF611" s="162">
        <f>COUNTIF($I611,"*GSB*")*$AE611</f>
        <v>0</v>
      </c>
      <c r="AG611" s="33">
        <f>COUNTIF($I611,"3a")*$AE611</f>
        <v>1</v>
      </c>
      <c r="AH611" s="33">
        <f>COUNTIF($I611,"4e")*$AE611</f>
        <v>0</v>
      </c>
      <c r="AI611" s="33">
        <f t="shared" si="32"/>
        <v>0</v>
      </c>
      <c r="AJ611" s="33">
        <f>COUNTIF($I611,"BAM")*$AE611</f>
        <v>0</v>
      </c>
      <c r="AK611" s="163">
        <f>(COUNTIF($I611,"AUTRES")+COUNTIF($I611,"UID")+COUNTIF($I611,"CII")+COUNTIF($I611,"EAE"))*$AE611</f>
        <v>0</v>
      </c>
      <c r="AL611" s="164">
        <f t="shared" si="33"/>
        <v>0</v>
      </c>
      <c r="AM611" s="33">
        <f>COUNTIF($J611,"MAR")*$AE611</f>
        <v>0</v>
      </c>
      <c r="AN611" s="165">
        <f>COUNTIF($J611,"TER")*$AE611</f>
        <v>1</v>
      </c>
    </row>
    <row r="612" spans="1:40" ht="20.100000000000001" customHeight="1" x14ac:dyDescent="0.25">
      <c r="A612" s="12"/>
      <c r="B612" s="10">
        <v>44565</v>
      </c>
      <c r="C612" s="29"/>
      <c r="D612" s="7"/>
      <c r="E612" s="11"/>
      <c r="F612" s="120">
        <v>608</v>
      </c>
      <c r="G612" s="5"/>
      <c r="H612" s="6"/>
      <c r="I612" s="16" t="s">
        <v>61</v>
      </c>
      <c r="J612" s="17" t="s">
        <v>67</v>
      </c>
      <c r="K612" s="105" t="s">
        <v>18</v>
      </c>
      <c r="L612" s="7"/>
      <c r="M612" s="7"/>
      <c r="N612" s="6"/>
      <c r="O612" s="88">
        <f t="shared" ca="1" si="31"/>
        <v>44593</v>
      </c>
      <c r="P612" s="5" t="s">
        <v>21</v>
      </c>
      <c r="Q612" s="13" t="s">
        <v>22</v>
      </c>
      <c r="R612" s="11" t="s">
        <v>23</v>
      </c>
      <c r="S612" s="24">
        <v>44567</v>
      </c>
      <c r="T612" s="24">
        <v>44578</v>
      </c>
      <c r="U612" s="24" t="s">
        <v>23</v>
      </c>
      <c r="V612" s="24">
        <v>45533</v>
      </c>
      <c r="W612" s="180"/>
      <c r="X612" s="24"/>
      <c r="Y612" s="24">
        <v>44571</v>
      </c>
      <c r="Z612" s="7"/>
      <c r="AA612" s="22"/>
      <c r="AB612" s="110"/>
      <c r="AC612" s="58"/>
      <c r="AE612" s="161">
        <f>IF(COUNTIF($F$5:$F612,F612)&gt;1,"0",COUNTIF($F$5:$F612,F612))</f>
        <v>1</v>
      </c>
      <c r="AF612" s="162">
        <f>COUNTIF($I612,"*GSB*")*$AE612</f>
        <v>0</v>
      </c>
      <c r="AG612" s="33">
        <f>COUNTIF($I612,"3a")*$AE612</f>
        <v>1</v>
      </c>
      <c r="AH612" s="33">
        <f>COUNTIF($I612,"4e")*$AE612</f>
        <v>0</v>
      </c>
      <c r="AI612" s="33">
        <f t="shared" si="32"/>
        <v>0</v>
      </c>
      <c r="AJ612" s="33">
        <f>COUNTIF($I612,"BAM")*$AE612</f>
        <v>0</v>
      </c>
      <c r="AK612" s="163">
        <f>(COUNTIF($I612,"AUTRES")+COUNTIF($I612,"UID")+COUNTIF($I612,"CII")+COUNTIF($I612,"EAE"))*$AE612</f>
        <v>0</v>
      </c>
      <c r="AL612" s="164">
        <f t="shared" si="33"/>
        <v>0</v>
      </c>
      <c r="AM612" s="33">
        <f>COUNTIF($J612,"MAR")*$AE612</f>
        <v>0</v>
      </c>
      <c r="AN612" s="165">
        <f>COUNTIF($J612,"TER")*$AE612</f>
        <v>1</v>
      </c>
    </row>
    <row r="613" spans="1:40" ht="20.100000000000001" customHeight="1" x14ac:dyDescent="0.25">
      <c r="A613" s="12"/>
      <c r="B613" s="10">
        <v>44565</v>
      </c>
      <c r="C613" s="29"/>
      <c r="D613" s="7"/>
      <c r="E613" s="11"/>
      <c r="F613" s="120">
        <v>609</v>
      </c>
      <c r="G613" s="5"/>
      <c r="H613" s="6"/>
      <c r="I613" s="16" t="s">
        <v>61</v>
      </c>
      <c r="J613" s="17" t="s">
        <v>67</v>
      </c>
      <c r="K613" s="105" t="s">
        <v>18</v>
      </c>
      <c r="L613" s="7"/>
      <c r="M613" s="7"/>
      <c r="N613" s="6"/>
      <c r="O613" s="88">
        <f t="shared" ca="1" si="31"/>
        <v>44593</v>
      </c>
      <c r="P613" s="5" t="s">
        <v>21</v>
      </c>
      <c r="Q613" s="13" t="s">
        <v>22</v>
      </c>
      <c r="R613" s="11" t="s">
        <v>23</v>
      </c>
      <c r="S613" s="24">
        <v>44567</v>
      </c>
      <c r="T613" s="24">
        <v>44578</v>
      </c>
      <c r="U613" s="24" t="s">
        <v>23</v>
      </c>
      <c r="V613" s="24">
        <v>44899</v>
      </c>
      <c r="W613" s="180"/>
      <c r="X613" s="24"/>
      <c r="Y613" s="24">
        <v>44571</v>
      </c>
      <c r="Z613" s="7"/>
      <c r="AA613" s="22"/>
      <c r="AB613" s="110"/>
      <c r="AC613" s="58"/>
      <c r="AE613" s="161">
        <f>IF(COUNTIF($F$5:$F613,F613)&gt;1,"0",COUNTIF($F$5:$F613,F613))</f>
        <v>1</v>
      </c>
      <c r="AF613" s="162">
        <f>COUNTIF($I613,"*GSB*")*$AE613</f>
        <v>0</v>
      </c>
      <c r="AG613" s="33">
        <f>COUNTIF($I613,"3a")*$AE613</f>
        <v>1</v>
      </c>
      <c r="AH613" s="33">
        <f>COUNTIF($I613,"4e")*$AE613</f>
        <v>0</v>
      </c>
      <c r="AI613" s="33">
        <f t="shared" si="32"/>
        <v>0</v>
      </c>
      <c r="AJ613" s="33">
        <f>COUNTIF($I613,"BAM")*$AE613</f>
        <v>0</v>
      </c>
      <c r="AK613" s="163">
        <f>(COUNTIF($I613,"AUTRES")+COUNTIF($I613,"UID")+COUNTIF($I613,"CII")+COUNTIF($I613,"EAE"))*$AE613</f>
        <v>0</v>
      </c>
      <c r="AL613" s="164">
        <f t="shared" si="33"/>
        <v>0</v>
      </c>
      <c r="AM613" s="33">
        <f>COUNTIF($J613,"MAR")*$AE613</f>
        <v>0</v>
      </c>
      <c r="AN613" s="165">
        <f>COUNTIF($J613,"TER")*$AE613</f>
        <v>1</v>
      </c>
    </row>
    <row r="614" spans="1:40" ht="20.100000000000001" customHeight="1" x14ac:dyDescent="0.25">
      <c r="A614" s="12"/>
      <c r="B614" s="10">
        <v>44565</v>
      </c>
      <c r="C614" s="29"/>
      <c r="D614" s="7"/>
      <c r="E614" s="11"/>
      <c r="F614" s="120">
        <v>610</v>
      </c>
      <c r="G614" s="5"/>
      <c r="H614" s="6"/>
      <c r="I614" s="16" t="s">
        <v>61</v>
      </c>
      <c r="J614" s="17" t="s">
        <v>67</v>
      </c>
      <c r="K614" s="105" t="s">
        <v>24</v>
      </c>
      <c r="L614" s="7"/>
      <c r="M614" s="7"/>
      <c r="N614" s="6"/>
      <c r="O614" s="88">
        <f t="shared" ca="1" si="31"/>
        <v>44593</v>
      </c>
      <c r="P614" s="5" t="s">
        <v>21</v>
      </c>
      <c r="Q614" s="13" t="s">
        <v>22</v>
      </c>
      <c r="R614" s="11" t="s">
        <v>23</v>
      </c>
      <c r="S614" s="24">
        <v>44567</v>
      </c>
      <c r="T614" s="24">
        <v>44578</v>
      </c>
      <c r="U614" s="24" t="s">
        <v>23</v>
      </c>
      <c r="V614" s="24">
        <v>44899</v>
      </c>
      <c r="W614" s="180"/>
      <c r="X614" s="24"/>
      <c r="Y614" s="24">
        <v>44571</v>
      </c>
      <c r="Z614" s="7"/>
      <c r="AA614" s="22"/>
      <c r="AB614" s="110"/>
      <c r="AC614" s="58"/>
      <c r="AE614" s="161">
        <f>IF(COUNTIF($F$5:$F614,F614)&gt;1,"0",COUNTIF($F$5:$F614,F614))</f>
        <v>1</v>
      </c>
      <c r="AF614" s="162">
        <f>COUNTIF($I614,"*GSB*")*$AE614</f>
        <v>0</v>
      </c>
      <c r="AG614" s="33">
        <f>COUNTIF($I614,"3a")*$AE614</f>
        <v>1</v>
      </c>
      <c r="AH614" s="33">
        <f>COUNTIF($I614,"4e")*$AE614</f>
        <v>0</v>
      </c>
      <c r="AI614" s="33">
        <f t="shared" si="32"/>
        <v>0</v>
      </c>
      <c r="AJ614" s="33">
        <f>COUNTIF($I614,"BAM")*$AE614</f>
        <v>0</v>
      </c>
      <c r="AK614" s="163">
        <f>(COUNTIF($I614,"AUTRES")+COUNTIF($I614,"UID")+COUNTIF($I614,"CII")+COUNTIF($I614,"EAE"))*$AE614</f>
        <v>0</v>
      </c>
      <c r="AL614" s="164">
        <f t="shared" si="33"/>
        <v>0</v>
      </c>
      <c r="AM614" s="33">
        <f>COUNTIF($J614,"MAR")*$AE614</f>
        <v>0</v>
      </c>
      <c r="AN614" s="165">
        <f>COUNTIF($J614,"TER")*$AE614</f>
        <v>1</v>
      </c>
    </row>
    <row r="615" spans="1:40" ht="20.100000000000001" customHeight="1" x14ac:dyDescent="0.25">
      <c r="A615" s="12"/>
      <c r="B615" s="10">
        <v>44568</v>
      </c>
      <c r="C615" s="29"/>
      <c r="D615" s="7"/>
      <c r="E615" s="11"/>
      <c r="F615" s="120">
        <v>611</v>
      </c>
      <c r="G615" s="5"/>
      <c r="H615" s="6"/>
      <c r="I615" s="16" t="s">
        <v>61</v>
      </c>
      <c r="J615" s="17" t="s">
        <v>67</v>
      </c>
      <c r="K615" s="105" t="s">
        <v>33</v>
      </c>
      <c r="L615" s="7"/>
      <c r="M615" s="7"/>
      <c r="N615" s="6"/>
      <c r="O615" s="88">
        <f t="shared" ca="1" si="31"/>
        <v>44593</v>
      </c>
      <c r="P615" s="5" t="s">
        <v>21</v>
      </c>
      <c r="Q615" s="13" t="s">
        <v>22</v>
      </c>
      <c r="R615" s="11" t="s">
        <v>23</v>
      </c>
      <c r="S615" s="24">
        <v>44571</v>
      </c>
      <c r="T615" s="24">
        <v>44585</v>
      </c>
      <c r="U615" s="24" t="s">
        <v>23</v>
      </c>
      <c r="V615" s="24">
        <v>46265</v>
      </c>
      <c r="W615" s="180"/>
      <c r="X615" s="24"/>
      <c r="Y615" s="24">
        <v>44575</v>
      </c>
      <c r="Z615" s="7"/>
      <c r="AA615" s="22"/>
      <c r="AB615" s="110"/>
      <c r="AC615" s="58"/>
      <c r="AE615" s="161">
        <f>IF(COUNTIF($F$5:$F615,F615)&gt;1,"0",COUNTIF($F$5:$F615,F615))</f>
        <v>1</v>
      </c>
      <c r="AF615" s="162">
        <f>COUNTIF($I615,"*GSB*")*$AE615</f>
        <v>0</v>
      </c>
      <c r="AG615" s="33">
        <f>COUNTIF($I615,"3a")*$AE615</f>
        <v>1</v>
      </c>
      <c r="AH615" s="33">
        <f>COUNTIF($I615,"4e")*$AE615</f>
        <v>0</v>
      </c>
      <c r="AI615" s="33">
        <f t="shared" si="32"/>
        <v>0</v>
      </c>
      <c r="AJ615" s="33">
        <f>COUNTIF($I615,"BAM")*$AE615</f>
        <v>0</v>
      </c>
      <c r="AK615" s="163">
        <f>(COUNTIF($I615,"AUTRES")+COUNTIF($I615,"UID")+COUNTIF($I615,"CII")+COUNTIF($I615,"EAE"))*$AE615</f>
        <v>0</v>
      </c>
      <c r="AL615" s="164">
        <f t="shared" si="33"/>
        <v>0</v>
      </c>
      <c r="AM615" s="33">
        <f>COUNTIF($J615,"MAR")*$AE615</f>
        <v>0</v>
      </c>
      <c r="AN615" s="165">
        <f>COUNTIF($J615,"TER")*$AE615</f>
        <v>1</v>
      </c>
    </row>
    <row r="616" spans="1:40" ht="20.100000000000001" customHeight="1" x14ac:dyDescent="0.25">
      <c r="A616" s="12"/>
      <c r="B616" s="10">
        <v>44571</v>
      </c>
      <c r="C616" s="29"/>
      <c r="D616" s="7"/>
      <c r="E616" s="11"/>
      <c r="F616" s="120">
        <v>612</v>
      </c>
      <c r="G616" s="5"/>
      <c r="H616" s="6"/>
      <c r="I616" s="16" t="s">
        <v>60</v>
      </c>
      <c r="J616" s="17" t="s">
        <v>67</v>
      </c>
      <c r="K616" s="105" t="s">
        <v>18</v>
      </c>
      <c r="L616" s="7"/>
      <c r="M616" s="7"/>
      <c r="N616" s="6"/>
      <c r="O616" s="88">
        <f t="shared" ref="O616:O679" ca="1" si="35">TODAY()-N616</f>
        <v>44593</v>
      </c>
      <c r="P616" s="5" t="s">
        <v>21</v>
      </c>
      <c r="Q616" s="13" t="s">
        <v>22</v>
      </c>
      <c r="R616" s="11" t="s">
        <v>23</v>
      </c>
      <c r="S616" s="24">
        <v>44571</v>
      </c>
      <c r="T616" s="24">
        <v>44585</v>
      </c>
      <c r="U616" s="24" t="s">
        <v>23</v>
      </c>
      <c r="V616" s="24">
        <v>46245</v>
      </c>
      <c r="W616" s="180"/>
      <c r="X616" s="24"/>
      <c r="Y616" s="24">
        <v>44575</v>
      </c>
      <c r="Z616" s="7"/>
      <c r="AA616" s="22"/>
      <c r="AB616" s="110"/>
      <c r="AC616" s="58"/>
      <c r="AE616" s="161">
        <f>IF(COUNTIF($F$5:$F616,F616)&gt;1,"0",COUNTIF($F$5:$F616,F616))</f>
        <v>1</v>
      </c>
      <c r="AF616" s="162">
        <f>COUNTIF($I616,"*GSB*")*$AE616</f>
        <v>0</v>
      </c>
      <c r="AG616" s="33">
        <f>COUNTIF($I616,"3a")*$AE616</f>
        <v>0</v>
      </c>
      <c r="AH616" s="33">
        <f>COUNTIF($I616,"4e")*$AE616</f>
        <v>1</v>
      </c>
      <c r="AI616" s="33">
        <f t="shared" si="32"/>
        <v>0</v>
      </c>
      <c r="AJ616" s="33">
        <f>COUNTIF($I616,"BAM")*$AE616</f>
        <v>0</v>
      </c>
      <c r="AK616" s="163">
        <f>(COUNTIF($I616,"AUTRES")+COUNTIF($I616,"UID")+COUNTIF($I616,"CII")+COUNTIF($I616,"EAE"))*$AE616</f>
        <v>0</v>
      </c>
      <c r="AL616" s="164">
        <f t="shared" si="33"/>
        <v>0</v>
      </c>
      <c r="AM616" s="33">
        <f>COUNTIF($J616,"MAR")*$AE616</f>
        <v>0</v>
      </c>
      <c r="AN616" s="165">
        <f>COUNTIF($J616,"TER")*$AE616</f>
        <v>1</v>
      </c>
    </row>
    <row r="617" spans="1:40" ht="20.100000000000001" customHeight="1" x14ac:dyDescent="0.25">
      <c r="A617" s="12"/>
      <c r="B617" s="10">
        <v>44571</v>
      </c>
      <c r="C617" s="29"/>
      <c r="D617" s="7"/>
      <c r="E617" s="11"/>
      <c r="F617" s="120">
        <v>613</v>
      </c>
      <c r="G617" s="5"/>
      <c r="H617" s="6"/>
      <c r="I617" s="16" t="s">
        <v>60</v>
      </c>
      <c r="J617" s="17" t="s">
        <v>67</v>
      </c>
      <c r="K617" s="105" t="s">
        <v>33</v>
      </c>
      <c r="L617" s="7"/>
      <c r="M617" s="7"/>
      <c r="N617" s="6"/>
      <c r="O617" s="88">
        <f t="shared" ca="1" si="35"/>
        <v>44593</v>
      </c>
      <c r="P617" s="5" t="s">
        <v>21</v>
      </c>
      <c r="Q617" s="13" t="s">
        <v>20</v>
      </c>
      <c r="R617" s="11" t="s">
        <v>19</v>
      </c>
      <c r="S617" s="24">
        <v>44571</v>
      </c>
      <c r="T617" s="24"/>
      <c r="U617" s="24"/>
      <c r="V617" s="24"/>
      <c r="W617" s="180"/>
      <c r="X617" s="24"/>
      <c r="Y617" s="24"/>
      <c r="Z617" s="7"/>
      <c r="AA617" s="22"/>
      <c r="AB617" s="110"/>
      <c r="AC617" s="58"/>
      <c r="AE617" s="161">
        <f>IF(COUNTIF($F$5:$F617,F617)&gt;1,"0",COUNTIF($F$5:$F617,F617))</f>
        <v>1</v>
      </c>
      <c r="AF617" s="162">
        <f>COUNTIF($I617,"*GSB*")*$AE617</f>
        <v>0</v>
      </c>
      <c r="AG617" s="33">
        <f>COUNTIF($I617,"3a")*$AE617</f>
        <v>0</v>
      </c>
      <c r="AH617" s="33">
        <f>COUNTIF($I617,"4e")*$AE617</f>
        <v>1</v>
      </c>
      <c r="AI617" s="33">
        <f t="shared" si="32"/>
        <v>0</v>
      </c>
      <c r="AJ617" s="33">
        <f>COUNTIF($I617,"BAM")*$AE617</f>
        <v>0</v>
      </c>
      <c r="AK617" s="163">
        <f>(COUNTIF($I617,"AUTRES")+COUNTIF($I617,"UID")+COUNTIF($I617,"CII")+COUNTIF($I617,"EAE"))*$AE617</f>
        <v>0</v>
      </c>
      <c r="AL617" s="164">
        <f t="shared" si="33"/>
        <v>0</v>
      </c>
      <c r="AM617" s="33">
        <f>COUNTIF($J617,"MAR")*$AE617</f>
        <v>0</v>
      </c>
      <c r="AN617" s="165">
        <f>COUNTIF($J617,"TER")*$AE617</f>
        <v>1</v>
      </c>
    </row>
    <row r="618" spans="1:40" ht="20.100000000000001" customHeight="1" x14ac:dyDescent="0.25">
      <c r="A618" s="12"/>
      <c r="B618" s="10">
        <v>44572</v>
      </c>
      <c r="C618" s="29"/>
      <c r="D618" s="7"/>
      <c r="E618" s="11"/>
      <c r="F618" s="120">
        <v>614</v>
      </c>
      <c r="G618" s="5"/>
      <c r="H618" s="6"/>
      <c r="I618" s="16" t="s">
        <v>61</v>
      </c>
      <c r="J618" s="17" t="s">
        <v>67</v>
      </c>
      <c r="K618" s="105" t="s">
        <v>33</v>
      </c>
      <c r="L618" s="7"/>
      <c r="M618" s="7"/>
      <c r="N618" s="6"/>
      <c r="O618" s="88">
        <f t="shared" ca="1" si="35"/>
        <v>44593</v>
      </c>
      <c r="P618" s="5" t="s">
        <v>21</v>
      </c>
      <c r="Q618" s="13" t="s">
        <v>22</v>
      </c>
      <c r="R618" s="11" t="s">
        <v>23</v>
      </c>
      <c r="S618" s="24">
        <v>44589</v>
      </c>
      <c r="T618" s="24"/>
      <c r="U618" s="24"/>
      <c r="V618" s="24"/>
      <c r="W618" s="180"/>
      <c r="X618" s="24"/>
      <c r="Y618" s="24"/>
      <c r="Z618" s="7"/>
      <c r="AA618" s="22"/>
      <c r="AB618" s="110"/>
      <c r="AC618" s="58"/>
      <c r="AE618" s="161">
        <f>IF(COUNTIF($F$5:$F618,F618)&gt;1,"0",COUNTIF($F$5:$F618,F618))</f>
        <v>1</v>
      </c>
      <c r="AF618" s="162">
        <f>COUNTIF($I618,"*GSB*")*$AE618</f>
        <v>0</v>
      </c>
      <c r="AG618" s="33">
        <f>COUNTIF($I618,"3a")*$AE618</f>
        <v>1</v>
      </c>
      <c r="AH618" s="33">
        <f>COUNTIF($I618,"4e")*$AE618</f>
        <v>0</v>
      </c>
      <c r="AI618" s="33">
        <f t="shared" si="32"/>
        <v>0</v>
      </c>
      <c r="AJ618" s="33">
        <f>COUNTIF($I618,"BAM")*$AE618</f>
        <v>0</v>
      </c>
      <c r="AK618" s="163">
        <f>(COUNTIF($I618,"AUTRES")+COUNTIF($I618,"UID")+COUNTIF($I618,"CII")+COUNTIF($I618,"EAE"))*$AE618</f>
        <v>0</v>
      </c>
      <c r="AL618" s="164">
        <f t="shared" si="33"/>
        <v>0</v>
      </c>
      <c r="AM618" s="33">
        <f>COUNTIF($J618,"MAR")*$AE618</f>
        <v>0</v>
      </c>
      <c r="AN618" s="165">
        <f>COUNTIF($J618,"TER")*$AE618</f>
        <v>1</v>
      </c>
    </row>
    <row r="619" spans="1:40" ht="20.100000000000001" customHeight="1" x14ac:dyDescent="0.25">
      <c r="A619" s="12"/>
      <c r="B619" s="10">
        <v>44572</v>
      </c>
      <c r="C619" s="29"/>
      <c r="D619" s="7"/>
      <c r="E619" s="11"/>
      <c r="F619" s="120">
        <v>615</v>
      </c>
      <c r="G619" s="5"/>
      <c r="H619" s="6"/>
      <c r="I619" s="16" t="s">
        <v>60</v>
      </c>
      <c r="J619" s="17" t="s">
        <v>67</v>
      </c>
      <c r="K619" s="105" t="s">
        <v>18</v>
      </c>
      <c r="L619" s="7"/>
      <c r="M619" s="7"/>
      <c r="N619" s="6"/>
      <c r="O619" s="88">
        <f t="shared" ca="1" si="35"/>
        <v>44593</v>
      </c>
      <c r="P619" s="5" t="s">
        <v>21</v>
      </c>
      <c r="Q619" s="13" t="s">
        <v>22</v>
      </c>
      <c r="R619" s="11" t="s">
        <v>23</v>
      </c>
      <c r="S619" s="24">
        <v>44574</v>
      </c>
      <c r="T619" s="24">
        <v>44585</v>
      </c>
      <c r="U619" s="24" t="s">
        <v>23</v>
      </c>
      <c r="V619" s="24">
        <v>46070</v>
      </c>
      <c r="W619" s="180"/>
      <c r="X619" s="24"/>
      <c r="Y619" s="24">
        <v>44575</v>
      </c>
      <c r="Z619" s="7"/>
      <c r="AA619" s="22"/>
      <c r="AB619" s="110"/>
      <c r="AC619" s="58"/>
      <c r="AE619" s="161">
        <f>IF(COUNTIF($F$5:$F619,F619)&gt;1,"0",COUNTIF($F$5:$F619,F619))</f>
        <v>1</v>
      </c>
      <c r="AF619" s="162">
        <f>COUNTIF($I619,"*GSB*")*$AE619</f>
        <v>0</v>
      </c>
      <c r="AG619" s="33">
        <f>COUNTIF($I619,"3a")*$AE619</f>
        <v>0</v>
      </c>
      <c r="AH619" s="33">
        <f>COUNTIF($I619,"4e")*$AE619</f>
        <v>1</v>
      </c>
      <c r="AI619" s="33">
        <f t="shared" si="32"/>
        <v>0</v>
      </c>
      <c r="AJ619" s="33">
        <f>COUNTIF($I619,"BAM")*$AE619</f>
        <v>0</v>
      </c>
      <c r="AK619" s="163">
        <f>(COUNTIF($I619,"AUTRES")+COUNTIF($I619,"UID")+COUNTIF($I619,"CII")+COUNTIF($I619,"EAE"))*$AE619</f>
        <v>0</v>
      </c>
      <c r="AL619" s="164">
        <f t="shared" si="33"/>
        <v>0</v>
      </c>
      <c r="AM619" s="33">
        <f>COUNTIF($J619,"MAR")*$AE619</f>
        <v>0</v>
      </c>
      <c r="AN619" s="165">
        <f>COUNTIF($J619,"TER")*$AE619</f>
        <v>1</v>
      </c>
    </row>
    <row r="620" spans="1:40" ht="20.100000000000001" customHeight="1" x14ac:dyDescent="0.25">
      <c r="A620" s="12"/>
      <c r="B620" s="10">
        <v>44572</v>
      </c>
      <c r="C620" s="29"/>
      <c r="D620" s="7"/>
      <c r="E620" s="11"/>
      <c r="F620" s="120">
        <v>616</v>
      </c>
      <c r="G620" s="5"/>
      <c r="H620" s="6"/>
      <c r="I620" s="16" t="s">
        <v>60</v>
      </c>
      <c r="J620" s="17" t="s">
        <v>67</v>
      </c>
      <c r="K620" s="105" t="s">
        <v>18</v>
      </c>
      <c r="L620" s="7"/>
      <c r="M620" s="7"/>
      <c r="N620" s="6"/>
      <c r="O620" s="88">
        <f t="shared" ca="1" si="35"/>
        <v>44593</v>
      </c>
      <c r="P620" s="5" t="s">
        <v>21</v>
      </c>
      <c r="Q620" s="13" t="s">
        <v>22</v>
      </c>
      <c r="R620" s="11" t="s">
        <v>23</v>
      </c>
      <c r="S620" s="24">
        <v>44573</v>
      </c>
      <c r="T620" s="24">
        <v>44585</v>
      </c>
      <c r="U620" s="24" t="s">
        <v>23</v>
      </c>
      <c r="V620" s="24">
        <v>45199</v>
      </c>
      <c r="W620" s="180"/>
      <c r="X620" s="24"/>
      <c r="Y620" s="24">
        <v>44575</v>
      </c>
      <c r="Z620" s="7"/>
      <c r="AA620" s="22"/>
      <c r="AB620" s="110"/>
      <c r="AC620" s="58"/>
      <c r="AE620" s="161">
        <f>IF(COUNTIF($F$5:$F620,F620)&gt;1,"0",COUNTIF($F$5:$F620,F620))</f>
        <v>1</v>
      </c>
      <c r="AF620" s="162">
        <f>COUNTIF($I620,"*GSB*")*$AE620</f>
        <v>0</v>
      </c>
      <c r="AG620" s="33">
        <f>COUNTIF($I620,"3a")*$AE620</f>
        <v>0</v>
      </c>
      <c r="AH620" s="33">
        <f>COUNTIF($I620,"4e")*$AE620</f>
        <v>1</v>
      </c>
      <c r="AI620" s="33">
        <f t="shared" si="32"/>
        <v>0</v>
      </c>
      <c r="AJ620" s="33">
        <f>COUNTIF($I620,"BAM")*$AE620</f>
        <v>0</v>
      </c>
      <c r="AK620" s="163">
        <f>(COUNTIF($I620,"AUTRES")+COUNTIF($I620,"UID")+COUNTIF($I620,"CII")+COUNTIF($I620,"EAE"))*$AE620</f>
        <v>0</v>
      </c>
      <c r="AL620" s="164">
        <f t="shared" si="33"/>
        <v>0</v>
      </c>
      <c r="AM620" s="33">
        <f>COUNTIF($J620,"MAR")*$AE620</f>
        <v>0</v>
      </c>
      <c r="AN620" s="165">
        <f>COUNTIF($J620,"TER")*$AE620</f>
        <v>1</v>
      </c>
    </row>
    <row r="621" spans="1:40" ht="20.100000000000001" customHeight="1" x14ac:dyDescent="0.25">
      <c r="A621" s="12"/>
      <c r="B621" s="10">
        <v>44573</v>
      </c>
      <c r="C621" s="29"/>
      <c r="D621" s="7"/>
      <c r="E621" s="11"/>
      <c r="F621" s="120">
        <v>617</v>
      </c>
      <c r="G621" s="5"/>
      <c r="H621" s="6"/>
      <c r="I621" s="16" t="s">
        <v>60</v>
      </c>
      <c r="J621" s="17" t="s">
        <v>67</v>
      </c>
      <c r="K621" s="105" t="s">
        <v>18</v>
      </c>
      <c r="L621" s="7"/>
      <c r="M621" s="7"/>
      <c r="N621" s="6"/>
      <c r="O621" s="88">
        <f t="shared" ca="1" si="35"/>
        <v>44593</v>
      </c>
      <c r="P621" s="5" t="s">
        <v>21</v>
      </c>
      <c r="Q621" s="13" t="s">
        <v>22</v>
      </c>
      <c r="R621" s="11" t="s">
        <v>23</v>
      </c>
      <c r="S621" s="24">
        <v>44574</v>
      </c>
      <c r="T621" s="24">
        <v>44585</v>
      </c>
      <c r="U621" s="24" t="s">
        <v>23</v>
      </c>
      <c r="V621" s="24">
        <v>45105</v>
      </c>
      <c r="W621" s="180"/>
      <c r="X621" s="24"/>
      <c r="Y621" s="24">
        <v>44575</v>
      </c>
      <c r="Z621" s="7"/>
      <c r="AA621" s="22"/>
      <c r="AB621" s="110"/>
      <c r="AC621" s="58"/>
      <c r="AE621" s="161">
        <f>IF(COUNTIF($F$5:$F621,F621)&gt;1,"0",COUNTIF($F$5:$F621,F621))</f>
        <v>1</v>
      </c>
      <c r="AF621" s="162">
        <f>COUNTIF($I621,"*GSB*")*$AE621</f>
        <v>0</v>
      </c>
      <c r="AG621" s="33">
        <f>COUNTIF($I621,"3a")*$AE621</f>
        <v>0</v>
      </c>
      <c r="AH621" s="33">
        <f>COUNTIF($I621,"4e")*$AE621</f>
        <v>1</v>
      </c>
      <c r="AI621" s="33">
        <f t="shared" si="32"/>
        <v>0</v>
      </c>
      <c r="AJ621" s="33">
        <f>COUNTIF($I621,"BAM")*$AE621</f>
        <v>0</v>
      </c>
      <c r="AK621" s="163">
        <f>(COUNTIF($I621,"AUTRES")+COUNTIF($I621,"UID")+COUNTIF($I621,"CII")+COUNTIF($I621,"EAE"))*$AE621</f>
        <v>0</v>
      </c>
      <c r="AL621" s="164">
        <f t="shared" si="33"/>
        <v>0</v>
      </c>
      <c r="AM621" s="33">
        <f>COUNTIF($J621,"MAR")*$AE621</f>
        <v>0</v>
      </c>
      <c r="AN621" s="165">
        <f>COUNTIF($J621,"TER")*$AE621</f>
        <v>1</v>
      </c>
    </row>
    <row r="622" spans="1:40" ht="20.100000000000001" customHeight="1" x14ac:dyDescent="0.25">
      <c r="A622" s="12"/>
      <c r="B622" s="10">
        <v>44573</v>
      </c>
      <c r="C622" s="29"/>
      <c r="D622" s="7"/>
      <c r="E622" s="11"/>
      <c r="F622" s="120">
        <v>618</v>
      </c>
      <c r="G622" s="5"/>
      <c r="H622" s="6"/>
      <c r="I622" s="16" t="s">
        <v>60</v>
      </c>
      <c r="J622" s="17" t="s">
        <v>67</v>
      </c>
      <c r="K622" s="105" t="s">
        <v>24</v>
      </c>
      <c r="L622" s="7"/>
      <c r="M622" s="7"/>
      <c r="N622" s="6"/>
      <c r="O622" s="88">
        <f t="shared" ca="1" si="35"/>
        <v>44593</v>
      </c>
      <c r="P622" s="5" t="s">
        <v>21</v>
      </c>
      <c r="Q622" s="13" t="s">
        <v>22</v>
      </c>
      <c r="R622" s="11" t="s">
        <v>23</v>
      </c>
      <c r="S622" s="24">
        <v>44573</v>
      </c>
      <c r="T622" s="24">
        <v>44585</v>
      </c>
      <c r="U622" s="24" t="s">
        <v>23</v>
      </c>
      <c r="V622" s="24">
        <v>45105</v>
      </c>
      <c r="W622" s="180"/>
      <c r="X622" s="24"/>
      <c r="Y622" s="24">
        <v>44575</v>
      </c>
      <c r="Z622" s="7"/>
      <c r="AA622" s="22"/>
      <c r="AB622" s="110"/>
      <c r="AC622" s="58"/>
      <c r="AE622" s="161">
        <f>IF(COUNTIF($F$5:$F622,F622)&gt;1,"0",COUNTIF($F$5:$F622,F622))</f>
        <v>1</v>
      </c>
      <c r="AF622" s="162">
        <f>COUNTIF($I622,"*GSB*")*$AE622</f>
        <v>0</v>
      </c>
      <c r="AG622" s="33">
        <f>COUNTIF($I622,"3a")*$AE622</f>
        <v>0</v>
      </c>
      <c r="AH622" s="33">
        <f>COUNTIF($I622,"4e")*$AE622</f>
        <v>1</v>
      </c>
      <c r="AI622" s="33">
        <f t="shared" si="32"/>
        <v>0</v>
      </c>
      <c r="AJ622" s="33">
        <f>COUNTIF($I622,"BAM")*$AE622</f>
        <v>0</v>
      </c>
      <c r="AK622" s="163">
        <f>(COUNTIF($I622,"AUTRES")+COUNTIF($I622,"UID")+COUNTIF($I622,"CII")+COUNTIF($I622,"EAE"))*$AE622</f>
        <v>0</v>
      </c>
      <c r="AL622" s="164">
        <f t="shared" si="33"/>
        <v>0</v>
      </c>
      <c r="AM622" s="33">
        <f>COUNTIF($J622,"MAR")*$AE622</f>
        <v>0</v>
      </c>
      <c r="AN622" s="165">
        <f>COUNTIF($J622,"TER")*$AE622</f>
        <v>1</v>
      </c>
    </row>
    <row r="623" spans="1:40" ht="20.100000000000001" customHeight="1" x14ac:dyDescent="0.25">
      <c r="A623" s="12"/>
      <c r="B623" s="10">
        <v>44575</v>
      </c>
      <c r="C623" s="29"/>
      <c r="D623" s="7"/>
      <c r="E623" s="11"/>
      <c r="F623" s="120">
        <v>619</v>
      </c>
      <c r="G623" s="5"/>
      <c r="H623" s="6"/>
      <c r="I623" s="16" t="s">
        <v>61</v>
      </c>
      <c r="J623" s="17" t="s">
        <v>67</v>
      </c>
      <c r="K623" s="105" t="s">
        <v>18</v>
      </c>
      <c r="L623" s="7"/>
      <c r="M623" s="7"/>
      <c r="N623" s="6"/>
      <c r="O623" s="88">
        <f t="shared" ca="1" si="35"/>
        <v>44593</v>
      </c>
      <c r="P623" s="5" t="s">
        <v>21</v>
      </c>
      <c r="Q623" s="13" t="s">
        <v>22</v>
      </c>
      <c r="R623" s="11" t="s">
        <v>23</v>
      </c>
      <c r="S623" s="24">
        <v>44575</v>
      </c>
      <c r="T623" s="24"/>
      <c r="U623" s="24"/>
      <c r="V623" s="24"/>
      <c r="W623" s="180"/>
      <c r="X623" s="24"/>
      <c r="Y623" s="24"/>
      <c r="Z623" s="7"/>
      <c r="AA623" s="22"/>
      <c r="AB623" s="110"/>
      <c r="AC623" s="58"/>
      <c r="AE623" s="161">
        <f>IF(COUNTIF($F$5:$F623,F623)&gt;1,"0",COUNTIF($F$5:$F623,F623))</f>
        <v>1</v>
      </c>
      <c r="AF623" s="162">
        <f>COUNTIF($I623,"*GSB*")*$AE623</f>
        <v>0</v>
      </c>
      <c r="AG623" s="33">
        <f>COUNTIF($I623,"3a")*$AE623</f>
        <v>1</v>
      </c>
      <c r="AH623" s="33">
        <f>COUNTIF($I623,"4e")*$AE623</f>
        <v>0</v>
      </c>
      <c r="AI623" s="33">
        <f t="shared" si="32"/>
        <v>0</v>
      </c>
      <c r="AJ623" s="33">
        <f>COUNTIF($I623,"BAM")*$AE623</f>
        <v>0</v>
      </c>
      <c r="AK623" s="163">
        <f>(COUNTIF($I623,"AUTRES")+COUNTIF($I623,"UID")+COUNTIF($I623,"CII")+COUNTIF($I623,"EAE"))*$AE623</f>
        <v>0</v>
      </c>
      <c r="AL623" s="164">
        <f t="shared" si="33"/>
        <v>0</v>
      </c>
      <c r="AM623" s="33">
        <f>COUNTIF($J623,"MAR")*$AE623</f>
        <v>0</v>
      </c>
      <c r="AN623" s="165">
        <f>COUNTIF($J623,"TER")*$AE623</f>
        <v>1</v>
      </c>
    </row>
    <row r="624" spans="1:40" ht="20.100000000000001" customHeight="1" x14ac:dyDescent="0.25">
      <c r="A624" s="12"/>
      <c r="B624" s="10">
        <v>44575</v>
      </c>
      <c r="C624" s="29"/>
      <c r="D624" s="7"/>
      <c r="E624" s="11"/>
      <c r="F624" s="120">
        <v>620</v>
      </c>
      <c r="G624" s="5"/>
      <c r="H624" s="6"/>
      <c r="I624" s="16" t="s">
        <v>60</v>
      </c>
      <c r="J624" s="17" t="s">
        <v>67</v>
      </c>
      <c r="K624" s="105" t="s">
        <v>18</v>
      </c>
      <c r="L624" s="7"/>
      <c r="M624" s="7"/>
      <c r="N624" s="6"/>
      <c r="O624" s="88">
        <f t="shared" ca="1" si="35"/>
        <v>44593</v>
      </c>
      <c r="P624" s="5" t="s">
        <v>21</v>
      </c>
      <c r="Q624" s="13" t="s">
        <v>22</v>
      </c>
      <c r="R624" s="11" t="s">
        <v>23</v>
      </c>
      <c r="S624" s="24">
        <v>44575</v>
      </c>
      <c r="T624" s="24"/>
      <c r="U624" s="24"/>
      <c r="V624" s="24"/>
      <c r="W624" s="180"/>
      <c r="X624" s="24"/>
      <c r="Y624" s="24"/>
      <c r="Z624" s="7"/>
      <c r="AA624" s="22"/>
      <c r="AB624" s="110"/>
      <c r="AC624" s="58"/>
      <c r="AE624" s="161">
        <f>IF(COUNTIF($F$5:$F624,F624)&gt;1,"0",COUNTIF($F$5:$F624,F624))</f>
        <v>1</v>
      </c>
      <c r="AF624" s="162">
        <f>COUNTIF($I624,"*GSB*")*$AE624</f>
        <v>0</v>
      </c>
      <c r="AG624" s="33">
        <f>COUNTIF($I624,"3a")*$AE624</f>
        <v>0</v>
      </c>
      <c r="AH624" s="33">
        <f>COUNTIF($I624,"4e")*$AE624</f>
        <v>1</v>
      </c>
      <c r="AI624" s="33">
        <f t="shared" si="32"/>
        <v>0</v>
      </c>
      <c r="AJ624" s="33">
        <f>COUNTIF($I624,"BAM")*$AE624</f>
        <v>0</v>
      </c>
      <c r="AK624" s="163">
        <f>(COUNTIF($I624,"AUTRES")+COUNTIF($I624,"UID")+COUNTIF($I624,"CII")+COUNTIF($I624,"EAE"))*$AE624</f>
        <v>0</v>
      </c>
      <c r="AL624" s="164">
        <f t="shared" si="33"/>
        <v>0</v>
      </c>
      <c r="AM624" s="33">
        <f>COUNTIF($J624,"MAR")*$AE624</f>
        <v>0</v>
      </c>
      <c r="AN624" s="165">
        <f>COUNTIF($J624,"TER")*$AE624</f>
        <v>1</v>
      </c>
    </row>
    <row r="625" spans="1:40" ht="20.100000000000001" customHeight="1" x14ac:dyDescent="0.25">
      <c r="A625" s="12"/>
      <c r="B625" s="10">
        <v>44579</v>
      </c>
      <c r="C625" s="29"/>
      <c r="D625" s="7"/>
      <c r="E625" s="11"/>
      <c r="F625" s="120">
        <v>621</v>
      </c>
      <c r="G625" s="5"/>
      <c r="H625" s="6"/>
      <c r="I625" s="16" t="s">
        <v>61</v>
      </c>
      <c r="J625" s="17" t="s">
        <v>67</v>
      </c>
      <c r="K625" s="105" t="s">
        <v>33</v>
      </c>
      <c r="L625" s="7"/>
      <c r="M625" s="7"/>
      <c r="N625" s="6"/>
      <c r="O625" s="88">
        <f t="shared" ca="1" si="35"/>
        <v>44593</v>
      </c>
      <c r="P625" s="5" t="s">
        <v>21</v>
      </c>
      <c r="Q625" s="13" t="s">
        <v>22</v>
      </c>
      <c r="R625" s="11" t="s">
        <v>23</v>
      </c>
      <c r="S625" s="24">
        <v>44581</v>
      </c>
      <c r="T625" s="24"/>
      <c r="U625" s="24"/>
      <c r="V625" s="24"/>
      <c r="W625" s="180"/>
      <c r="X625" s="24"/>
      <c r="Y625" s="24"/>
      <c r="Z625" s="7"/>
      <c r="AA625" s="22"/>
      <c r="AB625" s="110"/>
      <c r="AC625" s="58"/>
      <c r="AE625" s="161">
        <f>IF(COUNTIF($F$5:$F625,F625)&gt;1,"0",COUNTIF($F$5:$F625,F625))</f>
        <v>1</v>
      </c>
      <c r="AF625" s="162">
        <f>COUNTIF($I625,"*GSB*")*$AE625</f>
        <v>0</v>
      </c>
      <c r="AG625" s="33">
        <f>COUNTIF($I625,"3a")*$AE625</f>
        <v>1</v>
      </c>
      <c r="AH625" s="33">
        <f>COUNTIF($I625,"4e")*$AE625</f>
        <v>0</v>
      </c>
      <c r="AI625" s="33">
        <f t="shared" si="32"/>
        <v>0</v>
      </c>
      <c r="AJ625" s="33">
        <f>COUNTIF($I625,"BAM")*$AE625</f>
        <v>0</v>
      </c>
      <c r="AK625" s="163">
        <f>(COUNTIF($I625,"AUTRES")+COUNTIF($I625,"UID")+COUNTIF($I625,"CII")+COUNTIF($I625,"EAE"))*$AE625</f>
        <v>0</v>
      </c>
      <c r="AL625" s="164">
        <f t="shared" si="33"/>
        <v>0</v>
      </c>
      <c r="AM625" s="33">
        <f>COUNTIF($J625,"MAR")*$AE625</f>
        <v>0</v>
      </c>
      <c r="AN625" s="165">
        <f>COUNTIF($J625,"TER")*$AE625</f>
        <v>1</v>
      </c>
    </row>
    <row r="626" spans="1:40" ht="20.100000000000001" customHeight="1" x14ac:dyDescent="0.25">
      <c r="A626" s="12"/>
      <c r="B626" s="10">
        <v>44580</v>
      </c>
      <c r="C626" s="29"/>
      <c r="D626" s="7"/>
      <c r="E626" s="11"/>
      <c r="F626" s="120">
        <v>622</v>
      </c>
      <c r="G626" s="5"/>
      <c r="H626" s="6"/>
      <c r="I626" s="16" t="s">
        <v>61</v>
      </c>
      <c r="J626" s="17" t="s">
        <v>67</v>
      </c>
      <c r="K626" s="105" t="s">
        <v>18</v>
      </c>
      <c r="L626" s="7"/>
      <c r="M626" s="7"/>
      <c r="N626" s="6"/>
      <c r="O626" s="88">
        <f t="shared" ca="1" si="35"/>
        <v>44593</v>
      </c>
      <c r="P626" s="5" t="s">
        <v>21</v>
      </c>
      <c r="Q626" s="13" t="s">
        <v>22</v>
      </c>
      <c r="R626" s="11" t="s">
        <v>23</v>
      </c>
      <c r="S626" s="24">
        <v>44581</v>
      </c>
      <c r="T626" s="24"/>
      <c r="U626" s="24"/>
      <c r="V626" s="24"/>
      <c r="W626" s="180"/>
      <c r="X626" s="24"/>
      <c r="Y626" s="24"/>
      <c r="Z626" s="7"/>
      <c r="AA626" s="22"/>
      <c r="AB626" s="110"/>
      <c r="AC626" s="58"/>
      <c r="AE626" s="161">
        <f>IF(COUNTIF($F$5:$F626,F626)&gt;1,"0",COUNTIF($F$5:$F626,F626))</f>
        <v>1</v>
      </c>
      <c r="AF626" s="162">
        <f>COUNTIF($I626,"*GSB*")*$AE626</f>
        <v>0</v>
      </c>
      <c r="AG626" s="33">
        <f>COUNTIF($I626,"3a")*$AE626</f>
        <v>1</v>
      </c>
      <c r="AH626" s="33">
        <f>COUNTIF($I626,"4e")*$AE626</f>
        <v>0</v>
      </c>
      <c r="AI626" s="33">
        <f t="shared" si="32"/>
        <v>0</v>
      </c>
      <c r="AJ626" s="33">
        <f>COUNTIF($I626,"BAM")*$AE626</f>
        <v>0</v>
      </c>
      <c r="AK626" s="163">
        <f>(COUNTIF($I626,"AUTRES")+COUNTIF($I626,"UID")+COUNTIF($I626,"CII")+COUNTIF($I626,"EAE"))*$AE626</f>
        <v>0</v>
      </c>
      <c r="AL626" s="164">
        <f t="shared" si="33"/>
        <v>0</v>
      </c>
      <c r="AM626" s="33">
        <f>COUNTIF($J626,"MAR")*$AE626</f>
        <v>0</v>
      </c>
      <c r="AN626" s="165">
        <f>COUNTIF($J626,"TER")*$AE626</f>
        <v>1</v>
      </c>
    </row>
    <row r="627" spans="1:40" ht="20.100000000000001" customHeight="1" x14ac:dyDescent="0.25">
      <c r="A627" s="12"/>
      <c r="B627" s="10">
        <v>44580</v>
      </c>
      <c r="C627" s="29"/>
      <c r="D627" s="7"/>
      <c r="E627" s="11"/>
      <c r="F627" s="120">
        <v>623</v>
      </c>
      <c r="G627" s="5"/>
      <c r="H627" s="6"/>
      <c r="I627" s="16" t="s">
        <v>60</v>
      </c>
      <c r="J627" s="17" t="s">
        <v>67</v>
      </c>
      <c r="K627" s="105" t="s">
        <v>24</v>
      </c>
      <c r="L627" s="7"/>
      <c r="M627" s="7"/>
      <c r="N627" s="6"/>
      <c r="O627" s="88">
        <f t="shared" ca="1" si="35"/>
        <v>44593</v>
      </c>
      <c r="P627" s="5" t="s">
        <v>21</v>
      </c>
      <c r="Q627" s="13" t="s">
        <v>22</v>
      </c>
      <c r="R627" s="11" t="s">
        <v>23</v>
      </c>
      <c r="S627" s="24">
        <v>44581</v>
      </c>
      <c r="T627" s="24"/>
      <c r="U627" s="24"/>
      <c r="V627" s="24"/>
      <c r="W627" s="180"/>
      <c r="X627" s="24"/>
      <c r="Y627" s="24"/>
      <c r="Z627" s="7"/>
      <c r="AA627" s="22"/>
      <c r="AB627" s="110"/>
      <c r="AC627" s="58"/>
      <c r="AE627" s="161">
        <f>IF(COUNTIF($F$5:$F627,F627)&gt;1,"0",COUNTIF($F$5:$F627,F627))</f>
        <v>1</v>
      </c>
      <c r="AF627" s="162">
        <f>COUNTIF($I627,"*GSB*")*$AE627</f>
        <v>0</v>
      </c>
      <c r="AG627" s="33">
        <f>COUNTIF($I627,"3a")*$AE627</f>
        <v>0</v>
      </c>
      <c r="AH627" s="33">
        <f>COUNTIF($I627,"4e")*$AE627</f>
        <v>1</v>
      </c>
      <c r="AI627" s="33">
        <f t="shared" si="32"/>
        <v>0</v>
      </c>
      <c r="AJ627" s="33">
        <f>COUNTIF($I627,"BAM")*$AE627</f>
        <v>0</v>
      </c>
      <c r="AK627" s="163">
        <f>(COUNTIF($I627,"AUTRES")+COUNTIF($I627,"UID")+COUNTIF($I627,"CII")+COUNTIF($I627,"EAE"))*$AE627</f>
        <v>0</v>
      </c>
      <c r="AL627" s="164">
        <f t="shared" si="33"/>
        <v>0</v>
      </c>
      <c r="AM627" s="33">
        <f>COUNTIF($J627,"MAR")*$AE627</f>
        <v>0</v>
      </c>
      <c r="AN627" s="165">
        <f>COUNTIF($J627,"TER")*$AE627</f>
        <v>1</v>
      </c>
    </row>
    <row r="628" spans="1:40" ht="20.100000000000001" customHeight="1" x14ac:dyDescent="0.25">
      <c r="A628" s="12"/>
      <c r="B628" s="10">
        <v>44580</v>
      </c>
      <c r="C628" s="29"/>
      <c r="D628" s="7"/>
      <c r="E628" s="11"/>
      <c r="F628" s="120">
        <v>624</v>
      </c>
      <c r="G628" s="5"/>
      <c r="H628" s="6"/>
      <c r="I628" s="16" t="s">
        <v>60</v>
      </c>
      <c r="J628" s="17" t="s">
        <v>67</v>
      </c>
      <c r="K628" s="105" t="s">
        <v>24</v>
      </c>
      <c r="L628" s="7"/>
      <c r="M628" s="7"/>
      <c r="N628" s="6"/>
      <c r="O628" s="88">
        <f t="shared" ca="1" si="35"/>
        <v>44593</v>
      </c>
      <c r="P628" s="5" t="s">
        <v>21</v>
      </c>
      <c r="Q628" s="13" t="s">
        <v>22</v>
      </c>
      <c r="R628" s="11" t="s">
        <v>23</v>
      </c>
      <c r="S628" s="24">
        <v>44581</v>
      </c>
      <c r="T628" s="24"/>
      <c r="U628" s="24"/>
      <c r="V628" s="24"/>
      <c r="W628" s="180"/>
      <c r="X628" s="24"/>
      <c r="Y628" s="24"/>
      <c r="Z628" s="7"/>
      <c r="AA628" s="22"/>
      <c r="AB628" s="110"/>
      <c r="AC628" s="58"/>
      <c r="AE628" s="161">
        <f>IF(COUNTIF($F$5:$F628,F628)&gt;1,"0",COUNTIF($F$5:$F628,F628))</f>
        <v>1</v>
      </c>
      <c r="AF628" s="162">
        <f>COUNTIF($I628,"*GSB*")*$AE628</f>
        <v>0</v>
      </c>
      <c r="AG628" s="33">
        <f>COUNTIF($I628,"3a")*$AE628</f>
        <v>0</v>
      </c>
      <c r="AH628" s="33">
        <f>COUNTIF($I628,"4e")*$AE628</f>
        <v>1</v>
      </c>
      <c r="AI628" s="33">
        <f t="shared" si="32"/>
        <v>0</v>
      </c>
      <c r="AJ628" s="33">
        <f>COUNTIF($I628,"BAM")*$AE628</f>
        <v>0</v>
      </c>
      <c r="AK628" s="163">
        <f>(COUNTIF($I628,"AUTRES")+COUNTIF($I628,"UID")+COUNTIF($I628,"CII")+COUNTIF($I628,"EAE"))*$AE628</f>
        <v>0</v>
      </c>
      <c r="AL628" s="164">
        <f t="shared" si="33"/>
        <v>0</v>
      </c>
      <c r="AM628" s="33">
        <f>COUNTIF($J628,"MAR")*$AE628</f>
        <v>0</v>
      </c>
      <c r="AN628" s="165">
        <f>COUNTIF($J628,"TER")*$AE628</f>
        <v>1</v>
      </c>
    </row>
    <row r="629" spans="1:40" ht="20.100000000000001" customHeight="1" x14ac:dyDescent="0.25">
      <c r="A629" s="12"/>
      <c r="B629" s="10">
        <v>44580</v>
      </c>
      <c r="C629" s="29"/>
      <c r="D629" s="7"/>
      <c r="E629" s="11"/>
      <c r="F629" s="120">
        <v>625</v>
      </c>
      <c r="G629" s="5"/>
      <c r="H629" s="6"/>
      <c r="I629" s="16" t="s">
        <v>60</v>
      </c>
      <c r="J629" s="17" t="s">
        <v>67</v>
      </c>
      <c r="K629" s="105" t="s">
        <v>24</v>
      </c>
      <c r="L629" s="7"/>
      <c r="M629" s="7"/>
      <c r="N629" s="6"/>
      <c r="O629" s="88">
        <f t="shared" ca="1" si="35"/>
        <v>44593</v>
      </c>
      <c r="P629" s="5" t="s">
        <v>21</v>
      </c>
      <c r="Q629" s="13" t="s">
        <v>22</v>
      </c>
      <c r="R629" s="11" t="s">
        <v>27</v>
      </c>
      <c r="S629" s="24">
        <v>44581</v>
      </c>
      <c r="T629" s="24"/>
      <c r="U629" s="24"/>
      <c r="V629" s="24"/>
      <c r="W629" s="180"/>
      <c r="X629" s="24"/>
      <c r="Y629" s="24">
        <v>44581</v>
      </c>
      <c r="Z629" s="7"/>
      <c r="AA629" s="22"/>
      <c r="AB629" s="110"/>
      <c r="AC629" s="58"/>
      <c r="AE629" s="161">
        <f>IF(COUNTIF($F$5:$F629,F629)&gt;1,"0",COUNTIF($F$5:$F629,F629))</f>
        <v>1</v>
      </c>
      <c r="AF629" s="162">
        <f>COUNTIF($I629,"*GSB*")*$AE629</f>
        <v>0</v>
      </c>
      <c r="AG629" s="33">
        <f>COUNTIF($I629,"3a")*$AE629</f>
        <v>0</v>
      </c>
      <c r="AH629" s="33">
        <f>COUNTIF($I629,"4e")*$AE629</f>
        <v>1</v>
      </c>
      <c r="AI629" s="33">
        <f t="shared" si="32"/>
        <v>0</v>
      </c>
      <c r="AJ629" s="33">
        <f>COUNTIF($I629,"BAM")*$AE629</f>
        <v>0</v>
      </c>
      <c r="AK629" s="163">
        <f>(COUNTIF($I629,"AUTRES")+COUNTIF($I629,"UID")+COUNTIF($I629,"CII")+COUNTIF($I629,"EAE"))*$AE629</f>
        <v>0</v>
      </c>
      <c r="AL629" s="164">
        <f t="shared" si="33"/>
        <v>0</v>
      </c>
      <c r="AM629" s="33">
        <f>COUNTIF($J629,"MAR")*$AE629</f>
        <v>0</v>
      </c>
      <c r="AN629" s="165">
        <f>COUNTIF($J629,"TER")*$AE629</f>
        <v>1</v>
      </c>
    </row>
    <row r="630" spans="1:40" ht="20.100000000000001" customHeight="1" x14ac:dyDescent="0.25">
      <c r="A630" s="12"/>
      <c r="B630" s="10">
        <v>44589</v>
      </c>
      <c r="C630" s="29"/>
      <c r="D630" s="7"/>
      <c r="E630" s="11"/>
      <c r="F630" s="120">
        <v>626</v>
      </c>
      <c r="G630" s="5"/>
      <c r="H630" s="6"/>
      <c r="I630" s="16" t="s">
        <v>61</v>
      </c>
      <c r="J630" s="17" t="s">
        <v>67</v>
      </c>
      <c r="K630" s="105" t="s">
        <v>24</v>
      </c>
      <c r="L630" s="7"/>
      <c r="M630" s="7"/>
      <c r="N630" s="6"/>
      <c r="O630" s="88">
        <f t="shared" ca="1" si="35"/>
        <v>44593</v>
      </c>
      <c r="P630" s="5" t="s">
        <v>21</v>
      </c>
      <c r="Q630" s="13" t="s">
        <v>22</v>
      </c>
      <c r="R630" s="11" t="s">
        <v>23</v>
      </c>
      <c r="S630" s="24">
        <v>44589</v>
      </c>
      <c r="T630" s="24"/>
      <c r="U630" s="24"/>
      <c r="V630" s="24"/>
      <c r="W630" s="180"/>
      <c r="X630" s="24"/>
      <c r="Y630" s="24"/>
      <c r="Z630" s="7"/>
      <c r="AA630" s="22"/>
      <c r="AB630" s="110"/>
      <c r="AC630" s="58"/>
      <c r="AE630" s="161">
        <f>IF(COUNTIF($F$5:$F630,F630)&gt;1,"0",COUNTIF($F$5:$F630,F630))</f>
        <v>1</v>
      </c>
      <c r="AF630" s="162">
        <f>COUNTIF($I630,"*GSB*")*$AE630</f>
        <v>0</v>
      </c>
      <c r="AG630" s="33">
        <f>COUNTIF($I630,"3a")*$AE630</f>
        <v>1</v>
      </c>
      <c r="AH630" s="33">
        <f>COUNTIF($I630,"4e")*$AE630</f>
        <v>0</v>
      </c>
      <c r="AI630" s="33">
        <f t="shared" si="32"/>
        <v>0</v>
      </c>
      <c r="AJ630" s="33">
        <f>COUNTIF($I630,"BAM")*$AE630</f>
        <v>0</v>
      </c>
      <c r="AK630" s="163">
        <f>(COUNTIF($I630,"AUTRES")+COUNTIF($I630,"UID")+COUNTIF($I630,"CII")+COUNTIF($I630,"EAE"))*$AE630</f>
        <v>0</v>
      </c>
      <c r="AL630" s="164">
        <f t="shared" si="33"/>
        <v>0</v>
      </c>
      <c r="AM630" s="33">
        <f>COUNTIF($J630,"MAR")*$AE630</f>
        <v>0</v>
      </c>
      <c r="AN630" s="165">
        <f>COUNTIF($J630,"TER")*$AE630</f>
        <v>1</v>
      </c>
    </row>
    <row r="631" spans="1:40" ht="20.100000000000001" customHeight="1" x14ac:dyDescent="0.25">
      <c r="A631" s="12"/>
      <c r="B631" s="10"/>
      <c r="C631" s="29"/>
      <c r="D631" s="7"/>
      <c r="E631" s="11"/>
      <c r="F631" s="120"/>
      <c r="G631" s="5"/>
      <c r="H631" s="5"/>
      <c r="I631" s="16"/>
      <c r="J631" s="13"/>
      <c r="K631" s="105"/>
      <c r="L631" s="7"/>
      <c r="M631" s="7"/>
      <c r="N631" s="6"/>
      <c r="O631" s="88">
        <f t="shared" ca="1" si="35"/>
        <v>44593</v>
      </c>
      <c r="P631" s="5"/>
      <c r="Q631" s="13"/>
      <c r="R631" s="11"/>
      <c r="S631" s="24"/>
      <c r="T631" s="24"/>
      <c r="U631" s="24"/>
      <c r="V631" s="24"/>
      <c r="W631" s="180"/>
      <c r="X631" s="24"/>
      <c r="Y631" s="24"/>
      <c r="Z631" s="7"/>
      <c r="AA631" s="22"/>
      <c r="AB631" s="110"/>
      <c r="AC631" s="58"/>
      <c r="AE631" s="161">
        <f>IF(COUNTIF($F$5:$F631,F631)&gt;1,"0",COUNTIF($F$5:$F631,F631))</f>
        <v>0</v>
      </c>
      <c r="AF631" s="162">
        <f>COUNTIF($I631,"*GSB*")*$AE631</f>
        <v>0</v>
      </c>
      <c r="AG631" s="33">
        <f>COUNTIF($I631,"3a")*$AE631</f>
        <v>0</v>
      </c>
      <c r="AH631" s="33">
        <f>COUNTIF($I631,"4e")*$AE631</f>
        <v>0</v>
      </c>
      <c r="AI631" s="33">
        <f t="shared" si="32"/>
        <v>0</v>
      </c>
      <c r="AJ631" s="33">
        <f>COUNTIF($I631,"BAM")*$AE631</f>
        <v>0</v>
      </c>
      <c r="AK631" s="163">
        <f>(COUNTIF($I631,"AUTRES")+COUNTIF($I631,"UID")+COUNTIF($I631,"CII")+COUNTIF($I631,"EAE"))*$AE631</f>
        <v>0</v>
      </c>
      <c r="AL631" s="164">
        <f t="shared" si="33"/>
        <v>0</v>
      </c>
      <c r="AM631" s="33">
        <f>COUNTIF($J631,"MAR")*$AE631</f>
        <v>0</v>
      </c>
      <c r="AN631" s="165">
        <f>COUNTIF($J631,"TER")*$AE631</f>
        <v>0</v>
      </c>
    </row>
    <row r="632" spans="1:40" ht="20.100000000000001" customHeight="1" x14ac:dyDescent="0.25">
      <c r="A632" s="12"/>
      <c r="B632" s="10"/>
      <c r="C632" s="29"/>
      <c r="D632" s="7"/>
      <c r="E632" s="11"/>
      <c r="F632" s="120"/>
      <c r="G632" s="5"/>
      <c r="H632" s="5"/>
      <c r="I632" s="16"/>
      <c r="J632" s="13"/>
      <c r="K632" s="105"/>
      <c r="L632" s="7"/>
      <c r="M632" s="7"/>
      <c r="N632" s="6"/>
      <c r="O632" s="88">
        <f t="shared" ca="1" si="35"/>
        <v>44593</v>
      </c>
      <c r="P632" s="5"/>
      <c r="Q632" s="13"/>
      <c r="R632" s="11"/>
      <c r="S632" s="24"/>
      <c r="T632" s="24"/>
      <c r="U632" s="24"/>
      <c r="V632" s="24"/>
      <c r="W632" s="180"/>
      <c r="X632" s="24"/>
      <c r="Y632" s="24"/>
      <c r="Z632" s="7"/>
      <c r="AA632" s="22"/>
      <c r="AB632" s="110"/>
      <c r="AC632" s="58"/>
      <c r="AE632" s="161">
        <f>IF(COUNTIF($F$5:$F632,F632)&gt;1,"0",COUNTIF($F$5:$F632,F632))</f>
        <v>0</v>
      </c>
      <c r="AF632" s="162">
        <f>COUNTIF($I632,"*GSB*")*$AE632</f>
        <v>0</v>
      </c>
      <c r="AG632" s="33">
        <f>COUNTIF($I632,"3a")*$AE632</f>
        <v>0</v>
      </c>
      <c r="AH632" s="33">
        <f>COUNTIF($I632,"4e")*$AE632</f>
        <v>0</v>
      </c>
      <c r="AI632" s="33">
        <f t="shared" si="32"/>
        <v>0</v>
      </c>
      <c r="AJ632" s="33">
        <f>COUNTIF($I632,"BAM")*$AE632</f>
        <v>0</v>
      </c>
      <c r="AK632" s="163">
        <f>(COUNTIF($I632,"AUTRES")+COUNTIF($I632,"UID")+COUNTIF($I632,"CII")+COUNTIF($I632,"EAE"))*$AE632</f>
        <v>0</v>
      </c>
      <c r="AL632" s="164">
        <f t="shared" si="33"/>
        <v>0</v>
      </c>
      <c r="AM632" s="33">
        <f>COUNTIF($J632,"MAR")*$AE632</f>
        <v>0</v>
      </c>
      <c r="AN632" s="165">
        <f>COUNTIF($J632,"TER")*$AE632</f>
        <v>0</v>
      </c>
    </row>
    <row r="633" spans="1:40" ht="20.100000000000001" customHeight="1" x14ac:dyDescent="0.25">
      <c r="A633" s="12"/>
      <c r="B633" s="10"/>
      <c r="C633" s="29"/>
      <c r="D633" s="7"/>
      <c r="E633" s="11"/>
      <c r="F633" s="120"/>
      <c r="G633" s="5"/>
      <c r="H633" s="5"/>
      <c r="I633" s="16"/>
      <c r="J633" s="13"/>
      <c r="K633" s="105"/>
      <c r="L633" s="7"/>
      <c r="M633" s="7"/>
      <c r="N633" s="6"/>
      <c r="O633" s="88">
        <f t="shared" ca="1" si="35"/>
        <v>44593</v>
      </c>
      <c r="P633" s="5"/>
      <c r="Q633" s="13"/>
      <c r="R633" s="11"/>
      <c r="S633" s="24"/>
      <c r="T633" s="24"/>
      <c r="U633" s="24"/>
      <c r="V633" s="24"/>
      <c r="W633" s="180"/>
      <c r="X633" s="24"/>
      <c r="Y633" s="24"/>
      <c r="Z633" s="7"/>
      <c r="AA633" s="22"/>
      <c r="AB633" s="110"/>
      <c r="AC633" s="58"/>
      <c r="AE633" s="161">
        <f>IF(COUNTIF($F$5:$F633,F633)&gt;1,"0",COUNTIF($F$5:$F633,F633))</f>
        <v>0</v>
      </c>
      <c r="AF633" s="162">
        <f>COUNTIF($I633,"*GSB*")*$AE633</f>
        <v>0</v>
      </c>
      <c r="AG633" s="33">
        <f>COUNTIF($I633,"3a")*$AE633</f>
        <v>0</v>
      </c>
      <c r="AH633" s="33">
        <f>COUNTIF($I633,"4e")*$AE633</f>
        <v>0</v>
      </c>
      <c r="AI633" s="33">
        <f t="shared" si="32"/>
        <v>0</v>
      </c>
      <c r="AJ633" s="33">
        <f>COUNTIF($I633,"BAM")*$AE633</f>
        <v>0</v>
      </c>
      <c r="AK633" s="163">
        <f>(COUNTIF($I633,"AUTRES")+COUNTIF($I633,"UID")+COUNTIF($I633,"CII")+COUNTIF($I633,"EAE"))*$AE633</f>
        <v>0</v>
      </c>
      <c r="AL633" s="164">
        <f t="shared" si="33"/>
        <v>0</v>
      </c>
      <c r="AM633" s="33">
        <f>COUNTIF($J633,"MAR")*$AE633</f>
        <v>0</v>
      </c>
      <c r="AN633" s="165">
        <f>COUNTIF($J633,"TER")*$AE633</f>
        <v>0</v>
      </c>
    </row>
    <row r="634" spans="1:40" ht="20.100000000000001" customHeight="1" x14ac:dyDescent="0.25">
      <c r="A634" s="12"/>
      <c r="B634" s="10"/>
      <c r="C634" s="29"/>
      <c r="D634" s="7"/>
      <c r="E634" s="11"/>
      <c r="F634" s="120"/>
      <c r="G634" s="5"/>
      <c r="H634" s="5"/>
      <c r="I634" s="16"/>
      <c r="J634" s="13"/>
      <c r="K634" s="105"/>
      <c r="L634" s="7"/>
      <c r="M634" s="7"/>
      <c r="N634" s="6"/>
      <c r="O634" s="88">
        <f t="shared" ca="1" si="35"/>
        <v>44593</v>
      </c>
      <c r="P634" s="5"/>
      <c r="Q634" s="13"/>
      <c r="R634" s="11"/>
      <c r="S634" s="24"/>
      <c r="T634" s="24"/>
      <c r="U634" s="24"/>
      <c r="V634" s="24"/>
      <c r="W634" s="180"/>
      <c r="X634" s="24"/>
      <c r="Y634" s="24"/>
      <c r="Z634" s="7"/>
      <c r="AA634" s="22"/>
      <c r="AB634" s="110"/>
      <c r="AC634" s="58"/>
      <c r="AE634" s="161">
        <f>IF(COUNTIF($F$5:$F634,F634)&gt;1,"0",COUNTIF($F$5:$F634,F634))</f>
        <v>0</v>
      </c>
      <c r="AF634" s="162">
        <f>COUNTIF($I634,"*GSB*")*$AE634</f>
        <v>0</v>
      </c>
      <c r="AG634" s="33">
        <f>COUNTIF($I634,"3a")*$AE634</f>
        <v>0</v>
      </c>
      <c r="AH634" s="33">
        <f>COUNTIF($I634,"4e")*$AE634</f>
        <v>0</v>
      </c>
      <c r="AI634" s="33">
        <f t="shared" si="32"/>
        <v>0</v>
      </c>
      <c r="AJ634" s="33">
        <f>COUNTIF($I634,"BAM")*$AE634</f>
        <v>0</v>
      </c>
      <c r="AK634" s="163">
        <f>(COUNTIF($I634,"AUTRES")+COUNTIF($I634,"UID")+COUNTIF($I634,"CII")+COUNTIF($I634,"EAE"))*$AE634</f>
        <v>0</v>
      </c>
      <c r="AL634" s="164">
        <f t="shared" si="33"/>
        <v>0</v>
      </c>
      <c r="AM634" s="33">
        <f>COUNTIF($J634,"MAR")*$AE634</f>
        <v>0</v>
      </c>
      <c r="AN634" s="165">
        <f>COUNTIF($J634,"TER")*$AE634</f>
        <v>0</v>
      </c>
    </row>
    <row r="635" spans="1:40" ht="20.100000000000001" customHeight="1" x14ac:dyDescent="0.25">
      <c r="A635" s="12"/>
      <c r="B635" s="10"/>
      <c r="C635" s="29"/>
      <c r="D635" s="7"/>
      <c r="E635" s="11"/>
      <c r="F635" s="120"/>
      <c r="G635" s="5"/>
      <c r="H635" s="5"/>
      <c r="I635" s="16"/>
      <c r="J635" s="13"/>
      <c r="K635" s="105"/>
      <c r="L635" s="7"/>
      <c r="M635" s="7"/>
      <c r="N635" s="6"/>
      <c r="O635" s="88">
        <f t="shared" ca="1" si="35"/>
        <v>44593</v>
      </c>
      <c r="P635" s="5"/>
      <c r="Q635" s="13"/>
      <c r="R635" s="11"/>
      <c r="S635" s="24"/>
      <c r="T635" s="24"/>
      <c r="U635" s="24"/>
      <c r="V635" s="24"/>
      <c r="W635" s="180"/>
      <c r="X635" s="24"/>
      <c r="Y635" s="24"/>
      <c r="Z635" s="7"/>
      <c r="AA635" s="22"/>
      <c r="AB635" s="110"/>
      <c r="AC635" s="58"/>
      <c r="AE635" s="161">
        <f>IF(COUNTIF($F$5:$F635,F635)&gt;1,"0",COUNTIF($F$5:$F635,F635))</f>
        <v>0</v>
      </c>
      <c r="AF635" s="162">
        <f>COUNTIF($I635,"*GSB*")*$AE635</f>
        <v>0</v>
      </c>
      <c r="AG635" s="33">
        <f>COUNTIF($I635,"3a")*$AE635</f>
        <v>0</v>
      </c>
      <c r="AH635" s="33">
        <f>COUNTIF($I635,"4e")*$AE635</f>
        <v>0</v>
      </c>
      <c r="AI635" s="33">
        <f t="shared" si="32"/>
        <v>0</v>
      </c>
      <c r="AJ635" s="33">
        <f>COUNTIF($I635,"BAM")*$AE635</f>
        <v>0</v>
      </c>
      <c r="AK635" s="163">
        <f>(COUNTIF($I635,"AUTRES")+COUNTIF($I635,"UID")+COUNTIF($I635,"CII")+COUNTIF($I635,"EAE"))*$AE635</f>
        <v>0</v>
      </c>
      <c r="AL635" s="164">
        <f t="shared" si="33"/>
        <v>0</v>
      </c>
      <c r="AM635" s="33">
        <f>COUNTIF($J635,"MAR")*$AE635</f>
        <v>0</v>
      </c>
      <c r="AN635" s="165">
        <f>COUNTIF($J635,"TER")*$AE635</f>
        <v>0</v>
      </c>
    </row>
    <row r="636" spans="1:40" ht="20.100000000000001" customHeight="1" x14ac:dyDescent="0.25">
      <c r="A636" s="12"/>
      <c r="B636" s="10"/>
      <c r="C636" s="29"/>
      <c r="D636" s="7"/>
      <c r="E636" s="11"/>
      <c r="F636" s="120"/>
      <c r="G636" s="5"/>
      <c r="H636" s="5"/>
      <c r="I636" s="16"/>
      <c r="J636" s="13"/>
      <c r="K636" s="105"/>
      <c r="L636" s="7"/>
      <c r="M636" s="7"/>
      <c r="N636" s="6"/>
      <c r="O636" s="88">
        <f t="shared" ca="1" si="35"/>
        <v>44593</v>
      </c>
      <c r="P636" s="5"/>
      <c r="Q636" s="13"/>
      <c r="R636" s="11"/>
      <c r="S636" s="24"/>
      <c r="T636" s="24"/>
      <c r="U636" s="24"/>
      <c r="V636" s="24"/>
      <c r="W636" s="180"/>
      <c r="X636" s="24"/>
      <c r="Y636" s="24"/>
      <c r="Z636" s="7"/>
      <c r="AA636" s="22"/>
      <c r="AB636" s="110"/>
      <c r="AC636" s="58"/>
      <c r="AE636" s="161">
        <f>IF(COUNTIF($F$5:$F636,F636)&gt;1,"0",COUNTIF($F$5:$F636,F636))</f>
        <v>0</v>
      </c>
      <c r="AF636" s="162">
        <f>COUNTIF($I636,"*GSB*")*$AE636</f>
        <v>0</v>
      </c>
      <c r="AG636" s="33">
        <f>COUNTIF($I636,"3a")*$AE636</f>
        <v>0</v>
      </c>
      <c r="AH636" s="33">
        <f>COUNTIF($I636,"4e")*$AE636</f>
        <v>0</v>
      </c>
      <c r="AI636" s="33">
        <f t="shared" si="32"/>
        <v>0</v>
      </c>
      <c r="AJ636" s="33">
        <f>COUNTIF($I636,"BAM")*$AE636</f>
        <v>0</v>
      </c>
      <c r="AK636" s="163">
        <f>(COUNTIF($I636,"AUTRES")+COUNTIF($I636,"UID")+COUNTIF($I636,"CII")+COUNTIF($I636,"EAE"))*$AE636</f>
        <v>0</v>
      </c>
      <c r="AL636" s="164">
        <f t="shared" si="33"/>
        <v>0</v>
      </c>
      <c r="AM636" s="33">
        <f>COUNTIF($J636,"MAR")*$AE636</f>
        <v>0</v>
      </c>
      <c r="AN636" s="165">
        <f>COUNTIF($J636,"TER")*$AE636</f>
        <v>0</v>
      </c>
    </row>
    <row r="637" spans="1:40" ht="20.100000000000001" customHeight="1" x14ac:dyDescent="0.25">
      <c r="A637" s="12"/>
      <c r="B637" s="10"/>
      <c r="C637" s="29"/>
      <c r="D637" s="7"/>
      <c r="E637" s="11"/>
      <c r="F637" s="120"/>
      <c r="G637" s="5"/>
      <c r="H637" s="5"/>
      <c r="I637" s="16"/>
      <c r="J637" s="13"/>
      <c r="K637" s="105"/>
      <c r="L637" s="7"/>
      <c r="M637" s="7"/>
      <c r="N637" s="6"/>
      <c r="O637" s="88">
        <f t="shared" ca="1" si="35"/>
        <v>44593</v>
      </c>
      <c r="P637" s="5"/>
      <c r="Q637" s="13"/>
      <c r="R637" s="11"/>
      <c r="S637" s="24"/>
      <c r="T637" s="24"/>
      <c r="U637" s="24"/>
      <c r="V637" s="24"/>
      <c r="W637" s="180"/>
      <c r="X637" s="24"/>
      <c r="Y637" s="24"/>
      <c r="Z637" s="7"/>
      <c r="AA637" s="22"/>
      <c r="AB637" s="110"/>
      <c r="AC637" s="58"/>
      <c r="AE637" s="161">
        <f>IF(COUNTIF($F$5:$F637,F637)&gt;1,"0",COUNTIF($F$5:$F637,F637))</f>
        <v>0</v>
      </c>
      <c r="AF637" s="162">
        <f>COUNTIF($I637,"*GSB*")*$AE637</f>
        <v>0</v>
      </c>
      <c r="AG637" s="33">
        <f>COUNTIF($I637,"3a")*$AE637</f>
        <v>0</v>
      </c>
      <c r="AH637" s="33">
        <f>COUNTIF($I637,"4e")*$AE637</f>
        <v>0</v>
      </c>
      <c r="AI637" s="33">
        <f t="shared" si="32"/>
        <v>0</v>
      </c>
      <c r="AJ637" s="33">
        <f>COUNTIF($I637,"BAM")*$AE637</f>
        <v>0</v>
      </c>
      <c r="AK637" s="163">
        <f>(COUNTIF($I637,"AUTRES")+COUNTIF($I637,"UID")+COUNTIF($I637,"CII")+COUNTIF($I637,"EAE"))*$AE637</f>
        <v>0</v>
      </c>
      <c r="AL637" s="164">
        <f t="shared" si="33"/>
        <v>0</v>
      </c>
      <c r="AM637" s="33">
        <f>COUNTIF($J637,"MAR")*$AE637</f>
        <v>0</v>
      </c>
      <c r="AN637" s="165">
        <f>COUNTIF($J637,"TER")*$AE637</f>
        <v>0</v>
      </c>
    </row>
    <row r="638" spans="1:40" ht="20.100000000000001" customHeight="1" x14ac:dyDescent="0.25">
      <c r="A638" s="12"/>
      <c r="B638" s="10"/>
      <c r="C638" s="29"/>
      <c r="D638" s="7"/>
      <c r="E638" s="11"/>
      <c r="F638" s="120"/>
      <c r="G638" s="5"/>
      <c r="H638" s="5"/>
      <c r="I638" s="16"/>
      <c r="J638" s="13"/>
      <c r="K638" s="105"/>
      <c r="L638" s="7"/>
      <c r="M638" s="7"/>
      <c r="N638" s="6"/>
      <c r="O638" s="88">
        <f t="shared" ca="1" si="35"/>
        <v>44593</v>
      </c>
      <c r="P638" s="5"/>
      <c r="Q638" s="13"/>
      <c r="R638" s="11"/>
      <c r="S638" s="24"/>
      <c r="T638" s="24"/>
      <c r="U638" s="24"/>
      <c r="V638" s="24"/>
      <c r="W638" s="180"/>
      <c r="X638" s="24"/>
      <c r="Y638" s="24"/>
      <c r="Z638" s="7"/>
      <c r="AA638" s="22"/>
      <c r="AB638" s="110"/>
      <c r="AC638" s="58"/>
      <c r="AE638" s="161">
        <f>IF(COUNTIF($F$5:$F638,F638)&gt;1,"0",COUNTIF($F$5:$F638,F638))</f>
        <v>0</v>
      </c>
      <c r="AF638" s="162">
        <f>COUNTIF($I638,"*GSB*")*$AE638</f>
        <v>0</v>
      </c>
      <c r="AG638" s="33">
        <f>COUNTIF($I638,"3a")*$AE638</f>
        <v>0</v>
      </c>
      <c r="AH638" s="33">
        <f>COUNTIF($I638,"4e")*$AE638</f>
        <v>0</v>
      </c>
      <c r="AI638" s="33">
        <f t="shared" si="32"/>
        <v>0</v>
      </c>
      <c r="AJ638" s="33">
        <f>COUNTIF($I638,"BAM")*$AE638</f>
        <v>0</v>
      </c>
      <c r="AK638" s="163">
        <f>(COUNTIF($I638,"AUTRES")+COUNTIF($I638,"UID")+COUNTIF($I638,"CII")+COUNTIF($I638,"EAE"))*$AE638</f>
        <v>0</v>
      </c>
      <c r="AL638" s="164">
        <f t="shared" si="33"/>
        <v>0</v>
      </c>
      <c r="AM638" s="33">
        <f>COUNTIF($J638,"MAR")*$AE638</f>
        <v>0</v>
      </c>
      <c r="AN638" s="165">
        <f>COUNTIF($J638,"TER")*$AE638</f>
        <v>0</v>
      </c>
    </row>
    <row r="639" spans="1:40" ht="20.100000000000001" customHeight="1" x14ac:dyDescent="0.25">
      <c r="A639" s="12"/>
      <c r="B639" s="10"/>
      <c r="C639" s="29"/>
      <c r="D639" s="7"/>
      <c r="E639" s="11"/>
      <c r="F639" s="120"/>
      <c r="G639" s="5"/>
      <c r="H639" s="5"/>
      <c r="I639" s="16"/>
      <c r="J639" s="13"/>
      <c r="K639" s="105"/>
      <c r="L639" s="7"/>
      <c r="M639" s="7"/>
      <c r="N639" s="6"/>
      <c r="O639" s="88">
        <f t="shared" ca="1" si="35"/>
        <v>44593</v>
      </c>
      <c r="P639" s="5"/>
      <c r="Q639" s="13"/>
      <c r="R639" s="11"/>
      <c r="S639" s="24"/>
      <c r="T639" s="24"/>
      <c r="U639" s="24"/>
      <c r="V639" s="24"/>
      <c r="W639" s="180"/>
      <c r="X639" s="24"/>
      <c r="Y639" s="24"/>
      <c r="Z639" s="7"/>
      <c r="AA639" s="22"/>
      <c r="AB639" s="110"/>
      <c r="AC639" s="58"/>
      <c r="AE639" s="161">
        <f>IF(COUNTIF($F$5:$F639,F639)&gt;1,"0",COUNTIF($F$5:$F639,F639))</f>
        <v>0</v>
      </c>
      <c r="AF639" s="162">
        <f>COUNTIF($I639,"*GSB*")*$AE639</f>
        <v>0</v>
      </c>
      <c r="AG639" s="33">
        <f>COUNTIF($I639,"3a")*$AE639</f>
        <v>0</v>
      </c>
      <c r="AH639" s="33">
        <f>COUNTIF($I639,"4e")*$AE639</f>
        <v>0</v>
      </c>
      <c r="AI639" s="33">
        <f t="shared" si="32"/>
        <v>0</v>
      </c>
      <c r="AJ639" s="33">
        <f>COUNTIF($I639,"BAM")*$AE639</f>
        <v>0</v>
      </c>
      <c r="AK639" s="163">
        <f>(COUNTIF($I639,"AUTRES")+COUNTIF($I639,"UID")+COUNTIF($I639,"CII")+COUNTIF($I639,"EAE"))*$AE639</f>
        <v>0</v>
      </c>
      <c r="AL639" s="164">
        <f t="shared" si="33"/>
        <v>0</v>
      </c>
      <c r="AM639" s="33">
        <f>COUNTIF($J639,"MAR")*$AE639</f>
        <v>0</v>
      </c>
      <c r="AN639" s="165">
        <f>COUNTIF($J639,"TER")*$AE639</f>
        <v>0</v>
      </c>
    </row>
    <row r="640" spans="1:40" ht="20.100000000000001" customHeight="1" x14ac:dyDescent="0.25">
      <c r="A640" s="12"/>
      <c r="B640" s="10"/>
      <c r="C640" s="29"/>
      <c r="D640" s="7"/>
      <c r="E640" s="11"/>
      <c r="F640" s="120"/>
      <c r="G640" s="5"/>
      <c r="H640" s="5"/>
      <c r="I640" s="16"/>
      <c r="J640" s="13"/>
      <c r="K640" s="105"/>
      <c r="L640" s="7"/>
      <c r="M640" s="7"/>
      <c r="N640" s="6"/>
      <c r="O640" s="88">
        <f t="shared" ca="1" si="35"/>
        <v>44593</v>
      </c>
      <c r="P640" s="5"/>
      <c r="Q640" s="13"/>
      <c r="R640" s="11"/>
      <c r="S640" s="24"/>
      <c r="T640" s="24"/>
      <c r="U640" s="24"/>
      <c r="V640" s="24"/>
      <c r="W640" s="180"/>
      <c r="X640" s="24"/>
      <c r="Y640" s="24"/>
      <c r="Z640" s="7"/>
      <c r="AA640" s="22"/>
      <c r="AB640" s="110"/>
      <c r="AC640" s="58"/>
      <c r="AE640" s="161">
        <f>IF(COUNTIF($F$5:$F640,F640)&gt;1,"0",COUNTIF($F$5:$F640,F640))</f>
        <v>0</v>
      </c>
      <c r="AF640" s="162">
        <f>COUNTIF($I640,"*GSB*")*$AE640</f>
        <v>0</v>
      </c>
      <c r="AG640" s="33">
        <f>COUNTIF($I640,"3a")*$AE640</f>
        <v>0</v>
      </c>
      <c r="AH640" s="33">
        <f>COUNTIF($I640,"4e")*$AE640</f>
        <v>0</v>
      </c>
      <c r="AI640" s="33">
        <f t="shared" si="32"/>
        <v>0</v>
      </c>
      <c r="AJ640" s="33">
        <f>COUNTIF($I640,"BAM")*$AE640</f>
        <v>0</v>
      </c>
      <c r="AK640" s="163">
        <f>(COUNTIF($I640,"AUTRES")+COUNTIF($I640,"UID")+COUNTIF($I640,"CII")+COUNTIF($I640,"EAE"))*$AE640</f>
        <v>0</v>
      </c>
      <c r="AL640" s="164">
        <f t="shared" si="33"/>
        <v>0</v>
      </c>
      <c r="AM640" s="33">
        <f>COUNTIF($J640,"MAR")*$AE640</f>
        <v>0</v>
      </c>
      <c r="AN640" s="165">
        <f>COUNTIF($J640,"TER")*$AE640</f>
        <v>0</v>
      </c>
    </row>
    <row r="641" spans="1:40" ht="20.100000000000001" customHeight="1" x14ac:dyDescent="0.25">
      <c r="A641" s="12"/>
      <c r="B641" s="10"/>
      <c r="C641" s="29"/>
      <c r="D641" s="7"/>
      <c r="E641" s="11"/>
      <c r="F641" s="120"/>
      <c r="G641" s="5"/>
      <c r="H641" s="5"/>
      <c r="I641" s="16"/>
      <c r="J641" s="13"/>
      <c r="K641" s="105"/>
      <c r="L641" s="7"/>
      <c r="M641" s="7"/>
      <c r="N641" s="6"/>
      <c r="O641" s="88">
        <f t="shared" ca="1" si="35"/>
        <v>44593</v>
      </c>
      <c r="P641" s="5"/>
      <c r="Q641" s="13"/>
      <c r="R641" s="11"/>
      <c r="S641" s="24"/>
      <c r="T641" s="24"/>
      <c r="U641" s="24"/>
      <c r="V641" s="24"/>
      <c r="W641" s="180"/>
      <c r="X641" s="24"/>
      <c r="Y641" s="24"/>
      <c r="Z641" s="7"/>
      <c r="AA641" s="22"/>
      <c r="AB641" s="110"/>
      <c r="AC641" s="58"/>
      <c r="AE641" s="161">
        <f>IF(COUNTIF($F$5:$F641,F641)&gt;1,"0",COUNTIF($F$5:$F641,F641))</f>
        <v>0</v>
      </c>
      <c r="AF641" s="162">
        <f>COUNTIF($I641,"*GSB*")*$AE641</f>
        <v>0</v>
      </c>
      <c r="AG641" s="33">
        <f>COUNTIF($I641,"3a")*$AE641</f>
        <v>0</v>
      </c>
      <c r="AH641" s="33">
        <f>COUNTIF($I641,"4e")*$AE641</f>
        <v>0</v>
      </c>
      <c r="AI641" s="33">
        <f t="shared" si="32"/>
        <v>0</v>
      </c>
      <c r="AJ641" s="33">
        <f>COUNTIF($I641,"BAM")*$AE641</f>
        <v>0</v>
      </c>
      <c r="AK641" s="163">
        <f>(COUNTIF($I641,"AUTRES")+COUNTIF($I641,"UID")+COUNTIF($I641,"CII")+COUNTIF($I641,"EAE"))*$AE641</f>
        <v>0</v>
      </c>
      <c r="AL641" s="164">
        <f t="shared" si="33"/>
        <v>0</v>
      </c>
      <c r="AM641" s="33">
        <f>COUNTIF($J641,"MAR")*$AE641</f>
        <v>0</v>
      </c>
      <c r="AN641" s="165">
        <f>COUNTIF($J641,"TER")*$AE641</f>
        <v>0</v>
      </c>
    </row>
    <row r="642" spans="1:40" ht="20.100000000000001" customHeight="1" x14ac:dyDescent="0.25">
      <c r="A642" s="12"/>
      <c r="B642" s="10"/>
      <c r="C642" s="29"/>
      <c r="D642" s="7"/>
      <c r="E642" s="11"/>
      <c r="F642" s="120"/>
      <c r="G642" s="5"/>
      <c r="H642" s="5"/>
      <c r="I642" s="16"/>
      <c r="J642" s="13"/>
      <c r="K642" s="105"/>
      <c r="L642" s="7"/>
      <c r="M642" s="7"/>
      <c r="N642" s="6"/>
      <c r="O642" s="88">
        <f t="shared" ca="1" si="35"/>
        <v>44593</v>
      </c>
      <c r="P642" s="5"/>
      <c r="Q642" s="13"/>
      <c r="R642" s="11"/>
      <c r="S642" s="24"/>
      <c r="T642" s="24"/>
      <c r="U642" s="24"/>
      <c r="V642" s="24"/>
      <c r="W642" s="180"/>
      <c r="X642" s="24"/>
      <c r="Y642" s="24"/>
      <c r="Z642" s="7"/>
      <c r="AA642" s="22"/>
      <c r="AB642" s="110"/>
      <c r="AC642" s="58"/>
      <c r="AE642" s="161">
        <f>IF(COUNTIF($F$5:$F642,F642)&gt;1,"0",COUNTIF($F$5:$F642,F642))</f>
        <v>0</v>
      </c>
      <c r="AF642" s="162">
        <f>COUNTIF($I642,"*GSB*")*$AE642</f>
        <v>0</v>
      </c>
      <c r="AG642" s="33">
        <f>COUNTIF($I642,"3a")*$AE642</f>
        <v>0</v>
      </c>
      <c r="AH642" s="33">
        <f>COUNTIF($I642,"4e")*$AE642</f>
        <v>0</v>
      </c>
      <c r="AI642" s="33">
        <f t="shared" si="32"/>
        <v>0</v>
      </c>
      <c r="AJ642" s="33">
        <f>COUNTIF($I642,"BAM")*$AE642</f>
        <v>0</v>
      </c>
      <c r="AK642" s="163">
        <f>(COUNTIF($I642,"AUTRES")+COUNTIF($I642,"UID")+COUNTIF($I642,"CII")+COUNTIF($I642,"EAE"))*$AE642</f>
        <v>0</v>
      </c>
      <c r="AL642" s="164">
        <f t="shared" si="33"/>
        <v>0</v>
      </c>
      <c r="AM642" s="33">
        <f>COUNTIF($J642,"MAR")*$AE642</f>
        <v>0</v>
      </c>
      <c r="AN642" s="165">
        <f>COUNTIF($J642,"TER")*$AE642</f>
        <v>0</v>
      </c>
    </row>
    <row r="643" spans="1:40" ht="20.100000000000001" customHeight="1" x14ac:dyDescent="0.25">
      <c r="A643" s="12"/>
      <c r="B643" s="10"/>
      <c r="C643" s="29"/>
      <c r="D643" s="7"/>
      <c r="E643" s="11"/>
      <c r="F643" s="120"/>
      <c r="G643" s="5"/>
      <c r="H643" s="5"/>
      <c r="I643" s="16"/>
      <c r="J643" s="13"/>
      <c r="K643" s="105"/>
      <c r="L643" s="7"/>
      <c r="M643" s="7"/>
      <c r="N643" s="6"/>
      <c r="O643" s="88">
        <f t="shared" ca="1" si="35"/>
        <v>44593</v>
      </c>
      <c r="P643" s="5"/>
      <c r="Q643" s="13"/>
      <c r="R643" s="11"/>
      <c r="S643" s="24"/>
      <c r="T643" s="24"/>
      <c r="U643" s="24"/>
      <c r="V643" s="24"/>
      <c r="W643" s="180"/>
      <c r="X643" s="24"/>
      <c r="Y643" s="24"/>
      <c r="Z643" s="7"/>
      <c r="AA643" s="22"/>
      <c r="AB643" s="110"/>
      <c r="AC643" s="58"/>
      <c r="AE643" s="161">
        <f>IF(COUNTIF($F$5:$F643,F643)&gt;1,"0",COUNTIF($F$5:$F643,F643))</f>
        <v>0</v>
      </c>
      <c r="AF643" s="162">
        <f>COUNTIF($I643,"*GSB*")*$AE643</f>
        <v>0</v>
      </c>
      <c r="AG643" s="33">
        <f>COUNTIF($I643,"3a")*$AE643</f>
        <v>0</v>
      </c>
      <c r="AH643" s="33">
        <f>COUNTIF($I643,"4e")*$AE643</f>
        <v>0</v>
      </c>
      <c r="AI643" s="33">
        <f t="shared" si="32"/>
        <v>0</v>
      </c>
      <c r="AJ643" s="33">
        <f>COUNTIF($I643,"BAM")*$AE643</f>
        <v>0</v>
      </c>
      <c r="AK643" s="163">
        <f>(COUNTIF($I643,"AUTRES")+COUNTIF($I643,"UID")+COUNTIF($I643,"CII")+COUNTIF($I643,"EAE"))*$AE643</f>
        <v>0</v>
      </c>
      <c r="AL643" s="164">
        <f t="shared" si="33"/>
        <v>0</v>
      </c>
      <c r="AM643" s="33">
        <f>COUNTIF($J643,"MAR")*$AE643</f>
        <v>0</v>
      </c>
      <c r="AN643" s="165">
        <f>COUNTIF($J643,"TER")*$AE643</f>
        <v>0</v>
      </c>
    </row>
    <row r="644" spans="1:40" ht="20.100000000000001" customHeight="1" x14ac:dyDescent="0.25">
      <c r="A644" s="12"/>
      <c r="B644" s="10"/>
      <c r="C644" s="29"/>
      <c r="D644" s="7"/>
      <c r="E644" s="11"/>
      <c r="F644" s="120"/>
      <c r="G644" s="5"/>
      <c r="H644" s="5"/>
      <c r="I644" s="16"/>
      <c r="J644" s="13"/>
      <c r="K644" s="105"/>
      <c r="L644" s="7"/>
      <c r="M644" s="7"/>
      <c r="N644" s="6"/>
      <c r="O644" s="88">
        <f t="shared" ca="1" si="35"/>
        <v>44593</v>
      </c>
      <c r="P644" s="5"/>
      <c r="Q644" s="13"/>
      <c r="R644" s="11"/>
      <c r="S644" s="24"/>
      <c r="T644" s="24"/>
      <c r="U644" s="24"/>
      <c r="V644" s="24"/>
      <c r="W644" s="180"/>
      <c r="X644" s="24"/>
      <c r="Y644" s="24"/>
      <c r="Z644" s="7"/>
      <c r="AA644" s="22"/>
      <c r="AB644" s="110"/>
      <c r="AC644" s="58"/>
      <c r="AE644" s="161">
        <f>IF(COUNTIF($F$5:$F644,F644)&gt;1,"0",COUNTIF($F$5:$F644,F644))</f>
        <v>0</v>
      </c>
      <c r="AF644" s="162">
        <f>COUNTIF($I644,"*GSB*")*$AE644</f>
        <v>0</v>
      </c>
      <c r="AG644" s="33">
        <f>COUNTIF($I644,"3a")*$AE644</f>
        <v>0</v>
      </c>
      <c r="AH644" s="33">
        <f>COUNTIF($I644,"4e")*$AE644</f>
        <v>0</v>
      </c>
      <c r="AI644" s="33">
        <f t="shared" si="32"/>
        <v>0</v>
      </c>
      <c r="AJ644" s="33">
        <f>COUNTIF($I644,"BAM")*$AE644</f>
        <v>0</v>
      </c>
      <c r="AK644" s="163">
        <f>(COUNTIF($I644,"AUTRES")+COUNTIF($I644,"UID")+COUNTIF($I644,"CII")+COUNTIF($I644,"EAE"))*$AE644</f>
        <v>0</v>
      </c>
      <c r="AL644" s="164">
        <f t="shared" si="33"/>
        <v>0</v>
      </c>
      <c r="AM644" s="33">
        <f>COUNTIF($J644,"MAR")*$AE644</f>
        <v>0</v>
      </c>
      <c r="AN644" s="165">
        <f>COUNTIF($J644,"TER")*$AE644</f>
        <v>0</v>
      </c>
    </row>
    <row r="645" spans="1:40" ht="20.100000000000001" customHeight="1" x14ac:dyDescent="0.25">
      <c r="A645" s="12"/>
      <c r="B645" s="10"/>
      <c r="C645" s="29"/>
      <c r="D645" s="7"/>
      <c r="E645" s="11"/>
      <c r="F645" s="120"/>
      <c r="G645" s="5"/>
      <c r="H645" s="5"/>
      <c r="I645" s="16"/>
      <c r="J645" s="13"/>
      <c r="K645" s="105"/>
      <c r="L645" s="7"/>
      <c r="M645" s="7"/>
      <c r="N645" s="6"/>
      <c r="O645" s="88">
        <f t="shared" ca="1" si="35"/>
        <v>44593</v>
      </c>
      <c r="P645" s="5"/>
      <c r="Q645" s="13"/>
      <c r="R645" s="11"/>
      <c r="S645" s="24"/>
      <c r="T645" s="24"/>
      <c r="U645" s="24"/>
      <c r="V645" s="24"/>
      <c r="W645" s="180"/>
      <c r="X645" s="24"/>
      <c r="Y645" s="24"/>
      <c r="Z645" s="7"/>
      <c r="AA645" s="22"/>
      <c r="AB645" s="110"/>
      <c r="AC645" s="58"/>
      <c r="AE645" s="161">
        <f>IF(COUNTIF($F$5:$F645,F645)&gt;1,"0",COUNTIF($F$5:$F645,F645))</f>
        <v>0</v>
      </c>
      <c r="AF645" s="162">
        <f>COUNTIF($I645,"*GSB*")*$AE645</f>
        <v>0</v>
      </c>
      <c r="AG645" s="33">
        <f>COUNTIF($I645,"3a")*$AE645</f>
        <v>0</v>
      </c>
      <c r="AH645" s="33">
        <f>COUNTIF($I645,"4e")*$AE645</f>
        <v>0</v>
      </c>
      <c r="AI645" s="33">
        <f t="shared" ref="AI645:AI708" si="36">COUNTIF($I645,"*CNEC*")*$AE645</f>
        <v>0</v>
      </c>
      <c r="AJ645" s="33">
        <f>COUNTIF($I645,"BAM")*$AE645</f>
        <v>0</v>
      </c>
      <c r="AK645" s="163">
        <f>(COUNTIF($I645,"AUTRES")+COUNTIF($I645,"UID")+COUNTIF($I645,"CII")+COUNTIF($I645,"EAE"))*$AE645</f>
        <v>0</v>
      </c>
      <c r="AL645" s="164">
        <f t="shared" ref="AL645:AL708" si="37">COUNTIF($J645,"AIR")*$AE645</f>
        <v>0</v>
      </c>
      <c r="AM645" s="33">
        <f>COUNTIF($J645,"MAR")*$AE645</f>
        <v>0</v>
      </c>
      <c r="AN645" s="165">
        <f>COUNTIF($J645,"TER")*$AE645</f>
        <v>0</v>
      </c>
    </row>
    <row r="646" spans="1:40" ht="20.100000000000001" customHeight="1" x14ac:dyDescent="0.25">
      <c r="A646" s="12"/>
      <c r="B646" s="10"/>
      <c r="C646" s="29"/>
      <c r="D646" s="7"/>
      <c r="E646" s="11"/>
      <c r="F646" s="120"/>
      <c r="G646" s="5"/>
      <c r="H646" s="5"/>
      <c r="I646" s="16"/>
      <c r="J646" s="13"/>
      <c r="K646" s="105"/>
      <c r="L646" s="7"/>
      <c r="M646" s="7"/>
      <c r="N646" s="6"/>
      <c r="O646" s="88">
        <f t="shared" ca="1" si="35"/>
        <v>44593</v>
      </c>
      <c r="P646" s="5"/>
      <c r="Q646" s="13"/>
      <c r="R646" s="11"/>
      <c r="S646" s="24"/>
      <c r="T646" s="24"/>
      <c r="U646" s="24"/>
      <c r="V646" s="24"/>
      <c r="W646" s="180"/>
      <c r="X646" s="24"/>
      <c r="Y646" s="24"/>
      <c r="Z646" s="7"/>
      <c r="AA646" s="22"/>
      <c r="AB646" s="110"/>
      <c r="AC646" s="58"/>
      <c r="AE646" s="161">
        <f>IF(COUNTIF($F$5:$F646,F646)&gt;1,"0",COUNTIF($F$5:$F646,F646))</f>
        <v>0</v>
      </c>
      <c r="AF646" s="162">
        <f>COUNTIF($I646,"*GSB*")*$AE646</f>
        <v>0</v>
      </c>
      <c r="AG646" s="33">
        <f>COUNTIF($I646,"3a")*$AE646</f>
        <v>0</v>
      </c>
      <c r="AH646" s="33">
        <f>COUNTIF($I646,"4e")*$AE646</f>
        <v>0</v>
      </c>
      <c r="AI646" s="33">
        <f t="shared" si="36"/>
        <v>0</v>
      </c>
      <c r="AJ646" s="33">
        <f>COUNTIF($I646,"BAM")*$AE646</f>
        <v>0</v>
      </c>
      <c r="AK646" s="163">
        <f>(COUNTIF($I646,"AUTRES")+COUNTIF($I646,"UID")+COUNTIF($I646,"CII")+COUNTIF($I646,"EAE"))*$AE646</f>
        <v>0</v>
      </c>
      <c r="AL646" s="164">
        <f t="shared" si="37"/>
        <v>0</v>
      </c>
      <c r="AM646" s="33">
        <f>COUNTIF($J646,"MAR")*$AE646</f>
        <v>0</v>
      </c>
      <c r="AN646" s="165">
        <f>COUNTIF($J646,"TER")*$AE646</f>
        <v>0</v>
      </c>
    </row>
    <row r="647" spans="1:40" ht="20.100000000000001" customHeight="1" x14ac:dyDescent="0.25">
      <c r="A647" s="12"/>
      <c r="B647" s="10"/>
      <c r="C647" s="29"/>
      <c r="D647" s="7"/>
      <c r="E647" s="11"/>
      <c r="F647" s="120"/>
      <c r="G647" s="5"/>
      <c r="H647" s="5"/>
      <c r="I647" s="16"/>
      <c r="J647" s="13"/>
      <c r="K647" s="105"/>
      <c r="L647" s="7"/>
      <c r="M647" s="7"/>
      <c r="N647" s="6"/>
      <c r="O647" s="88">
        <f t="shared" ca="1" si="35"/>
        <v>44593</v>
      </c>
      <c r="P647" s="5"/>
      <c r="Q647" s="13"/>
      <c r="R647" s="11"/>
      <c r="S647" s="24"/>
      <c r="T647" s="24"/>
      <c r="U647" s="24"/>
      <c r="V647" s="24"/>
      <c r="W647" s="180"/>
      <c r="X647" s="24"/>
      <c r="Y647" s="24"/>
      <c r="Z647" s="7"/>
      <c r="AA647" s="22"/>
      <c r="AB647" s="110"/>
      <c r="AC647" s="58"/>
      <c r="AE647" s="161">
        <f>IF(COUNTIF($F$5:$F647,F647)&gt;1,"0",COUNTIF($F$5:$F647,F647))</f>
        <v>0</v>
      </c>
      <c r="AF647" s="162">
        <f>COUNTIF($I647,"*GSB*")*$AE647</f>
        <v>0</v>
      </c>
      <c r="AG647" s="33">
        <f>COUNTIF($I647,"3a")*$AE647</f>
        <v>0</v>
      </c>
      <c r="AH647" s="33">
        <f>COUNTIF($I647,"4e")*$AE647</f>
        <v>0</v>
      </c>
      <c r="AI647" s="33">
        <f t="shared" si="36"/>
        <v>0</v>
      </c>
      <c r="AJ647" s="33">
        <f>COUNTIF($I647,"BAM")*$AE647</f>
        <v>0</v>
      </c>
      <c r="AK647" s="163">
        <f>(COUNTIF($I647,"AUTRES")+COUNTIF($I647,"UID")+COUNTIF($I647,"CII")+COUNTIF($I647,"EAE"))*$AE647</f>
        <v>0</v>
      </c>
      <c r="AL647" s="164">
        <f t="shared" si="37"/>
        <v>0</v>
      </c>
      <c r="AM647" s="33">
        <f>COUNTIF($J647,"MAR")*$AE647</f>
        <v>0</v>
      </c>
      <c r="AN647" s="165">
        <f>COUNTIF($J647,"TER")*$AE647</f>
        <v>0</v>
      </c>
    </row>
    <row r="648" spans="1:40" ht="20.100000000000001" customHeight="1" x14ac:dyDescent="0.25">
      <c r="A648" s="12"/>
      <c r="B648" s="10"/>
      <c r="C648" s="29"/>
      <c r="D648" s="7"/>
      <c r="E648" s="11"/>
      <c r="F648" s="120"/>
      <c r="G648" s="5"/>
      <c r="H648" s="5"/>
      <c r="I648" s="16"/>
      <c r="J648" s="13"/>
      <c r="K648" s="105"/>
      <c r="L648" s="7"/>
      <c r="M648" s="7"/>
      <c r="N648" s="6"/>
      <c r="O648" s="88">
        <f t="shared" ca="1" si="35"/>
        <v>44593</v>
      </c>
      <c r="P648" s="5"/>
      <c r="Q648" s="13"/>
      <c r="R648" s="11"/>
      <c r="S648" s="24"/>
      <c r="T648" s="24"/>
      <c r="U648" s="24"/>
      <c r="V648" s="24"/>
      <c r="W648" s="180"/>
      <c r="X648" s="24"/>
      <c r="Y648" s="24"/>
      <c r="Z648" s="7"/>
      <c r="AA648" s="22"/>
      <c r="AB648" s="110"/>
      <c r="AC648" s="58"/>
      <c r="AE648" s="161">
        <f>IF(COUNTIF($F$5:$F648,F648)&gt;1,"0",COUNTIF($F$5:$F648,F648))</f>
        <v>0</v>
      </c>
      <c r="AF648" s="162">
        <f>COUNTIF($I648,"*GSB*")*$AE648</f>
        <v>0</v>
      </c>
      <c r="AG648" s="33">
        <f>COUNTIF($I648,"3a")*$AE648</f>
        <v>0</v>
      </c>
      <c r="AH648" s="33">
        <f>COUNTIF($I648,"4e")*$AE648</f>
        <v>0</v>
      </c>
      <c r="AI648" s="33">
        <f t="shared" si="36"/>
        <v>0</v>
      </c>
      <c r="AJ648" s="33">
        <f>COUNTIF($I648,"BAM")*$AE648</f>
        <v>0</v>
      </c>
      <c r="AK648" s="163">
        <f>(COUNTIF($I648,"AUTRES")+COUNTIF($I648,"UID")+COUNTIF($I648,"CII")+COUNTIF($I648,"EAE"))*$AE648</f>
        <v>0</v>
      </c>
      <c r="AL648" s="164">
        <f t="shared" si="37"/>
        <v>0</v>
      </c>
      <c r="AM648" s="33">
        <f>COUNTIF($J648,"MAR")*$AE648</f>
        <v>0</v>
      </c>
      <c r="AN648" s="165">
        <f>COUNTIF($J648,"TER")*$AE648</f>
        <v>0</v>
      </c>
    </row>
    <row r="649" spans="1:40" ht="20.100000000000001" customHeight="1" x14ac:dyDescent="0.25">
      <c r="A649" s="12"/>
      <c r="B649" s="10"/>
      <c r="C649" s="29"/>
      <c r="D649" s="7"/>
      <c r="E649" s="11"/>
      <c r="F649" s="120"/>
      <c r="G649" s="5"/>
      <c r="H649" s="5"/>
      <c r="I649" s="16"/>
      <c r="J649" s="13"/>
      <c r="K649" s="105"/>
      <c r="L649" s="7"/>
      <c r="M649" s="7"/>
      <c r="N649" s="6"/>
      <c r="O649" s="88">
        <f t="shared" ca="1" si="35"/>
        <v>44593</v>
      </c>
      <c r="P649" s="5"/>
      <c r="Q649" s="13"/>
      <c r="R649" s="11"/>
      <c r="S649" s="24"/>
      <c r="T649" s="24"/>
      <c r="U649" s="24"/>
      <c r="V649" s="24"/>
      <c r="W649" s="180"/>
      <c r="X649" s="24"/>
      <c r="Y649" s="24"/>
      <c r="Z649" s="7"/>
      <c r="AA649" s="22"/>
      <c r="AB649" s="110"/>
      <c r="AC649" s="58"/>
      <c r="AE649" s="161">
        <f>IF(COUNTIF($F$5:$F649,F649)&gt;1,"0",COUNTIF($F$5:$F649,F649))</f>
        <v>0</v>
      </c>
      <c r="AF649" s="162">
        <f>COUNTIF($I649,"*GSB*")*$AE649</f>
        <v>0</v>
      </c>
      <c r="AG649" s="33">
        <f>COUNTIF($I649,"3a")*$AE649</f>
        <v>0</v>
      </c>
      <c r="AH649" s="33">
        <f>COUNTIF($I649,"4e")*$AE649</f>
        <v>0</v>
      </c>
      <c r="AI649" s="33">
        <f t="shared" si="36"/>
        <v>0</v>
      </c>
      <c r="AJ649" s="33">
        <f>COUNTIF($I649,"BAM")*$AE649</f>
        <v>0</v>
      </c>
      <c r="AK649" s="163">
        <f>(COUNTIF($I649,"AUTRES")+COUNTIF($I649,"UID")+COUNTIF($I649,"CII")+COUNTIF($I649,"EAE"))*$AE649</f>
        <v>0</v>
      </c>
      <c r="AL649" s="164">
        <f t="shared" si="37"/>
        <v>0</v>
      </c>
      <c r="AM649" s="33">
        <f>COUNTIF($J649,"MAR")*$AE649</f>
        <v>0</v>
      </c>
      <c r="AN649" s="165">
        <f>COUNTIF($J649,"TER")*$AE649</f>
        <v>0</v>
      </c>
    </row>
    <row r="650" spans="1:40" ht="20.100000000000001" customHeight="1" x14ac:dyDescent="0.25">
      <c r="A650" s="12"/>
      <c r="B650" s="10"/>
      <c r="C650" s="29"/>
      <c r="D650" s="7"/>
      <c r="E650" s="11"/>
      <c r="F650" s="120"/>
      <c r="G650" s="5"/>
      <c r="H650" s="5"/>
      <c r="I650" s="16"/>
      <c r="J650" s="13"/>
      <c r="K650" s="105"/>
      <c r="L650" s="7"/>
      <c r="M650" s="7"/>
      <c r="N650" s="6"/>
      <c r="O650" s="88">
        <f t="shared" ca="1" si="35"/>
        <v>44593</v>
      </c>
      <c r="P650" s="5"/>
      <c r="Q650" s="13"/>
      <c r="R650" s="11"/>
      <c r="S650" s="24"/>
      <c r="T650" s="24"/>
      <c r="U650" s="24"/>
      <c r="V650" s="24"/>
      <c r="W650" s="180"/>
      <c r="X650" s="24"/>
      <c r="Y650" s="24"/>
      <c r="Z650" s="7"/>
      <c r="AA650" s="22"/>
      <c r="AB650" s="110"/>
      <c r="AC650" s="58"/>
      <c r="AE650" s="161">
        <f>IF(COUNTIF($F$5:$F650,F650)&gt;1,"0",COUNTIF($F$5:$F650,F650))</f>
        <v>0</v>
      </c>
      <c r="AF650" s="162">
        <f>COUNTIF($I650,"*GSB*")*$AE650</f>
        <v>0</v>
      </c>
      <c r="AG650" s="33">
        <f>COUNTIF($I650,"3a")*$AE650</f>
        <v>0</v>
      </c>
      <c r="AH650" s="33">
        <f>COUNTIF($I650,"4e")*$AE650</f>
        <v>0</v>
      </c>
      <c r="AI650" s="33">
        <f t="shared" si="36"/>
        <v>0</v>
      </c>
      <c r="AJ650" s="33">
        <f>COUNTIF($I650,"BAM")*$AE650</f>
        <v>0</v>
      </c>
      <c r="AK650" s="163">
        <f>(COUNTIF($I650,"AUTRES")+COUNTIF($I650,"UID")+COUNTIF($I650,"CII")+COUNTIF($I650,"EAE"))*$AE650</f>
        <v>0</v>
      </c>
      <c r="AL650" s="164">
        <f t="shared" si="37"/>
        <v>0</v>
      </c>
      <c r="AM650" s="33">
        <f>COUNTIF($J650,"MAR")*$AE650</f>
        <v>0</v>
      </c>
      <c r="AN650" s="165">
        <f>COUNTIF($J650,"TER")*$AE650</f>
        <v>0</v>
      </c>
    </row>
    <row r="651" spans="1:40" ht="20.100000000000001" customHeight="1" x14ac:dyDescent="0.25">
      <c r="A651" s="12"/>
      <c r="B651" s="10"/>
      <c r="C651" s="29"/>
      <c r="D651" s="7"/>
      <c r="E651" s="11"/>
      <c r="F651" s="120"/>
      <c r="G651" s="5"/>
      <c r="H651" s="5"/>
      <c r="I651" s="16"/>
      <c r="J651" s="13"/>
      <c r="K651" s="105"/>
      <c r="L651" s="7"/>
      <c r="M651" s="7"/>
      <c r="N651" s="6"/>
      <c r="O651" s="88">
        <f t="shared" ca="1" si="35"/>
        <v>44593</v>
      </c>
      <c r="P651" s="5"/>
      <c r="Q651" s="13"/>
      <c r="R651" s="11"/>
      <c r="S651" s="24"/>
      <c r="T651" s="24"/>
      <c r="U651" s="24"/>
      <c r="V651" s="24"/>
      <c r="W651" s="180"/>
      <c r="X651" s="24"/>
      <c r="Y651" s="24"/>
      <c r="Z651" s="7"/>
      <c r="AA651" s="22"/>
      <c r="AB651" s="110"/>
      <c r="AC651" s="58"/>
      <c r="AE651" s="161">
        <f>IF(COUNTIF($F$5:$F651,F651)&gt;1,"0",COUNTIF($F$5:$F651,F651))</f>
        <v>0</v>
      </c>
      <c r="AF651" s="162">
        <f>COUNTIF($I651,"*GSB*")*$AE651</f>
        <v>0</v>
      </c>
      <c r="AG651" s="33">
        <f>COUNTIF($I651,"3a")*$AE651</f>
        <v>0</v>
      </c>
      <c r="AH651" s="33">
        <f>COUNTIF($I651,"4e")*$AE651</f>
        <v>0</v>
      </c>
      <c r="AI651" s="33">
        <f t="shared" si="36"/>
        <v>0</v>
      </c>
      <c r="AJ651" s="33">
        <f>COUNTIF($I651,"BAM")*$AE651</f>
        <v>0</v>
      </c>
      <c r="AK651" s="163">
        <f>(COUNTIF($I651,"AUTRES")+COUNTIF($I651,"UID")+COUNTIF($I651,"CII")+COUNTIF($I651,"EAE"))*$AE651</f>
        <v>0</v>
      </c>
      <c r="AL651" s="164">
        <f t="shared" si="37"/>
        <v>0</v>
      </c>
      <c r="AM651" s="33">
        <f>COUNTIF($J651,"MAR")*$AE651</f>
        <v>0</v>
      </c>
      <c r="AN651" s="165">
        <f>COUNTIF($J651,"TER")*$AE651</f>
        <v>0</v>
      </c>
    </row>
    <row r="652" spans="1:40" ht="20.100000000000001" customHeight="1" x14ac:dyDescent="0.25">
      <c r="A652" s="12"/>
      <c r="B652" s="10"/>
      <c r="C652" s="29"/>
      <c r="D652" s="7"/>
      <c r="E652" s="11"/>
      <c r="F652" s="120"/>
      <c r="G652" s="5"/>
      <c r="H652" s="5"/>
      <c r="I652" s="16"/>
      <c r="J652" s="13"/>
      <c r="K652" s="105"/>
      <c r="L652" s="7"/>
      <c r="M652" s="7"/>
      <c r="N652" s="6"/>
      <c r="O652" s="88">
        <f t="shared" ca="1" si="35"/>
        <v>44593</v>
      </c>
      <c r="P652" s="5"/>
      <c r="Q652" s="13"/>
      <c r="R652" s="11"/>
      <c r="S652" s="24"/>
      <c r="T652" s="24"/>
      <c r="U652" s="24"/>
      <c r="V652" s="24"/>
      <c r="W652" s="180"/>
      <c r="X652" s="24"/>
      <c r="Y652" s="24"/>
      <c r="Z652" s="7"/>
      <c r="AA652" s="22"/>
      <c r="AB652" s="110"/>
      <c r="AC652" s="58"/>
      <c r="AE652" s="161">
        <f>IF(COUNTIF($F$5:$F652,F652)&gt;1,"0",COUNTIF($F$5:$F652,F652))</f>
        <v>0</v>
      </c>
      <c r="AF652" s="162">
        <f>COUNTIF($I652,"*GSB*")*$AE652</f>
        <v>0</v>
      </c>
      <c r="AG652" s="33">
        <f>COUNTIF($I652,"3a")*$AE652</f>
        <v>0</v>
      </c>
      <c r="AH652" s="33">
        <f>COUNTIF($I652,"4e")*$AE652</f>
        <v>0</v>
      </c>
      <c r="AI652" s="33">
        <f t="shared" si="36"/>
        <v>0</v>
      </c>
      <c r="AJ652" s="33">
        <f>COUNTIF($I652,"BAM")*$AE652</f>
        <v>0</v>
      </c>
      <c r="AK652" s="163">
        <f>(COUNTIF($I652,"AUTRES")+COUNTIF($I652,"UID")+COUNTIF($I652,"CII")+COUNTIF($I652,"EAE"))*$AE652</f>
        <v>0</v>
      </c>
      <c r="AL652" s="164">
        <f t="shared" si="37"/>
        <v>0</v>
      </c>
      <c r="AM652" s="33">
        <f>COUNTIF($J652,"MAR")*$AE652</f>
        <v>0</v>
      </c>
      <c r="AN652" s="165">
        <f>COUNTIF($J652,"TER")*$AE652</f>
        <v>0</v>
      </c>
    </row>
    <row r="653" spans="1:40" ht="20.100000000000001" customHeight="1" x14ac:dyDescent="0.25">
      <c r="A653" s="12"/>
      <c r="B653" s="10"/>
      <c r="C653" s="29"/>
      <c r="D653" s="7"/>
      <c r="E653" s="11"/>
      <c r="F653" s="120"/>
      <c r="G653" s="5"/>
      <c r="H653" s="5"/>
      <c r="I653" s="16"/>
      <c r="J653" s="13"/>
      <c r="K653" s="105"/>
      <c r="L653" s="7"/>
      <c r="M653" s="7"/>
      <c r="N653" s="6"/>
      <c r="O653" s="88">
        <f t="shared" ca="1" si="35"/>
        <v>44593</v>
      </c>
      <c r="P653" s="5"/>
      <c r="Q653" s="13"/>
      <c r="R653" s="11"/>
      <c r="S653" s="24"/>
      <c r="T653" s="24"/>
      <c r="U653" s="24"/>
      <c r="V653" s="24"/>
      <c r="W653" s="180"/>
      <c r="X653" s="24"/>
      <c r="Y653" s="24"/>
      <c r="Z653" s="7"/>
      <c r="AA653" s="22"/>
      <c r="AB653" s="110"/>
      <c r="AC653" s="58"/>
      <c r="AE653" s="161">
        <f>IF(COUNTIF($F$5:$F653,F653)&gt;1,"0",COUNTIF($F$5:$F653,F653))</f>
        <v>0</v>
      </c>
      <c r="AF653" s="162">
        <f>COUNTIF($I653,"*GSB*")*$AE653</f>
        <v>0</v>
      </c>
      <c r="AG653" s="33">
        <f>COUNTIF($I653,"3a")*$AE653</f>
        <v>0</v>
      </c>
      <c r="AH653" s="33">
        <f>COUNTIF($I653,"4e")*$AE653</f>
        <v>0</v>
      </c>
      <c r="AI653" s="33">
        <f t="shared" si="36"/>
        <v>0</v>
      </c>
      <c r="AJ653" s="33">
        <f>COUNTIF($I653,"BAM")*$AE653</f>
        <v>0</v>
      </c>
      <c r="AK653" s="163">
        <f>(COUNTIF($I653,"AUTRES")+COUNTIF($I653,"UID")+COUNTIF($I653,"CII")+COUNTIF($I653,"EAE"))*$AE653</f>
        <v>0</v>
      </c>
      <c r="AL653" s="164">
        <f t="shared" si="37"/>
        <v>0</v>
      </c>
      <c r="AM653" s="33">
        <f>COUNTIF($J653,"MAR")*$AE653</f>
        <v>0</v>
      </c>
      <c r="AN653" s="165">
        <f>COUNTIF($J653,"TER")*$AE653</f>
        <v>0</v>
      </c>
    </row>
    <row r="654" spans="1:40" ht="20.100000000000001" customHeight="1" x14ac:dyDescent="0.25">
      <c r="A654" s="12"/>
      <c r="B654" s="10"/>
      <c r="C654" s="29"/>
      <c r="D654" s="7"/>
      <c r="E654" s="11"/>
      <c r="F654" s="120"/>
      <c r="G654" s="5"/>
      <c r="H654" s="5"/>
      <c r="I654" s="16"/>
      <c r="J654" s="13"/>
      <c r="K654" s="105"/>
      <c r="L654" s="7"/>
      <c r="M654" s="7"/>
      <c r="N654" s="6"/>
      <c r="O654" s="88">
        <f t="shared" ca="1" si="35"/>
        <v>44593</v>
      </c>
      <c r="P654" s="5"/>
      <c r="Q654" s="13"/>
      <c r="R654" s="11"/>
      <c r="S654" s="24"/>
      <c r="T654" s="24"/>
      <c r="U654" s="24"/>
      <c r="V654" s="24"/>
      <c r="W654" s="180"/>
      <c r="X654" s="24"/>
      <c r="Y654" s="24"/>
      <c r="Z654" s="7"/>
      <c r="AA654" s="22"/>
      <c r="AB654" s="110"/>
      <c r="AC654" s="58"/>
      <c r="AE654" s="161">
        <f>IF(COUNTIF($F$5:$F654,F654)&gt;1,"0",COUNTIF($F$5:$F654,F654))</f>
        <v>0</v>
      </c>
      <c r="AF654" s="162">
        <f>COUNTIF($I654,"*GSB*")*$AE654</f>
        <v>0</v>
      </c>
      <c r="AG654" s="33">
        <f>COUNTIF($I654,"3a")*$AE654</f>
        <v>0</v>
      </c>
      <c r="AH654" s="33">
        <f>COUNTIF($I654,"4e")*$AE654</f>
        <v>0</v>
      </c>
      <c r="AI654" s="33">
        <f t="shared" si="36"/>
        <v>0</v>
      </c>
      <c r="AJ654" s="33">
        <f>COUNTIF($I654,"BAM")*$AE654</f>
        <v>0</v>
      </c>
      <c r="AK654" s="163">
        <f>(COUNTIF($I654,"AUTRES")+COUNTIF($I654,"UID")+COUNTIF($I654,"CII")+COUNTIF($I654,"EAE"))*$AE654</f>
        <v>0</v>
      </c>
      <c r="AL654" s="164">
        <f t="shared" si="37"/>
        <v>0</v>
      </c>
      <c r="AM654" s="33">
        <f>COUNTIF($J654,"MAR")*$AE654</f>
        <v>0</v>
      </c>
      <c r="AN654" s="165">
        <f>COUNTIF($J654,"TER")*$AE654</f>
        <v>0</v>
      </c>
    </row>
    <row r="655" spans="1:40" ht="20.100000000000001" customHeight="1" x14ac:dyDescent="0.25">
      <c r="A655" s="12"/>
      <c r="B655" s="10"/>
      <c r="C655" s="29"/>
      <c r="D655" s="7"/>
      <c r="E655" s="11"/>
      <c r="F655" s="120"/>
      <c r="G655" s="5"/>
      <c r="H655" s="5"/>
      <c r="I655" s="16"/>
      <c r="J655" s="13"/>
      <c r="K655" s="105"/>
      <c r="L655" s="7"/>
      <c r="M655" s="7"/>
      <c r="N655" s="6"/>
      <c r="O655" s="88">
        <f t="shared" ca="1" si="35"/>
        <v>44593</v>
      </c>
      <c r="P655" s="5"/>
      <c r="Q655" s="13"/>
      <c r="R655" s="11"/>
      <c r="S655" s="24"/>
      <c r="T655" s="24"/>
      <c r="U655" s="24"/>
      <c r="V655" s="24"/>
      <c r="W655" s="180"/>
      <c r="X655" s="24"/>
      <c r="Y655" s="24"/>
      <c r="Z655" s="7"/>
      <c r="AA655" s="22"/>
      <c r="AB655" s="110"/>
      <c r="AC655" s="58"/>
      <c r="AE655" s="161">
        <f>IF(COUNTIF($F$5:$F655,F655)&gt;1,"0",COUNTIF($F$5:$F655,F655))</f>
        <v>0</v>
      </c>
      <c r="AF655" s="162">
        <f>COUNTIF($I655,"*GSB*")*$AE655</f>
        <v>0</v>
      </c>
      <c r="AG655" s="33">
        <f>COUNTIF($I655,"3a")*$AE655</f>
        <v>0</v>
      </c>
      <c r="AH655" s="33">
        <f>COUNTIF($I655,"4e")*$AE655</f>
        <v>0</v>
      </c>
      <c r="AI655" s="33">
        <f t="shared" si="36"/>
        <v>0</v>
      </c>
      <c r="AJ655" s="33">
        <f>COUNTIF($I655,"BAM")*$AE655</f>
        <v>0</v>
      </c>
      <c r="AK655" s="163">
        <f>(COUNTIF($I655,"AUTRES")+COUNTIF($I655,"UID")+COUNTIF($I655,"CII")+COUNTIF($I655,"EAE"))*$AE655</f>
        <v>0</v>
      </c>
      <c r="AL655" s="164">
        <f t="shared" si="37"/>
        <v>0</v>
      </c>
      <c r="AM655" s="33">
        <f>COUNTIF($J655,"MAR")*$AE655</f>
        <v>0</v>
      </c>
      <c r="AN655" s="165">
        <f>COUNTIF($J655,"TER")*$AE655</f>
        <v>0</v>
      </c>
    </row>
    <row r="656" spans="1:40" ht="20.100000000000001" customHeight="1" x14ac:dyDescent="0.25">
      <c r="A656" s="12"/>
      <c r="B656" s="10"/>
      <c r="C656" s="29"/>
      <c r="D656" s="7"/>
      <c r="E656" s="11"/>
      <c r="F656" s="120"/>
      <c r="G656" s="5"/>
      <c r="H656" s="5"/>
      <c r="I656" s="16"/>
      <c r="J656" s="13"/>
      <c r="K656" s="105"/>
      <c r="L656" s="7"/>
      <c r="M656" s="7"/>
      <c r="N656" s="6"/>
      <c r="O656" s="88">
        <f t="shared" ca="1" si="35"/>
        <v>44593</v>
      </c>
      <c r="P656" s="5"/>
      <c r="Q656" s="13"/>
      <c r="R656" s="11"/>
      <c r="S656" s="24"/>
      <c r="T656" s="24"/>
      <c r="U656" s="24"/>
      <c r="V656" s="24"/>
      <c r="W656" s="180"/>
      <c r="X656" s="24"/>
      <c r="Y656" s="24"/>
      <c r="Z656" s="7"/>
      <c r="AA656" s="22"/>
      <c r="AB656" s="110"/>
      <c r="AC656" s="58"/>
      <c r="AE656" s="161">
        <f>IF(COUNTIF($F$5:$F656,F656)&gt;1,"0",COUNTIF($F$5:$F656,F656))</f>
        <v>0</v>
      </c>
      <c r="AF656" s="162">
        <f>COUNTIF($I656,"*GSB*")*$AE656</f>
        <v>0</v>
      </c>
      <c r="AG656" s="33">
        <f>COUNTIF($I656,"3a")*$AE656</f>
        <v>0</v>
      </c>
      <c r="AH656" s="33">
        <f>COUNTIF($I656,"4e")*$AE656</f>
        <v>0</v>
      </c>
      <c r="AI656" s="33">
        <f t="shared" si="36"/>
        <v>0</v>
      </c>
      <c r="AJ656" s="33">
        <f>COUNTIF($I656,"BAM")*$AE656</f>
        <v>0</v>
      </c>
      <c r="AK656" s="163">
        <f>(COUNTIF($I656,"AUTRES")+COUNTIF($I656,"UID")+COUNTIF($I656,"CII")+COUNTIF($I656,"EAE"))*$AE656</f>
        <v>0</v>
      </c>
      <c r="AL656" s="164">
        <f t="shared" si="37"/>
        <v>0</v>
      </c>
      <c r="AM656" s="33">
        <f>COUNTIF($J656,"MAR")*$AE656</f>
        <v>0</v>
      </c>
      <c r="AN656" s="165">
        <f>COUNTIF($J656,"TER")*$AE656</f>
        <v>0</v>
      </c>
    </row>
    <row r="657" spans="1:40" ht="20.100000000000001" customHeight="1" x14ac:dyDescent="0.25">
      <c r="A657" s="12"/>
      <c r="B657" s="10"/>
      <c r="C657" s="29"/>
      <c r="D657" s="7"/>
      <c r="E657" s="11"/>
      <c r="F657" s="120"/>
      <c r="G657" s="5"/>
      <c r="H657" s="5"/>
      <c r="I657" s="16"/>
      <c r="J657" s="13"/>
      <c r="K657" s="105"/>
      <c r="L657" s="7"/>
      <c r="M657" s="7"/>
      <c r="N657" s="6"/>
      <c r="O657" s="88">
        <f t="shared" ca="1" si="35"/>
        <v>44593</v>
      </c>
      <c r="P657" s="5"/>
      <c r="Q657" s="13"/>
      <c r="R657" s="11"/>
      <c r="S657" s="24"/>
      <c r="T657" s="24"/>
      <c r="U657" s="24"/>
      <c r="V657" s="24"/>
      <c r="W657" s="180"/>
      <c r="X657" s="24"/>
      <c r="Y657" s="24"/>
      <c r="Z657" s="7"/>
      <c r="AA657" s="22"/>
      <c r="AB657" s="110"/>
      <c r="AC657" s="58"/>
      <c r="AE657" s="161">
        <f>IF(COUNTIF($F$5:$F657,F657)&gt;1,"0",COUNTIF($F$5:$F657,F657))</f>
        <v>0</v>
      </c>
      <c r="AF657" s="162">
        <f>COUNTIF($I657,"*GSB*")*$AE657</f>
        <v>0</v>
      </c>
      <c r="AG657" s="33">
        <f>COUNTIF($I657,"3a")*$AE657</f>
        <v>0</v>
      </c>
      <c r="AH657" s="33">
        <f>COUNTIF($I657,"4e")*$AE657</f>
        <v>0</v>
      </c>
      <c r="AI657" s="33">
        <f t="shared" si="36"/>
        <v>0</v>
      </c>
      <c r="AJ657" s="33">
        <f>COUNTIF($I657,"BAM")*$AE657</f>
        <v>0</v>
      </c>
      <c r="AK657" s="163">
        <f>(COUNTIF($I657,"AUTRES")+COUNTIF($I657,"UID")+COUNTIF($I657,"CII")+COUNTIF($I657,"EAE"))*$AE657</f>
        <v>0</v>
      </c>
      <c r="AL657" s="164">
        <f t="shared" si="37"/>
        <v>0</v>
      </c>
      <c r="AM657" s="33">
        <f>COUNTIF($J657,"MAR")*$AE657</f>
        <v>0</v>
      </c>
      <c r="AN657" s="165">
        <f>COUNTIF($J657,"TER")*$AE657</f>
        <v>0</v>
      </c>
    </row>
    <row r="658" spans="1:40" ht="20.100000000000001" customHeight="1" x14ac:dyDescent="0.25">
      <c r="A658" s="12"/>
      <c r="B658" s="10"/>
      <c r="C658" s="29"/>
      <c r="D658" s="7"/>
      <c r="E658" s="11"/>
      <c r="F658" s="120"/>
      <c r="G658" s="5"/>
      <c r="H658" s="5"/>
      <c r="I658" s="16"/>
      <c r="J658" s="13"/>
      <c r="K658" s="105"/>
      <c r="L658" s="7"/>
      <c r="M658" s="7"/>
      <c r="N658" s="6"/>
      <c r="O658" s="88">
        <f t="shared" ca="1" si="35"/>
        <v>44593</v>
      </c>
      <c r="P658" s="5"/>
      <c r="Q658" s="13"/>
      <c r="R658" s="11"/>
      <c r="S658" s="24"/>
      <c r="T658" s="24"/>
      <c r="U658" s="24"/>
      <c r="V658" s="24"/>
      <c r="W658" s="180"/>
      <c r="X658" s="24"/>
      <c r="Y658" s="24"/>
      <c r="Z658" s="7"/>
      <c r="AA658" s="22"/>
      <c r="AB658" s="110"/>
      <c r="AC658" s="58"/>
      <c r="AE658" s="161">
        <f>IF(COUNTIF($F$5:$F658,F658)&gt;1,"0",COUNTIF($F$5:$F658,F658))</f>
        <v>0</v>
      </c>
      <c r="AF658" s="162">
        <f>COUNTIF($I658,"*GSB*")*$AE658</f>
        <v>0</v>
      </c>
      <c r="AG658" s="33">
        <f>COUNTIF($I658,"3a")*$AE658</f>
        <v>0</v>
      </c>
      <c r="AH658" s="33">
        <f>COUNTIF($I658,"4e")*$AE658</f>
        <v>0</v>
      </c>
      <c r="AI658" s="33">
        <f t="shared" si="36"/>
        <v>0</v>
      </c>
      <c r="AJ658" s="33">
        <f>COUNTIF($I658,"BAM")*$AE658</f>
        <v>0</v>
      </c>
      <c r="AK658" s="163">
        <f>(COUNTIF($I658,"AUTRES")+COUNTIF($I658,"UID")+COUNTIF($I658,"CII")+COUNTIF($I658,"EAE"))*$AE658</f>
        <v>0</v>
      </c>
      <c r="AL658" s="164">
        <f t="shared" si="37"/>
        <v>0</v>
      </c>
      <c r="AM658" s="33">
        <f>COUNTIF($J658,"MAR")*$AE658</f>
        <v>0</v>
      </c>
      <c r="AN658" s="165">
        <f>COUNTIF($J658,"TER")*$AE658</f>
        <v>0</v>
      </c>
    </row>
    <row r="659" spans="1:40" ht="20.100000000000001" customHeight="1" x14ac:dyDescent="0.25">
      <c r="A659" s="12"/>
      <c r="B659" s="10"/>
      <c r="C659" s="29"/>
      <c r="D659" s="7"/>
      <c r="E659" s="11"/>
      <c r="F659" s="120"/>
      <c r="G659" s="5"/>
      <c r="H659" s="5"/>
      <c r="I659" s="16"/>
      <c r="J659" s="13"/>
      <c r="K659" s="105"/>
      <c r="L659" s="7"/>
      <c r="M659" s="7"/>
      <c r="N659" s="6"/>
      <c r="O659" s="88">
        <f t="shared" ca="1" si="35"/>
        <v>44593</v>
      </c>
      <c r="P659" s="5"/>
      <c r="Q659" s="13"/>
      <c r="R659" s="11"/>
      <c r="S659" s="24"/>
      <c r="T659" s="24"/>
      <c r="U659" s="24"/>
      <c r="V659" s="24"/>
      <c r="W659" s="180"/>
      <c r="X659" s="24"/>
      <c r="Y659" s="24"/>
      <c r="Z659" s="7"/>
      <c r="AA659" s="22"/>
      <c r="AB659" s="110"/>
      <c r="AC659" s="58"/>
      <c r="AE659" s="161">
        <f>IF(COUNTIF($F$5:$F659,F659)&gt;1,"0",COUNTIF($F$5:$F659,F659))</f>
        <v>0</v>
      </c>
      <c r="AF659" s="162">
        <f>COUNTIF($I659,"*GSB*")*$AE659</f>
        <v>0</v>
      </c>
      <c r="AG659" s="33">
        <f>COUNTIF($I659,"3a")*$AE659</f>
        <v>0</v>
      </c>
      <c r="AH659" s="33">
        <f>COUNTIF($I659,"4e")*$AE659</f>
        <v>0</v>
      </c>
      <c r="AI659" s="33">
        <f t="shared" si="36"/>
        <v>0</v>
      </c>
      <c r="AJ659" s="33">
        <f>COUNTIF($I659,"BAM")*$AE659</f>
        <v>0</v>
      </c>
      <c r="AK659" s="163">
        <f>(COUNTIF($I659,"AUTRES")+COUNTIF($I659,"UID")+COUNTIF($I659,"CII")+COUNTIF($I659,"EAE"))*$AE659</f>
        <v>0</v>
      </c>
      <c r="AL659" s="164">
        <f t="shared" si="37"/>
        <v>0</v>
      </c>
      <c r="AM659" s="33">
        <f>COUNTIF($J659,"MAR")*$AE659</f>
        <v>0</v>
      </c>
      <c r="AN659" s="165">
        <f>COUNTIF($J659,"TER")*$AE659</f>
        <v>0</v>
      </c>
    </row>
    <row r="660" spans="1:40" ht="20.100000000000001" customHeight="1" x14ac:dyDescent="0.25">
      <c r="A660" s="12"/>
      <c r="B660" s="10"/>
      <c r="C660" s="29"/>
      <c r="D660" s="7"/>
      <c r="E660" s="11"/>
      <c r="F660" s="120"/>
      <c r="G660" s="5"/>
      <c r="H660" s="5"/>
      <c r="I660" s="16"/>
      <c r="J660" s="13"/>
      <c r="K660" s="105"/>
      <c r="L660" s="7"/>
      <c r="M660" s="7"/>
      <c r="N660" s="6"/>
      <c r="O660" s="88">
        <f t="shared" ca="1" si="35"/>
        <v>44593</v>
      </c>
      <c r="P660" s="5"/>
      <c r="Q660" s="13"/>
      <c r="R660" s="11"/>
      <c r="S660" s="24"/>
      <c r="T660" s="24"/>
      <c r="U660" s="24"/>
      <c r="V660" s="24"/>
      <c r="W660" s="180"/>
      <c r="X660" s="24"/>
      <c r="Y660" s="24"/>
      <c r="Z660" s="7"/>
      <c r="AA660" s="22"/>
      <c r="AB660" s="110"/>
      <c r="AC660" s="58"/>
      <c r="AE660" s="161">
        <f>IF(COUNTIF($F$5:$F660,F660)&gt;1,"0",COUNTIF($F$5:$F660,F660))</f>
        <v>0</v>
      </c>
      <c r="AF660" s="162">
        <f>COUNTIF($I660,"*GSB*")*$AE660</f>
        <v>0</v>
      </c>
      <c r="AG660" s="33">
        <f>COUNTIF($I660,"3a")*$AE660</f>
        <v>0</v>
      </c>
      <c r="AH660" s="33">
        <f>COUNTIF($I660,"4e")*$AE660</f>
        <v>0</v>
      </c>
      <c r="AI660" s="33">
        <f t="shared" si="36"/>
        <v>0</v>
      </c>
      <c r="AJ660" s="33">
        <f>COUNTIF($I660,"BAM")*$AE660</f>
        <v>0</v>
      </c>
      <c r="AK660" s="163">
        <f>(COUNTIF($I660,"AUTRES")+COUNTIF($I660,"UID")+COUNTIF($I660,"CII")+COUNTIF($I660,"EAE"))*$AE660</f>
        <v>0</v>
      </c>
      <c r="AL660" s="164">
        <f t="shared" si="37"/>
        <v>0</v>
      </c>
      <c r="AM660" s="33">
        <f>COUNTIF($J660,"MAR")*$AE660</f>
        <v>0</v>
      </c>
      <c r="AN660" s="165">
        <f>COUNTIF($J660,"TER")*$AE660</f>
        <v>0</v>
      </c>
    </row>
    <row r="661" spans="1:40" ht="20.100000000000001" customHeight="1" x14ac:dyDescent="0.25">
      <c r="A661" s="12"/>
      <c r="B661" s="10"/>
      <c r="C661" s="29"/>
      <c r="D661" s="7"/>
      <c r="E661" s="11"/>
      <c r="F661" s="120"/>
      <c r="G661" s="5"/>
      <c r="H661" s="5"/>
      <c r="I661" s="16"/>
      <c r="J661" s="13"/>
      <c r="K661" s="105"/>
      <c r="L661" s="7"/>
      <c r="M661" s="7"/>
      <c r="N661" s="6"/>
      <c r="O661" s="88">
        <f t="shared" ca="1" si="35"/>
        <v>44593</v>
      </c>
      <c r="P661" s="5"/>
      <c r="Q661" s="13"/>
      <c r="R661" s="11"/>
      <c r="S661" s="24"/>
      <c r="T661" s="24"/>
      <c r="U661" s="24"/>
      <c r="V661" s="24"/>
      <c r="W661" s="180"/>
      <c r="X661" s="24"/>
      <c r="Y661" s="24"/>
      <c r="Z661" s="7"/>
      <c r="AA661" s="22"/>
      <c r="AB661" s="110"/>
      <c r="AC661" s="58"/>
      <c r="AE661" s="161">
        <f>IF(COUNTIF($F$5:$F661,F661)&gt;1,"0",COUNTIF($F$5:$F661,F661))</f>
        <v>0</v>
      </c>
      <c r="AF661" s="162">
        <f>COUNTIF($I661,"*GSB*")*$AE661</f>
        <v>0</v>
      </c>
      <c r="AG661" s="33">
        <f>COUNTIF($I661,"3a")*$AE661</f>
        <v>0</v>
      </c>
      <c r="AH661" s="33">
        <f>COUNTIF($I661,"4e")*$AE661</f>
        <v>0</v>
      </c>
      <c r="AI661" s="33">
        <f t="shared" si="36"/>
        <v>0</v>
      </c>
      <c r="AJ661" s="33">
        <f>COUNTIF($I661,"BAM")*$AE661</f>
        <v>0</v>
      </c>
      <c r="AK661" s="163">
        <f>(COUNTIF($I661,"AUTRES")+COUNTIF($I661,"UID")+COUNTIF($I661,"CII")+COUNTIF($I661,"EAE"))*$AE661</f>
        <v>0</v>
      </c>
      <c r="AL661" s="164">
        <f t="shared" si="37"/>
        <v>0</v>
      </c>
      <c r="AM661" s="33">
        <f>COUNTIF($J661,"MAR")*$AE661</f>
        <v>0</v>
      </c>
      <c r="AN661" s="165">
        <f>COUNTIF($J661,"TER")*$AE661</f>
        <v>0</v>
      </c>
    </row>
    <row r="662" spans="1:40" ht="20.100000000000001" customHeight="1" x14ac:dyDescent="0.25">
      <c r="A662" s="12"/>
      <c r="B662" s="10"/>
      <c r="C662" s="29"/>
      <c r="D662" s="7"/>
      <c r="E662" s="11"/>
      <c r="F662" s="120"/>
      <c r="G662" s="5"/>
      <c r="H662" s="5"/>
      <c r="I662" s="16"/>
      <c r="J662" s="13"/>
      <c r="K662" s="105"/>
      <c r="L662" s="7"/>
      <c r="M662" s="7"/>
      <c r="N662" s="6"/>
      <c r="O662" s="88">
        <f t="shared" ca="1" si="35"/>
        <v>44593</v>
      </c>
      <c r="P662" s="5"/>
      <c r="Q662" s="13"/>
      <c r="R662" s="11"/>
      <c r="S662" s="24"/>
      <c r="T662" s="24"/>
      <c r="U662" s="24"/>
      <c r="V662" s="24"/>
      <c r="W662" s="180"/>
      <c r="X662" s="24"/>
      <c r="Y662" s="24"/>
      <c r="Z662" s="7"/>
      <c r="AA662" s="22"/>
      <c r="AB662" s="110"/>
      <c r="AC662" s="58"/>
      <c r="AE662" s="161">
        <f>IF(COUNTIF($F$5:$F662,F662)&gt;1,"0",COUNTIF($F$5:$F662,F662))</f>
        <v>0</v>
      </c>
      <c r="AF662" s="162">
        <f>COUNTIF($I662,"*GSB*")*$AE662</f>
        <v>0</v>
      </c>
      <c r="AG662" s="33">
        <f>COUNTIF($I662,"3a")*$AE662</f>
        <v>0</v>
      </c>
      <c r="AH662" s="33">
        <f>COUNTIF($I662,"4e")*$AE662</f>
        <v>0</v>
      </c>
      <c r="AI662" s="33">
        <f t="shared" si="36"/>
        <v>0</v>
      </c>
      <c r="AJ662" s="33">
        <f>COUNTIF($I662,"BAM")*$AE662</f>
        <v>0</v>
      </c>
      <c r="AK662" s="163">
        <f>(COUNTIF($I662,"AUTRES")+COUNTIF($I662,"UID")+COUNTIF($I662,"CII")+COUNTIF($I662,"EAE"))*$AE662</f>
        <v>0</v>
      </c>
      <c r="AL662" s="164">
        <f t="shared" si="37"/>
        <v>0</v>
      </c>
      <c r="AM662" s="33">
        <f>COUNTIF($J662,"MAR")*$AE662</f>
        <v>0</v>
      </c>
      <c r="AN662" s="165">
        <f>COUNTIF($J662,"TER")*$AE662</f>
        <v>0</v>
      </c>
    </row>
    <row r="663" spans="1:40" ht="20.100000000000001" customHeight="1" x14ac:dyDescent="0.25">
      <c r="A663" s="12"/>
      <c r="B663" s="10"/>
      <c r="C663" s="29"/>
      <c r="D663" s="7"/>
      <c r="E663" s="11"/>
      <c r="F663" s="120"/>
      <c r="G663" s="5"/>
      <c r="H663" s="5"/>
      <c r="I663" s="16"/>
      <c r="J663" s="13"/>
      <c r="K663" s="105"/>
      <c r="L663" s="7"/>
      <c r="M663" s="7"/>
      <c r="N663" s="6"/>
      <c r="O663" s="88">
        <f t="shared" ca="1" si="35"/>
        <v>44593</v>
      </c>
      <c r="P663" s="5"/>
      <c r="Q663" s="13"/>
      <c r="R663" s="11"/>
      <c r="S663" s="24"/>
      <c r="T663" s="24"/>
      <c r="U663" s="24"/>
      <c r="V663" s="24"/>
      <c r="W663" s="180"/>
      <c r="X663" s="24"/>
      <c r="Y663" s="24"/>
      <c r="Z663" s="7"/>
      <c r="AA663" s="22"/>
      <c r="AB663" s="110"/>
      <c r="AC663" s="58"/>
      <c r="AE663" s="161">
        <f>IF(COUNTIF($F$5:$F663,F663)&gt;1,"0",COUNTIF($F$5:$F663,F663))</f>
        <v>0</v>
      </c>
      <c r="AF663" s="162">
        <f>COUNTIF($I663,"*GSB*")*$AE663</f>
        <v>0</v>
      </c>
      <c r="AG663" s="33">
        <f>COUNTIF($I663,"3a")*$AE663</f>
        <v>0</v>
      </c>
      <c r="AH663" s="33">
        <f>COUNTIF($I663,"4e")*$AE663</f>
        <v>0</v>
      </c>
      <c r="AI663" s="33">
        <f t="shared" si="36"/>
        <v>0</v>
      </c>
      <c r="AJ663" s="33">
        <f>COUNTIF($I663,"BAM")*$AE663</f>
        <v>0</v>
      </c>
      <c r="AK663" s="163">
        <f>(COUNTIF($I663,"AUTRES")+COUNTIF($I663,"UID")+COUNTIF($I663,"CII")+COUNTIF($I663,"EAE"))*$AE663</f>
        <v>0</v>
      </c>
      <c r="AL663" s="164">
        <f t="shared" si="37"/>
        <v>0</v>
      </c>
      <c r="AM663" s="33">
        <f>COUNTIF($J663,"MAR")*$AE663</f>
        <v>0</v>
      </c>
      <c r="AN663" s="165">
        <f>COUNTIF($J663,"TER")*$AE663</f>
        <v>0</v>
      </c>
    </row>
    <row r="664" spans="1:40" ht="20.100000000000001" customHeight="1" x14ac:dyDescent="0.25">
      <c r="A664" s="12"/>
      <c r="B664" s="10"/>
      <c r="C664" s="29"/>
      <c r="D664" s="7"/>
      <c r="E664" s="11"/>
      <c r="F664" s="120"/>
      <c r="G664" s="5"/>
      <c r="H664" s="5"/>
      <c r="I664" s="16"/>
      <c r="J664" s="13"/>
      <c r="K664" s="105"/>
      <c r="L664" s="7"/>
      <c r="M664" s="7"/>
      <c r="N664" s="6"/>
      <c r="O664" s="88">
        <f t="shared" ca="1" si="35"/>
        <v>44593</v>
      </c>
      <c r="P664" s="5"/>
      <c r="Q664" s="13"/>
      <c r="R664" s="11"/>
      <c r="S664" s="24"/>
      <c r="T664" s="24"/>
      <c r="U664" s="24"/>
      <c r="V664" s="24"/>
      <c r="W664" s="180"/>
      <c r="X664" s="24"/>
      <c r="Y664" s="24"/>
      <c r="Z664" s="7"/>
      <c r="AA664" s="22"/>
      <c r="AB664" s="110"/>
      <c r="AC664" s="58"/>
      <c r="AE664" s="161">
        <f>IF(COUNTIF($F$5:$F664,F664)&gt;1,"0",COUNTIF($F$5:$F664,F664))</f>
        <v>0</v>
      </c>
      <c r="AF664" s="162">
        <f>COUNTIF($I664,"*GSB*")*$AE664</f>
        <v>0</v>
      </c>
      <c r="AG664" s="33">
        <f>COUNTIF($I664,"3a")*$AE664</f>
        <v>0</v>
      </c>
      <c r="AH664" s="33">
        <f>COUNTIF($I664,"4e")*$AE664</f>
        <v>0</v>
      </c>
      <c r="AI664" s="33">
        <f t="shared" si="36"/>
        <v>0</v>
      </c>
      <c r="AJ664" s="33">
        <f>COUNTIF($I664,"BAM")*$AE664</f>
        <v>0</v>
      </c>
      <c r="AK664" s="163">
        <f>(COUNTIF($I664,"AUTRES")+COUNTIF($I664,"UID")+COUNTIF($I664,"CII")+COUNTIF($I664,"EAE"))*$AE664</f>
        <v>0</v>
      </c>
      <c r="AL664" s="164">
        <f t="shared" si="37"/>
        <v>0</v>
      </c>
      <c r="AM664" s="33">
        <f>COUNTIF($J664,"MAR")*$AE664</f>
        <v>0</v>
      </c>
      <c r="AN664" s="165">
        <f>COUNTIF($J664,"TER")*$AE664</f>
        <v>0</v>
      </c>
    </row>
    <row r="665" spans="1:40" ht="20.100000000000001" customHeight="1" x14ac:dyDescent="0.25">
      <c r="A665" s="12"/>
      <c r="B665" s="10"/>
      <c r="C665" s="29"/>
      <c r="D665" s="7"/>
      <c r="E665" s="11"/>
      <c r="F665" s="120"/>
      <c r="G665" s="5"/>
      <c r="H665" s="5"/>
      <c r="I665" s="16"/>
      <c r="J665" s="13"/>
      <c r="K665" s="105"/>
      <c r="L665" s="7"/>
      <c r="M665" s="7"/>
      <c r="N665" s="6"/>
      <c r="O665" s="88">
        <f t="shared" ca="1" si="35"/>
        <v>44593</v>
      </c>
      <c r="P665" s="5"/>
      <c r="Q665" s="13"/>
      <c r="R665" s="11"/>
      <c r="S665" s="24"/>
      <c r="T665" s="24"/>
      <c r="U665" s="24"/>
      <c r="V665" s="24"/>
      <c r="W665" s="180"/>
      <c r="X665" s="24"/>
      <c r="Y665" s="24"/>
      <c r="Z665" s="7"/>
      <c r="AA665" s="22"/>
      <c r="AB665" s="110"/>
      <c r="AC665" s="58"/>
      <c r="AE665" s="161">
        <f>IF(COUNTIF($F$5:$F665,F665)&gt;1,"0",COUNTIF($F$5:$F665,F665))</f>
        <v>0</v>
      </c>
      <c r="AF665" s="162">
        <f>COUNTIF($I665,"*GSB*")*$AE665</f>
        <v>0</v>
      </c>
      <c r="AG665" s="33">
        <f>COUNTIF($I665,"3a")*$AE665</f>
        <v>0</v>
      </c>
      <c r="AH665" s="33">
        <f>COUNTIF($I665,"4e")*$AE665</f>
        <v>0</v>
      </c>
      <c r="AI665" s="33">
        <f t="shared" si="36"/>
        <v>0</v>
      </c>
      <c r="AJ665" s="33">
        <f>COUNTIF($I665,"BAM")*$AE665</f>
        <v>0</v>
      </c>
      <c r="AK665" s="163">
        <f>(COUNTIF($I665,"AUTRES")+COUNTIF($I665,"UID")+COUNTIF($I665,"CII")+COUNTIF($I665,"EAE"))*$AE665</f>
        <v>0</v>
      </c>
      <c r="AL665" s="164">
        <f t="shared" si="37"/>
        <v>0</v>
      </c>
      <c r="AM665" s="33">
        <f>COUNTIF($J665,"MAR")*$AE665</f>
        <v>0</v>
      </c>
      <c r="AN665" s="165">
        <f>COUNTIF($J665,"TER")*$AE665</f>
        <v>0</v>
      </c>
    </row>
    <row r="666" spans="1:40" ht="20.100000000000001" customHeight="1" x14ac:dyDescent="0.25">
      <c r="A666" s="12"/>
      <c r="B666" s="10"/>
      <c r="C666" s="29"/>
      <c r="D666" s="7"/>
      <c r="E666" s="11"/>
      <c r="F666" s="120"/>
      <c r="G666" s="5"/>
      <c r="H666" s="5"/>
      <c r="I666" s="16"/>
      <c r="J666" s="13"/>
      <c r="K666" s="105"/>
      <c r="L666" s="7"/>
      <c r="M666" s="7"/>
      <c r="N666" s="6"/>
      <c r="O666" s="88">
        <f t="shared" ca="1" si="35"/>
        <v>44593</v>
      </c>
      <c r="P666" s="5"/>
      <c r="Q666" s="13"/>
      <c r="R666" s="11"/>
      <c r="S666" s="24"/>
      <c r="T666" s="24"/>
      <c r="U666" s="24"/>
      <c r="V666" s="24"/>
      <c r="W666" s="180"/>
      <c r="X666" s="24"/>
      <c r="Y666" s="24"/>
      <c r="Z666" s="7"/>
      <c r="AA666" s="22"/>
      <c r="AB666" s="110"/>
      <c r="AC666" s="58"/>
      <c r="AE666" s="161">
        <f>IF(COUNTIF($F$5:$F666,F666)&gt;1,"0",COUNTIF($F$5:$F666,F666))</f>
        <v>0</v>
      </c>
      <c r="AF666" s="162">
        <f>COUNTIF($I666,"*GSB*")*$AE666</f>
        <v>0</v>
      </c>
      <c r="AG666" s="33">
        <f>COUNTIF($I666,"3a")*$AE666</f>
        <v>0</v>
      </c>
      <c r="AH666" s="33">
        <f>COUNTIF($I666,"4e")*$AE666</f>
        <v>0</v>
      </c>
      <c r="AI666" s="33">
        <f t="shared" si="36"/>
        <v>0</v>
      </c>
      <c r="AJ666" s="33">
        <f>COUNTIF($I666,"BAM")*$AE666</f>
        <v>0</v>
      </c>
      <c r="AK666" s="163">
        <f>(COUNTIF($I666,"AUTRES")+COUNTIF($I666,"UID")+COUNTIF($I666,"CII")+COUNTIF($I666,"EAE"))*$AE666</f>
        <v>0</v>
      </c>
      <c r="AL666" s="164">
        <f t="shared" si="37"/>
        <v>0</v>
      </c>
      <c r="AM666" s="33">
        <f>COUNTIF($J666,"MAR")*$AE666</f>
        <v>0</v>
      </c>
      <c r="AN666" s="165">
        <f>COUNTIF($J666,"TER")*$AE666</f>
        <v>0</v>
      </c>
    </row>
    <row r="667" spans="1:40" ht="20.100000000000001" customHeight="1" x14ac:dyDescent="0.25">
      <c r="A667" s="12"/>
      <c r="B667" s="10"/>
      <c r="C667" s="29"/>
      <c r="D667" s="7"/>
      <c r="E667" s="11"/>
      <c r="F667" s="120"/>
      <c r="G667" s="5"/>
      <c r="H667" s="5"/>
      <c r="I667" s="16"/>
      <c r="J667" s="13"/>
      <c r="K667" s="105"/>
      <c r="L667" s="7"/>
      <c r="M667" s="7"/>
      <c r="N667" s="6"/>
      <c r="O667" s="88">
        <f t="shared" ca="1" si="35"/>
        <v>44593</v>
      </c>
      <c r="P667" s="5"/>
      <c r="Q667" s="13"/>
      <c r="R667" s="11"/>
      <c r="S667" s="24"/>
      <c r="T667" s="24"/>
      <c r="U667" s="24"/>
      <c r="V667" s="24"/>
      <c r="W667" s="180"/>
      <c r="X667" s="24"/>
      <c r="Y667" s="24"/>
      <c r="Z667" s="7"/>
      <c r="AA667" s="22"/>
      <c r="AB667" s="110"/>
      <c r="AC667" s="58"/>
      <c r="AE667" s="161">
        <f>IF(COUNTIF($F$5:$F667,F667)&gt;1,"0",COUNTIF($F$5:$F667,F667))</f>
        <v>0</v>
      </c>
      <c r="AF667" s="162">
        <f>COUNTIF($I667,"*GSB*")*$AE667</f>
        <v>0</v>
      </c>
      <c r="AG667" s="33">
        <f>COUNTIF($I667,"3a")*$AE667</f>
        <v>0</v>
      </c>
      <c r="AH667" s="33">
        <f>COUNTIF($I667,"4e")*$AE667</f>
        <v>0</v>
      </c>
      <c r="AI667" s="33">
        <f t="shared" si="36"/>
        <v>0</v>
      </c>
      <c r="AJ667" s="33">
        <f>COUNTIF($I667,"BAM")*$AE667</f>
        <v>0</v>
      </c>
      <c r="AK667" s="163">
        <f>(COUNTIF($I667,"AUTRES")+COUNTIF($I667,"UID")+COUNTIF($I667,"CII")+COUNTIF($I667,"EAE"))*$AE667</f>
        <v>0</v>
      </c>
      <c r="AL667" s="164">
        <f t="shared" si="37"/>
        <v>0</v>
      </c>
      <c r="AM667" s="33">
        <f>COUNTIF($J667,"MAR")*$AE667</f>
        <v>0</v>
      </c>
      <c r="AN667" s="165">
        <f>COUNTIF($J667,"TER")*$AE667</f>
        <v>0</v>
      </c>
    </row>
    <row r="668" spans="1:40" ht="20.100000000000001" customHeight="1" x14ac:dyDescent="0.25">
      <c r="A668" s="12"/>
      <c r="B668" s="10"/>
      <c r="C668" s="29"/>
      <c r="D668" s="7"/>
      <c r="E668" s="11"/>
      <c r="F668" s="120"/>
      <c r="G668" s="5"/>
      <c r="H668" s="5"/>
      <c r="I668" s="16"/>
      <c r="J668" s="13"/>
      <c r="K668" s="105"/>
      <c r="L668" s="7"/>
      <c r="M668" s="7"/>
      <c r="N668" s="6"/>
      <c r="O668" s="88">
        <f t="shared" ca="1" si="35"/>
        <v>44593</v>
      </c>
      <c r="P668" s="5"/>
      <c r="Q668" s="13"/>
      <c r="R668" s="11"/>
      <c r="S668" s="24"/>
      <c r="T668" s="24"/>
      <c r="U668" s="24"/>
      <c r="V668" s="24"/>
      <c r="W668" s="180"/>
      <c r="X668" s="24"/>
      <c r="Y668" s="24"/>
      <c r="Z668" s="7"/>
      <c r="AA668" s="22"/>
      <c r="AB668" s="110"/>
      <c r="AC668" s="58"/>
      <c r="AE668" s="161">
        <f>IF(COUNTIF($F$5:$F668,F668)&gt;1,"0",COUNTIF($F$5:$F668,F668))</f>
        <v>0</v>
      </c>
      <c r="AF668" s="162">
        <f>COUNTIF($I668,"*GSB*")*$AE668</f>
        <v>0</v>
      </c>
      <c r="AG668" s="33">
        <f>COUNTIF($I668,"3a")*$AE668</f>
        <v>0</v>
      </c>
      <c r="AH668" s="33">
        <f>COUNTIF($I668,"4e")*$AE668</f>
        <v>0</v>
      </c>
      <c r="AI668" s="33">
        <f t="shared" si="36"/>
        <v>0</v>
      </c>
      <c r="AJ668" s="33">
        <f>COUNTIF($I668,"BAM")*$AE668</f>
        <v>0</v>
      </c>
      <c r="AK668" s="163">
        <f>(COUNTIF($I668,"AUTRES")+COUNTIF($I668,"UID")+COUNTIF($I668,"CII")+COUNTIF($I668,"EAE"))*$AE668</f>
        <v>0</v>
      </c>
      <c r="AL668" s="164">
        <f t="shared" si="37"/>
        <v>0</v>
      </c>
      <c r="AM668" s="33">
        <f>COUNTIF($J668,"MAR")*$AE668</f>
        <v>0</v>
      </c>
      <c r="AN668" s="165">
        <f>COUNTIF($J668,"TER")*$AE668</f>
        <v>0</v>
      </c>
    </row>
    <row r="669" spans="1:40" ht="20.100000000000001" customHeight="1" x14ac:dyDescent="0.25">
      <c r="A669" s="12"/>
      <c r="B669" s="10"/>
      <c r="C669" s="29"/>
      <c r="D669" s="7"/>
      <c r="E669" s="11"/>
      <c r="F669" s="120"/>
      <c r="G669" s="5"/>
      <c r="H669" s="5"/>
      <c r="I669" s="16"/>
      <c r="J669" s="13"/>
      <c r="K669" s="105"/>
      <c r="L669" s="7"/>
      <c r="M669" s="7"/>
      <c r="N669" s="6"/>
      <c r="O669" s="88">
        <f t="shared" ca="1" si="35"/>
        <v>44593</v>
      </c>
      <c r="P669" s="5"/>
      <c r="Q669" s="13"/>
      <c r="R669" s="11"/>
      <c r="S669" s="24"/>
      <c r="T669" s="24"/>
      <c r="U669" s="24"/>
      <c r="V669" s="24"/>
      <c r="W669" s="180"/>
      <c r="X669" s="24"/>
      <c r="Y669" s="24"/>
      <c r="Z669" s="7"/>
      <c r="AA669" s="22"/>
      <c r="AB669" s="110"/>
      <c r="AC669" s="58"/>
      <c r="AE669" s="161">
        <f>IF(COUNTIF($F$5:$F669,F669)&gt;1,"0",COUNTIF($F$5:$F669,F669))</f>
        <v>0</v>
      </c>
      <c r="AF669" s="162">
        <f>COUNTIF($I669,"*GSB*")*$AE669</f>
        <v>0</v>
      </c>
      <c r="AG669" s="33">
        <f>COUNTIF($I669,"3a")*$AE669</f>
        <v>0</v>
      </c>
      <c r="AH669" s="33">
        <f>COUNTIF($I669,"4e")*$AE669</f>
        <v>0</v>
      </c>
      <c r="AI669" s="33">
        <f t="shared" si="36"/>
        <v>0</v>
      </c>
      <c r="AJ669" s="33">
        <f>COUNTIF($I669,"BAM")*$AE669</f>
        <v>0</v>
      </c>
      <c r="AK669" s="163">
        <f>(COUNTIF($I669,"AUTRES")+COUNTIF($I669,"UID")+COUNTIF($I669,"CII")+COUNTIF($I669,"EAE"))*$AE669</f>
        <v>0</v>
      </c>
      <c r="AL669" s="164">
        <f t="shared" si="37"/>
        <v>0</v>
      </c>
      <c r="AM669" s="33">
        <f>COUNTIF($J669,"MAR")*$AE669</f>
        <v>0</v>
      </c>
      <c r="AN669" s="165">
        <f>COUNTIF($J669,"TER")*$AE669</f>
        <v>0</v>
      </c>
    </row>
    <row r="670" spans="1:40" ht="20.100000000000001" customHeight="1" x14ac:dyDescent="0.25">
      <c r="A670" s="12"/>
      <c r="B670" s="10"/>
      <c r="C670" s="29"/>
      <c r="D670" s="7"/>
      <c r="E670" s="11"/>
      <c r="F670" s="120"/>
      <c r="G670" s="5"/>
      <c r="H670" s="5"/>
      <c r="I670" s="16"/>
      <c r="J670" s="13"/>
      <c r="K670" s="105"/>
      <c r="L670" s="7"/>
      <c r="M670" s="7"/>
      <c r="N670" s="6"/>
      <c r="O670" s="88">
        <f t="shared" ca="1" si="35"/>
        <v>44593</v>
      </c>
      <c r="P670" s="5"/>
      <c r="Q670" s="13"/>
      <c r="R670" s="11"/>
      <c r="S670" s="24"/>
      <c r="T670" s="24"/>
      <c r="U670" s="24"/>
      <c r="V670" s="24"/>
      <c r="W670" s="180"/>
      <c r="X670" s="24"/>
      <c r="Y670" s="24"/>
      <c r="Z670" s="7"/>
      <c r="AA670" s="22"/>
      <c r="AB670" s="110"/>
      <c r="AC670" s="58"/>
      <c r="AE670" s="161">
        <f>IF(COUNTIF($F$5:$F670,F670)&gt;1,"0",COUNTIF($F$5:$F670,F670))</f>
        <v>0</v>
      </c>
      <c r="AF670" s="162">
        <f>COUNTIF($I670,"*GSB*")*$AE670</f>
        <v>0</v>
      </c>
      <c r="AG670" s="33">
        <f>COUNTIF($I670,"3a")*$AE670</f>
        <v>0</v>
      </c>
      <c r="AH670" s="33">
        <f>COUNTIF($I670,"4e")*$AE670</f>
        <v>0</v>
      </c>
      <c r="AI670" s="33">
        <f t="shared" si="36"/>
        <v>0</v>
      </c>
      <c r="AJ670" s="33">
        <f>COUNTIF($I670,"BAM")*$AE670</f>
        <v>0</v>
      </c>
      <c r="AK670" s="163">
        <f>(COUNTIF($I670,"AUTRES")+COUNTIF($I670,"UID")+COUNTIF($I670,"CII")+COUNTIF($I670,"EAE"))*$AE670</f>
        <v>0</v>
      </c>
      <c r="AL670" s="164">
        <f t="shared" si="37"/>
        <v>0</v>
      </c>
      <c r="AM670" s="33">
        <f>COUNTIF($J670,"MAR")*$AE670</f>
        <v>0</v>
      </c>
      <c r="AN670" s="165">
        <f>COUNTIF($J670,"TER")*$AE670</f>
        <v>0</v>
      </c>
    </row>
    <row r="671" spans="1:40" ht="20.100000000000001" customHeight="1" x14ac:dyDescent="0.25">
      <c r="A671" s="12"/>
      <c r="B671" s="10"/>
      <c r="C671" s="29"/>
      <c r="D671" s="7"/>
      <c r="E671" s="11"/>
      <c r="F671" s="120"/>
      <c r="G671" s="5"/>
      <c r="H671" s="5"/>
      <c r="I671" s="16"/>
      <c r="J671" s="13"/>
      <c r="K671" s="105"/>
      <c r="L671" s="7"/>
      <c r="M671" s="7"/>
      <c r="N671" s="6"/>
      <c r="O671" s="88">
        <f t="shared" ca="1" si="35"/>
        <v>44593</v>
      </c>
      <c r="P671" s="5"/>
      <c r="Q671" s="13"/>
      <c r="R671" s="11"/>
      <c r="S671" s="24"/>
      <c r="T671" s="24"/>
      <c r="U671" s="24"/>
      <c r="V671" s="24"/>
      <c r="W671" s="180"/>
      <c r="X671" s="24"/>
      <c r="Y671" s="24"/>
      <c r="Z671" s="7"/>
      <c r="AA671" s="22"/>
      <c r="AB671" s="110"/>
      <c r="AC671" s="58"/>
      <c r="AE671" s="161">
        <f>IF(COUNTIF($F$5:$F671,F671)&gt;1,"0",COUNTIF($F$5:$F671,F671))</f>
        <v>0</v>
      </c>
      <c r="AF671" s="162">
        <f>COUNTIF($I671,"*GSB*")*$AE671</f>
        <v>0</v>
      </c>
      <c r="AG671" s="33">
        <f>COUNTIF($I671,"3a")*$AE671</f>
        <v>0</v>
      </c>
      <c r="AH671" s="33">
        <f>COUNTIF($I671,"4e")*$AE671</f>
        <v>0</v>
      </c>
      <c r="AI671" s="33">
        <f t="shared" si="36"/>
        <v>0</v>
      </c>
      <c r="AJ671" s="33">
        <f>COUNTIF($I671,"BAM")*$AE671</f>
        <v>0</v>
      </c>
      <c r="AK671" s="163">
        <f>(COUNTIF($I671,"AUTRES")+COUNTIF($I671,"UID")+COUNTIF($I671,"CII")+COUNTIF($I671,"EAE"))*$AE671</f>
        <v>0</v>
      </c>
      <c r="AL671" s="164">
        <f t="shared" si="37"/>
        <v>0</v>
      </c>
      <c r="AM671" s="33">
        <f>COUNTIF($J671,"MAR")*$AE671</f>
        <v>0</v>
      </c>
      <c r="AN671" s="165">
        <f>COUNTIF($J671,"TER")*$AE671</f>
        <v>0</v>
      </c>
    </row>
    <row r="672" spans="1:40" ht="20.100000000000001" customHeight="1" x14ac:dyDescent="0.25">
      <c r="A672" s="12"/>
      <c r="B672" s="10"/>
      <c r="C672" s="29"/>
      <c r="D672" s="7"/>
      <c r="E672" s="11"/>
      <c r="F672" s="120"/>
      <c r="G672" s="5"/>
      <c r="H672" s="5"/>
      <c r="I672" s="16"/>
      <c r="J672" s="13"/>
      <c r="K672" s="105"/>
      <c r="L672" s="7"/>
      <c r="M672" s="7"/>
      <c r="N672" s="6"/>
      <c r="O672" s="88">
        <f t="shared" ca="1" si="35"/>
        <v>44593</v>
      </c>
      <c r="P672" s="5"/>
      <c r="Q672" s="13"/>
      <c r="R672" s="11"/>
      <c r="S672" s="24"/>
      <c r="T672" s="24"/>
      <c r="U672" s="24"/>
      <c r="V672" s="24"/>
      <c r="W672" s="180"/>
      <c r="X672" s="24"/>
      <c r="Y672" s="24"/>
      <c r="Z672" s="7"/>
      <c r="AA672" s="22"/>
      <c r="AB672" s="110"/>
      <c r="AC672" s="58"/>
      <c r="AE672" s="161">
        <f>IF(COUNTIF($F$5:$F672,F672)&gt;1,"0",COUNTIF($F$5:$F672,F672))</f>
        <v>0</v>
      </c>
      <c r="AF672" s="162">
        <f>COUNTIF($I672,"*GSB*")*$AE672</f>
        <v>0</v>
      </c>
      <c r="AG672" s="33">
        <f>COUNTIF($I672,"3a")*$AE672</f>
        <v>0</v>
      </c>
      <c r="AH672" s="33">
        <f>COUNTIF($I672,"4e")*$AE672</f>
        <v>0</v>
      </c>
      <c r="AI672" s="33">
        <f t="shared" si="36"/>
        <v>0</v>
      </c>
      <c r="AJ672" s="33">
        <f>COUNTIF($I672,"BAM")*$AE672</f>
        <v>0</v>
      </c>
      <c r="AK672" s="163">
        <f>(COUNTIF($I672,"AUTRES")+COUNTIF($I672,"UID")+COUNTIF($I672,"CII")+COUNTIF($I672,"EAE"))*$AE672</f>
        <v>0</v>
      </c>
      <c r="AL672" s="164">
        <f t="shared" si="37"/>
        <v>0</v>
      </c>
      <c r="AM672" s="33">
        <f>COUNTIF($J672,"MAR")*$AE672</f>
        <v>0</v>
      </c>
      <c r="AN672" s="165">
        <f>COUNTIF($J672,"TER")*$AE672</f>
        <v>0</v>
      </c>
    </row>
    <row r="673" spans="1:40" ht="20.100000000000001" customHeight="1" x14ac:dyDescent="0.25">
      <c r="A673" s="12"/>
      <c r="B673" s="10"/>
      <c r="C673" s="29"/>
      <c r="D673" s="7"/>
      <c r="E673" s="11"/>
      <c r="F673" s="120"/>
      <c r="G673" s="5"/>
      <c r="H673" s="5"/>
      <c r="I673" s="16"/>
      <c r="J673" s="13"/>
      <c r="K673" s="105"/>
      <c r="L673" s="7"/>
      <c r="M673" s="7"/>
      <c r="N673" s="6"/>
      <c r="O673" s="88">
        <f t="shared" ca="1" si="35"/>
        <v>44593</v>
      </c>
      <c r="P673" s="5"/>
      <c r="Q673" s="13"/>
      <c r="R673" s="11"/>
      <c r="S673" s="24"/>
      <c r="T673" s="24"/>
      <c r="U673" s="24"/>
      <c r="V673" s="24"/>
      <c r="W673" s="180"/>
      <c r="X673" s="24"/>
      <c r="Y673" s="24"/>
      <c r="Z673" s="7"/>
      <c r="AA673" s="22"/>
      <c r="AB673" s="110"/>
      <c r="AC673" s="58"/>
      <c r="AE673" s="161">
        <f>IF(COUNTIF($F$5:$F673,F673)&gt;1,"0",COUNTIF($F$5:$F673,F673))</f>
        <v>0</v>
      </c>
      <c r="AF673" s="162">
        <f>COUNTIF($I673,"*GSB*")*$AE673</f>
        <v>0</v>
      </c>
      <c r="AG673" s="33">
        <f>COUNTIF($I673,"3a")*$AE673</f>
        <v>0</v>
      </c>
      <c r="AH673" s="33">
        <f>COUNTIF($I673,"4e")*$AE673</f>
        <v>0</v>
      </c>
      <c r="AI673" s="33">
        <f t="shared" si="36"/>
        <v>0</v>
      </c>
      <c r="AJ673" s="33">
        <f>COUNTIF($I673,"BAM")*$AE673</f>
        <v>0</v>
      </c>
      <c r="AK673" s="163">
        <f>(COUNTIF($I673,"AUTRES")+COUNTIF($I673,"UID")+COUNTIF($I673,"CII")+COUNTIF($I673,"EAE"))*$AE673</f>
        <v>0</v>
      </c>
      <c r="AL673" s="164">
        <f t="shared" si="37"/>
        <v>0</v>
      </c>
      <c r="AM673" s="33">
        <f>COUNTIF($J673,"MAR")*$AE673</f>
        <v>0</v>
      </c>
      <c r="AN673" s="165">
        <f>COUNTIF($J673,"TER")*$AE673</f>
        <v>0</v>
      </c>
    </row>
    <row r="674" spans="1:40" ht="20.100000000000001" customHeight="1" x14ac:dyDescent="0.25">
      <c r="A674" s="12"/>
      <c r="B674" s="10"/>
      <c r="C674" s="29"/>
      <c r="D674" s="7"/>
      <c r="E674" s="11"/>
      <c r="F674" s="120"/>
      <c r="G674" s="5"/>
      <c r="H674" s="5"/>
      <c r="I674" s="16"/>
      <c r="J674" s="13"/>
      <c r="K674" s="105"/>
      <c r="L674" s="7"/>
      <c r="M674" s="7"/>
      <c r="N674" s="6"/>
      <c r="O674" s="88">
        <f t="shared" ca="1" si="35"/>
        <v>44593</v>
      </c>
      <c r="P674" s="5"/>
      <c r="Q674" s="13"/>
      <c r="R674" s="11"/>
      <c r="S674" s="24"/>
      <c r="T674" s="24"/>
      <c r="U674" s="24"/>
      <c r="V674" s="24"/>
      <c r="W674" s="180"/>
      <c r="X674" s="24"/>
      <c r="Y674" s="24"/>
      <c r="Z674" s="7"/>
      <c r="AA674" s="22"/>
      <c r="AB674" s="110"/>
      <c r="AC674" s="58"/>
      <c r="AE674" s="161">
        <f>IF(COUNTIF($F$5:$F674,F674)&gt;1,"0",COUNTIF($F$5:$F674,F674))</f>
        <v>0</v>
      </c>
      <c r="AF674" s="162">
        <f>COUNTIF($I674,"*GSB*")*$AE674</f>
        <v>0</v>
      </c>
      <c r="AG674" s="33">
        <f>COUNTIF($I674,"3a")*$AE674</f>
        <v>0</v>
      </c>
      <c r="AH674" s="33">
        <f>COUNTIF($I674,"4e")*$AE674</f>
        <v>0</v>
      </c>
      <c r="AI674" s="33">
        <f t="shared" si="36"/>
        <v>0</v>
      </c>
      <c r="AJ674" s="33">
        <f>COUNTIF($I674,"BAM")*$AE674</f>
        <v>0</v>
      </c>
      <c r="AK674" s="163">
        <f>(COUNTIF($I674,"AUTRES")+COUNTIF($I674,"UID")+COUNTIF($I674,"CII")+COUNTIF($I674,"EAE"))*$AE674</f>
        <v>0</v>
      </c>
      <c r="AL674" s="164">
        <f t="shared" si="37"/>
        <v>0</v>
      </c>
      <c r="AM674" s="33">
        <f>COUNTIF($J674,"MAR")*$AE674</f>
        <v>0</v>
      </c>
      <c r="AN674" s="165">
        <f>COUNTIF($J674,"TER")*$AE674</f>
        <v>0</v>
      </c>
    </row>
    <row r="675" spans="1:40" ht="20.100000000000001" customHeight="1" x14ac:dyDescent="0.25">
      <c r="A675" s="12"/>
      <c r="B675" s="10"/>
      <c r="C675" s="29"/>
      <c r="D675" s="7"/>
      <c r="E675" s="11"/>
      <c r="F675" s="120"/>
      <c r="G675" s="5"/>
      <c r="H675" s="5"/>
      <c r="I675" s="16"/>
      <c r="J675" s="13"/>
      <c r="K675" s="105"/>
      <c r="L675" s="7"/>
      <c r="M675" s="7"/>
      <c r="N675" s="6"/>
      <c r="O675" s="88">
        <f t="shared" ca="1" si="35"/>
        <v>44593</v>
      </c>
      <c r="P675" s="5"/>
      <c r="Q675" s="13"/>
      <c r="R675" s="11"/>
      <c r="S675" s="24"/>
      <c r="T675" s="24"/>
      <c r="U675" s="24"/>
      <c r="V675" s="24"/>
      <c r="W675" s="180"/>
      <c r="X675" s="24"/>
      <c r="Y675" s="24"/>
      <c r="Z675" s="7"/>
      <c r="AA675" s="22"/>
      <c r="AB675" s="110"/>
      <c r="AC675" s="58"/>
      <c r="AE675" s="161">
        <f>IF(COUNTIF($F$5:$F675,F675)&gt;1,"0",COUNTIF($F$5:$F675,F675))</f>
        <v>0</v>
      </c>
      <c r="AF675" s="162">
        <f>COUNTIF($I675,"*GSB*")*$AE675</f>
        <v>0</v>
      </c>
      <c r="AG675" s="33">
        <f>COUNTIF($I675,"3a")*$AE675</f>
        <v>0</v>
      </c>
      <c r="AH675" s="33">
        <f>COUNTIF($I675,"4e")*$AE675</f>
        <v>0</v>
      </c>
      <c r="AI675" s="33">
        <f t="shared" si="36"/>
        <v>0</v>
      </c>
      <c r="AJ675" s="33">
        <f>COUNTIF($I675,"BAM")*$AE675</f>
        <v>0</v>
      </c>
      <c r="AK675" s="163">
        <f>(COUNTIF($I675,"AUTRES")+COUNTIF($I675,"UID")+COUNTIF($I675,"CII")+COUNTIF($I675,"EAE"))*$AE675</f>
        <v>0</v>
      </c>
      <c r="AL675" s="164">
        <f t="shared" si="37"/>
        <v>0</v>
      </c>
      <c r="AM675" s="33">
        <f>COUNTIF($J675,"MAR")*$AE675</f>
        <v>0</v>
      </c>
      <c r="AN675" s="165">
        <f>COUNTIF($J675,"TER")*$AE675</f>
        <v>0</v>
      </c>
    </row>
    <row r="676" spans="1:40" ht="20.100000000000001" customHeight="1" x14ac:dyDescent="0.25">
      <c r="A676" s="12"/>
      <c r="B676" s="10"/>
      <c r="C676" s="29"/>
      <c r="D676" s="7"/>
      <c r="E676" s="11"/>
      <c r="F676" s="120"/>
      <c r="G676" s="5"/>
      <c r="H676" s="5"/>
      <c r="I676" s="16"/>
      <c r="J676" s="13"/>
      <c r="K676" s="105"/>
      <c r="L676" s="7"/>
      <c r="M676" s="7"/>
      <c r="N676" s="6"/>
      <c r="O676" s="88">
        <f t="shared" ca="1" si="35"/>
        <v>44593</v>
      </c>
      <c r="P676" s="5"/>
      <c r="Q676" s="13"/>
      <c r="R676" s="11"/>
      <c r="S676" s="24"/>
      <c r="T676" s="24"/>
      <c r="U676" s="24"/>
      <c r="V676" s="24"/>
      <c r="W676" s="180"/>
      <c r="X676" s="24"/>
      <c r="Y676" s="24"/>
      <c r="Z676" s="7"/>
      <c r="AA676" s="22"/>
      <c r="AB676" s="110"/>
      <c r="AC676" s="58"/>
      <c r="AE676" s="161">
        <f>IF(COUNTIF($F$5:$F676,F676)&gt;1,"0",COUNTIF($F$5:$F676,F676))</f>
        <v>0</v>
      </c>
      <c r="AF676" s="162">
        <f>COUNTIF($I676,"*GSB*")*$AE676</f>
        <v>0</v>
      </c>
      <c r="AG676" s="33">
        <f>COUNTIF($I676,"3a")*$AE676</f>
        <v>0</v>
      </c>
      <c r="AH676" s="33">
        <f>COUNTIF($I676,"4e")*$AE676</f>
        <v>0</v>
      </c>
      <c r="AI676" s="33">
        <f t="shared" si="36"/>
        <v>0</v>
      </c>
      <c r="AJ676" s="33">
        <f>COUNTIF($I676,"BAM")*$AE676</f>
        <v>0</v>
      </c>
      <c r="AK676" s="163">
        <f>(COUNTIF($I676,"AUTRES")+COUNTIF($I676,"UID")+COUNTIF($I676,"CII")+COUNTIF($I676,"EAE"))*$AE676</f>
        <v>0</v>
      </c>
      <c r="AL676" s="164">
        <f t="shared" si="37"/>
        <v>0</v>
      </c>
      <c r="AM676" s="33">
        <f>COUNTIF($J676,"MAR")*$AE676</f>
        <v>0</v>
      </c>
      <c r="AN676" s="165">
        <f>COUNTIF($J676,"TER")*$AE676</f>
        <v>0</v>
      </c>
    </row>
    <row r="677" spans="1:40" ht="20.100000000000001" customHeight="1" x14ac:dyDescent="0.25">
      <c r="A677" s="12"/>
      <c r="B677" s="10"/>
      <c r="C677" s="29"/>
      <c r="D677" s="7"/>
      <c r="E677" s="11"/>
      <c r="F677" s="120"/>
      <c r="G677" s="5"/>
      <c r="H677" s="5"/>
      <c r="I677" s="16"/>
      <c r="J677" s="13"/>
      <c r="K677" s="105"/>
      <c r="L677" s="7"/>
      <c r="M677" s="7"/>
      <c r="N677" s="6"/>
      <c r="O677" s="88">
        <f t="shared" ca="1" si="35"/>
        <v>44593</v>
      </c>
      <c r="P677" s="5"/>
      <c r="Q677" s="13"/>
      <c r="R677" s="11"/>
      <c r="S677" s="24"/>
      <c r="T677" s="24"/>
      <c r="U677" s="24"/>
      <c r="V677" s="24"/>
      <c r="W677" s="180"/>
      <c r="X677" s="24"/>
      <c r="Y677" s="24"/>
      <c r="Z677" s="7"/>
      <c r="AA677" s="22"/>
      <c r="AB677" s="110"/>
      <c r="AC677" s="58"/>
      <c r="AE677" s="161">
        <f>IF(COUNTIF($F$5:$F677,F677)&gt;1,"0",COUNTIF($F$5:$F677,F677))</f>
        <v>0</v>
      </c>
      <c r="AF677" s="162">
        <f>COUNTIF($I677,"*GSB*")*$AE677</f>
        <v>0</v>
      </c>
      <c r="AG677" s="33">
        <f>COUNTIF($I677,"3a")*$AE677</f>
        <v>0</v>
      </c>
      <c r="AH677" s="33">
        <f>COUNTIF($I677,"4e")*$AE677</f>
        <v>0</v>
      </c>
      <c r="AI677" s="33">
        <f t="shared" si="36"/>
        <v>0</v>
      </c>
      <c r="AJ677" s="33">
        <f>COUNTIF($I677,"BAM")*$AE677</f>
        <v>0</v>
      </c>
      <c r="AK677" s="163">
        <f>(COUNTIF($I677,"AUTRES")+COUNTIF($I677,"UID")+COUNTIF($I677,"CII")+COUNTIF($I677,"EAE"))*$AE677</f>
        <v>0</v>
      </c>
      <c r="AL677" s="164">
        <f t="shared" si="37"/>
        <v>0</v>
      </c>
      <c r="AM677" s="33">
        <f>COUNTIF($J677,"MAR")*$AE677</f>
        <v>0</v>
      </c>
      <c r="AN677" s="165">
        <f>COUNTIF($J677,"TER")*$AE677</f>
        <v>0</v>
      </c>
    </row>
    <row r="678" spans="1:40" ht="20.100000000000001" customHeight="1" x14ac:dyDescent="0.25">
      <c r="A678" s="12"/>
      <c r="B678" s="10"/>
      <c r="C678" s="29"/>
      <c r="D678" s="7"/>
      <c r="E678" s="11"/>
      <c r="F678" s="120"/>
      <c r="G678" s="5"/>
      <c r="H678" s="5"/>
      <c r="I678" s="16"/>
      <c r="J678" s="13"/>
      <c r="K678" s="105"/>
      <c r="L678" s="7"/>
      <c r="M678" s="7"/>
      <c r="N678" s="6"/>
      <c r="O678" s="88">
        <f t="shared" ca="1" si="35"/>
        <v>44593</v>
      </c>
      <c r="P678" s="5"/>
      <c r="Q678" s="13"/>
      <c r="R678" s="11"/>
      <c r="S678" s="24"/>
      <c r="T678" s="24"/>
      <c r="U678" s="24"/>
      <c r="V678" s="24"/>
      <c r="W678" s="180"/>
      <c r="X678" s="24"/>
      <c r="Y678" s="24"/>
      <c r="Z678" s="7"/>
      <c r="AA678" s="22"/>
      <c r="AB678" s="110"/>
      <c r="AC678" s="58"/>
      <c r="AE678" s="161">
        <f>IF(COUNTIF($F$5:$F678,F678)&gt;1,"0",COUNTIF($F$5:$F678,F678))</f>
        <v>0</v>
      </c>
      <c r="AF678" s="162">
        <f>COUNTIF($I678,"*GSB*")*$AE678</f>
        <v>0</v>
      </c>
      <c r="AG678" s="33">
        <f>COUNTIF($I678,"3a")*$AE678</f>
        <v>0</v>
      </c>
      <c r="AH678" s="33">
        <f>COUNTIF($I678,"4e")*$AE678</f>
        <v>0</v>
      </c>
      <c r="AI678" s="33">
        <f t="shared" si="36"/>
        <v>0</v>
      </c>
      <c r="AJ678" s="33">
        <f>COUNTIF($I678,"BAM")*$AE678</f>
        <v>0</v>
      </c>
      <c r="AK678" s="163">
        <f>(COUNTIF($I678,"AUTRES")+COUNTIF($I678,"UID")+COUNTIF($I678,"CII")+COUNTIF($I678,"EAE"))*$AE678</f>
        <v>0</v>
      </c>
      <c r="AL678" s="164">
        <f t="shared" si="37"/>
        <v>0</v>
      </c>
      <c r="AM678" s="33">
        <f>COUNTIF($J678,"MAR")*$AE678</f>
        <v>0</v>
      </c>
      <c r="AN678" s="165">
        <f>COUNTIF($J678,"TER")*$AE678</f>
        <v>0</v>
      </c>
    </row>
    <row r="679" spans="1:40" ht="20.100000000000001" customHeight="1" x14ac:dyDescent="0.25">
      <c r="A679" s="12"/>
      <c r="B679" s="10"/>
      <c r="C679" s="29"/>
      <c r="D679" s="7"/>
      <c r="E679" s="11"/>
      <c r="F679" s="120"/>
      <c r="G679" s="5"/>
      <c r="H679" s="5"/>
      <c r="I679" s="16"/>
      <c r="J679" s="13"/>
      <c r="K679" s="105"/>
      <c r="L679" s="7"/>
      <c r="M679" s="7"/>
      <c r="N679" s="6"/>
      <c r="O679" s="88">
        <f t="shared" ca="1" si="35"/>
        <v>44593</v>
      </c>
      <c r="P679" s="5"/>
      <c r="Q679" s="13"/>
      <c r="R679" s="11"/>
      <c r="S679" s="24"/>
      <c r="T679" s="24"/>
      <c r="U679" s="24"/>
      <c r="V679" s="24"/>
      <c r="W679" s="180"/>
      <c r="X679" s="24"/>
      <c r="Y679" s="24"/>
      <c r="Z679" s="7"/>
      <c r="AA679" s="22"/>
      <c r="AB679" s="110"/>
      <c r="AC679" s="58"/>
      <c r="AE679" s="161">
        <f>IF(COUNTIF($F$5:$F679,F679)&gt;1,"0",COUNTIF($F$5:$F679,F679))</f>
        <v>0</v>
      </c>
      <c r="AF679" s="162">
        <f>COUNTIF($I679,"*GSB*")*$AE679</f>
        <v>0</v>
      </c>
      <c r="AG679" s="33">
        <f>COUNTIF($I679,"3a")*$AE679</f>
        <v>0</v>
      </c>
      <c r="AH679" s="33">
        <f>COUNTIF($I679,"4e")*$AE679</f>
        <v>0</v>
      </c>
      <c r="AI679" s="33">
        <f t="shared" si="36"/>
        <v>0</v>
      </c>
      <c r="AJ679" s="33">
        <f>COUNTIF($I679,"BAM")*$AE679</f>
        <v>0</v>
      </c>
      <c r="AK679" s="163">
        <f>(COUNTIF($I679,"AUTRES")+COUNTIF($I679,"UID")+COUNTIF($I679,"CII")+COUNTIF($I679,"EAE"))*$AE679</f>
        <v>0</v>
      </c>
      <c r="AL679" s="164">
        <f t="shared" si="37"/>
        <v>0</v>
      </c>
      <c r="AM679" s="33">
        <f>COUNTIF($J679,"MAR")*$AE679</f>
        <v>0</v>
      </c>
      <c r="AN679" s="165">
        <f>COUNTIF($J679,"TER")*$AE679</f>
        <v>0</v>
      </c>
    </row>
    <row r="680" spans="1:40" ht="20.100000000000001" customHeight="1" x14ac:dyDescent="0.25">
      <c r="A680" s="12"/>
      <c r="B680" s="10"/>
      <c r="C680" s="29"/>
      <c r="D680" s="7"/>
      <c r="E680" s="11"/>
      <c r="F680" s="120"/>
      <c r="G680" s="5"/>
      <c r="H680" s="5"/>
      <c r="I680" s="16"/>
      <c r="J680" s="13"/>
      <c r="K680" s="105"/>
      <c r="L680" s="7"/>
      <c r="M680" s="7"/>
      <c r="N680" s="6"/>
      <c r="O680" s="88">
        <f t="shared" ref="O680:O743" ca="1" si="38">TODAY()-N680</f>
        <v>44593</v>
      </c>
      <c r="P680" s="5"/>
      <c r="Q680" s="13"/>
      <c r="R680" s="11"/>
      <c r="S680" s="24"/>
      <c r="T680" s="24"/>
      <c r="U680" s="24"/>
      <c r="V680" s="24"/>
      <c r="W680" s="180"/>
      <c r="X680" s="24"/>
      <c r="Y680" s="24"/>
      <c r="Z680" s="7"/>
      <c r="AA680" s="22"/>
      <c r="AB680" s="110"/>
      <c r="AC680" s="58"/>
      <c r="AE680" s="161">
        <f>IF(COUNTIF($F$5:$F680,F680)&gt;1,"0",COUNTIF($F$5:$F680,F680))</f>
        <v>0</v>
      </c>
      <c r="AF680" s="162">
        <f>COUNTIF($I680,"*GSB*")*$AE680</f>
        <v>0</v>
      </c>
      <c r="AG680" s="33">
        <f>COUNTIF($I680,"3a")*$AE680</f>
        <v>0</v>
      </c>
      <c r="AH680" s="33">
        <f>COUNTIF($I680,"4e")*$AE680</f>
        <v>0</v>
      </c>
      <c r="AI680" s="33">
        <f t="shared" si="36"/>
        <v>0</v>
      </c>
      <c r="AJ680" s="33">
        <f>COUNTIF($I680,"BAM")*$AE680</f>
        <v>0</v>
      </c>
      <c r="AK680" s="163">
        <f>(COUNTIF($I680,"AUTRES")+COUNTIF($I680,"UID")+COUNTIF($I680,"CII")+COUNTIF($I680,"EAE"))*$AE680</f>
        <v>0</v>
      </c>
      <c r="AL680" s="164">
        <f t="shared" si="37"/>
        <v>0</v>
      </c>
      <c r="AM680" s="33">
        <f>COUNTIF($J680,"MAR")*$AE680</f>
        <v>0</v>
      </c>
      <c r="AN680" s="165">
        <f>COUNTIF($J680,"TER")*$AE680</f>
        <v>0</v>
      </c>
    </row>
    <row r="681" spans="1:40" ht="20.100000000000001" customHeight="1" x14ac:dyDescent="0.25">
      <c r="A681" s="12"/>
      <c r="B681" s="10"/>
      <c r="C681" s="29"/>
      <c r="D681" s="7"/>
      <c r="E681" s="11"/>
      <c r="F681" s="120"/>
      <c r="G681" s="5"/>
      <c r="H681" s="5"/>
      <c r="I681" s="16"/>
      <c r="J681" s="13"/>
      <c r="K681" s="105"/>
      <c r="L681" s="7"/>
      <c r="M681" s="7"/>
      <c r="N681" s="6"/>
      <c r="O681" s="88">
        <f t="shared" ca="1" si="38"/>
        <v>44593</v>
      </c>
      <c r="P681" s="5"/>
      <c r="Q681" s="13"/>
      <c r="R681" s="11"/>
      <c r="S681" s="24"/>
      <c r="T681" s="24"/>
      <c r="U681" s="24"/>
      <c r="V681" s="24"/>
      <c r="W681" s="180"/>
      <c r="X681" s="24"/>
      <c r="Y681" s="24"/>
      <c r="Z681" s="7"/>
      <c r="AA681" s="22"/>
      <c r="AB681" s="110"/>
      <c r="AC681" s="58"/>
      <c r="AE681" s="161">
        <f>IF(COUNTIF($F$5:$F681,F681)&gt;1,"0",COUNTIF($F$5:$F681,F681))</f>
        <v>0</v>
      </c>
      <c r="AF681" s="162">
        <f>COUNTIF($I681,"*GSB*")*$AE681</f>
        <v>0</v>
      </c>
      <c r="AG681" s="33">
        <f>COUNTIF($I681,"3a")*$AE681</f>
        <v>0</v>
      </c>
      <c r="AH681" s="33">
        <f>COUNTIF($I681,"4e")*$AE681</f>
        <v>0</v>
      </c>
      <c r="AI681" s="33">
        <f t="shared" si="36"/>
        <v>0</v>
      </c>
      <c r="AJ681" s="33">
        <f>COUNTIF($I681,"BAM")*$AE681</f>
        <v>0</v>
      </c>
      <c r="AK681" s="163">
        <f>(COUNTIF($I681,"AUTRES")+COUNTIF($I681,"UID")+COUNTIF($I681,"CII")+COUNTIF($I681,"EAE"))*$AE681</f>
        <v>0</v>
      </c>
      <c r="AL681" s="164">
        <f t="shared" si="37"/>
        <v>0</v>
      </c>
      <c r="AM681" s="33">
        <f>COUNTIF($J681,"MAR")*$AE681</f>
        <v>0</v>
      </c>
      <c r="AN681" s="165">
        <f>COUNTIF($J681,"TER")*$AE681</f>
        <v>0</v>
      </c>
    </row>
    <row r="682" spans="1:40" ht="20.100000000000001" customHeight="1" x14ac:dyDescent="0.25">
      <c r="A682" s="12"/>
      <c r="B682" s="10"/>
      <c r="C682" s="29"/>
      <c r="D682" s="7"/>
      <c r="E682" s="11"/>
      <c r="F682" s="120"/>
      <c r="G682" s="5"/>
      <c r="H682" s="5"/>
      <c r="I682" s="16"/>
      <c r="J682" s="13"/>
      <c r="K682" s="105"/>
      <c r="L682" s="7"/>
      <c r="M682" s="7"/>
      <c r="N682" s="6"/>
      <c r="O682" s="88">
        <f t="shared" ca="1" si="38"/>
        <v>44593</v>
      </c>
      <c r="P682" s="5"/>
      <c r="Q682" s="13"/>
      <c r="R682" s="11"/>
      <c r="S682" s="24"/>
      <c r="T682" s="24"/>
      <c r="U682" s="24"/>
      <c r="V682" s="24"/>
      <c r="W682" s="180"/>
      <c r="X682" s="24"/>
      <c r="Y682" s="24"/>
      <c r="Z682" s="7"/>
      <c r="AA682" s="22"/>
      <c r="AB682" s="110"/>
      <c r="AC682" s="58"/>
      <c r="AE682" s="161">
        <f>IF(COUNTIF($F$5:$F682,F682)&gt;1,"0",COUNTIF($F$5:$F682,F682))</f>
        <v>0</v>
      </c>
      <c r="AF682" s="162">
        <f>COUNTIF($I682,"*GSB*")*$AE682</f>
        <v>0</v>
      </c>
      <c r="AG682" s="33">
        <f>COUNTIF($I682,"3a")*$AE682</f>
        <v>0</v>
      </c>
      <c r="AH682" s="33">
        <f>COUNTIF($I682,"4e")*$AE682</f>
        <v>0</v>
      </c>
      <c r="AI682" s="33">
        <f t="shared" si="36"/>
        <v>0</v>
      </c>
      <c r="AJ682" s="33">
        <f>COUNTIF($I682,"BAM")*$AE682</f>
        <v>0</v>
      </c>
      <c r="AK682" s="163">
        <f>(COUNTIF($I682,"AUTRES")+COUNTIF($I682,"UID")+COUNTIF($I682,"CII")+COUNTIF($I682,"EAE"))*$AE682</f>
        <v>0</v>
      </c>
      <c r="AL682" s="164">
        <f t="shared" si="37"/>
        <v>0</v>
      </c>
      <c r="AM682" s="33">
        <f>COUNTIF($J682,"MAR")*$AE682</f>
        <v>0</v>
      </c>
      <c r="AN682" s="165">
        <f>COUNTIF($J682,"TER")*$AE682</f>
        <v>0</v>
      </c>
    </row>
    <row r="683" spans="1:40" ht="20.100000000000001" customHeight="1" x14ac:dyDescent="0.25">
      <c r="A683" s="12"/>
      <c r="B683" s="10"/>
      <c r="C683" s="29"/>
      <c r="D683" s="7"/>
      <c r="E683" s="11"/>
      <c r="F683" s="120"/>
      <c r="G683" s="5"/>
      <c r="H683" s="5"/>
      <c r="I683" s="16"/>
      <c r="J683" s="13"/>
      <c r="K683" s="105"/>
      <c r="L683" s="7"/>
      <c r="M683" s="7"/>
      <c r="N683" s="6"/>
      <c r="O683" s="88">
        <f t="shared" ca="1" si="38"/>
        <v>44593</v>
      </c>
      <c r="P683" s="5"/>
      <c r="Q683" s="13"/>
      <c r="R683" s="11"/>
      <c r="S683" s="24"/>
      <c r="T683" s="24"/>
      <c r="U683" s="24"/>
      <c r="V683" s="24"/>
      <c r="W683" s="180"/>
      <c r="X683" s="24"/>
      <c r="Y683" s="24"/>
      <c r="Z683" s="7"/>
      <c r="AA683" s="22"/>
      <c r="AB683" s="110"/>
      <c r="AC683" s="58"/>
      <c r="AE683" s="161">
        <f>IF(COUNTIF($F$5:$F683,F683)&gt;1,"0",COUNTIF($F$5:$F683,F683))</f>
        <v>0</v>
      </c>
      <c r="AF683" s="162">
        <f>COUNTIF($I683,"*GSB*")*$AE683</f>
        <v>0</v>
      </c>
      <c r="AG683" s="33">
        <f>COUNTIF($I683,"3a")*$AE683</f>
        <v>0</v>
      </c>
      <c r="AH683" s="33">
        <f>COUNTIF($I683,"4e")*$AE683</f>
        <v>0</v>
      </c>
      <c r="AI683" s="33">
        <f t="shared" si="36"/>
        <v>0</v>
      </c>
      <c r="AJ683" s="33">
        <f>COUNTIF($I683,"BAM")*$AE683</f>
        <v>0</v>
      </c>
      <c r="AK683" s="163">
        <f>(COUNTIF($I683,"AUTRES")+COUNTIF($I683,"UID")+COUNTIF($I683,"CII")+COUNTIF($I683,"EAE"))*$AE683</f>
        <v>0</v>
      </c>
      <c r="AL683" s="164">
        <f t="shared" si="37"/>
        <v>0</v>
      </c>
      <c r="AM683" s="33">
        <f>COUNTIF($J683,"MAR")*$AE683</f>
        <v>0</v>
      </c>
      <c r="AN683" s="165">
        <f>COUNTIF($J683,"TER")*$AE683</f>
        <v>0</v>
      </c>
    </row>
    <row r="684" spans="1:40" ht="20.100000000000001" customHeight="1" x14ac:dyDescent="0.25">
      <c r="A684" s="12"/>
      <c r="B684" s="10"/>
      <c r="C684" s="29"/>
      <c r="D684" s="7"/>
      <c r="E684" s="11"/>
      <c r="F684" s="120"/>
      <c r="G684" s="5"/>
      <c r="H684" s="5"/>
      <c r="I684" s="16"/>
      <c r="J684" s="13"/>
      <c r="K684" s="105"/>
      <c r="L684" s="7"/>
      <c r="M684" s="7"/>
      <c r="N684" s="6"/>
      <c r="O684" s="88">
        <f t="shared" ca="1" si="38"/>
        <v>44593</v>
      </c>
      <c r="P684" s="5"/>
      <c r="Q684" s="13"/>
      <c r="R684" s="11"/>
      <c r="S684" s="24"/>
      <c r="T684" s="24"/>
      <c r="U684" s="24"/>
      <c r="V684" s="24"/>
      <c r="W684" s="180"/>
      <c r="X684" s="24"/>
      <c r="Y684" s="24"/>
      <c r="Z684" s="7"/>
      <c r="AA684" s="22"/>
      <c r="AB684" s="110"/>
      <c r="AC684" s="58"/>
      <c r="AE684" s="161">
        <f>IF(COUNTIF($F$5:$F684,F684)&gt;1,"0",COUNTIF($F$5:$F684,F684))</f>
        <v>0</v>
      </c>
      <c r="AF684" s="162">
        <f>COUNTIF($I684,"*GSB*")*$AE684</f>
        <v>0</v>
      </c>
      <c r="AG684" s="33">
        <f>COUNTIF($I684,"3a")*$AE684</f>
        <v>0</v>
      </c>
      <c r="AH684" s="33">
        <f>COUNTIF($I684,"4e")*$AE684</f>
        <v>0</v>
      </c>
      <c r="AI684" s="33">
        <f t="shared" si="36"/>
        <v>0</v>
      </c>
      <c r="AJ684" s="33">
        <f>COUNTIF($I684,"BAM")*$AE684</f>
        <v>0</v>
      </c>
      <c r="AK684" s="163">
        <f>(COUNTIF($I684,"AUTRES")+COUNTIF($I684,"UID")+COUNTIF($I684,"CII")+COUNTIF($I684,"EAE"))*$AE684</f>
        <v>0</v>
      </c>
      <c r="AL684" s="164">
        <f t="shared" si="37"/>
        <v>0</v>
      </c>
      <c r="AM684" s="33">
        <f>COUNTIF($J684,"MAR")*$AE684</f>
        <v>0</v>
      </c>
      <c r="AN684" s="165">
        <f>COUNTIF($J684,"TER")*$AE684</f>
        <v>0</v>
      </c>
    </row>
    <row r="685" spans="1:40" ht="20.100000000000001" customHeight="1" x14ac:dyDescent="0.25">
      <c r="A685" s="12"/>
      <c r="B685" s="10"/>
      <c r="C685" s="29"/>
      <c r="D685" s="7"/>
      <c r="E685" s="11"/>
      <c r="F685" s="120"/>
      <c r="G685" s="5"/>
      <c r="H685" s="5"/>
      <c r="I685" s="16"/>
      <c r="J685" s="13"/>
      <c r="K685" s="105"/>
      <c r="L685" s="7"/>
      <c r="M685" s="7"/>
      <c r="N685" s="6"/>
      <c r="O685" s="88">
        <f t="shared" ca="1" si="38"/>
        <v>44593</v>
      </c>
      <c r="P685" s="5"/>
      <c r="Q685" s="13"/>
      <c r="R685" s="11"/>
      <c r="S685" s="24"/>
      <c r="T685" s="24"/>
      <c r="U685" s="24"/>
      <c r="V685" s="24"/>
      <c r="W685" s="180"/>
      <c r="X685" s="24"/>
      <c r="Y685" s="24"/>
      <c r="Z685" s="7"/>
      <c r="AA685" s="22"/>
      <c r="AB685" s="110"/>
      <c r="AC685" s="58"/>
      <c r="AE685" s="161">
        <f>IF(COUNTIF($F$5:$F685,F685)&gt;1,"0",COUNTIF($F$5:$F685,F685))</f>
        <v>0</v>
      </c>
      <c r="AF685" s="162">
        <f>COUNTIF($I685,"*GSB*")*$AE685</f>
        <v>0</v>
      </c>
      <c r="AG685" s="33">
        <f>COUNTIF($I685,"3a")*$AE685</f>
        <v>0</v>
      </c>
      <c r="AH685" s="33">
        <f>COUNTIF($I685,"4e")*$AE685</f>
        <v>0</v>
      </c>
      <c r="AI685" s="33">
        <f t="shared" si="36"/>
        <v>0</v>
      </c>
      <c r="AJ685" s="33">
        <f>COUNTIF($I685,"BAM")*$AE685</f>
        <v>0</v>
      </c>
      <c r="AK685" s="163">
        <f>(COUNTIF($I685,"AUTRES")+COUNTIF($I685,"UID")+COUNTIF($I685,"CII")+COUNTIF($I685,"EAE"))*$AE685</f>
        <v>0</v>
      </c>
      <c r="AL685" s="164">
        <f t="shared" si="37"/>
        <v>0</v>
      </c>
      <c r="AM685" s="33">
        <f>COUNTIF($J685,"MAR")*$AE685</f>
        <v>0</v>
      </c>
      <c r="AN685" s="165">
        <f>COUNTIF($J685,"TER")*$AE685</f>
        <v>0</v>
      </c>
    </row>
    <row r="686" spans="1:40" ht="20.100000000000001" customHeight="1" x14ac:dyDescent="0.25">
      <c r="A686" s="12"/>
      <c r="B686" s="10"/>
      <c r="C686" s="29"/>
      <c r="D686" s="7"/>
      <c r="E686" s="11"/>
      <c r="F686" s="120"/>
      <c r="G686" s="5"/>
      <c r="H686" s="5"/>
      <c r="I686" s="16"/>
      <c r="J686" s="13"/>
      <c r="K686" s="105"/>
      <c r="L686" s="7"/>
      <c r="M686" s="7"/>
      <c r="N686" s="6"/>
      <c r="O686" s="88">
        <f t="shared" ca="1" si="38"/>
        <v>44593</v>
      </c>
      <c r="P686" s="5"/>
      <c r="Q686" s="13"/>
      <c r="R686" s="11"/>
      <c r="S686" s="24"/>
      <c r="T686" s="24"/>
      <c r="U686" s="24"/>
      <c r="V686" s="24"/>
      <c r="W686" s="180"/>
      <c r="X686" s="24"/>
      <c r="Y686" s="24"/>
      <c r="Z686" s="7"/>
      <c r="AA686" s="22"/>
      <c r="AB686" s="110"/>
      <c r="AC686" s="58"/>
      <c r="AE686" s="161">
        <f>IF(COUNTIF($F$5:$F686,F686)&gt;1,"0",COUNTIF($F$5:$F686,F686))</f>
        <v>0</v>
      </c>
      <c r="AF686" s="162">
        <f>COUNTIF($I686,"*GSB*")*$AE686</f>
        <v>0</v>
      </c>
      <c r="AG686" s="33">
        <f>COUNTIF($I686,"3a")*$AE686</f>
        <v>0</v>
      </c>
      <c r="AH686" s="33">
        <f>COUNTIF($I686,"4e")*$AE686</f>
        <v>0</v>
      </c>
      <c r="AI686" s="33">
        <f t="shared" si="36"/>
        <v>0</v>
      </c>
      <c r="AJ686" s="33">
        <f>COUNTIF($I686,"BAM")*$AE686</f>
        <v>0</v>
      </c>
      <c r="AK686" s="163">
        <f>(COUNTIF($I686,"AUTRES")+COUNTIF($I686,"UID")+COUNTIF($I686,"CII")+COUNTIF($I686,"EAE"))*$AE686</f>
        <v>0</v>
      </c>
      <c r="AL686" s="164">
        <f t="shared" si="37"/>
        <v>0</v>
      </c>
      <c r="AM686" s="33">
        <f>COUNTIF($J686,"MAR")*$AE686</f>
        <v>0</v>
      </c>
      <c r="AN686" s="165">
        <f>COUNTIF($J686,"TER")*$AE686</f>
        <v>0</v>
      </c>
    </row>
    <row r="687" spans="1:40" ht="20.100000000000001" customHeight="1" x14ac:dyDescent="0.25">
      <c r="A687" s="12"/>
      <c r="B687" s="10"/>
      <c r="C687" s="29"/>
      <c r="D687" s="7"/>
      <c r="E687" s="11"/>
      <c r="F687" s="120"/>
      <c r="G687" s="5"/>
      <c r="H687" s="5"/>
      <c r="I687" s="16"/>
      <c r="J687" s="13"/>
      <c r="K687" s="105"/>
      <c r="L687" s="7"/>
      <c r="M687" s="7"/>
      <c r="N687" s="6"/>
      <c r="O687" s="88">
        <f t="shared" ca="1" si="38"/>
        <v>44593</v>
      </c>
      <c r="P687" s="5"/>
      <c r="Q687" s="13"/>
      <c r="R687" s="11"/>
      <c r="S687" s="24"/>
      <c r="T687" s="24"/>
      <c r="U687" s="24"/>
      <c r="V687" s="24"/>
      <c r="W687" s="180"/>
      <c r="X687" s="24"/>
      <c r="Y687" s="24"/>
      <c r="Z687" s="7"/>
      <c r="AA687" s="22"/>
      <c r="AB687" s="110"/>
      <c r="AC687" s="58"/>
      <c r="AE687" s="161">
        <f>IF(COUNTIF($F$5:$F687,F687)&gt;1,"0",COUNTIF($F$5:$F687,F687))</f>
        <v>0</v>
      </c>
      <c r="AF687" s="162">
        <f>COUNTIF($I687,"*GSB*")*$AE687</f>
        <v>0</v>
      </c>
      <c r="AG687" s="33">
        <f>COUNTIF($I687,"3a")*$AE687</f>
        <v>0</v>
      </c>
      <c r="AH687" s="33">
        <f>COUNTIF($I687,"4e")*$AE687</f>
        <v>0</v>
      </c>
      <c r="AI687" s="33">
        <f t="shared" si="36"/>
        <v>0</v>
      </c>
      <c r="AJ687" s="33">
        <f>COUNTIF($I687,"BAM")*$AE687</f>
        <v>0</v>
      </c>
      <c r="AK687" s="163">
        <f>(COUNTIF($I687,"AUTRES")+COUNTIF($I687,"UID")+COUNTIF($I687,"CII")+COUNTIF($I687,"EAE"))*$AE687</f>
        <v>0</v>
      </c>
      <c r="AL687" s="164">
        <f t="shared" si="37"/>
        <v>0</v>
      </c>
      <c r="AM687" s="33">
        <f>COUNTIF($J687,"MAR")*$AE687</f>
        <v>0</v>
      </c>
      <c r="AN687" s="165">
        <f>COUNTIF($J687,"TER")*$AE687</f>
        <v>0</v>
      </c>
    </row>
    <row r="688" spans="1:40" ht="20.100000000000001" customHeight="1" x14ac:dyDescent="0.25">
      <c r="A688" s="12"/>
      <c r="B688" s="10"/>
      <c r="C688" s="29"/>
      <c r="D688" s="7"/>
      <c r="E688" s="11"/>
      <c r="F688" s="120"/>
      <c r="G688" s="5"/>
      <c r="H688" s="5"/>
      <c r="I688" s="16"/>
      <c r="J688" s="13"/>
      <c r="K688" s="105"/>
      <c r="L688" s="7"/>
      <c r="M688" s="7"/>
      <c r="N688" s="6"/>
      <c r="O688" s="88">
        <f t="shared" ca="1" si="38"/>
        <v>44593</v>
      </c>
      <c r="P688" s="5"/>
      <c r="Q688" s="13"/>
      <c r="R688" s="11"/>
      <c r="S688" s="24"/>
      <c r="T688" s="24"/>
      <c r="U688" s="24"/>
      <c r="V688" s="24"/>
      <c r="W688" s="180"/>
      <c r="X688" s="24"/>
      <c r="Y688" s="24"/>
      <c r="Z688" s="7"/>
      <c r="AA688" s="22"/>
      <c r="AB688" s="110"/>
      <c r="AC688" s="58"/>
      <c r="AE688" s="161">
        <f>IF(COUNTIF($F$5:$F688,F688)&gt;1,"0",COUNTIF($F$5:$F688,F688))</f>
        <v>0</v>
      </c>
      <c r="AF688" s="162">
        <f>COUNTIF($I688,"*GSB*")*$AE688</f>
        <v>0</v>
      </c>
      <c r="AG688" s="33">
        <f>COUNTIF($I688,"3a")*$AE688</f>
        <v>0</v>
      </c>
      <c r="AH688" s="33">
        <f>COUNTIF($I688,"4e")*$AE688</f>
        <v>0</v>
      </c>
      <c r="AI688" s="33">
        <f t="shared" si="36"/>
        <v>0</v>
      </c>
      <c r="AJ688" s="33">
        <f>COUNTIF($I688,"BAM")*$AE688</f>
        <v>0</v>
      </c>
      <c r="AK688" s="163">
        <f>(COUNTIF($I688,"AUTRES")+COUNTIF($I688,"UID")+COUNTIF($I688,"CII")+COUNTIF($I688,"EAE"))*$AE688</f>
        <v>0</v>
      </c>
      <c r="AL688" s="164">
        <f t="shared" si="37"/>
        <v>0</v>
      </c>
      <c r="AM688" s="33">
        <f>COUNTIF($J688,"MAR")*$AE688</f>
        <v>0</v>
      </c>
      <c r="AN688" s="165">
        <f>COUNTIF($J688,"TER")*$AE688</f>
        <v>0</v>
      </c>
    </row>
    <row r="689" spans="1:40" ht="20.100000000000001" customHeight="1" x14ac:dyDescent="0.25">
      <c r="A689" s="12"/>
      <c r="B689" s="10"/>
      <c r="C689" s="29"/>
      <c r="D689" s="7"/>
      <c r="E689" s="11"/>
      <c r="F689" s="120"/>
      <c r="G689" s="5"/>
      <c r="H689" s="5"/>
      <c r="I689" s="16"/>
      <c r="J689" s="13"/>
      <c r="K689" s="105"/>
      <c r="L689" s="7"/>
      <c r="M689" s="7"/>
      <c r="N689" s="6"/>
      <c r="O689" s="88">
        <f t="shared" ca="1" si="38"/>
        <v>44593</v>
      </c>
      <c r="P689" s="5"/>
      <c r="Q689" s="13"/>
      <c r="R689" s="11"/>
      <c r="S689" s="24"/>
      <c r="T689" s="24"/>
      <c r="U689" s="24"/>
      <c r="V689" s="24"/>
      <c r="W689" s="180"/>
      <c r="X689" s="24"/>
      <c r="Y689" s="24"/>
      <c r="Z689" s="7"/>
      <c r="AA689" s="22"/>
      <c r="AB689" s="110"/>
      <c r="AC689" s="58"/>
      <c r="AE689" s="161">
        <f>IF(COUNTIF($F$5:$F689,F689)&gt;1,"0",COUNTIF($F$5:$F689,F689))</f>
        <v>0</v>
      </c>
      <c r="AF689" s="162">
        <f>COUNTIF($I689,"*GSB*")*$AE689</f>
        <v>0</v>
      </c>
      <c r="AG689" s="33">
        <f>COUNTIF($I689,"3a")*$AE689</f>
        <v>0</v>
      </c>
      <c r="AH689" s="33">
        <f>COUNTIF($I689,"4e")*$AE689</f>
        <v>0</v>
      </c>
      <c r="AI689" s="33">
        <f t="shared" si="36"/>
        <v>0</v>
      </c>
      <c r="AJ689" s="33">
        <f>COUNTIF($I689,"BAM")*$AE689</f>
        <v>0</v>
      </c>
      <c r="AK689" s="163">
        <f>(COUNTIF($I689,"AUTRES")+COUNTIF($I689,"UID")+COUNTIF($I689,"CII")+COUNTIF($I689,"EAE"))*$AE689</f>
        <v>0</v>
      </c>
      <c r="AL689" s="164">
        <f t="shared" si="37"/>
        <v>0</v>
      </c>
      <c r="AM689" s="33">
        <f>COUNTIF($J689,"MAR")*$AE689</f>
        <v>0</v>
      </c>
      <c r="AN689" s="165">
        <f>COUNTIF($J689,"TER")*$AE689</f>
        <v>0</v>
      </c>
    </row>
    <row r="690" spans="1:40" ht="20.100000000000001" customHeight="1" x14ac:dyDescent="0.25">
      <c r="A690" s="12"/>
      <c r="B690" s="10"/>
      <c r="C690" s="29"/>
      <c r="D690" s="7"/>
      <c r="E690" s="11"/>
      <c r="F690" s="120"/>
      <c r="G690" s="5"/>
      <c r="H690" s="5"/>
      <c r="I690" s="16"/>
      <c r="J690" s="13"/>
      <c r="K690" s="105"/>
      <c r="L690" s="7"/>
      <c r="M690" s="7"/>
      <c r="N690" s="6"/>
      <c r="O690" s="88">
        <f t="shared" ca="1" si="38"/>
        <v>44593</v>
      </c>
      <c r="P690" s="5"/>
      <c r="Q690" s="13"/>
      <c r="R690" s="11"/>
      <c r="S690" s="24"/>
      <c r="T690" s="24"/>
      <c r="U690" s="24"/>
      <c r="V690" s="24"/>
      <c r="W690" s="180"/>
      <c r="X690" s="24"/>
      <c r="Y690" s="24"/>
      <c r="Z690" s="7"/>
      <c r="AA690" s="22"/>
      <c r="AB690" s="110"/>
      <c r="AC690" s="58"/>
      <c r="AE690" s="161">
        <f>IF(COUNTIF($F$5:$F690,F690)&gt;1,"0",COUNTIF($F$5:$F690,F690))</f>
        <v>0</v>
      </c>
      <c r="AF690" s="162">
        <f>COUNTIF($I690,"*GSB*")*$AE690</f>
        <v>0</v>
      </c>
      <c r="AG690" s="33">
        <f>COUNTIF($I690,"3a")*$AE690</f>
        <v>0</v>
      </c>
      <c r="AH690" s="33">
        <f>COUNTIF($I690,"4e")*$AE690</f>
        <v>0</v>
      </c>
      <c r="AI690" s="33">
        <f t="shared" si="36"/>
        <v>0</v>
      </c>
      <c r="AJ690" s="33">
        <f>COUNTIF($I690,"BAM")*$AE690</f>
        <v>0</v>
      </c>
      <c r="AK690" s="163">
        <f>(COUNTIF($I690,"AUTRES")+COUNTIF($I690,"UID")+COUNTIF($I690,"CII")+COUNTIF($I690,"EAE"))*$AE690</f>
        <v>0</v>
      </c>
      <c r="AL690" s="164">
        <f t="shared" si="37"/>
        <v>0</v>
      </c>
      <c r="AM690" s="33">
        <f>COUNTIF($J690,"MAR")*$AE690</f>
        <v>0</v>
      </c>
      <c r="AN690" s="165">
        <f>COUNTIF($J690,"TER")*$AE690</f>
        <v>0</v>
      </c>
    </row>
    <row r="691" spans="1:40" ht="20.100000000000001" customHeight="1" x14ac:dyDescent="0.25">
      <c r="A691" s="12"/>
      <c r="B691" s="10"/>
      <c r="C691" s="29"/>
      <c r="D691" s="7"/>
      <c r="E691" s="11"/>
      <c r="F691" s="120"/>
      <c r="G691" s="5"/>
      <c r="H691" s="5"/>
      <c r="I691" s="16"/>
      <c r="J691" s="13"/>
      <c r="K691" s="105"/>
      <c r="L691" s="7"/>
      <c r="M691" s="7"/>
      <c r="N691" s="6"/>
      <c r="O691" s="88">
        <f t="shared" ca="1" si="38"/>
        <v>44593</v>
      </c>
      <c r="P691" s="5"/>
      <c r="Q691" s="13"/>
      <c r="R691" s="11"/>
      <c r="S691" s="24"/>
      <c r="T691" s="24"/>
      <c r="U691" s="24"/>
      <c r="V691" s="24"/>
      <c r="W691" s="180"/>
      <c r="X691" s="24"/>
      <c r="Y691" s="24"/>
      <c r="Z691" s="7"/>
      <c r="AA691" s="22"/>
      <c r="AB691" s="110"/>
      <c r="AC691" s="58"/>
      <c r="AE691" s="161">
        <f>IF(COUNTIF($F$5:$F691,F691)&gt;1,"0",COUNTIF($F$5:$F691,F691))</f>
        <v>0</v>
      </c>
      <c r="AF691" s="162">
        <f>COUNTIF($I691,"*GSB*")*$AE691</f>
        <v>0</v>
      </c>
      <c r="AG691" s="33">
        <f>COUNTIF($I691,"3a")*$AE691</f>
        <v>0</v>
      </c>
      <c r="AH691" s="33">
        <f>COUNTIF($I691,"4e")*$AE691</f>
        <v>0</v>
      </c>
      <c r="AI691" s="33">
        <f t="shared" si="36"/>
        <v>0</v>
      </c>
      <c r="AJ691" s="33">
        <f>COUNTIF($I691,"BAM")*$AE691</f>
        <v>0</v>
      </c>
      <c r="AK691" s="163">
        <f>(COUNTIF($I691,"AUTRES")+COUNTIF($I691,"UID")+COUNTIF($I691,"CII")+COUNTIF($I691,"EAE"))*$AE691</f>
        <v>0</v>
      </c>
      <c r="AL691" s="164">
        <f t="shared" si="37"/>
        <v>0</v>
      </c>
      <c r="AM691" s="33">
        <f>COUNTIF($J691,"MAR")*$AE691</f>
        <v>0</v>
      </c>
      <c r="AN691" s="165">
        <f>COUNTIF($J691,"TER")*$AE691</f>
        <v>0</v>
      </c>
    </row>
    <row r="692" spans="1:40" ht="20.100000000000001" customHeight="1" x14ac:dyDescent="0.25">
      <c r="A692" s="12"/>
      <c r="B692" s="10"/>
      <c r="C692" s="29"/>
      <c r="D692" s="7"/>
      <c r="E692" s="11"/>
      <c r="F692" s="120"/>
      <c r="G692" s="5"/>
      <c r="H692" s="5"/>
      <c r="I692" s="16"/>
      <c r="J692" s="13"/>
      <c r="K692" s="105"/>
      <c r="L692" s="7"/>
      <c r="M692" s="7"/>
      <c r="N692" s="6"/>
      <c r="O692" s="88">
        <f t="shared" ca="1" si="38"/>
        <v>44593</v>
      </c>
      <c r="P692" s="5"/>
      <c r="Q692" s="13"/>
      <c r="R692" s="11"/>
      <c r="S692" s="24"/>
      <c r="T692" s="24"/>
      <c r="U692" s="24"/>
      <c r="V692" s="24"/>
      <c r="W692" s="180"/>
      <c r="X692" s="24"/>
      <c r="Y692" s="24"/>
      <c r="Z692" s="7"/>
      <c r="AA692" s="22"/>
      <c r="AB692" s="110"/>
      <c r="AC692" s="58"/>
      <c r="AE692" s="161">
        <f>IF(COUNTIF($F$5:$F692,F692)&gt;1,"0",COUNTIF($F$5:$F692,F692))</f>
        <v>0</v>
      </c>
      <c r="AF692" s="162">
        <f>COUNTIF($I692,"*GSB*")*$AE692</f>
        <v>0</v>
      </c>
      <c r="AG692" s="33">
        <f>COUNTIF($I692,"3a")*$AE692</f>
        <v>0</v>
      </c>
      <c r="AH692" s="33">
        <f>COUNTIF($I692,"4e")*$AE692</f>
        <v>0</v>
      </c>
      <c r="AI692" s="33">
        <f t="shared" si="36"/>
        <v>0</v>
      </c>
      <c r="AJ692" s="33">
        <f>COUNTIF($I692,"BAM")*$AE692</f>
        <v>0</v>
      </c>
      <c r="AK692" s="163">
        <f>(COUNTIF($I692,"AUTRES")+COUNTIF($I692,"UID")+COUNTIF($I692,"CII")+COUNTIF($I692,"EAE"))*$AE692</f>
        <v>0</v>
      </c>
      <c r="AL692" s="164">
        <f t="shared" si="37"/>
        <v>0</v>
      </c>
      <c r="AM692" s="33">
        <f>COUNTIF($J692,"MAR")*$AE692</f>
        <v>0</v>
      </c>
      <c r="AN692" s="165">
        <f>COUNTIF($J692,"TER")*$AE692</f>
        <v>0</v>
      </c>
    </row>
    <row r="693" spans="1:40" ht="20.100000000000001" customHeight="1" x14ac:dyDescent="0.25">
      <c r="A693" s="12"/>
      <c r="B693" s="10"/>
      <c r="C693" s="29"/>
      <c r="D693" s="7"/>
      <c r="E693" s="11"/>
      <c r="F693" s="120"/>
      <c r="G693" s="5"/>
      <c r="H693" s="5"/>
      <c r="I693" s="16"/>
      <c r="J693" s="13"/>
      <c r="K693" s="105"/>
      <c r="L693" s="7"/>
      <c r="M693" s="7"/>
      <c r="N693" s="6"/>
      <c r="O693" s="88">
        <f t="shared" ca="1" si="38"/>
        <v>44593</v>
      </c>
      <c r="P693" s="5"/>
      <c r="Q693" s="13"/>
      <c r="R693" s="11"/>
      <c r="S693" s="24"/>
      <c r="T693" s="24"/>
      <c r="U693" s="24"/>
      <c r="V693" s="24"/>
      <c r="W693" s="180"/>
      <c r="X693" s="24"/>
      <c r="Y693" s="24"/>
      <c r="Z693" s="7"/>
      <c r="AA693" s="22"/>
      <c r="AB693" s="110"/>
      <c r="AC693" s="58"/>
      <c r="AE693" s="161">
        <f>IF(COUNTIF($F$5:$F693,F693)&gt;1,"0",COUNTIF($F$5:$F693,F693))</f>
        <v>0</v>
      </c>
      <c r="AF693" s="162">
        <f>COUNTIF($I693,"*GSB*")*$AE693</f>
        <v>0</v>
      </c>
      <c r="AG693" s="33">
        <f>COUNTIF($I693,"3a")*$AE693</f>
        <v>0</v>
      </c>
      <c r="AH693" s="33">
        <f>COUNTIF($I693,"4e")*$AE693</f>
        <v>0</v>
      </c>
      <c r="AI693" s="33">
        <f t="shared" si="36"/>
        <v>0</v>
      </c>
      <c r="AJ693" s="33">
        <f>COUNTIF($I693,"BAM")*$AE693</f>
        <v>0</v>
      </c>
      <c r="AK693" s="163">
        <f>(COUNTIF($I693,"AUTRES")+COUNTIF($I693,"UID")+COUNTIF($I693,"CII")+COUNTIF($I693,"EAE"))*$AE693</f>
        <v>0</v>
      </c>
      <c r="AL693" s="164">
        <f t="shared" si="37"/>
        <v>0</v>
      </c>
      <c r="AM693" s="33">
        <f>COUNTIF($J693,"MAR")*$AE693</f>
        <v>0</v>
      </c>
      <c r="AN693" s="165">
        <f>COUNTIF($J693,"TER")*$AE693</f>
        <v>0</v>
      </c>
    </row>
    <row r="694" spans="1:40" ht="20.100000000000001" customHeight="1" x14ac:dyDescent="0.25">
      <c r="A694" s="12"/>
      <c r="B694" s="10"/>
      <c r="C694" s="29"/>
      <c r="D694" s="7"/>
      <c r="E694" s="11"/>
      <c r="F694" s="120"/>
      <c r="G694" s="5"/>
      <c r="H694" s="5"/>
      <c r="I694" s="16"/>
      <c r="J694" s="13"/>
      <c r="K694" s="105"/>
      <c r="L694" s="7"/>
      <c r="M694" s="7"/>
      <c r="N694" s="6"/>
      <c r="O694" s="88">
        <f t="shared" ca="1" si="38"/>
        <v>44593</v>
      </c>
      <c r="P694" s="5"/>
      <c r="Q694" s="13"/>
      <c r="R694" s="11"/>
      <c r="S694" s="24"/>
      <c r="T694" s="24"/>
      <c r="U694" s="24"/>
      <c r="V694" s="24"/>
      <c r="W694" s="180"/>
      <c r="X694" s="24"/>
      <c r="Y694" s="24"/>
      <c r="Z694" s="7"/>
      <c r="AA694" s="22"/>
      <c r="AB694" s="110"/>
      <c r="AC694" s="58"/>
      <c r="AE694" s="161">
        <f>IF(COUNTIF($F$5:$F694,F694)&gt;1,"0",COUNTIF($F$5:$F694,F694))</f>
        <v>0</v>
      </c>
      <c r="AF694" s="162">
        <f>COUNTIF($I694,"*GSB*")*$AE694</f>
        <v>0</v>
      </c>
      <c r="AG694" s="33">
        <f>COUNTIF($I694,"3a")*$AE694</f>
        <v>0</v>
      </c>
      <c r="AH694" s="33">
        <f>COUNTIF($I694,"4e")*$AE694</f>
        <v>0</v>
      </c>
      <c r="AI694" s="33">
        <f t="shared" si="36"/>
        <v>0</v>
      </c>
      <c r="AJ694" s="33">
        <f>COUNTIF($I694,"BAM")*$AE694</f>
        <v>0</v>
      </c>
      <c r="AK694" s="163">
        <f>(COUNTIF($I694,"AUTRES")+COUNTIF($I694,"UID")+COUNTIF($I694,"CII")+COUNTIF($I694,"EAE"))*$AE694</f>
        <v>0</v>
      </c>
      <c r="AL694" s="164">
        <f t="shared" si="37"/>
        <v>0</v>
      </c>
      <c r="AM694" s="33">
        <f>COUNTIF($J694,"MAR")*$AE694</f>
        <v>0</v>
      </c>
      <c r="AN694" s="165">
        <f>COUNTIF($J694,"TER")*$AE694</f>
        <v>0</v>
      </c>
    </row>
    <row r="695" spans="1:40" ht="20.100000000000001" customHeight="1" x14ac:dyDescent="0.25">
      <c r="A695" s="12"/>
      <c r="B695" s="10"/>
      <c r="C695" s="29"/>
      <c r="D695" s="7"/>
      <c r="E695" s="11"/>
      <c r="F695" s="120"/>
      <c r="G695" s="5"/>
      <c r="H695" s="5"/>
      <c r="I695" s="16"/>
      <c r="J695" s="13"/>
      <c r="K695" s="105"/>
      <c r="L695" s="7"/>
      <c r="M695" s="7"/>
      <c r="N695" s="6"/>
      <c r="O695" s="88">
        <f t="shared" ca="1" si="38"/>
        <v>44593</v>
      </c>
      <c r="P695" s="5"/>
      <c r="Q695" s="13"/>
      <c r="R695" s="11"/>
      <c r="S695" s="24"/>
      <c r="T695" s="24"/>
      <c r="U695" s="24"/>
      <c r="V695" s="24"/>
      <c r="W695" s="180"/>
      <c r="X695" s="24"/>
      <c r="Y695" s="24"/>
      <c r="Z695" s="7"/>
      <c r="AA695" s="22"/>
      <c r="AB695" s="110"/>
      <c r="AC695" s="58"/>
      <c r="AE695" s="161">
        <f>IF(COUNTIF($F$5:$F695,F695)&gt;1,"0",COUNTIF($F$5:$F695,F695))</f>
        <v>0</v>
      </c>
      <c r="AF695" s="162">
        <f>COUNTIF($I695,"*GSB*")*$AE695</f>
        <v>0</v>
      </c>
      <c r="AG695" s="33">
        <f>COUNTIF($I695,"3a")*$AE695</f>
        <v>0</v>
      </c>
      <c r="AH695" s="33">
        <f>COUNTIF($I695,"4e")*$AE695</f>
        <v>0</v>
      </c>
      <c r="AI695" s="33">
        <f t="shared" si="36"/>
        <v>0</v>
      </c>
      <c r="AJ695" s="33">
        <f>COUNTIF($I695,"BAM")*$AE695</f>
        <v>0</v>
      </c>
      <c r="AK695" s="163">
        <f>(COUNTIF($I695,"AUTRES")+COUNTIF($I695,"UID")+COUNTIF($I695,"CII")+COUNTIF($I695,"EAE"))*$AE695</f>
        <v>0</v>
      </c>
      <c r="AL695" s="164">
        <f t="shared" si="37"/>
        <v>0</v>
      </c>
      <c r="AM695" s="33">
        <f>COUNTIF($J695,"MAR")*$AE695</f>
        <v>0</v>
      </c>
      <c r="AN695" s="165">
        <f>COUNTIF($J695,"TER")*$AE695</f>
        <v>0</v>
      </c>
    </row>
    <row r="696" spans="1:40" ht="20.100000000000001" customHeight="1" x14ac:dyDescent="0.25">
      <c r="A696" s="12"/>
      <c r="B696" s="10"/>
      <c r="C696" s="29"/>
      <c r="D696" s="7"/>
      <c r="E696" s="11"/>
      <c r="F696" s="120"/>
      <c r="G696" s="5"/>
      <c r="H696" s="5"/>
      <c r="I696" s="16"/>
      <c r="J696" s="13"/>
      <c r="K696" s="105"/>
      <c r="L696" s="7"/>
      <c r="M696" s="7"/>
      <c r="N696" s="6"/>
      <c r="O696" s="88">
        <f t="shared" ca="1" si="38"/>
        <v>44593</v>
      </c>
      <c r="P696" s="5"/>
      <c r="Q696" s="13"/>
      <c r="R696" s="11"/>
      <c r="S696" s="24"/>
      <c r="T696" s="24"/>
      <c r="U696" s="24"/>
      <c r="V696" s="24"/>
      <c r="W696" s="180"/>
      <c r="X696" s="24"/>
      <c r="Y696" s="24"/>
      <c r="Z696" s="7"/>
      <c r="AA696" s="22"/>
      <c r="AB696" s="110"/>
      <c r="AC696" s="58"/>
      <c r="AE696" s="161">
        <f>IF(COUNTIF($F$5:$F696,F696)&gt;1,"0",COUNTIF($F$5:$F696,F696))</f>
        <v>0</v>
      </c>
      <c r="AF696" s="162">
        <f>COUNTIF($I696,"*GSB*")*$AE696</f>
        <v>0</v>
      </c>
      <c r="AG696" s="33">
        <f>COUNTIF($I696,"3a")*$AE696</f>
        <v>0</v>
      </c>
      <c r="AH696" s="33">
        <f>COUNTIF($I696,"4e")*$AE696</f>
        <v>0</v>
      </c>
      <c r="AI696" s="33">
        <f t="shared" si="36"/>
        <v>0</v>
      </c>
      <c r="AJ696" s="33">
        <f>COUNTIF($I696,"BAM")*$AE696</f>
        <v>0</v>
      </c>
      <c r="AK696" s="163">
        <f>(COUNTIF($I696,"AUTRES")+COUNTIF($I696,"UID")+COUNTIF($I696,"CII")+COUNTIF($I696,"EAE"))*$AE696</f>
        <v>0</v>
      </c>
      <c r="AL696" s="164">
        <f t="shared" si="37"/>
        <v>0</v>
      </c>
      <c r="AM696" s="33">
        <f>COUNTIF($J696,"MAR")*$AE696</f>
        <v>0</v>
      </c>
      <c r="AN696" s="165">
        <f>COUNTIF($J696,"TER")*$AE696</f>
        <v>0</v>
      </c>
    </row>
    <row r="697" spans="1:40" ht="20.100000000000001" customHeight="1" x14ac:dyDescent="0.25">
      <c r="A697" s="12"/>
      <c r="B697" s="10"/>
      <c r="C697" s="29"/>
      <c r="D697" s="7"/>
      <c r="E697" s="11"/>
      <c r="F697" s="120"/>
      <c r="G697" s="5"/>
      <c r="H697" s="5"/>
      <c r="I697" s="16"/>
      <c r="J697" s="13"/>
      <c r="K697" s="105"/>
      <c r="L697" s="7"/>
      <c r="M697" s="7"/>
      <c r="N697" s="6"/>
      <c r="O697" s="88">
        <f t="shared" ca="1" si="38"/>
        <v>44593</v>
      </c>
      <c r="P697" s="5"/>
      <c r="Q697" s="13"/>
      <c r="R697" s="11"/>
      <c r="S697" s="24"/>
      <c r="T697" s="24"/>
      <c r="U697" s="24"/>
      <c r="V697" s="24"/>
      <c r="W697" s="180"/>
      <c r="X697" s="24"/>
      <c r="Y697" s="24"/>
      <c r="Z697" s="7"/>
      <c r="AA697" s="22"/>
      <c r="AB697" s="110"/>
      <c r="AC697" s="58"/>
      <c r="AE697" s="161">
        <f>IF(COUNTIF($F$5:$F697,F697)&gt;1,"0",COUNTIF($F$5:$F697,F697))</f>
        <v>0</v>
      </c>
      <c r="AF697" s="162">
        <f>COUNTIF($I697,"*GSB*")*$AE697</f>
        <v>0</v>
      </c>
      <c r="AG697" s="33">
        <f>COUNTIF($I697,"3a")*$AE697</f>
        <v>0</v>
      </c>
      <c r="AH697" s="33">
        <f>COUNTIF($I697,"4e")*$AE697</f>
        <v>0</v>
      </c>
      <c r="AI697" s="33">
        <f t="shared" si="36"/>
        <v>0</v>
      </c>
      <c r="AJ697" s="33">
        <f>COUNTIF($I697,"BAM")*$AE697</f>
        <v>0</v>
      </c>
      <c r="AK697" s="163">
        <f>(COUNTIF($I697,"AUTRES")+COUNTIF($I697,"UID")+COUNTIF($I697,"CII")+COUNTIF($I697,"EAE"))*$AE697</f>
        <v>0</v>
      </c>
      <c r="AL697" s="164">
        <f t="shared" si="37"/>
        <v>0</v>
      </c>
      <c r="AM697" s="33">
        <f>COUNTIF($J697,"MAR")*$AE697</f>
        <v>0</v>
      </c>
      <c r="AN697" s="165">
        <f>COUNTIF($J697,"TER")*$AE697</f>
        <v>0</v>
      </c>
    </row>
    <row r="698" spans="1:40" ht="20.100000000000001" customHeight="1" x14ac:dyDescent="0.25">
      <c r="A698" s="12"/>
      <c r="B698" s="10"/>
      <c r="C698" s="29"/>
      <c r="D698" s="7"/>
      <c r="E698" s="11"/>
      <c r="F698" s="120"/>
      <c r="G698" s="5"/>
      <c r="H698" s="5"/>
      <c r="I698" s="16"/>
      <c r="J698" s="13"/>
      <c r="K698" s="105"/>
      <c r="L698" s="7"/>
      <c r="M698" s="7"/>
      <c r="N698" s="6"/>
      <c r="O698" s="88">
        <f t="shared" ca="1" si="38"/>
        <v>44593</v>
      </c>
      <c r="P698" s="5"/>
      <c r="Q698" s="13"/>
      <c r="R698" s="11"/>
      <c r="S698" s="24"/>
      <c r="T698" s="24"/>
      <c r="U698" s="24"/>
      <c r="V698" s="24"/>
      <c r="W698" s="180"/>
      <c r="X698" s="24"/>
      <c r="Y698" s="24"/>
      <c r="Z698" s="7"/>
      <c r="AA698" s="22"/>
      <c r="AB698" s="110"/>
      <c r="AC698" s="58"/>
      <c r="AE698" s="161">
        <f>IF(COUNTIF($F$5:$F698,F698)&gt;1,"0",COUNTIF($F$5:$F698,F698))</f>
        <v>0</v>
      </c>
      <c r="AF698" s="162">
        <f>COUNTIF($I698,"*GSB*")*$AE698</f>
        <v>0</v>
      </c>
      <c r="AG698" s="33">
        <f>COUNTIF($I698,"3a")*$AE698</f>
        <v>0</v>
      </c>
      <c r="AH698" s="33">
        <f>COUNTIF($I698,"4e")*$AE698</f>
        <v>0</v>
      </c>
      <c r="AI698" s="33">
        <f t="shared" si="36"/>
        <v>0</v>
      </c>
      <c r="AJ698" s="33">
        <f>COUNTIF($I698,"BAM")*$AE698</f>
        <v>0</v>
      </c>
      <c r="AK698" s="163">
        <f>(COUNTIF($I698,"AUTRES")+COUNTIF($I698,"UID")+COUNTIF($I698,"CII")+COUNTIF($I698,"EAE"))*$AE698</f>
        <v>0</v>
      </c>
      <c r="AL698" s="164">
        <f t="shared" si="37"/>
        <v>0</v>
      </c>
      <c r="AM698" s="33">
        <f>COUNTIF($J698,"MAR")*$AE698</f>
        <v>0</v>
      </c>
      <c r="AN698" s="165">
        <f>COUNTIF($J698,"TER")*$AE698</f>
        <v>0</v>
      </c>
    </row>
    <row r="699" spans="1:40" ht="20.100000000000001" customHeight="1" x14ac:dyDescent="0.25">
      <c r="A699" s="12"/>
      <c r="B699" s="10"/>
      <c r="C699" s="29"/>
      <c r="D699" s="7"/>
      <c r="E699" s="11"/>
      <c r="F699" s="120"/>
      <c r="G699" s="5"/>
      <c r="H699" s="5"/>
      <c r="I699" s="16"/>
      <c r="J699" s="13"/>
      <c r="K699" s="105"/>
      <c r="L699" s="7"/>
      <c r="M699" s="7"/>
      <c r="N699" s="6"/>
      <c r="O699" s="88">
        <f t="shared" ca="1" si="38"/>
        <v>44593</v>
      </c>
      <c r="P699" s="5"/>
      <c r="Q699" s="13"/>
      <c r="R699" s="11"/>
      <c r="S699" s="24"/>
      <c r="T699" s="24"/>
      <c r="U699" s="24"/>
      <c r="V699" s="24"/>
      <c r="W699" s="180"/>
      <c r="X699" s="24"/>
      <c r="Y699" s="24"/>
      <c r="Z699" s="7"/>
      <c r="AA699" s="22"/>
      <c r="AB699" s="110"/>
      <c r="AC699" s="58"/>
      <c r="AE699" s="161">
        <f>IF(COUNTIF($F$5:$F699,F699)&gt;1,"0",COUNTIF($F$5:$F699,F699))</f>
        <v>0</v>
      </c>
      <c r="AF699" s="162">
        <f>COUNTIF($I699,"*GSB*")*$AE699</f>
        <v>0</v>
      </c>
      <c r="AG699" s="33">
        <f>COUNTIF($I699,"3a")*$AE699</f>
        <v>0</v>
      </c>
      <c r="AH699" s="33">
        <f>COUNTIF($I699,"4e")*$AE699</f>
        <v>0</v>
      </c>
      <c r="AI699" s="33">
        <f t="shared" si="36"/>
        <v>0</v>
      </c>
      <c r="AJ699" s="33">
        <f>COUNTIF($I699,"BAM")*$AE699</f>
        <v>0</v>
      </c>
      <c r="AK699" s="163">
        <f>(COUNTIF($I699,"AUTRES")+COUNTIF($I699,"UID")+COUNTIF($I699,"CII")+COUNTIF($I699,"EAE"))*$AE699</f>
        <v>0</v>
      </c>
      <c r="AL699" s="164">
        <f t="shared" si="37"/>
        <v>0</v>
      </c>
      <c r="AM699" s="33">
        <f>COUNTIF($J699,"MAR")*$AE699</f>
        <v>0</v>
      </c>
      <c r="AN699" s="165">
        <f>COUNTIF($J699,"TER")*$AE699</f>
        <v>0</v>
      </c>
    </row>
    <row r="700" spans="1:40" ht="20.100000000000001" customHeight="1" x14ac:dyDescent="0.25">
      <c r="A700" s="12"/>
      <c r="B700" s="10"/>
      <c r="C700" s="29"/>
      <c r="D700" s="7"/>
      <c r="E700" s="11"/>
      <c r="F700" s="120"/>
      <c r="G700" s="5"/>
      <c r="H700" s="5"/>
      <c r="I700" s="16"/>
      <c r="J700" s="13"/>
      <c r="K700" s="105"/>
      <c r="L700" s="7"/>
      <c r="M700" s="7"/>
      <c r="N700" s="6"/>
      <c r="O700" s="88">
        <f t="shared" ca="1" si="38"/>
        <v>44593</v>
      </c>
      <c r="P700" s="5"/>
      <c r="Q700" s="13"/>
      <c r="R700" s="11"/>
      <c r="S700" s="24"/>
      <c r="T700" s="24"/>
      <c r="U700" s="24"/>
      <c r="V700" s="24"/>
      <c r="W700" s="180"/>
      <c r="X700" s="24"/>
      <c r="Y700" s="24"/>
      <c r="Z700" s="7"/>
      <c r="AA700" s="22"/>
      <c r="AB700" s="110"/>
      <c r="AC700" s="58"/>
      <c r="AE700" s="161">
        <f>IF(COUNTIF($F$5:$F700,F700)&gt;1,"0",COUNTIF($F$5:$F700,F700))</f>
        <v>0</v>
      </c>
      <c r="AF700" s="162">
        <f>COUNTIF($I700,"*GSB*")*$AE700</f>
        <v>0</v>
      </c>
      <c r="AG700" s="33">
        <f>COUNTIF($I700,"3a")*$AE700</f>
        <v>0</v>
      </c>
      <c r="AH700" s="33">
        <f>COUNTIF($I700,"4e")*$AE700</f>
        <v>0</v>
      </c>
      <c r="AI700" s="33">
        <f t="shared" si="36"/>
        <v>0</v>
      </c>
      <c r="AJ700" s="33">
        <f>COUNTIF($I700,"BAM")*$AE700</f>
        <v>0</v>
      </c>
      <c r="AK700" s="163">
        <f>(COUNTIF($I700,"AUTRES")+COUNTIF($I700,"UID")+COUNTIF($I700,"CII")+COUNTIF($I700,"EAE"))*$AE700</f>
        <v>0</v>
      </c>
      <c r="AL700" s="164">
        <f t="shared" si="37"/>
        <v>0</v>
      </c>
      <c r="AM700" s="33">
        <f>COUNTIF($J700,"MAR")*$AE700</f>
        <v>0</v>
      </c>
      <c r="AN700" s="165">
        <f>COUNTIF($J700,"TER")*$AE700</f>
        <v>0</v>
      </c>
    </row>
    <row r="701" spans="1:40" ht="20.100000000000001" customHeight="1" x14ac:dyDescent="0.25">
      <c r="A701" s="12"/>
      <c r="B701" s="10"/>
      <c r="C701" s="29"/>
      <c r="D701" s="7"/>
      <c r="E701" s="11"/>
      <c r="F701" s="120"/>
      <c r="G701" s="5"/>
      <c r="H701" s="5"/>
      <c r="I701" s="16"/>
      <c r="J701" s="13"/>
      <c r="K701" s="105"/>
      <c r="L701" s="7"/>
      <c r="M701" s="7"/>
      <c r="N701" s="6"/>
      <c r="O701" s="88">
        <f t="shared" ca="1" si="38"/>
        <v>44593</v>
      </c>
      <c r="P701" s="5"/>
      <c r="Q701" s="13"/>
      <c r="R701" s="11"/>
      <c r="S701" s="24"/>
      <c r="T701" s="24"/>
      <c r="U701" s="24"/>
      <c r="V701" s="24"/>
      <c r="W701" s="180"/>
      <c r="X701" s="24"/>
      <c r="Y701" s="24"/>
      <c r="Z701" s="7"/>
      <c r="AA701" s="22"/>
      <c r="AB701" s="110"/>
      <c r="AC701" s="58"/>
      <c r="AE701" s="161">
        <f>IF(COUNTIF($F$5:$F701,F701)&gt;1,"0",COUNTIF($F$5:$F701,F701))</f>
        <v>0</v>
      </c>
      <c r="AF701" s="162">
        <f>COUNTIF($I701,"*GSB*")*$AE701</f>
        <v>0</v>
      </c>
      <c r="AG701" s="33">
        <f>COUNTIF($I701,"3a")*$AE701</f>
        <v>0</v>
      </c>
      <c r="AH701" s="33">
        <f>COUNTIF($I701,"4e")*$AE701</f>
        <v>0</v>
      </c>
      <c r="AI701" s="33">
        <f t="shared" si="36"/>
        <v>0</v>
      </c>
      <c r="AJ701" s="33">
        <f>COUNTIF($I701,"BAM")*$AE701</f>
        <v>0</v>
      </c>
      <c r="AK701" s="163">
        <f>(COUNTIF($I701,"AUTRES")+COUNTIF($I701,"UID")+COUNTIF($I701,"CII")+COUNTIF($I701,"EAE"))*$AE701</f>
        <v>0</v>
      </c>
      <c r="AL701" s="164">
        <f t="shared" si="37"/>
        <v>0</v>
      </c>
      <c r="AM701" s="33">
        <f>COUNTIF($J701,"MAR")*$AE701</f>
        <v>0</v>
      </c>
      <c r="AN701" s="165">
        <f>COUNTIF($J701,"TER")*$AE701</f>
        <v>0</v>
      </c>
    </row>
    <row r="702" spans="1:40" ht="20.100000000000001" customHeight="1" x14ac:dyDescent="0.25">
      <c r="A702" s="12"/>
      <c r="B702" s="10"/>
      <c r="C702" s="29"/>
      <c r="D702" s="7"/>
      <c r="E702" s="11"/>
      <c r="F702" s="120"/>
      <c r="G702" s="5"/>
      <c r="H702" s="5"/>
      <c r="I702" s="16"/>
      <c r="J702" s="13"/>
      <c r="K702" s="105"/>
      <c r="L702" s="7"/>
      <c r="M702" s="7"/>
      <c r="N702" s="6"/>
      <c r="O702" s="88">
        <f t="shared" ca="1" si="38"/>
        <v>44593</v>
      </c>
      <c r="P702" s="5"/>
      <c r="Q702" s="13"/>
      <c r="R702" s="11"/>
      <c r="S702" s="24"/>
      <c r="T702" s="24"/>
      <c r="U702" s="24"/>
      <c r="V702" s="24"/>
      <c r="W702" s="180"/>
      <c r="X702" s="24"/>
      <c r="Y702" s="24"/>
      <c r="Z702" s="7"/>
      <c r="AA702" s="22"/>
      <c r="AB702" s="110"/>
      <c r="AC702" s="58"/>
      <c r="AE702" s="161">
        <f>IF(COUNTIF($F$5:$F702,F702)&gt;1,"0",COUNTIF($F$5:$F702,F702))</f>
        <v>0</v>
      </c>
      <c r="AF702" s="162">
        <f>COUNTIF($I702,"*GSB*")*$AE702</f>
        <v>0</v>
      </c>
      <c r="AG702" s="33">
        <f>COUNTIF($I702,"3a")*$AE702</f>
        <v>0</v>
      </c>
      <c r="AH702" s="33">
        <f>COUNTIF($I702,"4e")*$AE702</f>
        <v>0</v>
      </c>
      <c r="AI702" s="33">
        <f t="shared" si="36"/>
        <v>0</v>
      </c>
      <c r="AJ702" s="33">
        <f>COUNTIF($I702,"BAM")*$AE702</f>
        <v>0</v>
      </c>
      <c r="AK702" s="163">
        <f>(COUNTIF($I702,"AUTRES")+COUNTIF($I702,"UID")+COUNTIF($I702,"CII")+COUNTIF($I702,"EAE"))*$AE702</f>
        <v>0</v>
      </c>
      <c r="AL702" s="164">
        <f t="shared" si="37"/>
        <v>0</v>
      </c>
      <c r="AM702" s="33">
        <f>COUNTIF($J702,"MAR")*$AE702</f>
        <v>0</v>
      </c>
      <c r="AN702" s="165">
        <f>COUNTIF($J702,"TER")*$AE702</f>
        <v>0</v>
      </c>
    </row>
    <row r="703" spans="1:40" ht="20.100000000000001" customHeight="1" x14ac:dyDescent="0.25">
      <c r="A703" s="12"/>
      <c r="B703" s="10"/>
      <c r="C703" s="29"/>
      <c r="D703" s="7"/>
      <c r="E703" s="11"/>
      <c r="F703" s="120"/>
      <c r="G703" s="5"/>
      <c r="H703" s="5"/>
      <c r="I703" s="16"/>
      <c r="J703" s="13"/>
      <c r="K703" s="105"/>
      <c r="L703" s="7"/>
      <c r="M703" s="7"/>
      <c r="N703" s="6"/>
      <c r="O703" s="88">
        <f t="shared" ca="1" si="38"/>
        <v>44593</v>
      </c>
      <c r="P703" s="5"/>
      <c r="Q703" s="13"/>
      <c r="R703" s="11"/>
      <c r="S703" s="24"/>
      <c r="T703" s="24"/>
      <c r="U703" s="24"/>
      <c r="V703" s="24"/>
      <c r="W703" s="180"/>
      <c r="X703" s="24"/>
      <c r="Y703" s="24"/>
      <c r="Z703" s="7"/>
      <c r="AA703" s="22"/>
      <c r="AB703" s="110"/>
      <c r="AC703" s="58"/>
      <c r="AE703" s="161">
        <f>IF(COUNTIF($F$5:$F703,F703)&gt;1,"0",COUNTIF($F$5:$F703,F703))</f>
        <v>0</v>
      </c>
      <c r="AF703" s="162">
        <f>COUNTIF($I703,"*GSB*")*$AE703</f>
        <v>0</v>
      </c>
      <c r="AG703" s="33">
        <f>COUNTIF($I703,"3a")*$AE703</f>
        <v>0</v>
      </c>
      <c r="AH703" s="33">
        <f>COUNTIF($I703,"4e")*$AE703</f>
        <v>0</v>
      </c>
      <c r="AI703" s="33">
        <f t="shared" si="36"/>
        <v>0</v>
      </c>
      <c r="AJ703" s="33">
        <f>COUNTIF($I703,"BAM")*$AE703</f>
        <v>0</v>
      </c>
      <c r="AK703" s="163">
        <f>(COUNTIF($I703,"AUTRES")+COUNTIF($I703,"UID")+COUNTIF($I703,"CII")+COUNTIF($I703,"EAE"))*$AE703</f>
        <v>0</v>
      </c>
      <c r="AL703" s="164">
        <f t="shared" si="37"/>
        <v>0</v>
      </c>
      <c r="AM703" s="33">
        <f>COUNTIF($J703,"MAR")*$AE703</f>
        <v>0</v>
      </c>
      <c r="AN703" s="165">
        <f>COUNTIF($J703,"TER")*$AE703</f>
        <v>0</v>
      </c>
    </row>
    <row r="704" spans="1:40" ht="20.100000000000001" customHeight="1" x14ac:dyDescent="0.25">
      <c r="A704" s="12"/>
      <c r="B704" s="10"/>
      <c r="C704" s="29"/>
      <c r="D704" s="7"/>
      <c r="E704" s="11"/>
      <c r="F704" s="120"/>
      <c r="G704" s="5"/>
      <c r="H704" s="5"/>
      <c r="I704" s="16"/>
      <c r="J704" s="13"/>
      <c r="K704" s="105"/>
      <c r="L704" s="7"/>
      <c r="M704" s="7"/>
      <c r="N704" s="6"/>
      <c r="O704" s="88">
        <f t="shared" ca="1" si="38"/>
        <v>44593</v>
      </c>
      <c r="P704" s="5"/>
      <c r="Q704" s="13"/>
      <c r="R704" s="11"/>
      <c r="S704" s="24"/>
      <c r="T704" s="24"/>
      <c r="U704" s="24"/>
      <c r="V704" s="24"/>
      <c r="W704" s="180"/>
      <c r="X704" s="24"/>
      <c r="Y704" s="24"/>
      <c r="Z704" s="7"/>
      <c r="AA704" s="22"/>
      <c r="AB704" s="110"/>
      <c r="AC704" s="58"/>
      <c r="AE704" s="161">
        <f>IF(COUNTIF($F$5:$F704,F704)&gt;1,"0",COUNTIF($F$5:$F704,F704))</f>
        <v>0</v>
      </c>
      <c r="AF704" s="162">
        <f>COUNTIF($I704,"*GSB*")*$AE704</f>
        <v>0</v>
      </c>
      <c r="AG704" s="33">
        <f>COUNTIF($I704,"3a")*$AE704</f>
        <v>0</v>
      </c>
      <c r="AH704" s="33">
        <f>COUNTIF($I704,"4e")*$AE704</f>
        <v>0</v>
      </c>
      <c r="AI704" s="33">
        <f t="shared" si="36"/>
        <v>0</v>
      </c>
      <c r="AJ704" s="33">
        <f>COUNTIF($I704,"BAM")*$AE704</f>
        <v>0</v>
      </c>
      <c r="AK704" s="163">
        <f>(COUNTIF($I704,"AUTRES")+COUNTIF($I704,"UID")+COUNTIF($I704,"CII")+COUNTIF($I704,"EAE"))*$AE704</f>
        <v>0</v>
      </c>
      <c r="AL704" s="164">
        <f t="shared" si="37"/>
        <v>0</v>
      </c>
      <c r="AM704" s="33">
        <f>COUNTIF($J704,"MAR")*$AE704</f>
        <v>0</v>
      </c>
      <c r="AN704" s="165">
        <f>COUNTIF($J704,"TER")*$AE704</f>
        <v>0</v>
      </c>
    </row>
    <row r="705" spans="1:40" ht="20.100000000000001" customHeight="1" x14ac:dyDescent="0.25">
      <c r="A705" s="12"/>
      <c r="B705" s="10"/>
      <c r="C705" s="29"/>
      <c r="D705" s="7"/>
      <c r="E705" s="11"/>
      <c r="F705" s="120"/>
      <c r="G705" s="5"/>
      <c r="H705" s="5"/>
      <c r="I705" s="16"/>
      <c r="J705" s="13"/>
      <c r="K705" s="105"/>
      <c r="L705" s="7"/>
      <c r="M705" s="7"/>
      <c r="N705" s="6"/>
      <c r="O705" s="88">
        <f t="shared" ca="1" si="38"/>
        <v>44593</v>
      </c>
      <c r="P705" s="5"/>
      <c r="Q705" s="13"/>
      <c r="R705" s="11"/>
      <c r="S705" s="24"/>
      <c r="T705" s="24"/>
      <c r="U705" s="24"/>
      <c r="V705" s="24"/>
      <c r="W705" s="180"/>
      <c r="X705" s="24"/>
      <c r="Y705" s="24"/>
      <c r="Z705" s="7"/>
      <c r="AA705" s="22"/>
      <c r="AB705" s="110"/>
      <c r="AC705" s="58"/>
      <c r="AE705" s="161">
        <f>IF(COUNTIF($F$5:$F705,F705)&gt;1,"0",COUNTIF($F$5:$F705,F705))</f>
        <v>0</v>
      </c>
      <c r="AF705" s="162">
        <f>COUNTIF($I705,"*GSB*")*$AE705</f>
        <v>0</v>
      </c>
      <c r="AG705" s="33">
        <f>COUNTIF($I705,"3a")*$AE705</f>
        <v>0</v>
      </c>
      <c r="AH705" s="33">
        <f>COUNTIF($I705,"4e")*$AE705</f>
        <v>0</v>
      </c>
      <c r="AI705" s="33">
        <f t="shared" si="36"/>
        <v>0</v>
      </c>
      <c r="AJ705" s="33">
        <f>COUNTIF($I705,"BAM")*$AE705</f>
        <v>0</v>
      </c>
      <c r="AK705" s="163">
        <f>(COUNTIF($I705,"AUTRES")+COUNTIF($I705,"UID")+COUNTIF($I705,"CII")+COUNTIF($I705,"EAE"))*$AE705</f>
        <v>0</v>
      </c>
      <c r="AL705" s="164">
        <f t="shared" si="37"/>
        <v>0</v>
      </c>
      <c r="AM705" s="33">
        <f>COUNTIF($J705,"MAR")*$AE705</f>
        <v>0</v>
      </c>
      <c r="AN705" s="165">
        <f>COUNTIF($J705,"TER")*$AE705</f>
        <v>0</v>
      </c>
    </row>
    <row r="706" spans="1:40" ht="20.100000000000001" customHeight="1" x14ac:dyDescent="0.25">
      <c r="A706" s="12"/>
      <c r="B706" s="10"/>
      <c r="C706" s="29"/>
      <c r="D706" s="7"/>
      <c r="E706" s="11"/>
      <c r="F706" s="120"/>
      <c r="G706" s="5"/>
      <c r="H706" s="5"/>
      <c r="I706" s="16"/>
      <c r="J706" s="13"/>
      <c r="K706" s="105"/>
      <c r="L706" s="7"/>
      <c r="M706" s="7"/>
      <c r="N706" s="6"/>
      <c r="O706" s="88">
        <f t="shared" ca="1" si="38"/>
        <v>44593</v>
      </c>
      <c r="P706" s="5"/>
      <c r="Q706" s="13"/>
      <c r="R706" s="11"/>
      <c r="S706" s="24"/>
      <c r="T706" s="24"/>
      <c r="U706" s="24"/>
      <c r="V706" s="24"/>
      <c r="W706" s="180"/>
      <c r="X706" s="24"/>
      <c r="Y706" s="24"/>
      <c r="Z706" s="7"/>
      <c r="AA706" s="22"/>
      <c r="AB706" s="110"/>
      <c r="AC706" s="58"/>
      <c r="AE706" s="161">
        <f>IF(COUNTIF($F$5:$F706,F706)&gt;1,"0",COUNTIF($F$5:$F706,F706))</f>
        <v>0</v>
      </c>
      <c r="AF706" s="162">
        <f>COUNTIF($I706,"*GSB*")*$AE706</f>
        <v>0</v>
      </c>
      <c r="AG706" s="33">
        <f>COUNTIF($I706,"3a")*$AE706</f>
        <v>0</v>
      </c>
      <c r="AH706" s="33">
        <f>COUNTIF($I706,"4e")*$AE706</f>
        <v>0</v>
      </c>
      <c r="AI706" s="33">
        <f t="shared" si="36"/>
        <v>0</v>
      </c>
      <c r="AJ706" s="33">
        <f>COUNTIF($I706,"BAM")*$AE706</f>
        <v>0</v>
      </c>
      <c r="AK706" s="163">
        <f>(COUNTIF($I706,"AUTRES")+COUNTIF($I706,"UID")+COUNTIF($I706,"CII")+COUNTIF($I706,"EAE"))*$AE706</f>
        <v>0</v>
      </c>
      <c r="AL706" s="164">
        <f t="shared" si="37"/>
        <v>0</v>
      </c>
      <c r="AM706" s="33">
        <f>COUNTIF($J706,"MAR")*$AE706</f>
        <v>0</v>
      </c>
      <c r="AN706" s="165">
        <f>COUNTIF($J706,"TER")*$AE706</f>
        <v>0</v>
      </c>
    </row>
    <row r="707" spans="1:40" ht="20.100000000000001" customHeight="1" x14ac:dyDescent="0.25">
      <c r="A707" s="12"/>
      <c r="B707" s="10"/>
      <c r="C707" s="29"/>
      <c r="D707" s="7"/>
      <c r="E707" s="11"/>
      <c r="F707" s="120"/>
      <c r="G707" s="5"/>
      <c r="H707" s="5"/>
      <c r="I707" s="16"/>
      <c r="J707" s="13"/>
      <c r="K707" s="105"/>
      <c r="L707" s="7"/>
      <c r="M707" s="7"/>
      <c r="N707" s="6"/>
      <c r="O707" s="88">
        <f t="shared" ca="1" si="38"/>
        <v>44593</v>
      </c>
      <c r="P707" s="5"/>
      <c r="Q707" s="13"/>
      <c r="R707" s="11"/>
      <c r="S707" s="24"/>
      <c r="T707" s="24"/>
      <c r="U707" s="24"/>
      <c r="V707" s="24"/>
      <c r="W707" s="180"/>
      <c r="X707" s="24"/>
      <c r="Y707" s="24"/>
      <c r="Z707" s="7"/>
      <c r="AA707" s="22"/>
      <c r="AB707" s="110"/>
      <c r="AC707" s="58"/>
      <c r="AE707" s="161">
        <f>IF(COUNTIF($F$5:$F707,F707)&gt;1,"0",COUNTIF($F$5:$F707,F707))</f>
        <v>0</v>
      </c>
      <c r="AF707" s="162">
        <f>COUNTIF($I707,"*GSB*")*$AE707</f>
        <v>0</v>
      </c>
      <c r="AG707" s="33">
        <f>COUNTIF($I707,"3a")*$AE707</f>
        <v>0</v>
      </c>
      <c r="AH707" s="33">
        <f>COUNTIF($I707,"4e")*$AE707</f>
        <v>0</v>
      </c>
      <c r="AI707" s="33">
        <f t="shared" si="36"/>
        <v>0</v>
      </c>
      <c r="AJ707" s="33">
        <f>COUNTIF($I707,"BAM")*$AE707</f>
        <v>0</v>
      </c>
      <c r="AK707" s="163">
        <f>(COUNTIF($I707,"AUTRES")+COUNTIF($I707,"UID")+COUNTIF($I707,"CII")+COUNTIF($I707,"EAE"))*$AE707</f>
        <v>0</v>
      </c>
      <c r="AL707" s="164">
        <f t="shared" si="37"/>
        <v>0</v>
      </c>
      <c r="AM707" s="33">
        <f>COUNTIF($J707,"MAR")*$AE707</f>
        <v>0</v>
      </c>
      <c r="AN707" s="165">
        <f>COUNTIF($J707,"TER")*$AE707</f>
        <v>0</v>
      </c>
    </row>
    <row r="708" spans="1:40" ht="20.100000000000001" customHeight="1" x14ac:dyDescent="0.25">
      <c r="A708" s="12"/>
      <c r="B708" s="10"/>
      <c r="C708" s="29"/>
      <c r="D708" s="7"/>
      <c r="E708" s="11"/>
      <c r="F708" s="120"/>
      <c r="G708" s="5"/>
      <c r="H708" s="5"/>
      <c r="I708" s="16"/>
      <c r="J708" s="13"/>
      <c r="K708" s="105"/>
      <c r="L708" s="7"/>
      <c r="M708" s="7"/>
      <c r="N708" s="6"/>
      <c r="O708" s="88">
        <f t="shared" ca="1" si="38"/>
        <v>44593</v>
      </c>
      <c r="P708" s="5"/>
      <c r="Q708" s="13"/>
      <c r="R708" s="11"/>
      <c r="S708" s="24"/>
      <c r="T708" s="24"/>
      <c r="U708" s="24"/>
      <c r="V708" s="24"/>
      <c r="W708" s="180"/>
      <c r="X708" s="24"/>
      <c r="Y708" s="24"/>
      <c r="Z708" s="7"/>
      <c r="AA708" s="22"/>
      <c r="AB708" s="110"/>
      <c r="AC708" s="58"/>
      <c r="AE708" s="161">
        <f>IF(COUNTIF($F$5:$F708,F708)&gt;1,"0",COUNTIF($F$5:$F708,F708))</f>
        <v>0</v>
      </c>
      <c r="AF708" s="162">
        <f>COUNTIF($I708,"*GSB*")*$AE708</f>
        <v>0</v>
      </c>
      <c r="AG708" s="33">
        <f>COUNTIF($I708,"3a")*$AE708</f>
        <v>0</v>
      </c>
      <c r="AH708" s="33">
        <f>COUNTIF($I708,"4e")*$AE708</f>
        <v>0</v>
      </c>
      <c r="AI708" s="33">
        <f t="shared" si="36"/>
        <v>0</v>
      </c>
      <c r="AJ708" s="33">
        <f>COUNTIF($I708,"BAM")*$AE708</f>
        <v>0</v>
      </c>
      <c r="AK708" s="163">
        <f>(COUNTIF($I708,"AUTRES")+COUNTIF($I708,"UID")+COUNTIF($I708,"CII")+COUNTIF($I708,"EAE"))*$AE708</f>
        <v>0</v>
      </c>
      <c r="AL708" s="164">
        <f t="shared" si="37"/>
        <v>0</v>
      </c>
      <c r="AM708" s="33">
        <f>COUNTIF($J708,"MAR")*$AE708</f>
        <v>0</v>
      </c>
      <c r="AN708" s="165">
        <f>COUNTIF($J708,"TER")*$AE708</f>
        <v>0</v>
      </c>
    </row>
    <row r="709" spans="1:40" ht="20.100000000000001" customHeight="1" x14ac:dyDescent="0.25">
      <c r="A709" s="12"/>
      <c r="B709" s="10"/>
      <c r="C709" s="29"/>
      <c r="D709" s="7"/>
      <c r="E709" s="11"/>
      <c r="F709" s="120"/>
      <c r="G709" s="5"/>
      <c r="H709" s="5"/>
      <c r="I709" s="16"/>
      <c r="J709" s="13"/>
      <c r="K709" s="105"/>
      <c r="L709" s="7"/>
      <c r="M709" s="7"/>
      <c r="N709" s="6"/>
      <c r="O709" s="88">
        <f t="shared" ca="1" si="38"/>
        <v>44593</v>
      </c>
      <c r="P709" s="5"/>
      <c r="Q709" s="13"/>
      <c r="R709" s="11"/>
      <c r="S709" s="24"/>
      <c r="T709" s="24"/>
      <c r="U709" s="24"/>
      <c r="V709" s="24"/>
      <c r="W709" s="180"/>
      <c r="X709" s="24"/>
      <c r="Y709" s="24"/>
      <c r="Z709" s="7"/>
      <c r="AA709" s="22"/>
      <c r="AB709" s="110"/>
      <c r="AC709" s="58"/>
      <c r="AE709" s="161">
        <f>IF(COUNTIF($F$5:$F709,F709)&gt;1,"0",COUNTIF($F$5:$F709,F709))</f>
        <v>0</v>
      </c>
      <c r="AF709" s="162">
        <f>COUNTIF($I709,"*GSB*")*$AE709</f>
        <v>0</v>
      </c>
      <c r="AG709" s="33">
        <f>COUNTIF($I709,"3a")*$AE709</f>
        <v>0</v>
      </c>
      <c r="AH709" s="33">
        <f>COUNTIF($I709,"4e")*$AE709</f>
        <v>0</v>
      </c>
      <c r="AI709" s="33">
        <f t="shared" ref="AI709:AI772" si="39">COUNTIF($I709,"*CNEC*")*$AE709</f>
        <v>0</v>
      </c>
      <c r="AJ709" s="33">
        <f>COUNTIF($I709,"BAM")*$AE709</f>
        <v>0</v>
      </c>
      <c r="AK709" s="163">
        <f>(COUNTIF($I709,"AUTRES")+COUNTIF($I709,"UID")+COUNTIF($I709,"CII")+COUNTIF($I709,"EAE"))*$AE709</f>
        <v>0</v>
      </c>
      <c r="AL709" s="164">
        <f t="shared" ref="AL709:AL772" si="40">COUNTIF($J709,"AIR")*$AE709</f>
        <v>0</v>
      </c>
      <c r="AM709" s="33">
        <f>COUNTIF($J709,"MAR")*$AE709</f>
        <v>0</v>
      </c>
      <c r="AN709" s="165">
        <f>COUNTIF($J709,"TER")*$AE709</f>
        <v>0</v>
      </c>
    </row>
    <row r="710" spans="1:40" ht="20.100000000000001" customHeight="1" x14ac:dyDescent="0.25">
      <c r="A710" s="12"/>
      <c r="B710" s="10"/>
      <c r="C710" s="29"/>
      <c r="D710" s="7"/>
      <c r="E710" s="11"/>
      <c r="F710" s="120"/>
      <c r="G710" s="5"/>
      <c r="H710" s="5"/>
      <c r="I710" s="16"/>
      <c r="J710" s="13"/>
      <c r="K710" s="105"/>
      <c r="L710" s="7"/>
      <c r="M710" s="7"/>
      <c r="N710" s="6"/>
      <c r="O710" s="88">
        <f t="shared" ca="1" si="38"/>
        <v>44593</v>
      </c>
      <c r="P710" s="5"/>
      <c r="Q710" s="13"/>
      <c r="R710" s="11"/>
      <c r="S710" s="24"/>
      <c r="T710" s="24"/>
      <c r="U710" s="24"/>
      <c r="V710" s="24"/>
      <c r="W710" s="180"/>
      <c r="X710" s="24"/>
      <c r="Y710" s="24"/>
      <c r="Z710" s="7"/>
      <c r="AA710" s="22"/>
      <c r="AB710" s="110"/>
      <c r="AC710" s="58"/>
      <c r="AE710" s="161">
        <f>IF(COUNTIF($F$5:$F710,F710)&gt;1,"0",COUNTIF($F$5:$F710,F710))</f>
        <v>0</v>
      </c>
      <c r="AF710" s="162">
        <f>COUNTIF($I710,"*GSB*")*$AE710</f>
        <v>0</v>
      </c>
      <c r="AG710" s="33">
        <f>COUNTIF($I710,"3a")*$AE710</f>
        <v>0</v>
      </c>
      <c r="AH710" s="33">
        <f>COUNTIF($I710,"4e")*$AE710</f>
        <v>0</v>
      </c>
      <c r="AI710" s="33">
        <f t="shared" si="39"/>
        <v>0</v>
      </c>
      <c r="AJ710" s="33">
        <f>COUNTIF($I710,"BAM")*$AE710</f>
        <v>0</v>
      </c>
      <c r="AK710" s="163">
        <f>(COUNTIF($I710,"AUTRES")+COUNTIF($I710,"UID")+COUNTIF($I710,"CII")+COUNTIF($I710,"EAE"))*$AE710</f>
        <v>0</v>
      </c>
      <c r="AL710" s="164">
        <f t="shared" si="40"/>
        <v>0</v>
      </c>
      <c r="AM710" s="33">
        <f>COUNTIF($J710,"MAR")*$AE710</f>
        <v>0</v>
      </c>
      <c r="AN710" s="165">
        <f>COUNTIF($J710,"TER")*$AE710</f>
        <v>0</v>
      </c>
    </row>
    <row r="711" spans="1:40" ht="20.100000000000001" customHeight="1" x14ac:dyDescent="0.25">
      <c r="A711" s="12"/>
      <c r="B711" s="10"/>
      <c r="C711" s="29"/>
      <c r="D711" s="7"/>
      <c r="E711" s="11"/>
      <c r="F711" s="120"/>
      <c r="G711" s="5"/>
      <c r="H711" s="5"/>
      <c r="I711" s="16"/>
      <c r="J711" s="13"/>
      <c r="K711" s="105"/>
      <c r="L711" s="7"/>
      <c r="M711" s="7"/>
      <c r="N711" s="6"/>
      <c r="O711" s="88">
        <f t="shared" ca="1" si="38"/>
        <v>44593</v>
      </c>
      <c r="P711" s="5"/>
      <c r="Q711" s="13"/>
      <c r="R711" s="11"/>
      <c r="S711" s="24"/>
      <c r="T711" s="24"/>
      <c r="U711" s="24"/>
      <c r="V711" s="24"/>
      <c r="W711" s="180"/>
      <c r="X711" s="24"/>
      <c r="Y711" s="24"/>
      <c r="Z711" s="7"/>
      <c r="AA711" s="22"/>
      <c r="AB711" s="110"/>
      <c r="AC711" s="58"/>
      <c r="AE711" s="161">
        <f>IF(COUNTIF($F$5:$F711,F711)&gt;1,"0",COUNTIF($F$5:$F711,F711))</f>
        <v>0</v>
      </c>
      <c r="AF711" s="162">
        <f>COUNTIF($I711,"*GSB*")*$AE711</f>
        <v>0</v>
      </c>
      <c r="AG711" s="33">
        <f>COUNTIF($I711,"3a")*$AE711</f>
        <v>0</v>
      </c>
      <c r="AH711" s="33">
        <f>COUNTIF($I711,"4e")*$AE711</f>
        <v>0</v>
      </c>
      <c r="AI711" s="33">
        <f t="shared" si="39"/>
        <v>0</v>
      </c>
      <c r="AJ711" s="33">
        <f>COUNTIF($I711,"BAM")*$AE711</f>
        <v>0</v>
      </c>
      <c r="AK711" s="163">
        <f>(COUNTIF($I711,"AUTRES")+COUNTIF($I711,"UID")+COUNTIF($I711,"CII")+COUNTIF($I711,"EAE"))*$AE711</f>
        <v>0</v>
      </c>
      <c r="AL711" s="164">
        <f t="shared" si="40"/>
        <v>0</v>
      </c>
      <c r="AM711" s="33">
        <f>COUNTIF($J711,"MAR")*$AE711</f>
        <v>0</v>
      </c>
      <c r="AN711" s="165">
        <f>COUNTIF($J711,"TER")*$AE711</f>
        <v>0</v>
      </c>
    </row>
    <row r="712" spans="1:40" ht="20.100000000000001" customHeight="1" x14ac:dyDescent="0.25">
      <c r="A712" s="12"/>
      <c r="B712" s="10"/>
      <c r="C712" s="29"/>
      <c r="D712" s="7"/>
      <c r="E712" s="11"/>
      <c r="F712" s="120"/>
      <c r="G712" s="5"/>
      <c r="H712" s="5"/>
      <c r="I712" s="16"/>
      <c r="J712" s="13"/>
      <c r="K712" s="105"/>
      <c r="L712" s="7"/>
      <c r="M712" s="7"/>
      <c r="N712" s="6"/>
      <c r="O712" s="88">
        <f t="shared" ca="1" si="38"/>
        <v>44593</v>
      </c>
      <c r="P712" s="5"/>
      <c r="Q712" s="13"/>
      <c r="R712" s="11"/>
      <c r="S712" s="24"/>
      <c r="T712" s="24"/>
      <c r="U712" s="24"/>
      <c r="V712" s="24"/>
      <c r="W712" s="180"/>
      <c r="X712" s="24"/>
      <c r="Y712" s="24"/>
      <c r="Z712" s="7"/>
      <c r="AA712" s="22"/>
      <c r="AB712" s="110"/>
      <c r="AC712" s="58"/>
      <c r="AE712" s="161">
        <f>IF(COUNTIF($F$5:$F712,F712)&gt;1,"0",COUNTIF($F$5:$F712,F712))</f>
        <v>0</v>
      </c>
      <c r="AF712" s="162">
        <f>COUNTIF($I712,"*GSB*")*$AE712</f>
        <v>0</v>
      </c>
      <c r="AG712" s="33">
        <f>COUNTIF($I712,"3a")*$AE712</f>
        <v>0</v>
      </c>
      <c r="AH712" s="33">
        <f>COUNTIF($I712,"4e")*$AE712</f>
        <v>0</v>
      </c>
      <c r="AI712" s="33">
        <f t="shared" si="39"/>
        <v>0</v>
      </c>
      <c r="AJ712" s="33">
        <f>COUNTIF($I712,"BAM")*$AE712</f>
        <v>0</v>
      </c>
      <c r="AK712" s="163">
        <f>(COUNTIF($I712,"AUTRES")+COUNTIF($I712,"UID")+COUNTIF($I712,"CII")+COUNTIF($I712,"EAE"))*$AE712</f>
        <v>0</v>
      </c>
      <c r="AL712" s="164">
        <f t="shared" si="40"/>
        <v>0</v>
      </c>
      <c r="AM712" s="33">
        <f>COUNTIF($J712,"MAR")*$AE712</f>
        <v>0</v>
      </c>
      <c r="AN712" s="165">
        <f>COUNTIF($J712,"TER")*$AE712</f>
        <v>0</v>
      </c>
    </row>
    <row r="713" spans="1:40" ht="20.100000000000001" customHeight="1" x14ac:dyDescent="0.25">
      <c r="A713" s="12"/>
      <c r="B713" s="10"/>
      <c r="C713" s="29"/>
      <c r="D713" s="7"/>
      <c r="E713" s="11"/>
      <c r="F713" s="120"/>
      <c r="G713" s="5"/>
      <c r="H713" s="5"/>
      <c r="I713" s="16"/>
      <c r="J713" s="13"/>
      <c r="K713" s="105"/>
      <c r="L713" s="7"/>
      <c r="M713" s="7"/>
      <c r="N713" s="6"/>
      <c r="O713" s="88">
        <f t="shared" ca="1" si="38"/>
        <v>44593</v>
      </c>
      <c r="P713" s="5"/>
      <c r="Q713" s="13"/>
      <c r="R713" s="11"/>
      <c r="S713" s="24"/>
      <c r="T713" s="24"/>
      <c r="U713" s="24"/>
      <c r="V713" s="24"/>
      <c r="W713" s="180"/>
      <c r="X713" s="24"/>
      <c r="Y713" s="24"/>
      <c r="Z713" s="7"/>
      <c r="AA713" s="22"/>
      <c r="AB713" s="110"/>
      <c r="AC713" s="58"/>
      <c r="AE713" s="161">
        <f>IF(COUNTIF($F$5:$F713,F713)&gt;1,"0",COUNTIF($F$5:$F713,F713))</f>
        <v>0</v>
      </c>
      <c r="AF713" s="162">
        <f>COUNTIF($I713,"*GSB*")*$AE713</f>
        <v>0</v>
      </c>
      <c r="AG713" s="33">
        <f>COUNTIF($I713,"3a")*$AE713</f>
        <v>0</v>
      </c>
      <c r="AH713" s="33">
        <f>COUNTIF($I713,"4e")*$AE713</f>
        <v>0</v>
      </c>
      <c r="AI713" s="33">
        <f t="shared" si="39"/>
        <v>0</v>
      </c>
      <c r="AJ713" s="33">
        <f>COUNTIF($I713,"BAM")*$AE713</f>
        <v>0</v>
      </c>
      <c r="AK713" s="163">
        <f>(COUNTIF($I713,"AUTRES")+COUNTIF($I713,"UID")+COUNTIF($I713,"CII")+COUNTIF($I713,"EAE"))*$AE713</f>
        <v>0</v>
      </c>
      <c r="AL713" s="164">
        <f t="shared" si="40"/>
        <v>0</v>
      </c>
      <c r="AM713" s="33">
        <f>COUNTIF($J713,"MAR")*$AE713</f>
        <v>0</v>
      </c>
      <c r="AN713" s="165">
        <f>COUNTIF($J713,"TER")*$AE713</f>
        <v>0</v>
      </c>
    </row>
    <row r="714" spans="1:40" ht="20.100000000000001" customHeight="1" x14ac:dyDescent="0.25">
      <c r="A714" s="12"/>
      <c r="B714" s="10"/>
      <c r="C714" s="29"/>
      <c r="D714" s="7"/>
      <c r="E714" s="11"/>
      <c r="F714" s="120"/>
      <c r="G714" s="5"/>
      <c r="H714" s="5"/>
      <c r="I714" s="16"/>
      <c r="J714" s="13"/>
      <c r="K714" s="105"/>
      <c r="L714" s="7"/>
      <c r="M714" s="7"/>
      <c r="N714" s="6"/>
      <c r="O714" s="88">
        <f t="shared" ca="1" si="38"/>
        <v>44593</v>
      </c>
      <c r="P714" s="5"/>
      <c r="Q714" s="13"/>
      <c r="R714" s="11"/>
      <c r="S714" s="24"/>
      <c r="T714" s="24"/>
      <c r="U714" s="24"/>
      <c r="V714" s="24"/>
      <c r="W714" s="180"/>
      <c r="X714" s="24"/>
      <c r="Y714" s="24"/>
      <c r="Z714" s="7"/>
      <c r="AA714" s="22"/>
      <c r="AB714" s="110"/>
      <c r="AC714" s="58"/>
      <c r="AE714" s="161">
        <f>IF(COUNTIF($F$5:$F714,F714)&gt;1,"0",COUNTIF($F$5:$F714,F714))</f>
        <v>0</v>
      </c>
      <c r="AF714" s="162">
        <f>COUNTIF($I714,"*GSB*")*$AE714</f>
        <v>0</v>
      </c>
      <c r="AG714" s="33">
        <f>COUNTIF($I714,"3a")*$AE714</f>
        <v>0</v>
      </c>
      <c r="AH714" s="33">
        <f>COUNTIF($I714,"4e")*$AE714</f>
        <v>0</v>
      </c>
      <c r="AI714" s="33">
        <f t="shared" si="39"/>
        <v>0</v>
      </c>
      <c r="AJ714" s="33">
        <f>COUNTIF($I714,"BAM")*$AE714</f>
        <v>0</v>
      </c>
      <c r="AK714" s="163">
        <f>(COUNTIF($I714,"AUTRES")+COUNTIF($I714,"UID")+COUNTIF($I714,"CII")+COUNTIF($I714,"EAE"))*$AE714</f>
        <v>0</v>
      </c>
      <c r="AL714" s="164">
        <f t="shared" si="40"/>
        <v>0</v>
      </c>
      <c r="AM714" s="33">
        <f>COUNTIF($J714,"MAR")*$AE714</f>
        <v>0</v>
      </c>
      <c r="AN714" s="165">
        <f>COUNTIF($J714,"TER")*$AE714</f>
        <v>0</v>
      </c>
    </row>
    <row r="715" spans="1:40" ht="20.100000000000001" customHeight="1" x14ac:dyDescent="0.25">
      <c r="A715" s="12"/>
      <c r="B715" s="10"/>
      <c r="C715" s="29"/>
      <c r="D715" s="7"/>
      <c r="E715" s="11"/>
      <c r="F715" s="120"/>
      <c r="G715" s="5"/>
      <c r="H715" s="5"/>
      <c r="I715" s="16"/>
      <c r="J715" s="13"/>
      <c r="K715" s="105"/>
      <c r="L715" s="7"/>
      <c r="M715" s="7"/>
      <c r="N715" s="6"/>
      <c r="O715" s="88">
        <f t="shared" ca="1" si="38"/>
        <v>44593</v>
      </c>
      <c r="P715" s="5"/>
      <c r="Q715" s="13"/>
      <c r="R715" s="11"/>
      <c r="S715" s="24"/>
      <c r="T715" s="24"/>
      <c r="U715" s="24"/>
      <c r="V715" s="24"/>
      <c r="W715" s="180"/>
      <c r="X715" s="24"/>
      <c r="Y715" s="24"/>
      <c r="Z715" s="7"/>
      <c r="AA715" s="22"/>
      <c r="AB715" s="110"/>
      <c r="AC715" s="58"/>
      <c r="AE715" s="161">
        <f>IF(COUNTIF($F$5:$F715,F715)&gt;1,"0",COUNTIF($F$5:$F715,F715))</f>
        <v>0</v>
      </c>
      <c r="AF715" s="162">
        <f>COUNTIF($I715,"*GSB*")*$AE715</f>
        <v>0</v>
      </c>
      <c r="AG715" s="33">
        <f>COUNTIF($I715,"3a")*$AE715</f>
        <v>0</v>
      </c>
      <c r="AH715" s="33">
        <f>COUNTIF($I715,"4e")*$AE715</f>
        <v>0</v>
      </c>
      <c r="AI715" s="33">
        <f t="shared" si="39"/>
        <v>0</v>
      </c>
      <c r="AJ715" s="33">
        <f>COUNTIF($I715,"BAM")*$AE715</f>
        <v>0</v>
      </c>
      <c r="AK715" s="163">
        <f>(COUNTIF($I715,"AUTRES")+COUNTIF($I715,"UID")+COUNTIF($I715,"CII")+COUNTIF($I715,"EAE"))*$AE715</f>
        <v>0</v>
      </c>
      <c r="AL715" s="164">
        <f t="shared" si="40"/>
        <v>0</v>
      </c>
      <c r="AM715" s="33">
        <f>COUNTIF($J715,"MAR")*$AE715</f>
        <v>0</v>
      </c>
      <c r="AN715" s="165">
        <f>COUNTIF($J715,"TER")*$AE715</f>
        <v>0</v>
      </c>
    </row>
    <row r="716" spans="1:40" ht="20.100000000000001" customHeight="1" x14ac:dyDescent="0.25">
      <c r="A716" s="12"/>
      <c r="B716" s="10"/>
      <c r="C716" s="29"/>
      <c r="D716" s="7"/>
      <c r="E716" s="11"/>
      <c r="F716" s="120"/>
      <c r="G716" s="5"/>
      <c r="H716" s="5"/>
      <c r="I716" s="16"/>
      <c r="J716" s="13"/>
      <c r="K716" s="105"/>
      <c r="L716" s="7"/>
      <c r="M716" s="7"/>
      <c r="N716" s="6"/>
      <c r="O716" s="88">
        <f t="shared" ca="1" si="38"/>
        <v>44593</v>
      </c>
      <c r="P716" s="5"/>
      <c r="Q716" s="13"/>
      <c r="R716" s="11"/>
      <c r="S716" s="24"/>
      <c r="T716" s="24"/>
      <c r="U716" s="24"/>
      <c r="V716" s="24"/>
      <c r="W716" s="180"/>
      <c r="X716" s="24"/>
      <c r="Y716" s="24"/>
      <c r="Z716" s="7"/>
      <c r="AA716" s="22"/>
      <c r="AB716" s="110"/>
      <c r="AC716" s="58"/>
      <c r="AE716" s="161">
        <f>IF(COUNTIF($F$5:$F716,F716)&gt;1,"0",COUNTIF($F$5:$F716,F716))</f>
        <v>0</v>
      </c>
      <c r="AF716" s="162">
        <f>COUNTIF($I716,"*GSB*")*$AE716</f>
        <v>0</v>
      </c>
      <c r="AG716" s="33">
        <f>COUNTIF($I716,"3a")*$AE716</f>
        <v>0</v>
      </c>
      <c r="AH716" s="33">
        <f>COUNTIF($I716,"4e")*$AE716</f>
        <v>0</v>
      </c>
      <c r="AI716" s="33">
        <f t="shared" si="39"/>
        <v>0</v>
      </c>
      <c r="AJ716" s="33">
        <f>COUNTIF($I716,"BAM")*$AE716</f>
        <v>0</v>
      </c>
      <c r="AK716" s="163">
        <f>(COUNTIF($I716,"AUTRES")+COUNTIF($I716,"UID")+COUNTIF($I716,"CII")+COUNTIF($I716,"EAE"))*$AE716</f>
        <v>0</v>
      </c>
      <c r="AL716" s="164">
        <f t="shared" si="40"/>
        <v>0</v>
      </c>
      <c r="AM716" s="33">
        <f>COUNTIF($J716,"MAR")*$AE716</f>
        <v>0</v>
      </c>
      <c r="AN716" s="165">
        <f>COUNTIF($J716,"TER")*$AE716</f>
        <v>0</v>
      </c>
    </row>
    <row r="717" spans="1:40" ht="20.100000000000001" customHeight="1" x14ac:dyDescent="0.25">
      <c r="A717" s="12"/>
      <c r="B717" s="10"/>
      <c r="C717" s="29"/>
      <c r="D717" s="7"/>
      <c r="E717" s="11"/>
      <c r="F717" s="120"/>
      <c r="G717" s="5"/>
      <c r="H717" s="5"/>
      <c r="I717" s="16"/>
      <c r="J717" s="13"/>
      <c r="K717" s="105"/>
      <c r="L717" s="7"/>
      <c r="M717" s="7"/>
      <c r="N717" s="6"/>
      <c r="O717" s="88">
        <f t="shared" ca="1" si="38"/>
        <v>44593</v>
      </c>
      <c r="P717" s="5"/>
      <c r="Q717" s="13"/>
      <c r="R717" s="11"/>
      <c r="S717" s="24"/>
      <c r="T717" s="24"/>
      <c r="U717" s="24"/>
      <c r="V717" s="24"/>
      <c r="W717" s="180"/>
      <c r="X717" s="24"/>
      <c r="Y717" s="24"/>
      <c r="Z717" s="7"/>
      <c r="AA717" s="22"/>
      <c r="AB717" s="110"/>
      <c r="AC717" s="58"/>
      <c r="AE717" s="161">
        <f>IF(COUNTIF($F$5:$F717,F717)&gt;1,"0",COUNTIF($F$5:$F717,F717))</f>
        <v>0</v>
      </c>
      <c r="AF717" s="162">
        <f>COUNTIF($I717,"*GSB*")*$AE717</f>
        <v>0</v>
      </c>
      <c r="AG717" s="33">
        <f>COUNTIF($I717,"3a")*$AE717</f>
        <v>0</v>
      </c>
      <c r="AH717" s="33">
        <f>COUNTIF($I717,"4e")*$AE717</f>
        <v>0</v>
      </c>
      <c r="AI717" s="33">
        <f t="shared" si="39"/>
        <v>0</v>
      </c>
      <c r="AJ717" s="33">
        <f>COUNTIF($I717,"BAM")*$AE717</f>
        <v>0</v>
      </c>
      <c r="AK717" s="163">
        <f>(COUNTIF($I717,"AUTRES")+COUNTIF($I717,"UID")+COUNTIF($I717,"CII")+COUNTIF($I717,"EAE"))*$AE717</f>
        <v>0</v>
      </c>
      <c r="AL717" s="164">
        <f t="shared" si="40"/>
        <v>0</v>
      </c>
      <c r="AM717" s="33">
        <f>COUNTIF($J717,"MAR")*$AE717</f>
        <v>0</v>
      </c>
      <c r="AN717" s="165">
        <f>COUNTIF($J717,"TER")*$AE717</f>
        <v>0</v>
      </c>
    </row>
    <row r="718" spans="1:40" ht="20.100000000000001" customHeight="1" x14ac:dyDescent="0.25">
      <c r="A718" s="12"/>
      <c r="B718" s="10"/>
      <c r="C718" s="29"/>
      <c r="D718" s="7"/>
      <c r="E718" s="11"/>
      <c r="F718" s="120"/>
      <c r="G718" s="5"/>
      <c r="H718" s="5"/>
      <c r="I718" s="16"/>
      <c r="J718" s="13"/>
      <c r="K718" s="105"/>
      <c r="L718" s="7"/>
      <c r="M718" s="7"/>
      <c r="N718" s="6"/>
      <c r="O718" s="88">
        <f t="shared" ca="1" si="38"/>
        <v>44593</v>
      </c>
      <c r="P718" s="5"/>
      <c r="Q718" s="13"/>
      <c r="R718" s="11"/>
      <c r="S718" s="24"/>
      <c r="T718" s="24"/>
      <c r="U718" s="24"/>
      <c r="V718" s="24"/>
      <c r="W718" s="180"/>
      <c r="X718" s="24"/>
      <c r="Y718" s="24"/>
      <c r="Z718" s="7"/>
      <c r="AA718" s="22"/>
      <c r="AB718" s="110"/>
      <c r="AC718" s="58"/>
      <c r="AE718" s="161">
        <f>IF(COUNTIF($F$5:$F718,F718)&gt;1,"0",COUNTIF($F$5:$F718,F718))</f>
        <v>0</v>
      </c>
      <c r="AF718" s="162">
        <f>COUNTIF($I718,"*GSB*")*$AE718</f>
        <v>0</v>
      </c>
      <c r="AG718" s="33">
        <f>COUNTIF($I718,"3a")*$AE718</f>
        <v>0</v>
      </c>
      <c r="AH718" s="33">
        <f>COUNTIF($I718,"4e")*$AE718</f>
        <v>0</v>
      </c>
      <c r="AI718" s="33">
        <f t="shared" si="39"/>
        <v>0</v>
      </c>
      <c r="AJ718" s="33">
        <f>COUNTIF($I718,"BAM")*$AE718</f>
        <v>0</v>
      </c>
      <c r="AK718" s="163">
        <f>(COUNTIF($I718,"AUTRES")+COUNTIF($I718,"UID")+COUNTIF($I718,"CII")+COUNTIF($I718,"EAE"))*$AE718</f>
        <v>0</v>
      </c>
      <c r="AL718" s="164">
        <f t="shared" si="40"/>
        <v>0</v>
      </c>
      <c r="AM718" s="33">
        <f>COUNTIF($J718,"MAR")*$AE718</f>
        <v>0</v>
      </c>
      <c r="AN718" s="165">
        <f>COUNTIF($J718,"TER")*$AE718</f>
        <v>0</v>
      </c>
    </row>
    <row r="719" spans="1:40" ht="20.100000000000001" customHeight="1" x14ac:dyDescent="0.25">
      <c r="A719" s="12"/>
      <c r="B719" s="10"/>
      <c r="C719" s="29"/>
      <c r="D719" s="7"/>
      <c r="E719" s="11"/>
      <c r="F719" s="120"/>
      <c r="G719" s="5"/>
      <c r="H719" s="5"/>
      <c r="I719" s="16"/>
      <c r="J719" s="13"/>
      <c r="K719" s="105"/>
      <c r="L719" s="7"/>
      <c r="M719" s="7"/>
      <c r="N719" s="6"/>
      <c r="O719" s="88">
        <f t="shared" ca="1" si="38"/>
        <v>44593</v>
      </c>
      <c r="P719" s="5"/>
      <c r="Q719" s="13"/>
      <c r="R719" s="11"/>
      <c r="S719" s="24"/>
      <c r="T719" s="24"/>
      <c r="U719" s="24"/>
      <c r="V719" s="24"/>
      <c r="W719" s="180"/>
      <c r="X719" s="24"/>
      <c r="Y719" s="24"/>
      <c r="Z719" s="7"/>
      <c r="AA719" s="22"/>
      <c r="AB719" s="110"/>
      <c r="AC719" s="58"/>
      <c r="AE719" s="161">
        <f>IF(COUNTIF($F$5:$F719,F719)&gt;1,"0",COUNTIF($F$5:$F719,F719))</f>
        <v>0</v>
      </c>
      <c r="AF719" s="162">
        <f>COUNTIF($I719,"*GSB*")*$AE719</f>
        <v>0</v>
      </c>
      <c r="AG719" s="33">
        <f>COUNTIF($I719,"3a")*$AE719</f>
        <v>0</v>
      </c>
      <c r="AH719" s="33">
        <f>COUNTIF($I719,"4e")*$AE719</f>
        <v>0</v>
      </c>
      <c r="AI719" s="33">
        <f t="shared" si="39"/>
        <v>0</v>
      </c>
      <c r="AJ719" s="33">
        <f>COUNTIF($I719,"BAM")*$AE719</f>
        <v>0</v>
      </c>
      <c r="AK719" s="163">
        <f>(COUNTIF($I719,"AUTRES")+COUNTIF($I719,"UID")+COUNTIF($I719,"CII")+COUNTIF($I719,"EAE"))*$AE719</f>
        <v>0</v>
      </c>
      <c r="AL719" s="164">
        <f t="shared" si="40"/>
        <v>0</v>
      </c>
      <c r="AM719" s="33">
        <f>COUNTIF($J719,"MAR")*$AE719</f>
        <v>0</v>
      </c>
      <c r="AN719" s="165">
        <f>COUNTIF($J719,"TER")*$AE719</f>
        <v>0</v>
      </c>
    </row>
    <row r="720" spans="1:40" ht="20.100000000000001" customHeight="1" x14ac:dyDescent="0.25">
      <c r="A720" s="12"/>
      <c r="B720" s="10"/>
      <c r="C720" s="29"/>
      <c r="D720" s="7"/>
      <c r="E720" s="11"/>
      <c r="F720" s="120"/>
      <c r="G720" s="5"/>
      <c r="H720" s="5"/>
      <c r="I720" s="16"/>
      <c r="J720" s="13"/>
      <c r="K720" s="105"/>
      <c r="L720" s="7"/>
      <c r="M720" s="7"/>
      <c r="N720" s="6"/>
      <c r="O720" s="88">
        <f t="shared" ca="1" si="38"/>
        <v>44593</v>
      </c>
      <c r="P720" s="5"/>
      <c r="Q720" s="13"/>
      <c r="R720" s="11"/>
      <c r="S720" s="24"/>
      <c r="T720" s="24"/>
      <c r="U720" s="24"/>
      <c r="V720" s="24"/>
      <c r="W720" s="180"/>
      <c r="X720" s="24"/>
      <c r="Y720" s="24"/>
      <c r="Z720" s="7"/>
      <c r="AA720" s="22"/>
      <c r="AB720" s="110"/>
      <c r="AC720" s="58"/>
      <c r="AE720" s="161">
        <f>IF(COUNTIF($F$5:$F720,F720)&gt;1,"0",COUNTIF($F$5:$F720,F720))</f>
        <v>0</v>
      </c>
      <c r="AF720" s="162">
        <f>COUNTIF($I720,"*GSB*")*$AE720</f>
        <v>0</v>
      </c>
      <c r="AG720" s="33">
        <f>COUNTIF($I720,"3a")*$AE720</f>
        <v>0</v>
      </c>
      <c r="AH720" s="33">
        <f>COUNTIF($I720,"4e")*$AE720</f>
        <v>0</v>
      </c>
      <c r="AI720" s="33">
        <f t="shared" si="39"/>
        <v>0</v>
      </c>
      <c r="AJ720" s="33">
        <f>COUNTIF($I720,"BAM")*$AE720</f>
        <v>0</v>
      </c>
      <c r="AK720" s="163">
        <f>(COUNTIF($I720,"AUTRES")+COUNTIF($I720,"UID")+COUNTIF($I720,"CII")+COUNTIF($I720,"EAE"))*$AE720</f>
        <v>0</v>
      </c>
      <c r="AL720" s="164">
        <f t="shared" si="40"/>
        <v>0</v>
      </c>
      <c r="AM720" s="33">
        <f>COUNTIF($J720,"MAR")*$AE720</f>
        <v>0</v>
      </c>
      <c r="AN720" s="165">
        <f>COUNTIF($J720,"TER")*$AE720</f>
        <v>0</v>
      </c>
    </row>
    <row r="721" spans="1:40" ht="20.100000000000001" customHeight="1" x14ac:dyDescent="0.25">
      <c r="A721" s="12"/>
      <c r="B721" s="10"/>
      <c r="C721" s="29"/>
      <c r="D721" s="7"/>
      <c r="E721" s="11"/>
      <c r="F721" s="120"/>
      <c r="G721" s="5"/>
      <c r="H721" s="5"/>
      <c r="I721" s="16"/>
      <c r="J721" s="13"/>
      <c r="K721" s="105"/>
      <c r="L721" s="7"/>
      <c r="M721" s="7"/>
      <c r="N721" s="6"/>
      <c r="O721" s="88">
        <f t="shared" ca="1" si="38"/>
        <v>44593</v>
      </c>
      <c r="P721" s="5"/>
      <c r="Q721" s="13"/>
      <c r="R721" s="11"/>
      <c r="S721" s="24"/>
      <c r="T721" s="24"/>
      <c r="U721" s="24"/>
      <c r="V721" s="24"/>
      <c r="W721" s="180"/>
      <c r="X721" s="24"/>
      <c r="Y721" s="24"/>
      <c r="Z721" s="7"/>
      <c r="AA721" s="22"/>
      <c r="AB721" s="110"/>
      <c r="AC721" s="58"/>
      <c r="AE721" s="161">
        <f>IF(COUNTIF($F$5:$F721,F721)&gt;1,"0",COUNTIF($F$5:$F721,F721))</f>
        <v>0</v>
      </c>
      <c r="AF721" s="162">
        <f>COUNTIF($I721,"*GSB*")*$AE721</f>
        <v>0</v>
      </c>
      <c r="AG721" s="33">
        <f>COUNTIF($I721,"3a")*$AE721</f>
        <v>0</v>
      </c>
      <c r="AH721" s="33">
        <f>COUNTIF($I721,"4e")*$AE721</f>
        <v>0</v>
      </c>
      <c r="AI721" s="33">
        <f t="shared" si="39"/>
        <v>0</v>
      </c>
      <c r="AJ721" s="33">
        <f>COUNTIF($I721,"BAM")*$AE721</f>
        <v>0</v>
      </c>
      <c r="AK721" s="163">
        <f>(COUNTIF($I721,"AUTRES")+COUNTIF($I721,"UID")+COUNTIF($I721,"CII")+COUNTIF($I721,"EAE"))*$AE721</f>
        <v>0</v>
      </c>
      <c r="AL721" s="164">
        <f t="shared" si="40"/>
        <v>0</v>
      </c>
      <c r="AM721" s="33">
        <f>COUNTIF($J721,"MAR")*$AE721</f>
        <v>0</v>
      </c>
      <c r="AN721" s="165">
        <f>COUNTIF($J721,"TER")*$AE721</f>
        <v>0</v>
      </c>
    </row>
    <row r="722" spans="1:40" ht="20.100000000000001" customHeight="1" x14ac:dyDescent="0.25">
      <c r="A722" s="12"/>
      <c r="B722" s="10"/>
      <c r="C722" s="29"/>
      <c r="D722" s="7"/>
      <c r="E722" s="11"/>
      <c r="F722" s="120"/>
      <c r="G722" s="5"/>
      <c r="H722" s="5"/>
      <c r="I722" s="16"/>
      <c r="J722" s="13"/>
      <c r="K722" s="105"/>
      <c r="L722" s="7"/>
      <c r="M722" s="7"/>
      <c r="N722" s="6"/>
      <c r="O722" s="88">
        <f t="shared" ca="1" si="38"/>
        <v>44593</v>
      </c>
      <c r="P722" s="5"/>
      <c r="Q722" s="13"/>
      <c r="R722" s="11"/>
      <c r="S722" s="24"/>
      <c r="T722" s="24"/>
      <c r="U722" s="24"/>
      <c r="V722" s="24"/>
      <c r="W722" s="180"/>
      <c r="X722" s="24"/>
      <c r="Y722" s="24"/>
      <c r="Z722" s="7"/>
      <c r="AA722" s="22"/>
      <c r="AB722" s="110"/>
      <c r="AC722" s="58"/>
      <c r="AE722" s="161">
        <f>IF(COUNTIF($F$5:$F722,F722)&gt;1,"0",COUNTIF($F$5:$F722,F722))</f>
        <v>0</v>
      </c>
      <c r="AF722" s="162">
        <f>COUNTIF($I722,"*GSB*")*$AE722</f>
        <v>0</v>
      </c>
      <c r="AG722" s="33">
        <f>COUNTIF($I722,"3a")*$AE722</f>
        <v>0</v>
      </c>
      <c r="AH722" s="33">
        <f>COUNTIF($I722,"4e")*$AE722</f>
        <v>0</v>
      </c>
      <c r="AI722" s="33">
        <f t="shared" si="39"/>
        <v>0</v>
      </c>
      <c r="AJ722" s="33">
        <f>COUNTIF($I722,"BAM")*$AE722</f>
        <v>0</v>
      </c>
      <c r="AK722" s="163">
        <f>(COUNTIF($I722,"AUTRES")+COUNTIF($I722,"UID")+COUNTIF($I722,"CII")+COUNTIF($I722,"EAE"))*$AE722</f>
        <v>0</v>
      </c>
      <c r="AL722" s="164">
        <f t="shared" si="40"/>
        <v>0</v>
      </c>
      <c r="AM722" s="33">
        <f>COUNTIF($J722,"MAR")*$AE722</f>
        <v>0</v>
      </c>
      <c r="AN722" s="165">
        <f>COUNTIF($J722,"TER")*$AE722</f>
        <v>0</v>
      </c>
    </row>
    <row r="723" spans="1:40" ht="20.100000000000001" customHeight="1" x14ac:dyDescent="0.25">
      <c r="A723" s="12"/>
      <c r="B723" s="10"/>
      <c r="C723" s="29"/>
      <c r="D723" s="7"/>
      <c r="E723" s="11"/>
      <c r="F723" s="120"/>
      <c r="G723" s="5"/>
      <c r="H723" s="5"/>
      <c r="I723" s="16"/>
      <c r="J723" s="13"/>
      <c r="K723" s="105"/>
      <c r="L723" s="7"/>
      <c r="M723" s="7"/>
      <c r="N723" s="6"/>
      <c r="O723" s="88">
        <f t="shared" ca="1" si="38"/>
        <v>44593</v>
      </c>
      <c r="P723" s="5"/>
      <c r="Q723" s="13"/>
      <c r="R723" s="11"/>
      <c r="S723" s="24"/>
      <c r="T723" s="24"/>
      <c r="U723" s="24"/>
      <c r="V723" s="24"/>
      <c r="W723" s="180"/>
      <c r="X723" s="24"/>
      <c r="Y723" s="24"/>
      <c r="Z723" s="7"/>
      <c r="AA723" s="22"/>
      <c r="AB723" s="110"/>
      <c r="AC723" s="58"/>
      <c r="AE723" s="161">
        <f>IF(COUNTIF($F$5:$F723,F723)&gt;1,"0",COUNTIF($F$5:$F723,F723))</f>
        <v>0</v>
      </c>
      <c r="AF723" s="162">
        <f>COUNTIF($I723,"*GSB*")*$AE723</f>
        <v>0</v>
      </c>
      <c r="AG723" s="33">
        <f>COUNTIF($I723,"3a")*$AE723</f>
        <v>0</v>
      </c>
      <c r="AH723" s="33">
        <f>COUNTIF($I723,"4e")*$AE723</f>
        <v>0</v>
      </c>
      <c r="AI723" s="33">
        <f t="shared" si="39"/>
        <v>0</v>
      </c>
      <c r="AJ723" s="33">
        <f>COUNTIF($I723,"BAM")*$AE723</f>
        <v>0</v>
      </c>
      <c r="AK723" s="163">
        <f>(COUNTIF($I723,"AUTRES")+COUNTIF($I723,"UID")+COUNTIF($I723,"CII")+COUNTIF($I723,"EAE"))*$AE723</f>
        <v>0</v>
      </c>
      <c r="AL723" s="164">
        <f t="shared" si="40"/>
        <v>0</v>
      </c>
      <c r="AM723" s="33">
        <f>COUNTIF($J723,"MAR")*$AE723</f>
        <v>0</v>
      </c>
      <c r="AN723" s="165">
        <f>COUNTIF($J723,"TER")*$AE723</f>
        <v>0</v>
      </c>
    </row>
    <row r="724" spans="1:40" ht="20.100000000000001" customHeight="1" x14ac:dyDescent="0.25">
      <c r="A724" s="12"/>
      <c r="B724" s="10"/>
      <c r="C724" s="29"/>
      <c r="D724" s="7"/>
      <c r="E724" s="11"/>
      <c r="F724" s="120"/>
      <c r="G724" s="5"/>
      <c r="H724" s="5"/>
      <c r="I724" s="16"/>
      <c r="J724" s="13"/>
      <c r="K724" s="105"/>
      <c r="L724" s="7"/>
      <c r="M724" s="7"/>
      <c r="N724" s="6"/>
      <c r="O724" s="88">
        <f t="shared" ca="1" si="38"/>
        <v>44593</v>
      </c>
      <c r="P724" s="5"/>
      <c r="Q724" s="13"/>
      <c r="R724" s="11"/>
      <c r="S724" s="24"/>
      <c r="T724" s="24"/>
      <c r="U724" s="24"/>
      <c r="V724" s="24"/>
      <c r="W724" s="180"/>
      <c r="X724" s="24"/>
      <c r="Y724" s="24"/>
      <c r="Z724" s="7"/>
      <c r="AA724" s="22"/>
      <c r="AB724" s="110"/>
      <c r="AC724" s="58"/>
      <c r="AE724" s="161">
        <f>IF(COUNTIF($F$5:$F724,F724)&gt;1,"0",COUNTIF($F$5:$F724,F724))</f>
        <v>0</v>
      </c>
      <c r="AF724" s="162">
        <f>COUNTIF($I724,"*GSB*")*$AE724</f>
        <v>0</v>
      </c>
      <c r="AG724" s="33">
        <f>COUNTIF($I724,"3a")*$AE724</f>
        <v>0</v>
      </c>
      <c r="AH724" s="33">
        <f>COUNTIF($I724,"4e")*$AE724</f>
        <v>0</v>
      </c>
      <c r="AI724" s="33">
        <f t="shared" si="39"/>
        <v>0</v>
      </c>
      <c r="AJ724" s="33">
        <f>COUNTIF($I724,"BAM")*$AE724</f>
        <v>0</v>
      </c>
      <c r="AK724" s="163">
        <f>(COUNTIF($I724,"AUTRES")+COUNTIF($I724,"UID")+COUNTIF($I724,"CII")+COUNTIF($I724,"EAE"))*$AE724</f>
        <v>0</v>
      </c>
      <c r="AL724" s="164">
        <f t="shared" si="40"/>
        <v>0</v>
      </c>
      <c r="AM724" s="33">
        <f>COUNTIF($J724,"MAR")*$AE724</f>
        <v>0</v>
      </c>
      <c r="AN724" s="165">
        <f>COUNTIF($J724,"TER")*$AE724</f>
        <v>0</v>
      </c>
    </row>
    <row r="725" spans="1:40" ht="20.100000000000001" customHeight="1" x14ac:dyDescent="0.25">
      <c r="A725" s="12"/>
      <c r="B725" s="10"/>
      <c r="C725" s="29"/>
      <c r="D725" s="7"/>
      <c r="E725" s="11"/>
      <c r="F725" s="120"/>
      <c r="G725" s="5"/>
      <c r="H725" s="5"/>
      <c r="I725" s="16"/>
      <c r="J725" s="13"/>
      <c r="K725" s="105"/>
      <c r="L725" s="7"/>
      <c r="M725" s="7"/>
      <c r="N725" s="6"/>
      <c r="O725" s="88">
        <f t="shared" ca="1" si="38"/>
        <v>44593</v>
      </c>
      <c r="P725" s="5"/>
      <c r="Q725" s="13"/>
      <c r="R725" s="11"/>
      <c r="S725" s="24"/>
      <c r="T725" s="24"/>
      <c r="U725" s="24"/>
      <c r="V725" s="24"/>
      <c r="W725" s="180"/>
      <c r="X725" s="24"/>
      <c r="Y725" s="24"/>
      <c r="Z725" s="7"/>
      <c r="AA725" s="22"/>
      <c r="AB725" s="110"/>
      <c r="AC725" s="58"/>
      <c r="AE725" s="161">
        <f>IF(COUNTIF($F$5:$F725,F725)&gt;1,"0",COUNTIF($F$5:$F725,F725))</f>
        <v>0</v>
      </c>
      <c r="AF725" s="162">
        <f>COUNTIF($I725,"*GSB*")*$AE725</f>
        <v>0</v>
      </c>
      <c r="AG725" s="33">
        <f>COUNTIF($I725,"3a")*$AE725</f>
        <v>0</v>
      </c>
      <c r="AH725" s="33">
        <f>COUNTIF($I725,"4e")*$AE725</f>
        <v>0</v>
      </c>
      <c r="AI725" s="33">
        <f t="shared" si="39"/>
        <v>0</v>
      </c>
      <c r="AJ725" s="33">
        <f>COUNTIF($I725,"BAM")*$AE725</f>
        <v>0</v>
      </c>
      <c r="AK725" s="163">
        <f>(COUNTIF($I725,"AUTRES")+COUNTIF($I725,"UID")+COUNTIF($I725,"CII")+COUNTIF($I725,"EAE"))*$AE725</f>
        <v>0</v>
      </c>
      <c r="AL725" s="164">
        <f t="shared" si="40"/>
        <v>0</v>
      </c>
      <c r="AM725" s="33">
        <f>COUNTIF($J725,"MAR")*$AE725</f>
        <v>0</v>
      </c>
      <c r="AN725" s="165">
        <f>COUNTIF($J725,"TER")*$AE725</f>
        <v>0</v>
      </c>
    </row>
    <row r="726" spans="1:40" ht="20.100000000000001" customHeight="1" x14ac:dyDescent="0.25">
      <c r="A726" s="12"/>
      <c r="B726" s="10"/>
      <c r="C726" s="29"/>
      <c r="D726" s="7"/>
      <c r="E726" s="11"/>
      <c r="F726" s="120"/>
      <c r="G726" s="5"/>
      <c r="H726" s="5"/>
      <c r="I726" s="16"/>
      <c r="J726" s="13"/>
      <c r="K726" s="105"/>
      <c r="L726" s="7"/>
      <c r="M726" s="7"/>
      <c r="N726" s="6"/>
      <c r="O726" s="88">
        <f t="shared" ca="1" si="38"/>
        <v>44593</v>
      </c>
      <c r="P726" s="5"/>
      <c r="Q726" s="13"/>
      <c r="R726" s="11"/>
      <c r="S726" s="24"/>
      <c r="T726" s="24"/>
      <c r="U726" s="24"/>
      <c r="V726" s="24"/>
      <c r="W726" s="180"/>
      <c r="X726" s="24"/>
      <c r="Y726" s="24"/>
      <c r="Z726" s="7"/>
      <c r="AA726" s="22"/>
      <c r="AB726" s="110"/>
      <c r="AC726" s="58"/>
      <c r="AE726" s="161">
        <f>IF(COUNTIF($F$5:$F726,F726)&gt;1,"0",COUNTIF($F$5:$F726,F726))</f>
        <v>0</v>
      </c>
      <c r="AF726" s="162">
        <f>COUNTIF($I726,"*GSB*")*$AE726</f>
        <v>0</v>
      </c>
      <c r="AG726" s="33">
        <f>COUNTIF($I726,"3a")*$AE726</f>
        <v>0</v>
      </c>
      <c r="AH726" s="33">
        <f>COUNTIF($I726,"4e")*$AE726</f>
        <v>0</v>
      </c>
      <c r="AI726" s="33">
        <f t="shared" si="39"/>
        <v>0</v>
      </c>
      <c r="AJ726" s="33">
        <f>COUNTIF($I726,"BAM")*$AE726</f>
        <v>0</v>
      </c>
      <c r="AK726" s="163">
        <f>(COUNTIF($I726,"AUTRES")+COUNTIF($I726,"UID")+COUNTIF($I726,"CII")+COUNTIF($I726,"EAE"))*$AE726</f>
        <v>0</v>
      </c>
      <c r="AL726" s="164">
        <f t="shared" si="40"/>
        <v>0</v>
      </c>
      <c r="AM726" s="33">
        <f>COUNTIF($J726,"MAR")*$AE726</f>
        <v>0</v>
      </c>
      <c r="AN726" s="165">
        <f>COUNTIF($J726,"TER")*$AE726</f>
        <v>0</v>
      </c>
    </row>
    <row r="727" spans="1:40" ht="20.100000000000001" customHeight="1" x14ac:dyDescent="0.25">
      <c r="A727" s="12"/>
      <c r="B727" s="10"/>
      <c r="C727" s="29"/>
      <c r="D727" s="7"/>
      <c r="E727" s="11"/>
      <c r="F727" s="120"/>
      <c r="G727" s="5"/>
      <c r="H727" s="5"/>
      <c r="I727" s="16"/>
      <c r="J727" s="13"/>
      <c r="K727" s="105"/>
      <c r="L727" s="7"/>
      <c r="M727" s="7"/>
      <c r="N727" s="6"/>
      <c r="O727" s="88">
        <f t="shared" ca="1" si="38"/>
        <v>44593</v>
      </c>
      <c r="P727" s="5"/>
      <c r="Q727" s="13"/>
      <c r="R727" s="11"/>
      <c r="S727" s="24"/>
      <c r="T727" s="24"/>
      <c r="U727" s="24"/>
      <c r="V727" s="24"/>
      <c r="W727" s="180"/>
      <c r="X727" s="24"/>
      <c r="Y727" s="24"/>
      <c r="Z727" s="7"/>
      <c r="AA727" s="22"/>
      <c r="AB727" s="110"/>
      <c r="AC727" s="58"/>
      <c r="AE727" s="161">
        <f>IF(COUNTIF($F$5:$F727,F727)&gt;1,"0",COUNTIF($F$5:$F727,F727))</f>
        <v>0</v>
      </c>
      <c r="AF727" s="162">
        <f>COUNTIF($I727,"*GSB*")*$AE727</f>
        <v>0</v>
      </c>
      <c r="AG727" s="33">
        <f>COUNTIF($I727,"3a")*$AE727</f>
        <v>0</v>
      </c>
      <c r="AH727" s="33">
        <f>COUNTIF($I727,"4e")*$AE727</f>
        <v>0</v>
      </c>
      <c r="AI727" s="33">
        <f t="shared" si="39"/>
        <v>0</v>
      </c>
      <c r="AJ727" s="33">
        <f>COUNTIF($I727,"BAM")*$AE727</f>
        <v>0</v>
      </c>
      <c r="AK727" s="163">
        <f>(COUNTIF($I727,"AUTRES")+COUNTIF($I727,"UID")+COUNTIF($I727,"CII")+COUNTIF($I727,"EAE"))*$AE727</f>
        <v>0</v>
      </c>
      <c r="AL727" s="164">
        <f t="shared" si="40"/>
        <v>0</v>
      </c>
      <c r="AM727" s="33">
        <f>COUNTIF($J727,"MAR")*$AE727</f>
        <v>0</v>
      </c>
      <c r="AN727" s="165">
        <f>COUNTIF($J727,"TER")*$AE727</f>
        <v>0</v>
      </c>
    </row>
    <row r="728" spans="1:40" ht="20.100000000000001" customHeight="1" x14ac:dyDescent="0.25">
      <c r="A728" s="12"/>
      <c r="B728" s="10"/>
      <c r="C728" s="29"/>
      <c r="D728" s="7"/>
      <c r="E728" s="11"/>
      <c r="F728" s="121"/>
      <c r="G728" s="5"/>
      <c r="H728" s="5"/>
      <c r="I728" s="16"/>
      <c r="J728" s="13"/>
      <c r="K728" s="105"/>
      <c r="L728" s="7"/>
      <c r="M728" s="7"/>
      <c r="N728" s="6"/>
      <c r="O728" s="88">
        <f t="shared" ca="1" si="38"/>
        <v>44593</v>
      </c>
      <c r="P728" s="5"/>
      <c r="Q728" s="13"/>
      <c r="R728" s="11"/>
      <c r="S728" s="24"/>
      <c r="T728" s="24"/>
      <c r="U728" s="24"/>
      <c r="V728" s="24"/>
      <c r="W728" s="180"/>
      <c r="X728" s="24"/>
      <c r="Y728" s="24"/>
      <c r="Z728" s="7"/>
      <c r="AA728" s="22"/>
      <c r="AB728" s="110"/>
      <c r="AC728" s="58"/>
      <c r="AE728" s="161">
        <f>IF(COUNTIF($F$5:$F728,F728)&gt;1,"0",COUNTIF($F$5:$F728,F728))</f>
        <v>0</v>
      </c>
      <c r="AF728" s="162">
        <f>COUNTIF($I728,"*GSB*")*$AE728</f>
        <v>0</v>
      </c>
      <c r="AG728" s="33">
        <f>COUNTIF($I728,"3a")*$AE728</f>
        <v>0</v>
      </c>
      <c r="AH728" s="33">
        <f>COUNTIF($I728,"4e")*$AE728</f>
        <v>0</v>
      </c>
      <c r="AI728" s="33">
        <f t="shared" si="39"/>
        <v>0</v>
      </c>
      <c r="AJ728" s="33">
        <f>COUNTIF($I728,"BAM")*$AE728</f>
        <v>0</v>
      </c>
      <c r="AK728" s="163">
        <f>(COUNTIF($I728,"AUTRES")+COUNTIF($I728,"UID")+COUNTIF($I728,"CII")+COUNTIF($I728,"EAE"))*$AE728</f>
        <v>0</v>
      </c>
      <c r="AL728" s="164">
        <f t="shared" si="40"/>
        <v>0</v>
      </c>
      <c r="AM728" s="33">
        <f>COUNTIF($J728,"MAR")*$AE728</f>
        <v>0</v>
      </c>
      <c r="AN728" s="165">
        <f>COUNTIF($J728,"TER")*$AE728</f>
        <v>0</v>
      </c>
    </row>
    <row r="729" spans="1:40" ht="20.100000000000001" customHeight="1" x14ac:dyDescent="0.25">
      <c r="A729" s="12"/>
      <c r="B729" s="10"/>
      <c r="C729" s="29"/>
      <c r="D729" s="7"/>
      <c r="E729" s="11"/>
      <c r="F729" s="121"/>
      <c r="G729" s="5"/>
      <c r="H729" s="5"/>
      <c r="I729" s="16"/>
      <c r="J729" s="13"/>
      <c r="K729" s="105"/>
      <c r="L729" s="7"/>
      <c r="M729" s="7"/>
      <c r="N729" s="6"/>
      <c r="O729" s="88">
        <f t="shared" ca="1" si="38"/>
        <v>44593</v>
      </c>
      <c r="P729" s="5"/>
      <c r="Q729" s="13"/>
      <c r="R729" s="11"/>
      <c r="S729" s="24"/>
      <c r="T729" s="24"/>
      <c r="U729" s="24"/>
      <c r="V729" s="24"/>
      <c r="W729" s="180"/>
      <c r="X729" s="24"/>
      <c r="Y729" s="24"/>
      <c r="Z729" s="7"/>
      <c r="AA729" s="22"/>
      <c r="AB729" s="110"/>
      <c r="AC729" s="58"/>
      <c r="AE729" s="161">
        <f>IF(COUNTIF($F$5:$F729,F729)&gt;1,"0",COUNTIF($F$5:$F729,F729))</f>
        <v>0</v>
      </c>
      <c r="AF729" s="162">
        <f>COUNTIF($I729,"*GSB*")*$AE729</f>
        <v>0</v>
      </c>
      <c r="AG729" s="33">
        <f>COUNTIF($I729,"3a")*$AE729</f>
        <v>0</v>
      </c>
      <c r="AH729" s="33">
        <f>COUNTIF($I729,"4e")*$AE729</f>
        <v>0</v>
      </c>
      <c r="AI729" s="33">
        <f t="shared" si="39"/>
        <v>0</v>
      </c>
      <c r="AJ729" s="33">
        <f>COUNTIF($I729,"BAM")*$AE729</f>
        <v>0</v>
      </c>
      <c r="AK729" s="163">
        <f>(COUNTIF($I729,"AUTRES")+COUNTIF($I729,"UID")+COUNTIF($I729,"CII")+COUNTIF($I729,"EAE"))*$AE729</f>
        <v>0</v>
      </c>
      <c r="AL729" s="164">
        <f t="shared" si="40"/>
        <v>0</v>
      </c>
      <c r="AM729" s="33">
        <f>COUNTIF($J729,"MAR")*$AE729</f>
        <v>0</v>
      </c>
      <c r="AN729" s="165">
        <f>COUNTIF($J729,"TER")*$AE729</f>
        <v>0</v>
      </c>
    </row>
    <row r="730" spans="1:40" ht="20.100000000000001" customHeight="1" x14ac:dyDescent="0.25">
      <c r="A730" s="12"/>
      <c r="B730" s="10"/>
      <c r="C730" s="29"/>
      <c r="D730" s="7"/>
      <c r="E730" s="11"/>
      <c r="F730" s="121"/>
      <c r="G730" s="5"/>
      <c r="H730" s="5"/>
      <c r="I730" s="16"/>
      <c r="J730" s="13"/>
      <c r="K730" s="105"/>
      <c r="L730" s="7"/>
      <c r="M730" s="7"/>
      <c r="N730" s="6"/>
      <c r="O730" s="88">
        <f t="shared" ca="1" si="38"/>
        <v>44593</v>
      </c>
      <c r="P730" s="5"/>
      <c r="Q730" s="13"/>
      <c r="R730" s="11"/>
      <c r="S730" s="24"/>
      <c r="T730" s="24"/>
      <c r="U730" s="24"/>
      <c r="V730" s="24"/>
      <c r="W730" s="180"/>
      <c r="X730" s="24"/>
      <c r="Y730" s="24"/>
      <c r="Z730" s="7"/>
      <c r="AA730" s="22"/>
      <c r="AB730" s="110"/>
      <c r="AC730" s="58"/>
      <c r="AE730" s="161">
        <f>IF(COUNTIF($F$5:$F730,F730)&gt;1,"0",COUNTIF($F$5:$F730,F730))</f>
        <v>0</v>
      </c>
      <c r="AF730" s="162">
        <f>COUNTIF($I730,"*GSB*")*$AE730</f>
        <v>0</v>
      </c>
      <c r="AG730" s="33">
        <f>COUNTIF($I730,"3a")*$AE730</f>
        <v>0</v>
      </c>
      <c r="AH730" s="33">
        <f>COUNTIF($I730,"4e")*$AE730</f>
        <v>0</v>
      </c>
      <c r="AI730" s="33">
        <f t="shared" si="39"/>
        <v>0</v>
      </c>
      <c r="AJ730" s="33">
        <f>COUNTIF($I730,"BAM")*$AE730</f>
        <v>0</v>
      </c>
      <c r="AK730" s="163">
        <f>(COUNTIF($I730,"AUTRES")+COUNTIF($I730,"UID")+COUNTIF($I730,"CII")+COUNTIF($I730,"EAE"))*$AE730</f>
        <v>0</v>
      </c>
      <c r="AL730" s="164">
        <f t="shared" si="40"/>
        <v>0</v>
      </c>
      <c r="AM730" s="33">
        <f>COUNTIF($J730,"MAR")*$AE730</f>
        <v>0</v>
      </c>
      <c r="AN730" s="165">
        <f>COUNTIF($J730,"TER")*$AE730</f>
        <v>0</v>
      </c>
    </row>
    <row r="731" spans="1:40" ht="20.100000000000001" customHeight="1" x14ac:dyDescent="0.25">
      <c r="A731" s="12"/>
      <c r="B731" s="10"/>
      <c r="C731" s="29"/>
      <c r="D731" s="7"/>
      <c r="E731" s="11"/>
      <c r="F731" s="121"/>
      <c r="G731" s="5"/>
      <c r="H731" s="5"/>
      <c r="I731" s="16"/>
      <c r="J731" s="13"/>
      <c r="K731" s="105"/>
      <c r="L731" s="7"/>
      <c r="M731" s="7"/>
      <c r="N731" s="6"/>
      <c r="O731" s="88">
        <f t="shared" ca="1" si="38"/>
        <v>44593</v>
      </c>
      <c r="P731" s="5"/>
      <c r="Q731" s="13"/>
      <c r="R731" s="11"/>
      <c r="S731" s="24"/>
      <c r="T731" s="24"/>
      <c r="U731" s="24"/>
      <c r="V731" s="24"/>
      <c r="W731" s="180"/>
      <c r="X731" s="24"/>
      <c r="Y731" s="24"/>
      <c r="Z731" s="7"/>
      <c r="AA731" s="22"/>
      <c r="AB731" s="110"/>
      <c r="AC731" s="58"/>
      <c r="AE731" s="161">
        <f>IF(COUNTIF($F$5:$F731,F731)&gt;1,"0",COUNTIF($F$5:$F731,F731))</f>
        <v>0</v>
      </c>
      <c r="AF731" s="162">
        <f>COUNTIF($I731,"*GSB*")*$AE731</f>
        <v>0</v>
      </c>
      <c r="AG731" s="33">
        <f>COUNTIF($I731,"3a")*$AE731</f>
        <v>0</v>
      </c>
      <c r="AH731" s="33">
        <f>COUNTIF($I731,"4e")*$AE731</f>
        <v>0</v>
      </c>
      <c r="AI731" s="33">
        <f t="shared" si="39"/>
        <v>0</v>
      </c>
      <c r="AJ731" s="33">
        <f>COUNTIF($I731,"BAM")*$AE731</f>
        <v>0</v>
      </c>
      <c r="AK731" s="163">
        <f>(COUNTIF($I731,"AUTRES")+COUNTIF($I731,"UID")+COUNTIF($I731,"CII")+COUNTIF($I731,"EAE"))*$AE731</f>
        <v>0</v>
      </c>
      <c r="AL731" s="164">
        <f t="shared" si="40"/>
        <v>0</v>
      </c>
      <c r="AM731" s="33">
        <f>COUNTIF($J731,"MAR")*$AE731</f>
        <v>0</v>
      </c>
      <c r="AN731" s="165">
        <f>COUNTIF($J731,"TER")*$AE731</f>
        <v>0</v>
      </c>
    </row>
    <row r="732" spans="1:40" ht="20.100000000000001" customHeight="1" x14ac:dyDescent="0.25">
      <c r="A732" s="12"/>
      <c r="B732" s="10"/>
      <c r="C732" s="29"/>
      <c r="D732" s="7"/>
      <c r="E732" s="11"/>
      <c r="F732" s="121"/>
      <c r="G732" s="5"/>
      <c r="H732" s="5"/>
      <c r="I732" s="16"/>
      <c r="J732" s="13"/>
      <c r="K732" s="105"/>
      <c r="L732" s="7"/>
      <c r="M732" s="7"/>
      <c r="N732" s="6"/>
      <c r="O732" s="88">
        <f t="shared" ca="1" si="38"/>
        <v>44593</v>
      </c>
      <c r="P732" s="5"/>
      <c r="Q732" s="13"/>
      <c r="R732" s="11"/>
      <c r="S732" s="24"/>
      <c r="T732" s="24"/>
      <c r="U732" s="24"/>
      <c r="V732" s="24"/>
      <c r="W732" s="180"/>
      <c r="X732" s="24"/>
      <c r="Y732" s="24"/>
      <c r="Z732" s="7"/>
      <c r="AA732" s="22"/>
      <c r="AB732" s="110"/>
      <c r="AC732" s="58"/>
      <c r="AE732" s="161">
        <f>IF(COUNTIF($F$5:$F732,F732)&gt;1,"0",COUNTIF($F$5:$F732,F732))</f>
        <v>0</v>
      </c>
      <c r="AF732" s="162">
        <f>COUNTIF($I732,"*GSB*")*$AE732</f>
        <v>0</v>
      </c>
      <c r="AG732" s="33">
        <f>COUNTIF($I732,"3a")*$AE732</f>
        <v>0</v>
      </c>
      <c r="AH732" s="33">
        <f>COUNTIF($I732,"4e")*$AE732</f>
        <v>0</v>
      </c>
      <c r="AI732" s="33">
        <f t="shared" si="39"/>
        <v>0</v>
      </c>
      <c r="AJ732" s="33">
        <f>COUNTIF($I732,"BAM")*$AE732</f>
        <v>0</v>
      </c>
      <c r="AK732" s="163">
        <f>(COUNTIF($I732,"AUTRES")+COUNTIF($I732,"UID")+COUNTIF($I732,"CII")+COUNTIF($I732,"EAE"))*$AE732</f>
        <v>0</v>
      </c>
      <c r="AL732" s="164">
        <f t="shared" si="40"/>
        <v>0</v>
      </c>
      <c r="AM732" s="33">
        <f>COUNTIF($J732,"MAR")*$AE732</f>
        <v>0</v>
      </c>
      <c r="AN732" s="165">
        <f>COUNTIF($J732,"TER")*$AE732</f>
        <v>0</v>
      </c>
    </row>
    <row r="733" spans="1:40" ht="20.100000000000001" customHeight="1" x14ac:dyDescent="0.25">
      <c r="A733" s="12"/>
      <c r="B733" s="10"/>
      <c r="C733" s="29"/>
      <c r="D733" s="7"/>
      <c r="E733" s="11"/>
      <c r="F733" s="121"/>
      <c r="G733" s="5"/>
      <c r="H733" s="5"/>
      <c r="I733" s="16"/>
      <c r="J733" s="13"/>
      <c r="K733" s="105"/>
      <c r="L733" s="7"/>
      <c r="M733" s="7"/>
      <c r="N733" s="6"/>
      <c r="O733" s="88">
        <f t="shared" ca="1" si="38"/>
        <v>44593</v>
      </c>
      <c r="P733" s="5"/>
      <c r="Q733" s="13"/>
      <c r="R733" s="11"/>
      <c r="S733" s="24"/>
      <c r="T733" s="24"/>
      <c r="U733" s="24"/>
      <c r="V733" s="24"/>
      <c r="W733" s="180"/>
      <c r="X733" s="24"/>
      <c r="Y733" s="24"/>
      <c r="Z733" s="7"/>
      <c r="AA733" s="22"/>
      <c r="AB733" s="110"/>
      <c r="AC733" s="58"/>
      <c r="AE733" s="161">
        <f>IF(COUNTIF($F$5:$F733,F733)&gt;1,"0",COUNTIF($F$5:$F733,F733))</f>
        <v>0</v>
      </c>
      <c r="AF733" s="162">
        <f>COUNTIF($I733,"*GSB*")*$AE733</f>
        <v>0</v>
      </c>
      <c r="AG733" s="33">
        <f>COUNTIF($I733,"3a")*$AE733</f>
        <v>0</v>
      </c>
      <c r="AH733" s="33">
        <f>COUNTIF($I733,"4e")*$AE733</f>
        <v>0</v>
      </c>
      <c r="AI733" s="33">
        <f t="shared" si="39"/>
        <v>0</v>
      </c>
      <c r="AJ733" s="33">
        <f>COUNTIF($I733,"BAM")*$AE733</f>
        <v>0</v>
      </c>
      <c r="AK733" s="163">
        <f>(COUNTIF($I733,"AUTRES")+COUNTIF($I733,"UID")+COUNTIF($I733,"CII")+COUNTIF($I733,"EAE"))*$AE733</f>
        <v>0</v>
      </c>
      <c r="AL733" s="164">
        <f t="shared" si="40"/>
        <v>0</v>
      </c>
      <c r="AM733" s="33">
        <f>COUNTIF($J733,"MAR")*$AE733</f>
        <v>0</v>
      </c>
      <c r="AN733" s="165">
        <f>COUNTIF($J733,"TER")*$AE733</f>
        <v>0</v>
      </c>
    </row>
    <row r="734" spans="1:40" ht="20.100000000000001" customHeight="1" x14ac:dyDescent="0.25">
      <c r="A734" s="12"/>
      <c r="B734" s="10"/>
      <c r="C734" s="29"/>
      <c r="D734" s="7"/>
      <c r="E734" s="11"/>
      <c r="F734" s="121"/>
      <c r="G734" s="5"/>
      <c r="H734" s="5"/>
      <c r="I734" s="16"/>
      <c r="J734" s="13"/>
      <c r="K734" s="105"/>
      <c r="L734" s="7"/>
      <c r="M734" s="7"/>
      <c r="N734" s="6"/>
      <c r="O734" s="88">
        <f t="shared" ca="1" si="38"/>
        <v>44593</v>
      </c>
      <c r="P734" s="5"/>
      <c r="Q734" s="13"/>
      <c r="R734" s="11"/>
      <c r="S734" s="24"/>
      <c r="T734" s="24"/>
      <c r="U734" s="24"/>
      <c r="V734" s="24"/>
      <c r="W734" s="180"/>
      <c r="X734" s="24"/>
      <c r="Y734" s="24"/>
      <c r="Z734" s="7"/>
      <c r="AA734" s="22"/>
      <c r="AB734" s="110"/>
      <c r="AC734" s="58"/>
      <c r="AE734" s="161">
        <f>IF(COUNTIF($F$5:$F734,F734)&gt;1,"0",COUNTIF($F$5:$F734,F734))</f>
        <v>0</v>
      </c>
      <c r="AF734" s="162">
        <f>COUNTIF($I734,"*GSB*")*$AE734</f>
        <v>0</v>
      </c>
      <c r="AG734" s="33">
        <f>COUNTIF($I734,"3a")*$AE734</f>
        <v>0</v>
      </c>
      <c r="AH734" s="33">
        <f>COUNTIF($I734,"4e")*$AE734</f>
        <v>0</v>
      </c>
      <c r="AI734" s="33">
        <f t="shared" si="39"/>
        <v>0</v>
      </c>
      <c r="AJ734" s="33">
        <f>COUNTIF($I734,"BAM")*$AE734</f>
        <v>0</v>
      </c>
      <c r="AK734" s="163">
        <f>(COUNTIF($I734,"AUTRES")+COUNTIF($I734,"UID")+COUNTIF($I734,"CII")+COUNTIF($I734,"EAE"))*$AE734</f>
        <v>0</v>
      </c>
      <c r="AL734" s="164">
        <f t="shared" si="40"/>
        <v>0</v>
      </c>
      <c r="AM734" s="33">
        <f>COUNTIF($J734,"MAR")*$AE734</f>
        <v>0</v>
      </c>
      <c r="AN734" s="165">
        <f>COUNTIF($J734,"TER")*$AE734</f>
        <v>0</v>
      </c>
    </row>
    <row r="735" spans="1:40" ht="20.100000000000001" customHeight="1" x14ac:dyDescent="0.25">
      <c r="A735" s="12"/>
      <c r="B735" s="10"/>
      <c r="C735" s="29"/>
      <c r="D735" s="7"/>
      <c r="E735" s="11"/>
      <c r="F735" s="121"/>
      <c r="G735" s="5"/>
      <c r="H735" s="5"/>
      <c r="I735" s="16"/>
      <c r="J735" s="13"/>
      <c r="K735" s="105"/>
      <c r="L735" s="7"/>
      <c r="M735" s="7"/>
      <c r="N735" s="6"/>
      <c r="O735" s="88">
        <f t="shared" ca="1" si="38"/>
        <v>44593</v>
      </c>
      <c r="P735" s="5"/>
      <c r="Q735" s="13"/>
      <c r="R735" s="11"/>
      <c r="S735" s="24"/>
      <c r="T735" s="24"/>
      <c r="U735" s="24"/>
      <c r="V735" s="24"/>
      <c r="W735" s="180"/>
      <c r="X735" s="24"/>
      <c r="Y735" s="24"/>
      <c r="Z735" s="7"/>
      <c r="AA735" s="22"/>
      <c r="AB735" s="110"/>
      <c r="AC735" s="58"/>
      <c r="AE735" s="161">
        <f>IF(COUNTIF($F$5:$F735,F735)&gt;1,"0",COUNTIF($F$5:$F735,F735))</f>
        <v>0</v>
      </c>
      <c r="AF735" s="162">
        <f>COUNTIF($I735,"*GSB*")*$AE735</f>
        <v>0</v>
      </c>
      <c r="AG735" s="33">
        <f>COUNTIF($I735,"3a")*$AE735</f>
        <v>0</v>
      </c>
      <c r="AH735" s="33">
        <f>COUNTIF($I735,"4e")*$AE735</f>
        <v>0</v>
      </c>
      <c r="AI735" s="33">
        <f t="shared" si="39"/>
        <v>0</v>
      </c>
      <c r="AJ735" s="33">
        <f>COUNTIF($I735,"BAM")*$AE735</f>
        <v>0</v>
      </c>
      <c r="AK735" s="163">
        <f>(COUNTIF($I735,"AUTRES")+COUNTIF($I735,"UID")+COUNTIF($I735,"CII")+COUNTIF($I735,"EAE"))*$AE735</f>
        <v>0</v>
      </c>
      <c r="AL735" s="164">
        <f t="shared" si="40"/>
        <v>0</v>
      </c>
      <c r="AM735" s="33">
        <f>COUNTIF($J735,"MAR")*$AE735</f>
        <v>0</v>
      </c>
      <c r="AN735" s="165">
        <f>COUNTIF($J735,"TER")*$AE735</f>
        <v>0</v>
      </c>
    </row>
    <row r="736" spans="1:40" ht="20.100000000000001" customHeight="1" x14ac:dyDescent="0.25">
      <c r="A736" s="12"/>
      <c r="B736" s="10"/>
      <c r="C736" s="29"/>
      <c r="D736" s="7"/>
      <c r="E736" s="11"/>
      <c r="F736" s="121"/>
      <c r="G736" s="5"/>
      <c r="H736" s="5"/>
      <c r="I736" s="16"/>
      <c r="J736" s="13"/>
      <c r="K736" s="105"/>
      <c r="L736" s="7"/>
      <c r="M736" s="7"/>
      <c r="N736" s="6"/>
      <c r="O736" s="88">
        <f t="shared" ca="1" si="38"/>
        <v>44593</v>
      </c>
      <c r="P736" s="5"/>
      <c r="Q736" s="13"/>
      <c r="R736" s="11"/>
      <c r="S736" s="24"/>
      <c r="T736" s="24"/>
      <c r="U736" s="24"/>
      <c r="V736" s="24"/>
      <c r="W736" s="180"/>
      <c r="X736" s="24"/>
      <c r="Y736" s="24"/>
      <c r="Z736" s="7"/>
      <c r="AA736" s="22"/>
      <c r="AB736" s="110"/>
      <c r="AC736" s="58"/>
      <c r="AE736" s="161">
        <f>IF(COUNTIF($F$5:$F736,F736)&gt;1,"0",COUNTIF($F$5:$F736,F736))</f>
        <v>0</v>
      </c>
      <c r="AF736" s="162">
        <f>COUNTIF($I736,"*GSB*")*$AE736</f>
        <v>0</v>
      </c>
      <c r="AG736" s="33">
        <f>COUNTIF($I736,"3a")*$AE736</f>
        <v>0</v>
      </c>
      <c r="AH736" s="33">
        <f>COUNTIF($I736,"4e")*$AE736</f>
        <v>0</v>
      </c>
      <c r="AI736" s="33">
        <f t="shared" si="39"/>
        <v>0</v>
      </c>
      <c r="AJ736" s="33">
        <f>COUNTIF($I736,"BAM")*$AE736</f>
        <v>0</v>
      </c>
      <c r="AK736" s="163">
        <f>(COUNTIF($I736,"AUTRES")+COUNTIF($I736,"UID")+COUNTIF($I736,"CII")+COUNTIF($I736,"EAE"))*$AE736</f>
        <v>0</v>
      </c>
      <c r="AL736" s="164">
        <f t="shared" si="40"/>
        <v>0</v>
      </c>
      <c r="AM736" s="33">
        <f>COUNTIF($J736,"MAR")*$AE736</f>
        <v>0</v>
      </c>
      <c r="AN736" s="165">
        <f>COUNTIF($J736,"TER")*$AE736</f>
        <v>0</v>
      </c>
    </row>
    <row r="737" spans="1:40" ht="20.100000000000001" customHeight="1" x14ac:dyDescent="0.25">
      <c r="A737" s="12"/>
      <c r="B737" s="10"/>
      <c r="C737" s="29"/>
      <c r="D737" s="7"/>
      <c r="E737" s="11"/>
      <c r="F737" s="121"/>
      <c r="G737" s="5"/>
      <c r="H737" s="5"/>
      <c r="I737" s="16"/>
      <c r="J737" s="13"/>
      <c r="K737" s="105"/>
      <c r="L737" s="7"/>
      <c r="M737" s="7"/>
      <c r="N737" s="6"/>
      <c r="O737" s="88">
        <f t="shared" ca="1" si="38"/>
        <v>44593</v>
      </c>
      <c r="P737" s="5"/>
      <c r="Q737" s="13"/>
      <c r="R737" s="11"/>
      <c r="S737" s="24"/>
      <c r="T737" s="24"/>
      <c r="U737" s="24"/>
      <c r="V737" s="24"/>
      <c r="W737" s="180"/>
      <c r="X737" s="24"/>
      <c r="Y737" s="24"/>
      <c r="Z737" s="7"/>
      <c r="AA737" s="22"/>
      <c r="AB737" s="110"/>
      <c r="AC737" s="58"/>
      <c r="AE737" s="161">
        <f>IF(COUNTIF($F$5:$F737,F737)&gt;1,"0",COUNTIF($F$5:$F737,F737))</f>
        <v>0</v>
      </c>
      <c r="AF737" s="162">
        <f>COUNTIF($I737,"*GSB*")*$AE737</f>
        <v>0</v>
      </c>
      <c r="AG737" s="33">
        <f>COUNTIF($I737,"3a")*$AE737</f>
        <v>0</v>
      </c>
      <c r="AH737" s="33">
        <f>COUNTIF($I737,"4e")*$AE737</f>
        <v>0</v>
      </c>
      <c r="AI737" s="33">
        <f t="shared" si="39"/>
        <v>0</v>
      </c>
      <c r="AJ737" s="33">
        <f>COUNTIF($I737,"BAM")*$AE737</f>
        <v>0</v>
      </c>
      <c r="AK737" s="163">
        <f>(COUNTIF($I737,"AUTRES")+COUNTIF($I737,"UID")+COUNTIF($I737,"CII")+COUNTIF($I737,"EAE"))*$AE737</f>
        <v>0</v>
      </c>
      <c r="AL737" s="164">
        <f t="shared" si="40"/>
        <v>0</v>
      </c>
      <c r="AM737" s="33">
        <f>COUNTIF($J737,"MAR")*$AE737</f>
        <v>0</v>
      </c>
      <c r="AN737" s="165">
        <f>COUNTIF($J737,"TER")*$AE737</f>
        <v>0</v>
      </c>
    </row>
    <row r="738" spans="1:40" ht="20.100000000000001" customHeight="1" x14ac:dyDescent="0.25">
      <c r="A738" s="12"/>
      <c r="B738" s="10"/>
      <c r="C738" s="29"/>
      <c r="D738" s="7"/>
      <c r="E738" s="11"/>
      <c r="F738" s="121"/>
      <c r="G738" s="5"/>
      <c r="H738" s="5"/>
      <c r="I738" s="16"/>
      <c r="J738" s="13"/>
      <c r="K738" s="105"/>
      <c r="L738" s="7"/>
      <c r="M738" s="7"/>
      <c r="N738" s="6"/>
      <c r="O738" s="88">
        <f t="shared" ca="1" si="38"/>
        <v>44593</v>
      </c>
      <c r="P738" s="5"/>
      <c r="Q738" s="13"/>
      <c r="R738" s="11"/>
      <c r="S738" s="24"/>
      <c r="T738" s="24"/>
      <c r="U738" s="24"/>
      <c r="V738" s="24"/>
      <c r="W738" s="180"/>
      <c r="X738" s="24"/>
      <c r="Y738" s="24"/>
      <c r="Z738" s="7"/>
      <c r="AA738" s="22"/>
      <c r="AB738" s="110"/>
      <c r="AC738" s="58"/>
      <c r="AE738" s="161">
        <f>IF(COUNTIF($F$5:$F738,F738)&gt;1,"0",COUNTIF($F$5:$F738,F738))</f>
        <v>0</v>
      </c>
      <c r="AF738" s="162">
        <f>COUNTIF($I738,"*GSB*")*$AE738</f>
        <v>0</v>
      </c>
      <c r="AG738" s="33">
        <f>COUNTIF($I738,"3a")*$AE738</f>
        <v>0</v>
      </c>
      <c r="AH738" s="33">
        <f>COUNTIF($I738,"4e")*$AE738</f>
        <v>0</v>
      </c>
      <c r="AI738" s="33">
        <f t="shared" si="39"/>
        <v>0</v>
      </c>
      <c r="AJ738" s="33">
        <f>COUNTIF($I738,"BAM")*$AE738</f>
        <v>0</v>
      </c>
      <c r="AK738" s="163">
        <f>(COUNTIF($I738,"AUTRES")+COUNTIF($I738,"UID")+COUNTIF($I738,"CII")+COUNTIF($I738,"EAE"))*$AE738</f>
        <v>0</v>
      </c>
      <c r="AL738" s="164">
        <f t="shared" si="40"/>
        <v>0</v>
      </c>
      <c r="AM738" s="33">
        <f>COUNTIF($J738,"MAR")*$AE738</f>
        <v>0</v>
      </c>
      <c r="AN738" s="165">
        <f>COUNTIF($J738,"TER")*$AE738</f>
        <v>0</v>
      </c>
    </row>
    <row r="739" spans="1:40" ht="20.100000000000001" customHeight="1" x14ac:dyDescent="0.25">
      <c r="A739" s="12"/>
      <c r="B739" s="10"/>
      <c r="C739" s="29"/>
      <c r="D739" s="7"/>
      <c r="E739" s="11"/>
      <c r="F739" s="121"/>
      <c r="G739" s="5"/>
      <c r="H739" s="5"/>
      <c r="I739" s="16"/>
      <c r="J739" s="13"/>
      <c r="K739" s="105"/>
      <c r="L739" s="7"/>
      <c r="M739" s="7"/>
      <c r="N739" s="6"/>
      <c r="O739" s="88">
        <f t="shared" ca="1" si="38"/>
        <v>44593</v>
      </c>
      <c r="P739" s="5"/>
      <c r="Q739" s="13"/>
      <c r="R739" s="11"/>
      <c r="S739" s="24"/>
      <c r="T739" s="24"/>
      <c r="U739" s="24"/>
      <c r="V739" s="24"/>
      <c r="W739" s="180"/>
      <c r="X739" s="24"/>
      <c r="Y739" s="24"/>
      <c r="Z739" s="7"/>
      <c r="AA739" s="22"/>
      <c r="AB739" s="110"/>
      <c r="AC739" s="58"/>
      <c r="AE739" s="161">
        <f>IF(COUNTIF($F$5:$F739,F739)&gt;1,"0",COUNTIF($F$5:$F739,F739))</f>
        <v>0</v>
      </c>
      <c r="AF739" s="162">
        <f>COUNTIF($I739,"*GSB*")*$AE739</f>
        <v>0</v>
      </c>
      <c r="AG739" s="33">
        <f>COUNTIF($I739,"3a")*$AE739</f>
        <v>0</v>
      </c>
      <c r="AH739" s="33">
        <f>COUNTIF($I739,"4e")*$AE739</f>
        <v>0</v>
      </c>
      <c r="AI739" s="33">
        <f t="shared" si="39"/>
        <v>0</v>
      </c>
      <c r="AJ739" s="33">
        <f>COUNTIF($I739,"BAM")*$AE739</f>
        <v>0</v>
      </c>
      <c r="AK739" s="163">
        <f>(COUNTIF($I739,"AUTRES")+COUNTIF($I739,"UID")+COUNTIF($I739,"CII")+COUNTIF($I739,"EAE"))*$AE739</f>
        <v>0</v>
      </c>
      <c r="AL739" s="164">
        <f t="shared" si="40"/>
        <v>0</v>
      </c>
      <c r="AM739" s="33">
        <f>COUNTIF($J739,"MAR")*$AE739</f>
        <v>0</v>
      </c>
      <c r="AN739" s="165">
        <f>COUNTIF($J739,"TER")*$AE739</f>
        <v>0</v>
      </c>
    </row>
    <row r="740" spans="1:40" ht="20.100000000000001" customHeight="1" x14ac:dyDescent="0.25">
      <c r="A740" s="12"/>
      <c r="B740" s="10"/>
      <c r="C740" s="29"/>
      <c r="D740" s="7"/>
      <c r="E740" s="11"/>
      <c r="F740" s="121"/>
      <c r="G740" s="5"/>
      <c r="H740" s="5"/>
      <c r="I740" s="16"/>
      <c r="J740" s="13"/>
      <c r="K740" s="105"/>
      <c r="L740" s="7"/>
      <c r="M740" s="7"/>
      <c r="N740" s="6"/>
      <c r="O740" s="88">
        <f t="shared" ca="1" si="38"/>
        <v>44593</v>
      </c>
      <c r="P740" s="5"/>
      <c r="Q740" s="13"/>
      <c r="R740" s="11"/>
      <c r="S740" s="24"/>
      <c r="T740" s="24"/>
      <c r="U740" s="24"/>
      <c r="V740" s="24"/>
      <c r="W740" s="180"/>
      <c r="X740" s="24"/>
      <c r="Y740" s="24"/>
      <c r="Z740" s="7"/>
      <c r="AA740" s="22"/>
      <c r="AB740" s="110"/>
      <c r="AC740" s="58"/>
      <c r="AE740" s="161">
        <f>IF(COUNTIF($F$5:$F740,F740)&gt;1,"0",COUNTIF($F$5:$F740,F740))</f>
        <v>0</v>
      </c>
      <c r="AF740" s="162">
        <f>COUNTIF($I740,"*GSB*")*$AE740</f>
        <v>0</v>
      </c>
      <c r="AG740" s="33">
        <f>COUNTIF($I740,"3a")*$AE740</f>
        <v>0</v>
      </c>
      <c r="AH740" s="33">
        <f>COUNTIF($I740,"4e")*$AE740</f>
        <v>0</v>
      </c>
      <c r="AI740" s="33">
        <f t="shared" si="39"/>
        <v>0</v>
      </c>
      <c r="AJ740" s="33">
        <f>COUNTIF($I740,"BAM")*$AE740</f>
        <v>0</v>
      </c>
      <c r="AK740" s="163">
        <f>(COUNTIF($I740,"AUTRES")+COUNTIF($I740,"UID")+COUNTIF($I740,"CII")+COUNTIF($I740,"EAE"))*$AE740</f>
        <v>0</v>
      </c>
      <c r="AL740" s="164">
        <f t="shared" si="40"/>
        <v>0</v>
      </c>
      <c r="AM740" s="33">
        <f>COUNTIF($J740,"MAR")*$AE740</f>
        <v>0</v>
      </c>
      <c r="AN740" s="165">
        <f>COUNTIF($J740,"TER")*$AE740</f>
        <v>0</v>
      </c>
    </row>
    <row r="741" spans="1:40" ht="20.100000000000001" customHeight="1" x14ac:dyDescent="0.25">
      <c r="A741" s="12"/>
      <c r="B741" s="10"/>
      <c r="C741" s="29"/>
      <c r="D741" s="7"/>
      <c r="E741" s="11"/>
      <c r="F741" s="121"/>
      <c r="G741" s="5"/>
      <c r="H741" s="5"/>
      <c r="I741" s="16"/>
      <c r="J741" s="13"/>
      <c r="K741" s="105"/>
      <c r="L741" s="7"/>
      <c r="M741" s="7"/>
      <c r="N741" s="6"/>
      <c r="O741" s="88">
        <f t="shared" ca="1" si="38"/>
        <v>44593</v>
      </c>
      <c r="P741" s="5"/>
      <c r="Q741" s="13"/>
      <c r="R741" s="11"/>
      <c r="S741" s="24"/>
      <c r="T741" s="24"/>
      <c r="U741" s="24"/>
      <c r="V741" s="24"/>
      <c r="W741" s="180"/>
      <c r="X741" s="24"/>
      <c r="Y741" s="24"/>
      <c r="Z741" s="7"/>
      <c r="AA741" s="22"/>
      <c r="AB741" s="110"/>
      <c r="AC741" s="58"/>
      <c r="AE741" s="161">
        <f>IF(COUNTIF($F$5:$F741,F741)&gt;1,"0",COUNTIF($F$5:$F741,F741))</f>
        <v>0</v>
      </c>
      <c r="AF741" s="162">
        <f>COUNTIF($I741,"*GSB*")*$AE741</f>
        <v>0</v>
      </c>
      <c r="AG741" s="33">
        <f>COUNTIF($I741,"3a")*$AE741</f>
        <v>0</v>
      </c>
      <c r="AH741" s="33">
        <f>COUNTIF($I741,"4e")*$AE741</f>
        <v>0</v>
      </c>
      <c r="AI741" s="33">
        <f t="shared" si="39"/>
        <v>0</v>
      </c>
      <c r="AJ741" s="33">
        <f>COUNTIF($I741,"BAM")*$AE741</f>
        <v>0</v>
      </c>
      <c r="AK741" s="163">
        <f>(COUNTIF($I741,"AUTRES")+COUNTIF($I741,"UID")+COUNTIF($I741,"CII")+COUNTIF($I741,"EAE"))*$AE741</f>
        <v>0</v>
      </c>
      <c r="AL741" s="164">
        <f t="shared" si="40"/>
        <v>0</v>
      </c>
      <c r="AM741" s="33">
        <f>COUNTIF($J741,"MAR")*$AE741</f>
        <v>0</v>
      </c>
      <c r="AN741" s="165">
        <f>COUNTIF($J741,"TER")*$AE741</f>
        <v>0</v>
      </c>
    </row>
    <row r="742" spans="1:40" ht="20.100000000000001" customHeight="1" x14ac:dyDescent="0.25">
      <c r="A742" s="12"/>
      <c r="B742" s="10"/>
      <c r="C742" s="29"/>
      <c r="D742" s="7"/>
      <c r="E742" s="11"/>
      <c r="F742" s="121"/>
      <c r="G742" s="5"/>
      <c r="H742" s="5"/>
      <c r="I742" s="16"/>
      <c r="J742" s="13"/>
      <c r="K742" s="105"/>
      <c r="L742" s="7"/>
      <c r="M742" s="7"/>
      <c r="N742" s="6"/>
      <c r="O742" s="88">
        <f t="shared" ca="1" si="38"/>
        <v>44593</v>
      </c>
      <c r="P742" s="5"/>
      <c r="Q742" s="13"/>
      <c r="R742" s="11"/>
      <c r="S742" s="24"/>
      <c r="T742" s="24"/>
      <c r="U742" s="24"/>
      <c r="V742" s="24"/>
      <c r="W742" s="180"/>
      <c r="X742" s="24"/>
      <c r="Y742" s="24"/>
      <c r="Z742" s="7"/>
      <c r="AA742" s="22"/>
      <c r="AB742" s="110"/>
      <c r="AC742" s="58"/>
      <c r="AE742" s="161">
        <f>IF(COUNTIF($F$5:$F742,F742)&gt;1,"0",COUNTIF($F$5:$F742,F742))</f>
        <v>0</v>
      </c>
      <c r="AF742" s="162">
        <f>COUNTIF($I742,"*GSB*")*$AE742</f>
        <v>0</v>
      </c>
      <c r="AG742" s="33">
        <f>COUNTIF($I742,"3a")*$AE742</f>
        <v>0</v>
      </c>
      <c r="AH742" s="33">
        <f>COUNTIF($I742,"4e")*$AE742</f>
        <v>0</v>
      </c>
      <c r="AI742" s="33">
        <f t="shared" si="39"/>
        <v>0</v>
      </c>
      <c r="AJ742" s="33">
        <f>COUNTIF($I742,"BAM")*$AE742</f>
        <v>0</v>
      </c>
      <c r="AK742" s="163">
        <f>(COUNTIF($I742,"AUTRES")+COUNTIF($I742,"UID")+COUNTIF($I742,"CII")+COUNTIF($I742,"EAE"))*$AE742</f>
        <v>0</v>
      </c>
      <c r="AL742" s="164">
        <f t="shared" si="40"/>
        <v>0</v>
      </c>
      <c r="AM742" s="33">
        <f>COUNTIF($J742,"MAR")*$AE742</f>
        <v>0</v>
      </c>
      <c r="AN742" s="165">
        <f>COUNTIF($J742,"TER")*$AE742</f>
        <v>0</v>
      </c>
    </row>
    <row r="743" spans="1:40" ht="20.100000000000001" customHeight="1" x14ac:dyDescent="0.25">
      <c r="A743" s="12"/>
      <c r="B743" s="10"/>
      <c r="C743" s="29"/>
      <c r="D743" s="7"/>
      <c r="E743" s="11"/>
      <c r="F743" s="121"/>
      <c r="G743" s="5"/>
      <c r="H743" s="5"/>
      <c r="I743" s="16"/>
      <c r="J743" s="13"/>
      <c r="K743" s="105"/>
      <c r="L743" s="7"/>
      <c r="M743" s="7"/>
      <c r="N743" s="6"/>
      <c r="O743" s="88">
        <f t="shared" ca="1" si="38"/>
        <v>44593</v>
      </c>
      <c r="P743" s="5"/>
      <c r="Q743" s="13"/>
      <c r="R743" s="11"/>
      <c r="S743" s="24"/>
      <c r="T743" s="24"/>
      <c r="U743" s="24"/>
      <c r="V743" s="24"/>
      <c r="W743" s="180"/>
      <c r="X743" s="24"/>
      <c r="Y743" s="24"/>
      <c r="Z743" s="7"/>
      <c r="AA743" s="22"/>
      <c r="AB743" s="110"/>
      <c r="AC743" s="58"/>
      <c r="AE743" s="161">
        <f>IF(COUNTIF($F$5:$F743,F743)&gt;1,"0",COUNTIF($F$5:$F743,F743))</f>
        <v>0</v>
      </c>
      <c r="AF743" s="162">
        <f>COUNTIF($I743,"*GSB*")*$AE743</f>
        <v>0</v>
      </c>
      <c r="AG743" s="33">
        <f>COUNTIF($I743,"3a")*$AE743</f>
        <v>0</v>
      </c>
      <c r="AH743" s="33">
        <f>COUNTIF($I743,"4e")*$AE743</f>
        <v>0</v>
      </c>
      <c r="AI743" s="33">
        <f t="shared" si="39"/>
        <v>0</v>
      </c>
      <c r="AJ743" s="33">
        <f>COUNTIF($I743,"BAM")*$AE743</f>
        <v>0</v>
      </c>
      <c r="AK743" s="163">
        <f>(COUNTIF($I743,"AUTRES")+COUNTIF($I743,"UID")+COUNTIF($I743,"CII")+COUNTIF($I743,"EAE"))*$AE743</f>
        <v>0</v>
      </c>
      <c r="AL743" s="164">
        <f t="shared" si="40"/>
        <v>0</v>
      </c>
      <c r="AM743" s="33">
        <f>COUNTIF($J743,"MAR")*$AE743</f>
        <v>0</v>
      </c>
      <c r="AN743" s="165">
        <f>COUNTIF($J743,"TER")*$AE743</f>
        <v>0</v>
      </c>
    </row>
    <row r="744" spans="1:40" ht="20.100000000000001" customHeight="1" x14ac:dyDescent="0.25">
      <c r="A744" s="12"/>
      <c r="B744" s="10"/>
      <c r="C744" s="29"/>
      <c r="D744" s="7"/>
      <c r="E744" s="11"/>
      <c r="F744" s="121"/>
      <c r="G744" s="5"/>
      <c r="H744" s="5"/>
      <c r="I744" s="16"/>
      <c r="J744" s="13"/>
      <c r="K744" s="105"/>
      <c r="L744" s="7"/>
      <c r="M744" s="7"/>
      <c r="N744" s="6"/>
      <c r="O744" s="88">
        <f t="shared" ref="O744:O807" ca="1" si="41">TODAY()-N744</f>
        <v>44593</v>
      </c>
      <c r="P744" s="5"/>
      <c r="Q744" s="13"/>
      <c r="R744" s="11"/>
      <c r="S744" s="24"/>
      <c r="T744" s="24"/>
      <c r="U744" s="24"/>
      <c r="V744" s="24"/>
      <c r="W744" s="180"/>
      <c r="X744" s="24"/>
      <c r="Y744" s="24"/>
      <c r="Z744" s="7"/>
      <c r="AA744" s="22"/>
      <c r="AB744" s="110"/>
      <c r="AC744" s="58"/>
      <c r="AE744" s="161">
        <f>IF(COUNTIF($F$5:$F744,F744)&gt;1,"0",COUNTIF($F$5:$F744,F744))</f>
        <v>0</v>
      </c>
      <c r="AF744" s="162">
        <f>COUNTIF($I744,"*GSB*")*$AE744</f>
        <v>0</v>
      </c>
      <c r="AG744" s="33">
        <f>COUNTIF($I744,"3a")*$AE744</f>
        <v>0</v>
      </c>
      <c r="AH744" s="33">
        <f>COUNTIF($I744,"4e")*$AE744</f>
        <v>0</v>
      </c>
      <c r="AI744" s="33">
        <f t="shared" si="39"/>
        <v>0</v>
      </c>
      <c r="AJ744" s="33">
        <f>COUNTIF($I744,"BAM")*$AE744</f>
        <v>0</v>
      </c>
      <c r="AK744" s="163">
        <f>(COUNTIF($I744,"AUTRES")+COUNTIF($I744,"UID")+COUNTIF($I744,"CII")+COUNTIF($I744,"EAE"))*$AE744</f>
        <v>0</v>
      </c>
      <c r="AL744" s="164">
        <f t="shared" si="40"/>
        <v>0</v>
      </c>
      <c r="AM744" s="33">
        <f>COUNTIF($J744,"MAR")*$AE744</f>
        <v>0</v>
      </c>
      <c r="AN744" s="165">
        <f>COUNTIF($J744,"TER")*$AE744</f>
        <v>0</v>
      </c>
    </row>
    <row r="745" spans="1:40" ht="20.100000000000001" customHeight="1" x14ac:dyDescent="0.25">
      <c r="A745" s="12"/>
      <c r="B745" s="10"/>
      <c r="C745" s="29"/>
      <c r="D745" s="7"/>
      <c r="E745" s="11"/>
      <c r="F745" s="121"/>
      <c r="G745" s="5"/>
      <c r="H745" s="5"/>
      <c r="I745" s="16"/>
      <c r="J745" s="13"/>
      <c r="K745" s="105"/>
      <c r="L745" s="7"/>
      <c r="M745" s="7"/>
      <c r="N745" s="6"/>
      <c r="O745" s="88">
        <f t="shared" ca="1" si="41"/>
        <v>44593</v>
      </c>
      <c r="P745" s="5"/>
      <c r="Q745" s="13"/>
      <c r="R745" s="11"/>
      <c r="S745" s="24"/>
      <c r="T745" s="24"/>
      <c r="U745" s="24"/>
      <c r="V745" s="24"/>
      <c r="W745" s="180"/>
      <c r="X745" s="24"/>
      <c r="Y745" s="24"/>
      <c r="Z745" s="7"/>
      <c r="AA745" s="22"/>
      <c r="AB745" s="110"/>
      <c r="AC745" s="58"/>
      <c r="AE745" s="161">
        <f>IF(COUNTIF($F$5:$F745,F745)&gt;1,"0",COUNTIF($F$5:$F745,F745))</f>
        <v>0</v>
      </c>
      <c r="AF745" s="162">
        <f>COUNTIF($I745,"*GSB*")*$AE745</f>
        <v>0</v>
      </c>
      <c r="AG745" s="33">
        <f>COUNTIF($I745,"3a")*$AE745</f>
        <v>0</v>
      </c>
      <c r="AH745" s="33">
        <f>COUNTIF($I745,"4e")*$AE745</f>
        <v>0</v>
      </c>
      <c r="AI745" s="33">
        <f t="shared" si="39"/>
        <v>0</v>
      </c>
      <c r="AJ745" s="33">
        <f>COUNTIF($I745,"BAM")*$AE745</f>
        <v>0</v>
      </c>
      <c r="AK745" s="163">
        <f>(COUNTIF($I745,"AUTRES")+COUNTIF($I745,"UID")+COUNTIF($I745,"CII")+COUNTIF($I745,"EAE"))*$AE745</f>
        <v>0</v>
      </c>
      <c r="AL745" s="164">
        <f t="shared" si="40"/>
        <v>0</v>
      </c>
      <c r="AM745" s="33">
        <f>COUNTIF($J745,"MAR")*$AE745</f>
        <v>0</v>
      </c>
      <c r="AN745" s="165">
        <f>COUNTIF($J745,"TER")*$AE745</f>
        <v>0</v>
      </c>
    </row>
    <row r="746" spans="1:40" ht="20.100000000000001" customHeight="1" x14ac:dyDescent="0.25">
      <c r="A746" s="12"/>
      <c r="B746" s="10"/>
      <c r="C746" s="29"/>
      <c r="D746" s="7"/>
      <c r="E746" s="11"/>
      <c r="F746" s="121"/>
      <c r="G746" s="5"/>
      <c r="H746" s="5"/>
      <c r="I746" s="16"/>
      <c r="J746" s="13"/>
      <c r="K746" s="105"/>
      <c r="L746" s="7"/>
      <c r="M746" s="7"/>
      <c r="N746" s="6"/>
      <c r="O746" s="88">
        <f t="shared" ca="1" si="41"/>
        <v>44593</v>
      </c>
      <c r="P746" s="5"/>
      <c r="Q746" s="13"/>
      <c r="R746" s="11"/>
      <c r="S746" s="24"/>
      <c r="T746" s="24"/>
      <c r="U746" s="24"/>
      <c r="V746" s="24"/>
      <c r="W746" s="180"/>
      <c r="X746" s="24"/>
      <c r="Y746" s="24"/>
      <c r="Z746" s="7"/>
      <c r="AA746" s="22"/>
      <c r="AB746" s="110"/>
      <c r="AC746" s="58"/>
      <c r="AE746" s="161">
        <f>IF(COUNTIF($F$5:$F746,F746)&gt;1,"0",COUNTIF($F$5:$F746,F746))</f>
        <v>0</v>
      </c>
      <c r="AF746" s="162">
        <f>COUNTIF($I746,"*GSB*")*$AE746</f>
        <v>0</v>
      </c>
      <c r="AG746" s="33">
        <f>COUNTIF($I746,"3a")*$AE746</f>
        <v>0</v>
      </c>
      <c r="AH746" s="33">
        <f>COUNTIF($I746,"4e")*$AE746</f>
        <v>0</v>
      </c>
      <c r="AI746" s="33">
        <f t="shared" si="39"/>
        <v>0</v>
      </c>
      <c r="AJ746" s="33">
        <f>COUNTIF($I746,"BAM")*$AE746</f>
        <v>0</v>
      </c>
      <c r="AK746" s="163">
        <f>(COUNTIF($I746,"AUTRES")+COUNTIF($I746,"UID")+COUNTIF($I746,"CII")+COUNTIF($I746,"EAE"))*$AE746</f>
        <v>0</v>
      </c>
      <c r="AL746" s="164">
        <f t="shared" si="40"/>
        <v>0</v>
      </c>
      <c r="AM746" s="33">
        <f>COUNTIF($J746,"MAR")*$AE746</f>
        <v>0</v>
      </c>
      <c r="AN746" s="165">
        <f>COUNTIF($J746,"TER")*$AE746</f>
        <v>0</v>
      </c>
    </row>
    <row r="747" spans="1:40" ht="20.100000000000001" customHeight="1" x14ac:dyDescent="0.25">
      <c r="A747" s="12"/>
      <c r="B747" s="10"/>
      <c r="C747" s="29"/>
      <c r="D747" s="7"/>
      <c r="E747" s="11"/>
      <c r="F747" s="121"/>
      <c r="G747" s="5"/>
      <c r="H747" s="5"/>
      <c r="I747" s="16"/>
      <c r="J747" s="13"/>
      <c r="K747" s="105"/>
      <c r="L747" s="7"/>
      <c r="M747" s="7"/>
      <c r="N747" s="6"/>
      <c r="O747" s="88">
        <f t="shared" ca="1" si="41"/>
        <v>44593</v>
      </c>
      <c r="P747" s="5"/>
      <c r="Q747" s="13"/>
      <c r="R747" s="11"/>
      <c r="S747" s="24"/>
      <c r="T747" s="24"/>
      <c r="U747" s="24"/>
      <c r="V747" s="24"/>
      <c r="W747" s="180"/>
      <c r="X747" s="24"/>
      <c r="Y747" s="24"/>
      <c r="Z747" s="7"/>
      <c r="AA747" s="22"/>
      <c r="AB747" s="110"/>
      <c r="AC747" s="58"/>
      <c r="AE747" s="161">
        <f>IF(COUNTIF($F$5:$F747,F747)&gt;1,"0",COUNTIF($F$5:$F747,F747))</f>
        <v>0</v>
      </c>
      <c r="AF747" s="162">
        <f>COUNTIF($I747,"*GSB*")*$AE747</f>
        <v>0</v>
      </c>
      <c r="AG747" s="33">
        <f>COUNTIF($I747,"3a")*$AE747</f>
        <v>0</v>
      </c>
      <c r="AH747" s="33">
        <f>COUNTIF($I747,"4e")*$AE747</f>
        <v>0</v>
      </c>
      <c r="AI747" s="33">
        <f t="shared" si="39"/>
        <v>0</v>
      </c>
      <c r="AJ747" s="33">
        <f>COUNTIF($I747,"BAM")*$AE747</f>
        <v>0</v>
      </c>
      <c r="AK747" s="163">
        <f>(COUNTIF($I747,"AUTRES")+COUNTIF($I747,"UID")+COUNTIF($I747,"CII")+COUNTIF($I747,"EAE"))*$AE747</f>
        <v>0</v>
      </c>
      <c r="AL747" s="164">
        <f t="shared" si="40"/>
        <v>0</v>
      </c>
      <c r="AM747" s="33">
        <f>COUNTIF($J747,"MAR")*$AE747</f>
        <v>0</v>
      </c>
      <c r="AN747" s="165">
        <f>COUNTIF($J747,"TER")*$AE747</f>
        <v>0</v>
      </c>
    </row>
    <row r="748" spans="1:40" ht="20.100000000000001" customHeight="1" x14ac:dyDescent="0.25">
      <c r="A748" s="12"/>
      <c r="B748" s="10"/>
      <c r="C748" s="29"/>
      <c r="D748" s="7"/>
      <c r="E748" s="11"/>
      <c r="F748" s="121"/>
      <c r="G748" s="5"/>
      <c r="H748" s="5"/>
      <c r="I748" s="16"/>
      <c r="J748" s="13"/>
      <c r="K748" s="105"/>
      <c r="L748" s="7"/>
      <c r="M748" s="7"/>
      <c r="N748" s="6"/>
      <c r="O748" s="88">
        <f t="shared" ca="1" si="41"/>
        <v>44593</v>
      </c>
      <c r="P748" s="5"/>
      <c r="Q748" s="13"/>
      <c r="R748" s="11"/>
      <c r="S748" s="24"/>
      <c r="T748" s="24"/>
      <c r="U748" s="24"/>
      <c r="V748" s="24"/>
      <c r="W748" s="180"/>
      <c r="X748" s="24"/>
      <c r="Y748" s="24"/>
      <c r="Z748" s="7"/>
      <c r="AA748" s="22"/>
      <c r="AB748" s="110"/>
      <c r="AC748" s="58"/>
      <c r="AE748" s="161">
        <f>IF(COUNTIF($F$5:$F748,F748)&gt;1,"0",COUNTIF($F$5:$F748,F748))</f>
        <v>0</v>
      </c>
      <c r="AF748" s="162">
        <f>COUNTIF($I748,"*GSB*")*$AE748</f>
        <v>0</v>
      </c>
      <c r="AG748" s="33">
        <f>COUNTIF($I748,"3a")*$AE748</f>
        <v>0</v>
      </c>
      <c r="AH748" s="33">
        <f>COUNTIF($I748,"4e")*$AE748</f>
        <v>0</v>
      </c>
      <c r="AI748" s="33">
        <f t="shared" si="39"/>
        <v>0</v>
      </c>
      <c r="AJ748" s="33">
        <f>COUNTIF($I748,"BAM")*$AE748</f>
        <v>0</v>
      </c>
      <c r="AK748" s="163">
        <f>(COUNTIF($I748,"AUTRES")+COUNTIF($I748,"UID")+COUNTIF($I748,"CII")+COUNTIF($I748,"EAE"))*$AE748</f>
        <v>0</v>
      </c>
      <c r="AL748" s="164">
        <f t="shared" si="40"/>
        <v>0</v>
      </c>
      <c r="AM748" s="33">
        <f>COUNTIF($J748,"MAR")*$AE748</f>
        <v>0</v>
      </c>
      <c r="AN748" s="165">
        <f>COUNTIF($J748,"TER")*$AE748</f>
        <v>0</v>
      </c>
    </row>
    <row r="749" spans="1:40" ht="20.100000000000001" customHeight="1" x14ac:dyDescent="0.25">
      <c r="A749" s="12"/>
      <c r="B749" s="10"/>
      <c r="C749" s="29"/>
      <c r="D749" s="7"/>
      <c r="E749" s="11"/>
      <c r="F749" s="121"/>
      <c r="G749" s="5"/>
      <c r="H749" s="5"/>
      <c r="I749" s="16"/>
      <c r="J749" s="13"/>
      <c r="K749" s="105"/>
      <c r="L749" s="7"/>
      <c r="M749" s="7"/>
      <c r="N749" s="6"/>
      <c r="O749" s="88">
        <f t="shared" ca="1" si="41"/>
        <v>44593</v>
      </c>
      <c r="P749" s="5"/>
      <c r="Q749" s="13"/>
      <c r="R749" s="11"/>
      <c r="S749" s="24"/>
      <c r="T749" s="24"/>
      <c r="U749" s="24"/>
      <c r="V749" s="24"/>
      <c r="W749" s="180"/>
      <c r="X749" s="24"/>
      <c r="Y749" s="24"/>
      <c r="Z749" s="7"/>
      <c r="AA749" s="22"/>
      <c r="AB749" s="110"/>
      <c r="AC749" s="58"/>
      <c r="AE749" s="161">
        <f>IF(COUNTIF($F$5:$F749,F749)&gt;1,"0",COUNTIF($F$5:$F749,F749))</f>
        <v>0</v>
      </c>
      <c r="AF749" s="162">
        <f>COUNTIF($I749,"*GSB*")*$AE749</f>
        <v>0</v>
      </c>
      <c r="AG749" s="33">
        <f>COUNTIF($I749,"3a")*$AE749</f>
        <v>0</v>
      </c>
      <c r="AH749" s="33">
        <f>COUNTIF($I749,"4e")*$AE749</f>
        <v>0</v>
      </c>
      <c r="AI749" s="33">
        <f t="shared" si="39"/>
        <v>0</v>
      </c>
      <c r="AJ749" s="33">
        <f>COUNTIF($I749,"BAM")*$AE749</f>
        <v>0</v>
      </c>
      <c r="AK749" s="163">
        <f>(COUNTIF($I749,"AUTRES")+COUNTIF($I749,"UID")+COUNTIF($I749,"CII")+COUNTIF($I749,"EAE"))*$AE749</f>
        <v>0</v>
      </c>
      <c r="AL749" s="164">
        <f t="shared" si="40"/>
        <v>0</v>
      </c>
      <c r="AM749" s="33">
        <f>COUNTIF($J749,"MAR")*$AE749</f>
        <v>0</v>
      </c>
      <c r="AN749" s="165">
        <f>COUNTIF($J749,"TER")*$AE749</f>
        <v>0</v>
      </c>
    </row>
    <row r="750" spans="1:40" ht="20.100000000000001" customHeight="1" x14ac:dyDescent="0.25">
      <c r="A750" s="12"/>
      <c r="B750" s="10"/>
      <c r="C750" s="29"/>
      <c r="D750" s="7"/>
      <c r="E750" s="11"/>
      <c r="F750" s="121"/>
      <c r="G750" s="5"/>
      <c r="H750" s="5"/>
      <c r="I750" s="16"/>
      <c r="J750" s="13"/>
      <c r="K750" s="105"/>
      <c r="L750" s="7"/>
      <c r="M750" s="7"/>
      <c r="N750" s="6"/>
      <c r="O750" s="88">
        <f t="shared" ca="1" si="41"/>
        <v>44593</v>
      </c>
      <c r="P750" s="5"/>
      <c r="Q750" s="13"/>
      <c r="R750" s="11"/>
      <c r="S750" s="24"/>
      <c r="T750" s="24"/>
      <c r="U750" s="24"/>
      <c r="V750" s="24"/>
      <c r="W750" s="180"/>
      <c r="X750" s="24"/>
      <c r="Y750" s="24"/>
      <c r="Z750" s="7"/>
      <c r="AA750" s="22"/>
      <c r="AB750" s="110"/>
      <c r="AC750" s="58"/>
      <c r="AE750" s="161">
        <f>IF(COUNTIF($F$5:$F750,F750)&gt;1,"0",COUNTIF($F$5:$F750,F750))</f>
        <v>0</v>
      </c>
      <c r="AF750" s="162">
        <f>COUNTIF($I750,"*GSB*")*$AE750</f>
        <v>0</v>
      </c>
      <c r="AG750" s="33">
        <f>COUNTIF($I750,"3a")*$AE750</f>
        <v>0</v>
      </c>
      <c r="AH750" s="33">
        <f>COUNTIF($I750,"4e")*$AE750</f>
        <v>0</v>
      </c>
      <c r="AI750" s="33">
        <f t="shared" si="39"/>
        <v>0</v>
      </c>
      <c r="AJ750" s="33">
        <f>COUNTIF($I750,"BAM")*$AE750</f>
        <v>0</v>
      </c>
      <c r="AK750" s="163">
        <f>(COUNTIF($I750,"AUTRES")+COUNTIF($I750,"UID")+COUNTIF($I750,"CII")+COUNTIF($I750,"EAE"))*$AE750</f>
        <v>0</v>
      </c>
      <c r="AL750" s="164">
        <f t="shared" si="40"/>
        <v>0</v>
      </c>
      <c r="AM750" s="33">
        <f>COUNTIF($J750,"MAR")*$AE750</f>
        <v>0</v>
      </c>
      <c r="AN750" s="165">
        <f>COUNTIF($J750,"TER")*$AE750</f>
        <v>0</v>
      </c>
    </row>
    <row r="751" spans="1:40" ht="20.100000000000001" customHeight="1" x14ac:dyDescent="0.25">
      <c r="A751" s="12"/>
      <c r="B751" s="10"/>
      <c r="C751" s="29"/>
      <c r="D751" s="7"/>
      <c r="E751" s="11"/>
      <c r="F751" s="121"/>
      <c r="G751" s="5"/>
      <c r="H751" s="5"/>
      <c r="I751" s="16"/>
      <c r="J751" s="13"/>
      <c r="K751" s="105"/>
      <c r="L751" s="7"/>
      <c r="M751" s="7"/>
      <c r="N751" s="6"/>
      <c r="O751" s="88">
        <f t="shared" ca="1" si="41"/>
        <v>44593</v>
      </c>
      <c r="P751" s="5"/>
      <c r="Q751" s="13"/>
      <c r="R751" s="11"/>
      <c r="S751" s="24"/>
      <c r="T751" s="24"/>
      <c r="U751" s="24"/>
      <c r="V751" s="24"/>
      <c r="W751" s="180"/>
      <c r="X751" s="24"/>
      <c r="Y751" s="24"/>
      <c r="Z751" s="7"/>
      <c r="AA751" s="22"/>
      <c r="AB751" s="110"/>
      <c r="AC751" s="58"/>
      <c r="AE751" s="161">
        <f>IF(COUNTIF($F$5:$F751,F751)&gt;1,"0",COUNTIF($F$5:$F751,F751))</f>
        <v>0</v>
      </c>
      <c r="AF751" s="162">
        <f>COUNTIF($I751,"*GSB*")*$AE751</f>
        <v>0</v>
      </c>
      <c r="AG751" s="33">
        <f>COUNTIF($I751,"3a")*$AE751</f>
        <v>0</v>
      </c>
      <c r="AH751" s="33">
        <f>COUNTIF($I751,"4e")*$AE751</f>
        <v>0</v>
      </c>
      <c r="AI751" s="33">
        <f t="shared" si="39"/>
        <v>0</v>
      </c>
      <c r="AJ751" s="33">
        <f>COUNTIF($I751,"BAM")*$AE751</f>
        <v>0</v>
      </c>
      <c r="AK751" s="163">
        <f>(COUNTIF($I751,"AUTRES")+COUNTIF($I751,"UID")+COUNTIF($I751,"CII")+COUNTIF($I751,"EAE"))*$AE751</f>
        <v>0</v>
      </c>
      <c r="AL751" s="164">
        <f t="shared" si="40"/>
        <v>0</v>
      </c>
      <c r="AM751" s="33">
        <f>COUNTIF($J751,"MAR")*$AE751</f>
        <v>0</v>
      </c>
      <c r="AN751" s="165">
        <f>COUNTIF($J751,"TER")*$AE751</f>
        <v>0</v>
      </c>
    </row>
    <row r="752" spans="1:40" ht="20.100000000000001" customHeight="1" x14ac:dyDescent="0.25">
      <c r="A752" s="12"/>
      <c r="B752" s="10"/>
      <c r="C752" s="29"/>
      <c r="D752" s="7"/>
      <c r="E752" s="11"/>
      <c r="F752" s="121"/>
      <c r="G752" s="5"/>
      <c r="H752" s="5"/>
      <c r="I752" s="16"/>
      <c r="J752" s="13"/>
      <c r="K752" s="105"/>
      <c r="L752" s="7"/>
      <c r="M752" s="7"/>
      <c r="N752" s="6"/>
      <c r="O752" s="88">
        <f t="shared" ca="1" si="41"/>
        <v>44593</v>
      </c>
      <c r="P752" s="5"/>
      <c r="Q752" s="13"/>
      <c r="R752" s="11"/>
      <c r="S752" s="24"/>
      <c r="T752" s="24"/>
      <c r="U752" s="24"/>
      <c r="V752" s="24"/>
      <c r="W752" s="180"/>
      <c r="X752" s="24"/>
      <c r="Y752" s="24"/>
      <c r="Z752" s="7"/>
      <c r="AA752" s="22"/>
      <c r="AB752" s="110"/>
      <c r="AC752" s="58"/>
      <c r="AE752" s="161">
        <f>IF(COUNTIF($F$5:$F752,F752)&gt;1,"0",COUNTIF($F$5:$F752,F752))</f>
        <v>0</v>
      </c>
      <c r="AF752" s="162">
        <f>COUNTIF($I752,"*GSB*")*$AE752</f>
        <v>0</v>
      </c>
      <c r="AG752" s="33">
        <f>COUNTIF($I752,"3a")*$AE752</f>
        <v>0</v>
      </c>
      <c r="AH752" s="33">
        <f>COUNTIF($I752,"4e")*$AE752</f>
        <v>0</v>
      </c>
      <c r="AI752" s="33">
        <f t="shared" si="39"/>
        <v>0</v>
      </c>
      <c r="AJ752" s="33">
        <f>COUNTIF($I752,"BAM")*$AE752</f>
        <v>0</v>
      </c>
      <c r="AK752" s="163">
        <f>(COUNTIF($I752,"AUTRES")+COUNTIF($I752,"UID")+COUNTIF($I752,"CII")+COUNTIF($I752,"EAE"))*$AE752</f>
        <v>0</v>
      </c>
      <c r="AL752" s="164">
        <f t="shared" si="40"/>
        <v>0</v>
      </c>
      <c r="AM752" s="33">
        <f>COUNTIF($J752,"MAR")*$AE752</f>
        <v>0</v>
      </c>
      <c r="AN752" s="165">
        <f>COUNTIF($J752,"TER")*$AE752</f>
        <v>0</v>
      </c>
    </row>
    <row r="753" spans="1:40" ht="20.100000000000001" customHeight="1" x14ac:dyDescent="0.25">
      <c r="A753" s="12"/>
      <c r="B753" s="10"/>
      <c r="C753" s="29"/>
      <c r="D753" s="7"/>
      <c r="E753" s="11"/>
      <c r="F753" s="121"/>
      <c r="G753" s="5"/>
      <c r="H753" s="5"/>
      <c r="I753" s="16"/>
      <c r="J753" s="13"/>
      <c r="K753" s="105"/>
      <c r="L753" s="7"/>
      <c r="M753" s="7"/>
      <c r="N753" s="6"/>
      <c r="O753" s="88">
        <f t="shared" ca="1" si="41"/>
        <v>44593</v>
      </c>
      <c r="P753" s="5"/>
      <c r="Q753" s="13"/>
      <c r="R753" s="11"/>
      <c r="S753" s="24"/>
      <c r="T753" s="24"/>
      <c r="U753" s="24"/>
      <c r="V753" s="24"/>
      <c r="W753" s="180"/>
      <c r="X753" s="24"/>
      <c r="Y753" s="24"/>
      <c r="Z753" s="7"/>
      <c r="AA753" s="22"/>
      <c r="AB753" s="110"/>
      <c r="AC753" s="58"/>
      <c r="AE753" s="161">
        <f>IF(COUNTIF($F$5:$F753,F753)&gt;1,"0",COUNTIF($F$5:$F753,F753))</f>
        <v>0</v>
      </c>
      <c r="AF753" s="162">
        <f>COUNTIF($I753,"*GSB*")*$AE753</f>
        <v>0</v>
      </c>
      <c r="AG753" s="33">
        <f>COUNTIF($I753,"3a")*$AE753</f>
        <v>0</v>
      </c>
      <c r="AH753" s="33">
        <f>COUNTIF($I753,"4e")*$AE753</f>
        <v>0</v>
      </c>
      <c r="AI753" s="33">
        <f t="shared" si="39"/>
        <v>0</v>
      </c>
      <c r="AJ753" s="33">
        <f>COUNTIF($I753,"BAM")*$AE753</f>
        <v>0</v>
      </c>
      <c r="AK753" s="163">
        <f>(COUNTIF($I753,"AUTRES")+COUNTIF($I753,"UID")+COUNTIF($I753,"CII")+COUNTIF($I753,"EAE"))*$AE753</f>
        <v>0</v>
      </c>
      <c r="AL753" s="164">
        <f t="shared" si="40"/>
        <v>0</v>
      </c>
      <c r="AM753" s="33">
        <f>COUNTIF($J753,"MAR")*$AE753</f>
        <v>0</v>
      </c>
      <c r="AN753" s="165">
        <f>COUNTIF($J753,"TER")*$AE753</f>
        <v>0</v>
      </c>
    </row>
    <row r="754" spans="1:40" ht="20.100000000000001" customHeight="1" x14ac:dyDescent="0.25">
      <c r="A754" s="12"/>
      <c r="B754" s="10"/>
      <c r="C754" s="29"/>
      <c r="D754" s="7"/>
      <c r="E754" s="11"/>
      <c r="F754" s="121"/>
      <c r="G754" s="5"/>
      <c r="H754" s="5"/>
      <c r="I754" s="16"/>
      <c r="J754" s="13"/>
      <c r="K754" s="105"/>
      <c r="L754" s="7"/>
      <c r="M754" s="7"/>
      <c r="N754" s="6"/>
      <c r="O754" s="88">
        <f t="shared" ca="1" si="41"/>
        <v>44593</v>
      </c>
      <c r="P754" s="5"/>
      <c r="Q754" s="13"/>
      <c r="R754" s="11"/>
      <c r="S754" s="24"/>
      <c r="T754" s="24"/>
      <c r="U754" s="24"/>
      <c r="V754" s="24"/>
      <c r="W754" s="180"/>
      <c r="X754" s="24"/>
      <c r="Y754" s="24"/>
      <c r="Z754" s="7"/>
      <c r="AA754" s="22"/>
      <c r="AB754" s="110"/>
      <c r="AC754" s="58"/>
      <c r="AE754" s="161">
        <f>IF(COUNTIF($F$5:$F754,F754)&gt;1,"0",COUNTIF($F$5:$F754,F754))</f>
        <v>0</v>
      </c>
      <c r="AF754" s="162">
        <f>COUNTIF($I754,"*GSB*")*$AE754</f>
        <v>0</v>
      </c>
      <c r="AG754" s="33">
        <f>COUNTIF($I754,"3a")*$AE754</f>
        <v>0</v>
      </c>
      <c r="AH754" s="33">
        <f>COUNTIF($I754,"4e")*$AE754</f>
        <v>0</v>
      </c>
      <c r="AI754" s="33">
        <f t="shared" si="39"/>
        <v>0</v>
      </c>
      <c r="AJ754" s="33">
        <f>COUNTIF($I754,"BAM")*$AE754</f>
        <v>0</v>
      </c>
      <c r="AK754" s="163">
        <f>(COUNTIF($I754,"AUTRES")+COUNTIF($I754,"UID")+COUNTIF($I754,"CII")+COUNTIF($I754,"EAE"))*$AE754</f>
        <v>0</v>
      </c>
      <c r="AL754" s="164">
        <f t="shared" si="40"/>
        <v>0</v>
      </c>
      <c r="AM754" s="33">
        <f>COUNTIF($J754,"MAR")*$AE754</f>
        <v>0</v>
      </c>
      <c r="AN754" s="165">
        <f>COUNTIF($J754,"TER")*$AE754</f>
        <v>0</v>
      </c>
    </row>
    <row r="755" spans="1:40" ht="20.100000000000001" customHeight="1" x14ac:dyDescent="0.25">
      <c r="A755" s="12"/>
      <c r="B755" s="10"/>
      <c r="C755" s="29"/>
      <c r="D755" s="7"/>
      <c r="E755" s="11"/>
      <c r="F755" s="121"/>
      <c r="G755" s="5"/>
      <c r="H755" s="5"/>
      <c r="I755" s="16"/>
      <c r="J755" s="13"/>
      <c r="K755" s="105"/>
      <c r="L755" s="7"/>
      <c r="M755" s="7"/>
      <c r="N755" s="6"/>
      <c r="O755" s="88">
        <f t="shared" ca="1" si="41"/>
        <v>44593</v>
      </c>
      <c r="P755" s="5"/>
      <c r="Q755" s="13"/>
      <c r="R755" s="11"/>
      <c r="S755" s="24"/>
      <c r="T755" s="24"/>
      <c r="U755" s="24"/>
      <c r="V755" s="24"/>
      <c r="W755" s="180"/>
      <c r="X755" s="24"/>
      <c r="Y755" s="24"/>
      <c r="Z755" s="7"/>
      <c r="AA755" s="22"/>
      <c r="AB755" s="110"/>
      <c r="AC755" s="58"/>
      <c r="AE755" s="161">
        <f>IF(COUNTIF($F$5:$F755,F755)&gt;1,"0",COUNTIF($F$5:$F755,F755))</f>
        <v>0</v>
      </c>
      <c r="AF755" s="162">
        <f>COUNTIF($I755,"*GSB*")*$AE755</f>
        <v>0</v>
      </c>
      <c r="AG755" s="33">
        <f>COUNTIF($I755,"3a")*$AE755</f>
        <v>0</v>
      </c>
      <c r="AH755" s="33">
        <f>COUNTIF($I755,"4e")*$AE755</f>
        <v>0</v>
      </c>
      <c r="AI755" s="33">
        <f t="shared" si="39"/>
        <v>0</v>
      </c>
      <c r="AJ755" s="33">
        <f>COUNTIF($I755,"BAM")*$AE755</f>
        <v>0</v>
      </c>
      <c r="AK755" s="163">
        <f>(COUNTIF($I755,"AUTRES")+COUNTIF($I755,"UID")+COUNTIF($I755,"CII")+COUNTIF($I755,"EAE"))*$AE755</f>
        <v>0</v>
      </c>
      <c r="AL755" s="164">
        <f t="shared" si="40"/>
        <v>0</v>
      </c>
      <c r="AM755" s="33">
        <f>COUNTIF($J755,"MAR")*$AE755</f>
        <v>0</v>
      </c>
      <c r="AN755" s="165">
        <f>COUNTIF($J755,"TER")*$AE755</f>
        <v>0</v>
      </c>
    </row>
    <row r="756" spans="1:40" ht="20.100000000000001" customHeight="1" x14ac:dyDescent="0.25">
      <c r="A756" s="12"/>
      <c r="B756" s="10"/>
      <c r="C756" s="29"/>
      <c r="D756" s="7"/>
      <c r="E756" s="11"/>
      <c r="F756" s="121"/>
      <c r="G756" s="5"/>
      <c r="H756" s="5"/>
      <c r="I756" s="16"/>
      <c r="J756" s="13"/>
      <c r="K756" s="105"/>
      <c r="L756" s="7"/>
      <c r="M756" s="7"/>
      <c r="N756" s="6"/>
      <c r="O756" s="88">
        <f t="shared" ca="1" si="41"/>
        <v>44593</v>
      </c>
      <c r="P756" s="5"/>
      <c r="Q756" s="13"/>
      <c r="R756" s="11"/>
      <c r="S756" s="24"/>
      <c r="T756" s="24"/>
      <c r="U756" s="24"/>
      <c r="V756" s="24"/>
      <c r="W756" s="180"/>
      <c r="X756" s="24"/>
      <c r="Y756" s="24"/>
      <c r="Z756" s="7"/>
      <c r="AA756" s="22"/>
      <c r="AB756" s="110"/>
      <c r="AC756" s="58"/>
      <c r="AE756" s="161">
        <f>IF(COUNTIF($F$5:$F756,F756)&gt;1,"0",COUNTIF($F$5:$F756,F756))</f>
        <v>0</v>
      </c>
      <c r="AF756" s="162">
        <f>COUNTIF($I756,"*GSB*")*$AE756</f>
        <v>0</v>
      </c>
      <c r="AG756" s="33">
        <f>COUNTIF($I756,"3a")*$AE756</f>
        <v>0</v>
      </c>
      <c r="AH756" s="33">
        <f>COUNTIF($I756,"4e")*$AE756</f>
        <v>0</v>
      </c>
      <c r="AI756" s="33">
        <f t="shared" si="39"/>
        <v>0</v>
      </c>
      <c r="AJ756" s="33">
        <f>COUNTIF($I756,"BAM")*$AE756</f>
        <v>0</v>
      </c>
      <c r="AK756" s="163">
        <f>(COUNTIF($I756,"AUTRES")+COUNTIF($I756,"UID")+COUNTIF($I756,"CII")+COUNTIF($I756,"EAE"))*$AE756</f>
        <v>0</v>
      </c>
      <c r="AL756" s="164">
        <f t="shared" si="40"/>
        <v>0</v>
      </c>
      <c r="AM756" s="33">
        <f>COUNTIF($J756,"MAR")*$AE756</f>
        <v>0</v>
      </c>
      <c r="AN756" s="165">
        <f>COUNTIF($J756,"TER")*$AE756</f>
        <v>0</v>
      </c>
    </row>
    <row r="757" spans="1:40" ht="20.100000000000001" customHeight="1" x14ac:dyDescent="0.25">
      <c r="A757" s="12"/>
      <c r="B757" s="10"/>
      <c r="C757" s="29"/>
      <c r="D757" s="7"/>
      <c r="E757" s="11"/>
      <c r="F757" s="121"/>
      <c r="G757" s="5"/>
      <c r="H757" s="5"/>
      <c r="I757" s="16"/>
      <c r="J757" s="13"/>
      <c r="K757" s="105"/>
      <c r="L757" s="7"/>
      <c r="M757" s="7"/>
      <c r="N757" s="6"/>
      <c r="O757" s="88">
        <f t="shared" ca="1" si="41"/>
        <v>44593</v>
      </c>
      <c r="P757" s="5"/>
      <c r="Q757" s="13"/>
      <c r="R757" s="11"/>
      <c r="S757" s="24"/>
      <c r="T757" s="24"/>
      <c r="U757" s="24"/>
      <c r="V757" s="24"/>
      <c r="W757" s="180"/>
      <c r="X757" s="24"/>
      <c r="Y757" s="24"/>
      <c r="Z757" s="7"/>
      <c r="AA757" s="22"/>
      <c r="AB757" s="110"/>
      <c r="AC757" s="58"/>
      <c r="AE757" s="161">
        <f>IF(COUNTIF($F$5:$F757,F757)&gt;1,"0",COUNTIF($F$5:$F757,F757))</f>
        <v>0</v>
      </c>
      <c r="AF757" s="162">
        <f>COUNTIF($I757,"*GSB*")*$AE757</f>
        <v>0</v>
      </c>
      <c r="AG757" s="33">
        <f>COUNTIF($I757,"3a")*$AE757</f>
        <v>0</v>
      </c>
      <c r="AH757" s="33">
        <f>COUNTIF($I757,"4e")*$AE757</f>
        <v>0</v>
      </c>
      <c r="AI757" s="33">
        <f t="shared" si="39"/>
        <v>0</v>
      </c>
      <c r="AJ757" s="33">
        <f>COUNTIF($I757,"BAM")*$AE757</f>
        <v>0</v>
      </c>
      <c r="AK757" s="163">
        <f>(COUNTIF($I757,"AUTRES")+COUNTIF($I757,"UID")+COUNTIF($I757,"CII")+COUNTIF($I757,"EAE"))*$AE757</f>
        <v>0</v>
      </c>
      <c r="AL757" s="164">
        <f t="shared" si="40"/>
        <v>0</v>
      </c>
      <c r="AM757" s="33">
        <f>COUNTIF($J757,"MAR")*$AE757</f>
        <v>0</v>
      </c>
      <c r="AN757" s="165">
        <f>COUNTIF($J757,"TER")*$AE757</f>
        <v>0</v>
      </c>
    </row>
    <row r="758" spans="1:40" ht="20.100000000000001" customHeight="1" x14ac:dyDescent="0.25">
      <c r="A758" s="12"/>
      <c r="B758" s="10"/>
      <c r="C758" s="29"/>
      <c r="D758" s="7"/>
      <c r="E758" s="11"/>
      <c r="F758" s="121"/>
      <c r="G758" s="5"/>
      <c r="H758" s="5"/>
      <c r="I758" s="16"/>
      <c r="J758" s="13"/>
      <c r="K758" s="105"/>
      <c r="L758" s="7"/>
      <c r="M758" s="7"/>
      <c r="N758" s="6"/>
      <c r="O758" s="88">
        <f t="shared" ca="1" si="41"/>
        <v>44593</v>
      </c>
      <c r="P758" s="5"/>
      <c r="Q758" s="13"/>
      <c r="R758" s="11"/>
      <c r="S758" s="24"/>
      <c r="T758" s="24"/>
      <c r="U758" s="24"/>
      <c r="V758" s="24"/>
      <c r="W758" s="180"/>
      <c r="X758" s="24"/>
      <c r="Y758" s="24"/>
      <c r="Z758" s="7"/>
      <c r="AA758" s="22"/>
      <c r="AB758" s="110"/>
      <c r="AC758" s="58"/>
      <c r="AE758" s="161">
        <f>IF(COUNTIF($F$5:$F758,F758)&gt;1,"0",COUNTIF($F$5:$F758,F758))</f>
        <v>0</v>
      </c>
      <c r="AF758" s="162">
        <f>COUNTIF($I758,"*GSB*")*$AE758</f>
        <v>0</v>
      </c>
      <c r="AG758" s="33">
        <f>COUNTIF($I758,"3a")*$AE758</f>
        <v>0</v>
      </c>
      <c r="AH758" s="33">
        <f>COUNTIF($I758,"4e")*$AE758</f>
        <v>0</v>
      </c>
      <c r="AI758" s="33">
        <f t="shared" si="39"/>
        <v>0</v>
      </c>
      <c r="AJ758" s="33">
        <f>COUNTIF($I758,"BAM")*$AE758</f>
        <v>0</v>
      </c>
      <c r="AK758" s="163">
        <f>(COUNTIF($I758,"AUTRES")+COUNTIF($I758,"UID")+COUNTIF($I758,"CII")+COUNTIF($I758,"EAE"))*$AE758</f>
        <v>0</v>
      </c>
      <c r="AL758" s="164">
        <f t="shared" si="40"/>
        <v>0</v>
      </c>
      <c r="AM758" s="33">
        <f>COUNTIF($J758,"MAR")*$AE758</f>
        <v>0</v>
      </c>
      <c r="AN758" s="165">
        <f>COUNTIF($J758,"TER")*$AE758</f>
        <v>0</v>
      </c>
    </row>
    <row r="759" spans="1:40" ht="20.100000000000001" customHeight="1" x14ac:dyDescent="0.25">
      <c r="A759" s="12"/>
      <c r="B759" s="10"/>
      <c r="C759" s="29"/>
      <c r="D759" s="7"/>
      <c r="E759" s="11"/>
      <c r="F759" s="121"/>
      <c r="G759" s="5"/>
      <c r="H759" s="5"/>
      <c r="I759" s="16"/>
      <c r="J759" s="13"/>
      <c r="K759" s="105"/>
      <c r="L759" s="7"/>
      <c r="M759" s="7"/>
      <c r="N759" s="6"/>
      <c r="O759" s="88">
        <f t="shared" ca="1" si="41"/>
        <v>44593</v>
      </c>
      <c r="P759" s="5"/>
      <c r="Q759" s="13"/>
      <c r="R759" s="11"/>
      <c r="S759" s="24"/>
      <c r="T759" s="24"/>
      <c r="U759" s="24"/>
      <c r="V759" s="24"/>
      <c r="W759" s="180"/>
      <c r="X759" s="24"/>
      <c r="Y759" s="24"/>
      <c r="Z759" s="7"/>
      <c r="AA759" s="22"/>
      <c r="AB759" s="110"/>
      <c r="AC759" s="58"/>
      <c r="AE759" s="161">
        <f>IF(COUNTIF($F$5:$F759,F759)&gt;1,"0",COUNTIF($F$5:$F759,F759))</f>
        <v>0</v>
      </c>
      <c r="AF759" s="162">
        <f>COUNTIF($I759,"*GSB*")*$AE759</f>
        <v>0</v>
      </c>
      <c r="AG759" s="33">
        <f>COUNTIF($I759,"3a")*$AE759</f>
        <v>0</v>
      </c>
      <c r="AH759" s="33">
        <f>COUNTIF($I759,"4e")*$AE759</f>
        <v>0</v>
      </c>
      <c r="AI759" s="33">
        <f t="shared" si="39"/>
        <v>0</v>
      </c>
      <c r="AJ759" s="33">
        <f>COUNTIF($I759,"BAM")*$AE759</f>
        <v>0</v>
      </c>
      <c r="AK759" s="163">
        <f>(COUNTIF($I759,"AUTRES")+COUNTIF($I759,"UID")+COUNTIF($I759,"CII")+COUNTIF($I759,"EAE"))*$AE759</f>
        <v>0</v>
      </c>
      <c r="AL759" s="164">
        <f t="shared" si="40"/>
        <v>0</v>
      </c>
      <c r="AM759" s="33">
        <f>COUNTIF($J759,"MAR")*$AE759</f>
        <v>0</v>
      </c>
      <c r="AN759" s="165">
        <f>COUNTIF($J759,"TER")*$AE759</f>
        <v>0</v>
      </c>
    </row>
    <row r="760" spans="1:40" ht="20.100000000000001" customHeight="1" x14ac:dyDescent="0.25">
      <c r="A760" s="12"/>
      <c r="B760" s="10"/>
      <c r="C760" s="29"/>
      <c r="D760" s="7"/>
      <c r="E760" s="11"/>
      <c r="F760" s="121"/>
      <c r="G760" s="5"/>
      <c r="H760" s="5"/>
      <c r="I760" s="16"/>
      <c r="J760" s="13"/>
      <c r="K760" s="105"/>
      <c r="L760" s="7"/>
      <c r="M760" s="7"/>
      <c r="N760" s="6"/>
      <c r="O760" s="88">
        <f t="shared" ca="1" si="41"/>
        <v>44593</v>
      </c>
      <c r="P760" s="5"/>
      <c r="Q760" s="13"/>
      <c r="R760" s="11"/>
      <c r="S760" s="24"/>
      <c r="T760" s="24"/>
      <c r="U760" s="24"/>
      <c r="V760" s="24"/>
      <c r="W760" s="180"/>
      <c r="X760" s="24"/>
      <c r="Y760" s="24"/>
      <c r="Z760" s="7"/>
      <c r="AA760" s="22"/>
      <c r="AB760" s="110"/>
      <c r="AC760" s="58"/>
      <c r="AE760" s="161">
        <f>IF(COUNTIF($F$5:$F760,F760)&gt;1,"0",COUNTIF($F$5:$F760,F760))</f>
        <v>0</v>
      </c>
      <c r="AF760" s="162">
        <f>COUNTIF($I760,"*GSB*")*$AE760</f>
        <v>0</v>
      </c>
      <c r="AG760" s="33">
        <f>COUNTIF($I760,"3a")*$AE760</f>
        <v>0</v>
      </c>
      <c r="AH760" s="33">
        <f>COUNTIF($I760,"4e")*$AE760</f>
        <v>0</v>
      </c>
      <c r="AI760" s="33">
        <f t="shared" si="39"/>
        <v>0</v>
      </c>
      <c r="AJ760" s="33">
        <f>COUNTIF($I760,"BAM")*$AE760</f>
        <v>0</v>
      </c>
      <c r="AK760" s="163">
        <f>(COUNTIF($I760,"AUTRES")+COUNTIF($I760,"UID")+COUNTIF($I760,"CII")+COUNTIF($I760,"EAE"))*$AE760</f>
        <v>0</v>
      </c>
      <c r="AL760" s="164">
        <f t="shared" si="40"/>
        <v>0</v>
      </c>
      <c r="AM760" s="33">
        <f>COUNTIF($J760,"MAR")*$AE760</f>
        <v>0</v>
      </c>
      <c r="AN760" s="165">
        <f>COUNTIF($J760,"TER")*$AE760</f>
        <v>0</v>
      </c>
    </row>
    <row r="761" spans="1:40" ht="20.100000000000001" customHeight="1" x14ac:dyDescent="0.25">
      <c r="A761" s="12"/>
      <c r="B761" s="10"/>
      <c r="C761" s="29"/>
      <c r="D761" s="7"/>
      <c r="E761" s="11"/>
      <c r="F761" s="121"/>
      <c r="G761" s="5"/>
      <c r="H761" s="5"/>
      <c r="I761" s="16"/>
      <c r="J761" s="13"/>
      <c r="K761" s="105"/>
      <c r="L761" s="7"/>
      <c r="M761" s="7"/>
      <c r="N761" s="6"/>
      <c r="O761" s="88">
        <f t="shared" ca="1" si="41"/>
        <v>44593</v>
      </c>
      <c r="P761" s="5"/>
      <c r="Q761" s="13"/>
      <c r="R761" s="11"/>
      <c r="S761" s="24"/>
      <c r="T761" s="24"/>
      <c r="U761" s="24"/>
      <c r="V761" s="24"/>
      <c r="W761" s="180"/>
      <c r="X761" s="24"/>
      <c r="Y761" s="24"/>
      <c r="Z761" s="7"/>
      <c r="AA761" s="22"/>
      <c r="AB761" s="110"/>
      <c r="AC761" s="58"/>
      <c r="AE761" s="161">
        <f>IF(COUNTIF($F$5:$F761,F761)&gt;1,"0",COUNTIF($F$5:$F761,F761))</f>
        <v>0</v>
      </c>
      <c r="AF761" s="162">
        <f>COUNTIF($I761,"*GSB*")*$AE761</f>
        <v>0</v>
      </c>
      <c r="AG761" s="33">
        <f>COUNTIF($I761,"3a")*$AE761</f>
        <v>0</v>
      </c>
      <c r="AH761" s="33">
        <f>COUNTIF($I761,"4e")*$AE761</f>
        <v>0</v>
      </c>
      <c r="AI761" s="33">
        <f t="shared" si="39"/>
        <v>0</v>
      </c>
      <c r="AJ761" s="33">
        <f>COUNTIF($I761,"BAM")*$AE761</f>
        <v>0</v>
      </c>
      <c r="AK761" s="163">
        <f>(COUNTIF($I761,"AUTRES")+COUNTIF($I761,"UID")+COUNTIF($I761,"CII")+COUNTIF($I761,"EAE"))*$AE761</f>
        <v>0</v>
      </c>
      <c r="AL761" s="164">
        <f t="shared" si="40"/>
        <v>0</v>
      </c>
      <c r="AM761" s="33">
        <f>COUNTIF($J761,"MAR")*$AE761</f>
        <v>0</v>
      </c>
      <c r="AN761" s="165">
        <f>COUNTIF($J761,"TER")*$AE761</f>
        <v>0</v>
      </c>
    </row>
    <row r="762" spans="1:40" ht="20.100000000000001" customHeight="1" x14ac:dyDescent="0.25">
      <c r="A762" s="12"/>
      <c r="B762" s="10"/>
      <c r="C762" s="29"/>
      <c r="D762" s="7"/>
      <c r="E762" s="11"/>
      <c r="F762" s="121"/>
      <c r="G762" s="5"/>
      <c r="H762" s="5"/>
      <c r="I762" s="16"/>
      <c r="J762" s="13"/>
      <c r="K762" s="105"/>
      <c r="L762" s="7"/>
      <c r="M762" s="7"/>
      <c r="N762" s="6"/>
      <c r="O762" s="88">
        <f t="shared" ca="1" si="41"/>
        <v>44593</v>
      </c>
      <c r="P762" s="5"/>
      <c r="Q762" s="13"/>
      <c r="R762" s="11"/>
      <c r="S762" s="24"/>
      <c r="T762" s="24"/>
      <c r="U762" s="24"/>
      <c r="V762" s="24"/>
      <c r="W762" s="180"/>
      <c r="X762" s="24"/>
      <c r="Y762" s="24"/>
      <c r="Z762" s="7"/>
      <c r="AA762" s="22"/>
      <c r="AB762" s="110"/>
      <c r="AC762" s="58"/>
      <c r="AE762" s="161">
        <f>IF(COUNTIF($F$5:$F762,F762)&gt;1,"0",COUNTIF($F$5:$F762,F762))</f>
        <v>0</v>
      </c>
      <c r="AF762" s="162">
        <f>COUNTIF($I762,"*GSB*")*$AE762</f>
        <v>0</v>
      </c>
      <c r="AG762" s="33">
        <f>COUNTIF($I762,"3a")*$AE762</f>
        <v>0</v>
      </c>
      <c r="AH762" s="33">
        <f>COUNTIF($I762,"4e")*$AE762</f>
        <v>0</v>
      </c>
      <c r="AI762" s="33">
        <f t="shared" si="39"/>
        <v>0</v>
      </c>
      <c r="AJ762" s="33">
        <f>COUNTIF($I762,"BAM")*$AE762</f>
        <v>0</v>
      </c>
      <c r="AK762" s="163">
        <f>(COUNTIF($I762,"AUTRES")+COUNTIF($I762,"UID")+COUNTIF($I762,"CII")+COUNTIF($I762,"EAE"))*$AE762</f>
        <v>0</v>
      </c>
      <c r="AL762" s="164">
        <f t="shared" si="40"/>
        <v>0</v>
      </c>
      <c r="AM762" s="33">
        <f>COUNTIF($J762,"MAR")*$AE762</f>
        <v>0</v>
      </c>
      <c r="AN762" s="165">
        <f>COUNTIF($J762,"TER")*$AE762</f>
        <v>0</v>
      </c>
    </row>
    <row r="763" spans="1:40" ht="20.100000000000001" customHeight="1" x14ac:dyDescent="0.25">
      <c r="A763" s="12"/>
      <c r="B763" s="10"/>
      <c r="C763" s="29"/>
      <c r="D763" s="7"/>
      <c r="E763" s="11"/>
      <c r="F763" s="121"/>
      <c r="G763" s="5"/>
      <c r="H763" s="5"/>
      <c r="I763" s="16"/>
      <c r="J763" s="13"/>
      <c r="K763" s="105"/>
      <c r="L763" s="7"/>
      <c r="M763" s="7"/>
      <c r="N763" s="6"/>
      <c r="O763" s="88">
        <f t="shared" ca="1" si="41"/>
        <v>44593</v>
      </c>
      <c r="P763" s="5"/>
      <c r="Q763" s="13"/>
      <c r="R763" s="11"/>
      <c r="S763" s="24"/>
      <c r="T763" s="24"/>
      <c r="U763" s="24"/>
      <c r="V763" s="24"/>
      <c r="W763" s="180"/>
      <c r="X763" s="24"/>
      <c r="Y763" s="24"/>
      <c r="Z763" s="7"/>
      <c r="AA763" s="22"/>
      <c r="AB763" s="110"/>
      <c r="AC763" s="58"/>
      <c r="AE763" s="161">
        <f>IF(COUNTIF($F$5:$F763,F763)&gt;1,"0",COUNTIF($F$5:$F763,F763))</f>
        <v>0</v>
      </c>
      <c r="AF763" s="162">
        <f>COUNTIF($I763,"*GSB*")*$AE763</f>
        <v>0</v>
      </c>
      <c r="AG763" s="33">
        <f>COUNTIF($I763,"3a")*$AE763</f>
        <v>0</v>
      </c>
      <c r="AH763" s="33">
        <f>COUNTIF($I763,"4e")*$AE763</f>
        <v>0</v>
      </c>
      <c r="AI763" s="33">
        <f t="shared" si="39"/>
        <v>0</v>
      </c>
      <c r="AJ763" s="33">
        <f>COUNTIF($I763,"BAM")*$AE763</f>
        <v>0</v>
      </c>
      <c r="AK763" s="163">
        <f>(COUNTIF($I763,"AUTRES")+COUNTIF($I763,"UID")+COUNTIF($I763,"CII")+COUNTIF($I763,"EAE"))*$AE763</f>
        <v>0</v>
      </c>
      <c r="AL763" s="164">
        <f t="shared" si="40"/>
        <v>0</v>
      </c>
      <c r="AM763" s="33">
        <f>COUNTIF($J763,"MAR")*$AE763</f>
        <v>0</v>
      </c>
      <c r="AN763" s="165">
        <f>COUNTIF($J763,"TER")*$AE763</f>
        <v>0</v>
      </c>
    </row>
    <row r="764" spans="1:40" ht="20.100000000000001" customHeight="1" x14ac:dyDescent="0.25">
      <c r="A764" s="12"/>
      <c r="B764" s="10"/>
      <c r="C764" s="29"/>
      <c r="D764" s="7"/>
      <c r="E764" s="11"/>
      <c r="F764" s="121"/>
      <c r="G764" s="5"/>
      <c r="H764" s="5"/>
      <c r="I764" s="16"/>
      <c r="J764" s="13"/>
      <c r="K764" s="105"/>
      <c r="L764" s="7"/>
      <c r="M764" s="7"/>
      <c r="N764" s="6"/>
      <c r="O764" s="88">
        <f t="shared" ca="1" si="41"/>
        <v>44593</v>
      </c>
      <c r="P764" s="5"/>
      <c r="Q764" s="13"/>
      <c r="R764" s="11"/>
      <c r="S764" s="24"/>
      <c r="T764" s="24"/>
      <c r="U764" s="24"/>
      <c r="V764" s="24"/>
      <c r="W764" s="180"/>
      <c r="X764" s="24"/>
      <c r="Y764" s="24"/>
      <c r="Z764" s="7"/>
      <c r="AA764" s="22"/>
      <c r="AB764" s="110"/>
      <c r="AC764" s="58"/>
      <c r="AE764" s="161">
        <f>IF(COUNTIF($F$5:$F764,F764)&gt;1,"0",COUNTIF($F$5:$F764,F764))</f>
        <v>0</v>
      </c>
      <c r="AF764" s="162">
        <f>COUNTIF($I764,"*GSB*")*$AE764</f>
        <v>0</v>
      </c>
      <c r="AG764" s="33">
        <f>COUNTIF($I764,"3a")*$AE764</f>
        <v>0</v>
      </c>
      <c r="AH764" s="33">
        <f>COUNTIF($I764,"4e")*$AE764</f>
        <v>0</v>
      </c>
      <c r="AI764" s="33">
        <f t="shared" si="39"/>
        <v>0</v>
      </c>
      <c r="AJ764" s="33">
        <f>COUNTIF($I764,"BAM")*$AE764</f>
        <v>0</v>
      </c>
      <c r="AK764" s="163">
        <f>(COUNTIF($I764,"AUTRES")+COUNTIF($I764,"UID")+COUNTIF($I764,"CII")+COUNTIF($I764,"EAE"))*$AE764</f>
        <v>0</v>
      </c>
      <c r="AL764" s="164">
        <f t="shared" si="40"/>
        <v>0</v>
      </c>
      <c r="AM764" s="33">
        <f>COUNTIF($J764,"MAR")*$AE764</f>
        <v>0</v>
      </c>
      <c r="AN764" s="165">
        <f>COUNTIF($J764,"TER")*$AE764</f>
        <v>0</v>
      </c>
    </row>
    <row r="765" spans="1:40" ht="20.100000000000001" customHeight="1" x14ac:dyDescent="0.25">
      <c r="A765" s="12"/>
      <c r="B765" s="10"/>
      <c r="C765" s="29"/>
      <c r="D765" s="7"/>
      <c r="E765" s="11"/>
      <c r="F765" s="121"/>
      <c r="G765" s="5"/>
      <c r="H765" s="5"/>
      <c r="I765" s="16"/>
      <c r="J765" s="13"/>
      <c r="K765" s="105"/>
      <c r="L765" s="7"/>
      <c r="M765" s="7"/>
      <c r="N765" s="6"/>
      <c r="O765" s="88">
        <f t="shared" ca="1" si="41"/>
        <v>44593</v>
      </c>
      <c r="P765" s="5"/>
      <c r="Q765" s="13"/>
      <c r="R765" s="11"/>
      <c r="S765" s="24"/>
      <c r="T765" s="24"/>
      <c r="U765" s="24"/>
      <c r="V765" s="24"/>
      <c r="W765" s="180"/>
      <c r="X765" s="24"/>
      <c r="Y765" s="24"/>
      <c r="Z765" s="7"/>
      <c r="AA765" s="22"/>
      <c r="AB765" s="110"/>
      <c r="AC765" s="58"/>
      <c r="AE765" s="161">
        <f>IF(COUNTIF($F$5:$F765,F765)&gt;1,"0",COUNTIF($F$5:$F765,F765))</f>
        <v>0</v>
      </c>
      <c r="AF765" s="162">
        <f>COUNTIF($I765,"*GSB*")*$AE765</f>
        <v>0</v>
      </c>
      <c r="AG765" s="33">
        <f>COUNTIF($I765,"3a")*$AE765</f>
        <v>0</v>
      </c>
      <c r="AH765" s="33">
        <f>COUNTIF($I765,"4e")*$AE765</f>
        <v>0</v>
      </c>
      <c r="AI765" s="33">
        <f t="shared" si="39"/>
        <v>0</v>
      </c>
      <c r="AJ765" s="33">
        <f>COUNTIF($I765,"BAM")*$AE765</f>
        <v>0</v>
      </c>
      <c r="AK765" s="163">
        <f>(COUNTIF($I765,"AUTRES")+COUNTIF($I765,"UID")+COUNTIF($I765,"CII")+COUNTIF($I765,"EAE"))*$AE765</f>
        <v>0</v>
      </c>
      <c r="AL765" s="164">
        <f t="shared" si="40"/>
        <v>0</v>
      </c>
      <c r="AM765" s="33">
        <f>COUNTIF($J765,"MAR")*$AE765</f>
        <v>0</v>
      </c>
      <c r="AN765" s="165">
        <f>COUNTIF($J765,"TER")*$AE765</f>
        <v>0</v>
      </c>
    </row>
    <row r="766" spans="1:40" ht="20.100000000000001" customHeight="1" x14ac:dyDescent="0.25">
      <c r="A766" s="12"/>
      <c r="B766" s="10"/>
      <c r="C766" s="29"/>
      <c r="D766" s="7"/>
      <c r="E766" s="11"/>
      <c r="F766" s="121"/>
      <c r="G766" s="5"/>
      <c r="H766" s="5"/>
      <c r="I766" s="16"/>
      <c r="J766" s="13"/>
      <c r="K766" s="105"/>
      <c r="L766" s="7"/>
      <c r="M766" s="7"/>
      <c r="N766" s="6"/>
      <c r="O766" s="88">
        <f t="shared" ca="1" si="41"/>
        <v>44593</v>
      </c>
      <c r="P766" s="5"/>
      <c r="Q766" s="13"/>
      <c r="R766" s="11"/>
      <c r="S766" s="24"/>
      <c r="T766" s="24"/>
      <c r="U766" s="24"/>
      <c r="V766" s="24"/>
      <c r="W766" s="180"/>
      <c r="X766" s="24"/>
      <c r="Y766" s="24"/>
      <c r="Z766" s="7"/>
      <c r="AA766" s="22"/>
      <c r="AB766" s="110"/>
      <c r="AC766" s="58"/>
      <c r="AE766" s="161">
        <f>IF(COUNTIF($F$5:$F766,F766)&gt;1,"0",COUNTIF($F$5:$F766,F766))</f>
        <v>0</v>
      </c>
      <c r="AF766" s="162">
        <f>COUNTIF($I766,"*GSB*")*$AE766</f>
        <v>0</v>
      </c>
      <c r="AG766" s="33">
        <f>COUNTIF($I766,"3a")*$AE766</f>
        <v>0</v>
      </c>
      <c r="AH766" s="33">
        <f>COUNTIF($I766,"4e")*$AE766</f>
        <v>0</v>
      </c>
      <c r="AI766" s="33">
        <f t="shared" si="39"/>
        <v>0</v>
      </c>
      <c r="AJ766" s="33">
        <f>COUNTIF($I766,"BAM")*$AE766</f>
        <v>0</v>
      </c>
      <c r="AK766" s="163">
        <f>(COUNTIF($I766,"AUTRES")+COUNTIF($I766,"UID")+COUNTIF($I766,"CII")+COUNTIF($I766,"EAE"))*$AE766</f>
        <v>0</v>
      </c>
      <c r="AL766" s="164">
        <f t="shared" si="40"/>
        <v>0</v>
      </c>
      <c r="AM766" s="33">
        <f>COUNTIF($J766,"MAR")*$AE766</f>
        <v>0</v>
      </c>
      <c r="AN766" s="165">
        <f>COUNTIF($J766,"TER")*$AE766</f>
        <v>0</v>
      </c>
    </row>
    <row r="767" spans="1:40" ht="20.100000000000001" customHeight="1" x14ac:dyDescent="0.25">
      <c r="A767" s="12"/>
      <c r="B767" s="10"/>
      <c r="C767" s="29"/>
      <c r="D767" s="7"/>
      <c r="E767" s="11"/>
      <c r="F767" s="121"/>
      <c r="G767" s="5"/>
      <c r="H767" s="5"/>
      <c r="I767" s="16"/>
      <c r="J767" s="13"/>
      <c r="K767" s="105"/>
      <c r="L767" s="7"/>
      <c r="M767" s="7"/>
      <c r="N767" s="6"/>
      <c r="O767" s="88">
        <f t="shared" ca="1" si="41"/>
        <v>44593</v>
      </c>
      <c r="P767" s="5"/>
      <c r="Q767" s="13"/>
      <c r="R767" s="11"/>
      <c r="S767" s="24"/>
      <c r="T767" s="24"/>
      <c r="U767" s="24"/>
      <c r="V767" s="24"/>
      <c r="W767" s="180"/>
      <c r="X767" s="24"/>
      <c r="Y767" s="24"/>
      <c r="Z767" s="7"/>
      <c r="AA767" s="22"/>
      <c r="AB767" s="110"/>
      <c r="AC767" s="58"/>
      <c r="AE767" s="161">
        <f>IF(COUNTIF($F$5:$F767,F767)&gt;1,"0",COUNTIF($F$5:$F767,F767))</f>
        <v>0</v>
      </c>
      <c r="AF767" s="162">
        <f>COUNTIF($I767,"*GSB*")*$AE767</f>
        <v>0</v>
      </c>
      <c r="AG767" s="33">
        <f>COUNTIF($I767,"3a")*$AE767</f>
        <v>0</v>
      </c>
      <c r="AH767" s="33">
        <f>COUNTIF($I767,"4e")*$AE767</f>
        <v>0</v>
      </c>
      <c r="AI767" s="33">
        <f t="shared" si="39"/>
        <v>0</v>
      </c>
      <c r="AJ767" s="33">
        <f>COUNTIF($I767,"BAM")*$AE767</f>
        <v>0</v>
      </c>
      <c r="AK767" s="163">
        <f>(COUNTIF($I767,"AUTRES")+COUNTIF($I767,"UID")+COUNTIF($I767,"CII")+COUNTIF($I767,"EAE"))*$AE767</f>
        <v>0</v>
      </c>
      <c r="AL767" s="164">
        <f t="shared" si="40"/>
        <v>0</v>
      </c>
      <c r="AM767" s="33">
        <f>COUNTIF($J767,"MAR")*$AE767</f>
        <v>0</v>
      </c>
      <c r="AN767" s="165">
        <f>COUNTIF($J767,"TER")*$AE767</f>
        <v>0</v>
      </c>
    </row>
    <row r="768" spans="1:40" ht="20.100000000000001" customHeight="1" x14ac:dyDescent="0.25">
      <c r="A768" s="12"/>
      <c r="B768" s="10"/>
      <c r="C768" s="29"/>
      <c r="D768" s="7"/>
      <c r="E768" s="11"/>
      <c r="F768" s="121"/>
      <c r="G768" s="5"/>
      <c r="H768" s="5"/>
      <c r="I768" s="16"/>
      <c r="J768" s="13"/>
      <c r="K768" s="105"/>
      <c r="L768" s="7"/>
      <c r="M768" s="7"/>
      <c r="N768" s="6"/>
      <c r="O768" s="88">
        <f t="shared" ca="1" si="41"/>
        <v>44593</v>
      </c>
      <c r="P768" s="5"/>
      <c r="Q768" s="13"/>
      <c r="R768" s="11"/>
      <c r="S768" s="24"/>
      <c r="T768" s="24"/>
      <c r="U768" s="24"/>
      <c r="V768" s="24"/>
      <c r="W768" s="180"/>
      <c r="X768" s="24"/>
      <c r="Y768" s="24"/>
      <c r="Z768" s="7"/>
      <c r="AA768" s="22"/>
      <c r="AB768" s="110"/>
      <c r="AC768" s="58"/>
      <c r="AE768" s="161">
        <f>IF(COUNTIF($F$5:$F768,F768)&gt;1,"0",COUNTIF($F$5:$F768,F768))</f>
        <v>0</v>
      </c>
      <c r="AF768" s="162">
        <f>COUNTIF($I768,"*GSB*")*$AE768</f>
        <v>0</v>
      </c>
      <c r="AG768" s="33">
        <f>COUNTIF($I768,"3a")*$AE768</f>
        <v>0</v>
      </c>
      <c r="AH768" s="33">
        <f>COUNTIF($I768,"4e")*$AE768</f>
        <v>0</v>
      </c>
      <c r="AI768" s="33">
        <f t="shared" si="39"/>
        <v>0</v>
      </c>
      <c r="AJ768" s="33">
        <f>COUNTIF($I768,"BAM")*$AE768</f>
        <v>0</v>
      </c>
      <c r="AK768" s="163">
        <f>(COUNTIF($I768,"AUTRES")+COUNTIF($I768,"UID")+COUNTIF($I768,"CII")+COUNTIF($I768,"EAE"))*$AE768</f>
        <v>0</v>
      </c>
      <c r="AL768" s="164">
        <f t="shared" si="40"/>
        <v>0</v>
      </c>
      <c r="AM768" s="33">
        <f>COUNTIF($J768,"MAR")*$AE768</f>
        <v>0</v>
      </c>
      <c r="AN768" s="165">
        <f>COUNTIF($J768,"TER")*$AE768</f>
        <v>0</v>
      </c>
    </row>
    <row r="769" spans="1:40" ht="20.100000000000001" customHeight="1" x14ac:dyDescent="0.25">
      <c r="A769" s="12"/>
      <c r="B769" s="10"/>
      <c r="C769" s="29"/>
      <c r="D769" s="7"/>
      <c r="E769" s="11"/>
      <c r="F769" s="121"/>
      <c r="G769" s="5"/>
      <c r="H769" s="5"/>
      <c r="I769" s="16"/>
      <c r="J769" s="13"/>
      <c r="K769" s="105"/>
      <c r="L769" s="7"/>
      <c r="M769" s="7"/>
      <c r="N769" s="6"/>
      <c r="O769" s="88">
        <f t="shared" ca="1" si="41"/>
        <v>44593</v>
      </c>
      <c r="P769" s="5"/>
      <c r="Q769" s="13"/>
      <c r="R769" s="11"/>
      <c r="S769" s="24"/>
      <c r="T769" s="24"/>
      <c r="U769" s="24"/>
      <c r="V769" s="24"/>
      <c r="W769" s="180"/>
      <c r="X769" s="24"/>
      <c r="Y769" s="24"/>
      <c r="Z769" s="7"/>
      <c r="AA769" s="22"/>
      <c r="AB769" s="110"/>
      <c r="AC769" s="58"/>
      <c r="AE769" s="161">
        <f>IF(COUNTIF($F$5:$F769,F769)&gt;1,"0",COUNTIF($F$5:$F769,F769))</f>
        <v>0</v>
      </c>
      <c r="AF769" s="162">
        <f>COUNTIF($I769,"*GSB*")*$AE769</f>
        <v>0</v>
      </c>
      <c r="AG769" s="33">
        <f>COUNTIF($I769,"3a")*$AE769</f>
        <v>0</v>
      </c>
      <c r="AH769" s="33">
        <f>COUNTIF($I769,"4e")*$AE769</f>
        <v>0</v>
      </c>
      <c r="AI769" s="33">
        <f t="shared" si="39"/>
        <v>0</v>
      </c>
      <c r="AJ769" s="33">
        <f>COUNTIF($I769,"BAM")*$AE769</f>
        <v>0</v>
      </c>
      <c r="AK769" s="163">
        <f>(COUNTIF($I769,"AUTRES")+COUNTIF($I769,"UID")+COUNTIF($I769,"CII")+COUNTIF($I769,"EAE"))*$AE769</f>
        <v>0</v>
      </c>
      <c r="AL769" s="164">
        <f t="shared" si="40"/>
        <v>0</v>
      </c>
      <c r="AM769" s="33">
        <f>COUNTIF($J769,"MAR")*$AE769</f>
        <v>0</v>
      </c>
      <c r="AN769" s="165">
        <f>COUNTIF($J769,"TER")*$AE769</f>
        <v>0</v>
      </c>
    </row>
    <row r="770" spans="1:40" ht="20.100000000000001" customHeight="1" x14ac:dyDescent="0.25">
      <c r="A770" s="12"/>
      <c r="B770" s="10"/>
      <c r="C770" s="29"/>
      <c r="D770" s="7"/>
      <c r="E770" s="11"/>
      <c r="F770" s="121"/>
      <c r="G770" s="5"/>
      <c r="H770" s="5"/>
      <c r="I770" s="16"/>
      <c r="J770" s="13"/>
      <c r="K770" s="105"/>
      <c r="L770" s="7"/>
      <c r="M770" s="7"/>
      <c r="N770" s="6"/>
      <c r="O770" s="88">
        <f t="shared" ca="1" si="41"/>
        <v>44593</v>
      </c>
      <c r="P770" s="5"/>
      <c r="Q770" s="13"/>
      <c r="R770" s="11"/>
      <c r="S770" s="24"/>
      <c r="T770" s="24"/>
      <c r="U770" s="24"/>
      <c r="V770" s="24"/>
      <c r="W770" s="180"/>
      <c r="X770" s="24"/>
      <c r="Y770" s="24"/>
      <c r="Z770" s="7"/>
      <c r="AA770" s="22"/>
      <c r="AB770" s="110"/>
      <c r="AC770" s="58"/>
      <c r="AE770" s="161">
        <f>IF(COUNTIF($F$5:$F770,F770)&gt;1,"0",COUNTIF($F$5:$F770,F770))</f>
        <v>0</v>
      </c>
      <c r="AF770" s="162">
        <f>COUNTIF($I770,"*GSB*")*$AE770</f>
        <v>0</v>
      </c>
      <c r="AG770" s="33">
        <f>COUNTIF($I770,"3a")*$AE770</f>
        <v>0</v>
      </c>
      <c r="AH770" s="33">
        <f>COUNTIF($I770,"4e")*$AE770</f>
        <v>0</v>
      </c>
      <c r="AI770" s="33">
        <f t="shared" si="39"/>
        <v>0</v>
      </c>
      <c r="AJ770" s="33">
        <f>COUNTIF($I770,"BAM")*$AE770</f>
        <v>0</v>
      </c>
      <c r="AK770" s="163">
        <f>(COUNTIF($I770,"AUTRES")+COUNTIF($I770,"UID")+COUNTIF($I770,"CII")+COUNTIF($I770,"EAE"))*$AE770</f>
        <v>0</v>
      </c>
      <c r="AL770" s="164">
        <f t="shared" si="40"/>
        <v>0</v>
      </c>
      <c r="AM770" s="33">
        <f>COUNTIF($J770,"MAR")*$AE770</f>
        <v>0</v>
      </c>
      <c r="AN770" s="165">
        <f>COUNTIF($J770,"TER")*$AE770</f>
        <v>0</v>
      </c>
    </row>
    <row r="771" spans="1:40" ht="20.100000000000001" customHeight="1" x14ac:dyDescent="0.25">
      <c r="A771" s="12"/>
      <c r="B771" s="10"/>
      <c r="C771" s="29"/>
      <c r="D771" s="7"/>
      <c r="E771" s="11"/>
      <c r="F771" s="121"/>
      <c r="G771" s="5"/>
      <c r="H771" s="5"/>
      <c r="I771" s="16"/>
      <c r="J771" s="13"/>
      <c r="K771" s="105"/>
      <c r="L771" s="7"/>
      <c r="M771" s="7"/>
      <c r="N771" s="6"/>
      <c r="O771" s="88">
        <f t="shared" ca="1" si="41"/>
        <v>44593</v>
      </c>
      <c r="P771" s="5"/>
      <c r="Q771" s="13"/>
      <c r="R771" s="11"/>
      <c r="S771" s="24"/>
      <c r="T771" s="24"/>
      <c r="U771" s="24"/>
      <c r="V771" s="24"/>
      <c r="W771" s="180"/>
      <c r="X771" s="24"/>
      <c r="Y771" s="24"/>
      <c r="Z771" s="7"/>
      <c r="AA771" s="22"/>
      <c r="AB771" s="110"/>
      <c r="AC771" s="58"/>
      <c r="AE771" s="161">
        <f>IF(COUNTIF($F$5:$F771,F771)&gt;1,"0",COUNTIF($F$5:$F771,F771))</f>
        <v>0</v>
      </c>
      <c r="AF771" s="162">
        <f>COUNTIF($I771,"*GSB*")*$AE771</f>
        <v>0</v>
      </c>
      <c r="AG771" s="33">
        <f>COUNTIF($I771,"3a")*$AE771</f>
        <v>0</v>
      </c>
      <c r="AH771" s="33">
        <f>COUNTIF($I771,"4e")*$AE771</f>
        <v>0</v>
      </c>
      <c r="AI771" s="33">
        <f t="shared" si="39"/>
        <v>0</v>
      </c>
      <c r="AJ771" s="33">
        <f>COUNTIF($I771,"BAM")*$AE771</f>
        <v>0</v>
      </c>
      <c r="AK771" s="163">
        <f>(COUNTIF($I771,"AUTRES")+COUNTIF($I771,"UID")+COUNTIF($I771,"CII")+COUNTIF($I771,"EAE"))*$AE771</f>
        <v>0</v>
      </c>
      <c r="AL771" s="164">
        <f t="shared" si="40"/>
        <v>0</v>
      </c>
      <c r="AM771" s="33">
        <f>COUNTIF($J771,"MAR")*$AE771</f>
        <v>0</v>
      </c>
      <c r="AN771" s="165">
        <f>COUNTIF($J771,"TER")*$AE771</f>
        <v>0</v>
      </c>
    </row>
    <row r="772" spans="1:40" ht="20.100000000000001" customHeight="1" x14ac:dyDescent="0.25">
      <c r="A772" s="12"/>
      <c r="B772" s="10"/>
      <c r="C772" s="29"/>
      <c r="D772" s="7"/>
      <c r="E772" s="11"/>
      <c r="F772" s="121"/>
      <c r="G772" s="5"/>
      <c r="H772" s="5"/>
      <c r="I772" s="16"/>
      <c r="J772" s="13"/>
      <c r="K772" s="105"/>
      <c r="L772" s="7"/>
      <c r="M772" s="7"/>
      <c r="N772" s="6"/>
      <c r="O772" s="88">
        <f t="shared" ca="1" si="41"/>
        <v>44593</v>
      </c>
      <c r="P772" s="5"/>
      <c r="Q772" s="13"/>
      <c r="R772" s="11"/>
      <c r="S772" s="24"/>
      <c r="T772" s="24"/>
      <c r="U772" s="24"/>
      <c r="V772" s="24"/>
      <c r="W772" s="180"/>
      <c r="X772" s="24"/>
      <c r="Y772" s="24"/>
      <c r="Z772" s="7"/>
      <c r="AA772" s="22"/>
      <c r="AB772" s="110"/>
      <c r="AC772" s="58"/>
      <c r="AE772" s="161">
        <f>IF(COUNTIF($F$5:$F772,F772)&gt;1,"0",COUNTIF($F$5:$F772,F772))</f>
        <v>0</v>
      </c>
      <c r="AF772" s="162">
        <f>COUNTIF($I772,"*GSB*")*$AE772</f>
        <v>0</v>
      </c>
      <c r="AG772" s="33">
        <f>COUNTIF($I772,"3a")*$AE772</f>
        <v>0</v>
      </c>
      <c r="AH772" s="33">
        <f>COUNTIF($I772,"4e")*$AE772</f>
        <v>0</v>
      </c>
      <c r="AI772" s="33">
        <f t="shared" si="39"/>
        <v>0</v>
      </c>
      <c r="AJ772" s="33">
        <f>COUNTIF($I772,"BAM")*$AE772</f>
        <v>0</v>
      </c>
      <c r="AK772" s="163">
        <f>(COUNTIF($I772,"AUTRES")+COUNTIF($I772,"UID")+COUNTIF($I772,"CII")+COUNTIF($I772,"EAE"))*$AE772</f>
        <v>0</v>
      </c>
      <c r="AL772" s="164">
        <f t="shared" si="40"/>
        <v>0</v>
      </c>
      <c r="AM772" s="33">
        <f>COUNTIF($J772,"MAR")*$AE772</f>
        <v>0</v>
      </c>
      <c r="AN772" s="165">
        <f>COUNTIF($J772,"TER")*$AE772</f>
        <v>0</v>
      </c>
    </row>
    <row r="773" spans="1:40" ht="20.100000000000001" customHeight="1" x14ac:dyDescent="0.25">
      <c r="A773" s="12"/>
      <c r="B773" s="10"/>
      <c r="C773" s="29"/>
      <c r="D773" s="7"/>
      <c r="E773" s="11"/>
      <c r="F773" s="121"/>
      <c r="G773" s="5"/>
      <c r="H773" s="5"/>
      <c r="I773" s="16"/>
      <c r="J773" s="13"/>
      <c r="K773" s="105"/>
      <c r="L773" s="7"/>
      <c r="M773" s="7"/>
      <c r="N773" s="6"/>
      <c r="O773" s="88">
        <f t="shared" ca="1" si="41"/>
        <v>44593</v>
      </c>
      <c r="P773" s="5"/>
      <c r="Q773" s="13"/>
      <c r="R773" s="11"/>
      <c r="S773" s="24"/>
      <c r="T773" s="24"/>
      <c r="U773" s="24"/>
      <c r="V773" s="24"/>
      <c r="W773" s="180"/>
      <c r="X773" s="24"/>
      <c r="Y773" s="24"/>
      <c r="Z773" s="7"/>
      <c r="AA773" s="22"/>
      <c r="AB773" s="110"/>
      <c r="AC773" s="58"/>
      <c r="AE773" s="161">
        <f>IF(COUNTIF($F$5:$F773,F773)&gt;1,"0",COUNTIF($F$5:$F773,F773))</f>
        <v>0</v>
      </c>
      <c r="AF773" s="162">
        <f>COUNTIF($I773,"*GSB*")*$AE773</f>
        <v>0</v>
      </c>
      <c r="AG773" s="33">
        <f>COUNTIF($I773,"3a")*$AE773</f>
        <v>0</v>
      </c>
      <c r="AH773" s="33">
        <f>COUNTIF($I773,"4e")*$AE773</f>
        <v>0</v>
      </c>
      <c r="AI773" s="33">
        <f t="shared" ref="AI773:AI820" si="42">COUNTIF($I773,"*CNEC*")*$AE773</f>
        <v>0</v>
      </c>
      <c r="AJ773" s="33">
        <f>COUNTIF($I773,"BAM")*$AE773</f>
        <v>0</v>
      </c>
      <c r="AK773" s="163">
        <f>(COUNTIF($I773,"AUTRES")+COUNTIF($I773,"UID")+COUNTIF($I773,"CII")+COUNTIF($I773,"EAE"))*$AE773</f>
        <v>0</v>
      </c>
      <c r="AL773" s="164">
        <f t="shared" ref="AL773:AL820" si="43">COUNTIF($J773,"AIR")*$AE773</f>
        <v>0</v>
      </c>
      <c r="AM773" s="33">
        <f>COUNTIF($J773,"MAR")*$AE773</f>
        <v>0</v>
      </c>
      <c r="AN773" s="165">
        <f>COUNTIF($J773,"TER")*$AE773</f>
        <v>0</v>
      </c>
    </row>
    <row r="774" spans="1:40" ht="20.100000000000001" customHeight="1" x14ac:dyDescent="0.25">
      <c r="A774" s="12"/>
      <c r="B774" s="10"/>
      <c r="C774" s="29"/>
      <c r="D774" s="7"/>
      <c r="E774" s="11"/>
      <c r="F774" s="121"/>
      <c r="G774" s="5"/>
      <c r="H774" s="5"/>
      <c r="I774" s="16"/>
      <c r="J774" s="13"/>
      <c r="K774" s="105"/>
      <c r="L774" s="7"/>
      <c r="M774" s="7"/>
      <c r="N774" s="6"/>
      <c r="O774" s="88">
        <f t="shared" ca="1" si="41"/>
        <v>44593</v>
      </c>
      <c r="P774" s="5"/>
      <c r="Q774" s="13"/>
      <c r="R774" s="11"/>
      <c r="S774" s="24"/>
      <c r="T774" s="24"/>
      <c r="U774" s="24"/>
      <c r="V774" s="24"/>
      <c r="W774" s="180"/>
      <c r="X774" s="24"/>
      <c r="Y774" s="24"/>
      <c r="Z774" s="7"/>
      <c r="AA774" s="22"/>
      <c r="AB774" s="110"/>
      <c r="AC774" s="58"/>
      <c r="AE774" s="161">
        <f>IF(COUNTIF($F$5:$F774,F774)&gt;1,"0",COUNTIF($F$5:$F774,F774))</f>
        <v>0</v>
      </c>
      <c r="AF774" s="162">
        <f>COUNTIF($I774,"*GSB*")*$AE774</f>
        <v>0</v>
      </c>
      <c r="AG774" s="33">
        <f>COUNTIF($I774,"3a")*$AE774</f>
        <v>0</v>
      </c>
      <c r="AH774" s="33">
        <f>COUNTIF($I774,"4e")*$AE774</f>
        <v>0</v>
      </c>
      <c r="AI774" s="33">
        <f t="shared" si="42"/>
        <v>0</v>
      </c>
      <c r="AJ774" s="33">
        <f>COUNTIF($I774,"BAM")*$AE774</f>
        <v>0</v>
      </c>
      <c r="AK774" s="163">
        <f>(COUNTIF($I774,"AUTRES")+COUNTIF($I774,"UID")+COUNTIF($I774,"CII")+COUNTIF($I774,"EAE"))*$AE774</f>
        <v>0</v>
      </c>
      <c r="AL774" s="164">
        <f t="shared" si="43"/>
        <v>0</v>
      </c>
      <c r="AM774" s="33">
        <f>COUNTIF($J774,"MAR")*$AE774</f>
        <v>0</v>
      </c>
      <c r="AN774" s="165">
        <f>COUNTIF($J774,"TER")*$AE774</f>
        <v>0</v>
      </c>
    </row>
    <row r="775" spans="1:40" ht="20.100000000000001" customHeight="1" x14ac:dyDescent="0.25">
      <c r="A775" s="12"/>
      <c r="B775" s="10"/>
      <c r="C775" s="29"/>
      <c r="D775" s="7"/>
      <c r="E775" s="11"/>
      <c r="F775" s="121"/>
      <c r="G775" s="5"/>
      <c r="H775" s="5"/>
      <c r="I775" s="16"/>
      <c r="J775" s="13"/>
      <c r="K775" s="105"/>
      <c r="L775" s="7"/>
      <c r="M775" s="7"/>
      <c r="N775" s="6"/>
      <c r="O775" s="88">
        <f t="shared" ca="1" si="41"/>
        <v>44593</v>
      </c>
      <c r="P775" s="5"/>
      <c r="Q775" s="13"/>
      <c r="R775" s="11"/>
      <c r="S775" s="24"/>
      <c r="T775" s="24"/>
      <c r="U775" s="24"/>
      <c r="V775" s="24"/>
      <c r="W775" s="180"/>
      <c r="X775" s="24"/>
      <c r="Y775" s="24"/>
      <c r="Z775" s="7"/>
      <c r="AA775" s="22"/>
      <c r="AB775" s="110"/>
      <c r="AC775" s="58"/>
      <c r="AE775" s="161">
        <f>IF(COUNTIF($F$5:$F775,F775)&gt;1,"0",COUNTIF($F$5:$F775,F775))</f>
        <v>0</v>
      </c>
      <c r="AF775" s="162">
        <f>COUNTIF($I775,"*GSB*")*$AE775</f>
        <v>0</v>
      </c>
      <c r="AG775" s="33">
        <f>COUNTIF($I775,"3a")*$AE775</f>
        <v>0</v>
      </c>
      <c r="AH775" s="33">
        <f>COUNTIF($I775,"4e")*$AE775</f>
        <v>0</v>
      </c>
      <c r="AI775" s="33">
        <f t="shared" si="42"/>
        <v>0</v>
      </c>
      <c r="AJ775" s="33">
        <f>COUNTIF($I775,"BAM")*$AE775</f>
        <v>0</v>
      </c>
      <c r="AK775" s="163">
        <f>(COUNTIF($I775,"AUTRES")+COUNTIF($I775,"UID")+COUNTIF($I775,"CII")+COUNTIF($I775,"EAE"))*$AE775</f>
        <v>0</v>
      </c>
      <c r="AL775" s="164">
        <f t="shared" si="43"/>
        <v>0</v>
      </c>
      <c r="AM775" s="33">
        <f>COUNTIF($J775,"MAR")*$AE775</f>
        <v>0</v>
      </c>
      <c r="AN775" s="165">
        <f>COUNTIF($J775,"TER")*$AE775</f>
        <v>0</v>
      </c>
    </row>
    <row r="776" spans="1:40" ht="20.100000000000001" customHeight="1" x14ac:dyDescent="0.25">
      <c r="A776" s="12"/>
      <c r="B776" s="10"/>
      <c r="C776" s="29"/>
      <c r="D776" s="7"/>
      <c r="E776" s="11"/>
      <c r="F776" s="121"/>
      <c r="G776" s="5"/>
      <c r="H776" s="5"/>
      <c r="I776" s="16"/>
      <c r="J776" s="13"/>
      <c r="K776" s="105"/>
      <c r="L776" s="7"/>
      <c r="M776" s="7"/>
      <c r="N776" s="6"/>
      <c r="O776" s="88">
        <f t="shared" ca="1" si="41"/>
        <v>44593</v>
      </c>
      <c r="P776" s="5"/>
      <c r="Q776" s="13"/>
      <c r="R776" s="11"/>
      <c r="S776" s="24"/>
      <c r="T776" s="24"/>
      <c r="U776" s="24"/>
      <c r="V776" s="24"/>
      <c r="W776" s="180"/>
      <c r="X776" s="24"/>
      <c r="Y776" s="24"/>
      <c r="Z776" s="7"/>
      <c r="AA776" s="22"/>
      <c r="AB776" s="110"/>
      <c r="AC776" s="58"/>
      <c r="AE776" s="161">
        <f>IF(COUNTIF($F$5:$F776,F776)&gt;1,"0",COUNTIF($F$5:$F776,F776))</f>
        <v>0</v>
      </c>
      <c r="AF776" s="162">
        <f>COUNTIF($I776,"*GSB*")*$AE776</f>
        <v>0</v>
      </c>
      <c r="AG776" s="33">
        <f>COUNTIF($I776,"3a")*$AE776</f>
        <v>0</v>
      </c>
      <c r="AH776" s="33">
        <f>COUNTIF($I776,"4e")*$AE776</f>
        <v>0</v>
      </c>
      <c r="AI776" s="33">
        <f t="shared" si="42"/>
        <v>0</v>
      </c>
      <c r="AJ776" s="33">
        <f>COUNTIF($I776,"BAM")*$AE776</f>
        <v>0</v>
      </c>
      <c r="AK776" s="163">
        <f>(COUNTIF($I776,"AUTRES")+COUNTIF($I776,"UID")+COUNTIF($I776,"CII")+COUNTIF($I776,"EAE"))*$AE776</f>
        <v>0</v>
      </c>
      <c r="AL776" s="164">
        <f t="shared" si="43"/>
        <v>0</v>
      </c>
      <c r="AM776" s="33">
        <f>COUNTIF($J776,"MAR")*$AE776</f>
        <v>0</v>
      </c>
      <c r="AN776" s="165">
        <f>COUNTIF($J776,"TER")*$AE776</f>
        <v>0</v>
      </c>
    </row>
    <row r="777" spans="1:40" ht="20.100000000000001" customHeight="1" x14ac:dyDescent="0.25">
      <c r="A777" s="12"/>
      <c r="B777" s="10"/>
      <c r="C777" s="29"/>
      <c r="D777" s="7"/>
      <c r="E777" s="11"/>
      <c r="F777" s="121"/>
      <c r="G777" s="5"/>
      <c r="H777" s="5"/>
      <c r="I777" s="16"/>
      <c r="J777" s="13"/>
      <c r="K777" s="105"/>
      <c r="L777" s="7"/>
      <c r="M777" s="7"/>
      <c r="N777" s="6"/>
      <c r="O777" s="88">
        <f t="shared" ca="1" si="41"/>
        <v>44593</v>
      </c>
      <c r="P777" s="5"/>
      <c r="Q777" s="13"/>
      <c r="R777" s="11"/>
      <c r="S777" s="24"/>
      <c r="T777" s="24"/>
      <c r="U777" s="24"/>
      <c r="V777" s="24"/>
      <c r="W777" s="180"/>
      <c r="X777" s="24"/>
      <c r="Y777" s="24"/>
      <c r="Z777" s="7"/>
      <c r="AA777" s="22"/>
      <c r="AB777" s="110"/>
      <c r="AC777" s="58"/>
      <c r="AE777" s="161">
        <f>IF(COUNTIF($F$5:$F777,F777)&gt;1,"0",COUNTIF($F$5:$F777,F777))</f>
        <v>0</v>
      </c>
      <c r="AF777" s="162">
        <f>COUNTIF($I777,"*GSB*")*$AE777</f>
        <v>0</v>
      </c>
      <c r="AG777" s="33">
        <f>COUNTIF($I777,"3a")*$AE777</f>
        <v>0</v>
      </c>
      <c r="AH777" s="33">
        <f>COUNTIF($I777,"4e")*$AE777</f>
        <v>0</v>
      </c>
      <c r="AI777" s="33">
        <f t="shared" si="42"/>
        <v>0</v>
      </c>
      <c r="AJ777" s="33">
        <f>COUNTIF($I777,"BAM")*$AE777</f>
        <v>0</v>
      </c>
      <c r="AK777" s="163">
        <f>(COUNTIF($I777,"AUTRES")+COUNTIF($I777,"UID")+COUNTIF($I777,"CII")+COUNTIF($I777,"EAE"))*$AE777</f>
        <v>0</v>
      </c>
      <c r="AL777" s="164">
        <f t="shared" si="43"/>
        <v>0</v>
      </c>
      <c r="AM777" s="33">
        <f>COUNTIF($J777,"MAR")*$AE777</f>
        <v>0</v>
      </c>
      <c r="AN777" s="165">
        <f>COUNTIF($J777,"TER")*$AE777</f>
        <v>0</v>
      </c>
    </row>
    <row r="778" spans="1:40" ht="20.100000000000001" customHeight="1" x14ac:dyDescent="0.25">
      <c r="A778" s="12"/>
      <c r="B778" s="10"/>
      <c r="C778" s="29"/>
      <c r="D778" s="7"/>
      <c r="E778" s="11"/>
      <c r="F778" s="121"/>
      <c r="G778" s="5"/>
      <c r="H778" s="5"/>
      <c r="I778" s="16"/>
      <c r="J778" s="13"/>
      <c r="K778" s="105"/>
      <c r="L778" s="7"/>
      <c r="M778" s="7"/>
      <c r="N778" s="6"/>
      <c r="O778" s="88">
        <f t="shared" ca="1" si="41"/>
        <v>44593</v>
      </c>
      <c r="P778" s="5"/>
      <c r="Q778" s="13"/>
      <c r="R778" s="11"/>
      <c r="S778" s="24"/>
      <c r="T778" s="24"/>
      <c r="U778" s="24"/>
      <c r="V778" s="24"/>
      <c r="W778" s="180"/>
      <c r="X778" s="24"/>
      <c r="Y778" s="24"/>
      <c r="Z778" s="7"/>
      <c r="AA778" s="22"/>
      <c r="AB778" s="110"/>
      <c r="AC778" s="58"/>
      <c r="AE778" s="161">
        <f>IF(COUNTIF($F$5:$F778,F778)&gt;1,"0",COUNTIF($F$5:$F778,F778))</f>
        <v>0</v>
      </c>
      <c r="AF778" s="162">
        <f>COUNTIF($I778,"*GSB*")*$AE778</f>
        <v>0</v>
      </c>
      <c r="AG778" s="33">
        <f>COUNTIF($I778,"3a")*$AE778</f>
        <v>0</v>
      </c>
      <c r="AH778" s="33">
        <f>COUNTIF($I778,"4e")*$AE778</f>
        <v>0</v>
      </c>
      <c r="AI778" s="33">
        <f t="shared" si="42"/>
        <v>0</v>
      </c>
      <c r="AJ778" s="33">
        <f>COUNTIF($I778,"BAM")*$AE778</f>
        <v>0</v>
      </c>
      <c r="AK778" s="163">
        <f>(COUNTIF($I778,"AUTRES")+COUNTIF($I778,"UID")+COUNTIF($I778,"CII")+COUNTIF($I778,"EAE"))*$AE778</f>
        <v>0</v>
      </c>
      <c r="AL778" s="164">
        <f t="shared" si="43"/>
        <v>0</v>
      </c>
      <c r="AM778" s="33">
        <f>COUNTIF($J778,"MAR")*$AE778</f>
        <v>0</v>
      </c>
      <c r="AN778" s="165">
        <f>COUNTIF($J778,"TER")*$AE778</f>
        <v>0</v>
      </c>
    </row>
    <row r="779" spans="1:40" ht="20.100000000000001" customHeight="1" x14ac:dyDescent="0.25">
      <c r="A779" s="12"/>
      <c r="B779" s="10"/>
      <c r="C779" s="29"/>
      <c r="D779" s="7"/>
      <c r="E779" s="11"/>
      <c r="F779" s="121"/>
      <c r="G779" s="5"/>
      <c r="H779" s="5"/>
      <c r="I779" s="16"/>
      <c r="J779" s="13"/>
      <c r="K779" s="105"/>
      <c r="L779" s="7"/>
      <c r="M779" s="7"/>
      <c r="N779" s="6"/>
      <c r="O779" s="88">
        <f t="shared" ca="1" si="41"/>
        <v>44593</v>
      </c>
      <c r="P779" s="5"/>
      <c r="Q779" s="13"/>
      <c r="R779" s="11"/>
      <c r="S779" s="24"/>
      <c r="T779" s="24"/>
      <c r="U779" s="24"/>
      <c r="V779" s="24"/>
      <c r="W779" s="180"/>
      <c r="X779" s="24"/>
      <c r="Y779" s="24"/>
      <c r="Z779" s="7"/>
      <c r="AA779" s="22"/>
      <c r="AB779" s="110"/>
      <c r="AC779" s="58"/>
      <c r="AE779" s="161">
        <f>IF(COUNTIF($F$5:$F779,F779)&gt;1,"0",COUNTIF($F$5:$F779,F779))</f>
        <v>0</v>
      </c>
      <c r="AF779" s="162">
        <f>COUNTIF($I779,"*GSB*")*$AE779</f>
        <v>0</v>
      </c>
      <c r="AG779" s="33">
        <f>COUNTIF($I779,"3a")*$AE779</f>
        <v>0</v>
      </c>
      <c r="AH779" s="33">
        <f>COUNTIF($I779,"4e")*$AE779</f>
        <v>0</v>
      </c>
      <c r="AI779" s="33">
        <f t="shared" si="42"/>
        <v>0</v>
      </c>
      <c r="AJ779" s="33">
        <f>COUNTIF($I779,"BAM")*$AE779</f>
        <v>0</v>
      </c>
      <c r="AK779" s="163">
        <f>(COUNTIF($I779,"AUTRES")+COUNTIF($I779,"UID")+COUNTIF($I779,"CII")+COUNTIF($I779,"EAE"))*$AE779</f>
        <v>0</v>
      </c>
      <c r="AL779" s="164">
        <f t="shared" si="43"/>
        <v>0</v>
      </c>
      <c r="AM779" s="33">
        <f>COUNTIF($J779,"MAR")*$AE779</f>
        <v>0</v>
      </c>
      <c r="AN779" s="165">
        <f>COUNTIF($J779,"TER")*$AE779</f>
        <v>0</v>
      </c>
    </row>
    <row r="780" spans="1:40" ht="20.100000000000001" customHeight="1" x14ac:dyDescent="0.25">
      <c r="A780" s="12"/>
      <c r="B780" s="10"/>
      <c r="C780" s="29"/>
      <c r="D780" s="7"/>
      <c r="E780" s="11"/>
      <c r="F780" s="121"/>
      <c r="G780" s="5"/>
      <c r="H780" s="5"/>
      <c r="I780" s="16"/>
      <c r="J780" s="13"/>
      <c r="K780" s="105"/>
      <c r="L780" s="7"/>
      <c r="M780" s="7"/>
      <c r="N780" s="6"/>
      <c r="O780" s="88">
        <f t="shared" ca="1" si="41"/>
        <v>44593</v>
      </c>
      <c r="P780" s="5"/>
      <c r="Q780" s="13"/>
      <c r="R780" s="11"/>
      <c r="S780" s="24"/>
      <c r="T780" s="24"/>
      <c r="U780" s="24"/>
      <c r="V780" s="24"/>
      <c r="W780" s="180"/>
      <c r="X780" s="24"/>
      <c r="Y780" s="24"/>
      <c r="Z780" s="7"/>
      <c r="AA780" s="22"/>
      <c r="AB780" s="110"/>
      <c r="AC780" s="58"/>
      <c r="AE780" s="161">
        <f>IF(COUNTIF($F$5:$F780,F780)&gt;1,"0",COUNTIF($F$5:$F780,F780))</f>
        <v>0</v>
      </c>
      <c r="AF780" s="162">
        <f>COUNTIF($I780,"*GSB*")*$AE780</f>
        <v>0</v>
      </c>
      <c r="AG780" s="33">
        <f>COUNTIF($I780,"3a")*$AE780</f>
        <v>0</v>
      </c>
      <c r="AH780" s="33">
        <f>COUNTIF($I780,"4e")*$AE780</f>
        <v>0</v>
      </c>
      <c r="AI780" s="33">
        <f t="shared" si="42"/>
        <v>0</v>
      </c>
      <c r="AJ780" s="33">
        <f>COUNTIF($I780,"BAM")*$AE780</f>
        <v>0</v>
      </c>
      <c r="AK780" s="163">
        <f>(COUNTIF($I780,"AUTRES")+COUNTIF($I780,"UID")+COUNTIF($I780,"CII")+COUNTIF($I780,"EAE"))*$AE780</f>
        <v>0</v>
      </c>
      <c r="AL780" s="164">
        <f t="shared" si="43"/>
        <v>0</v>
      </c>
      <c r="AM780" s="33">
        <f>COUNTIF($J780,"MAR")*$AE780</f>
        <v>0</v>
      </c>
      <c r="AN780" s="165">
        <f>COUNTIF($J780,"TER")*$AE780</f>
        <v>0</v>
      </c>
    </row>
    <row r="781" spans="1:40" ht="20.100000000000001" customHeight="1" x14ac:dyDescent="0.25">
      <c r="A781" s="12"/>
      <c r="B781" s="10"/>
      <c r="C781" s="29"/>
      <c r="D781" s="7"/>
      <c r="E781" s="11"/>
      <c r="F781" s="121"/>
      <c r="G781" s="5"/>
      <c r="H781" s="5"/>
      <c r="I781" s="16"/>
      <c r="J781" s="13"/>
      <c r="K781" s="105"/>
      <c r="L781" s="7"/>
      <c r="M781" s="7"/>
      <c r="N781" s="6"/>
      <c r="O781" s="88">
        <f t="shared" ca="1" si="41"/>
        <v>44593</v>
      </c>
      <c r="P781" s="5"/>
      <c r="Q781" s="13"/>
      <c r="R781" s="11"/>
      <c r="S781" s="24"/>
      <c r="T781" s="24"/>
      <c r="U781" s="24"/>
      <c r="V781" s="24"/>
      <c r="W781" s="180"/>
      <c r="X781" s="24"/>
      <c r="Y781" s="24"/>
      <c r="Z781" s="7"/>
      <c r="AA781" s="22"/>
      <c r="AB781" s="110"/>
      <c r="AC781" s="58"/>
      <c r="AE781" s="161">
        <f>IF(COUNTIF($F$5:$F781,F781)&gt;1,"0",COUNTIF($F$5:$F781,F781))</f>
        <v>0</v>
      </c>
      <c r="AF781" s="162">
        <f>COUNTIF($I781,"*GSB*")*$AE781</f>
        <v>0</v>
      </c>
      <c r="AG781" s="33">
        <f>COUNTIF($I781,"3a")*$AE781</f>
        <v>0</v>
      </c>
      <c r="AH781" s="33">
        <f>COUNTIF($I781,"4e")*$AE781</f>
        <v>0</v>
      </c>
      <c r="AI781" s="33">
        <f t="shared" si="42"/>
        <v>0</v>
      </c>
      <c r="AJ781" s="33">
        <f>COUNTIF($I781,"BAM")*$AE781</f>
        <v>0</v>
      </c>
      <c r="AK781" s="163">
        <f>(COUNTIF($I781,"AUTRES")+COUNTIF($I781,"UID")+COUNTIF($I781,"CII")+COUNTIF($I781,"EAE"))*$AE781</f>
        <v>0</v>
      </c>
      <c r="AL781" s="164">
        <f t="shared" si="43"/>
        <v>0</v>
      </c>
      <c r="AM781" s="33">
        <f>COUNTIF($J781,"MAR")*$AE781</f>
        <v>0</v>
      </c>
      <c r="AN781" s="165">
        <f>COUNTIF($J781,"TER")*$AE781</f>
        <v>0</v>
      </c>
    </row>
    <row r="782" spans="1:40" ht="20.100000000000001" customHeight="1" x14ac:dyDescent="0.25">
      <c r="A782" s="12"/>
      <c r="B782" s="10"/>
      <c r="C782" s="29"/>
      <c r="D782" s="7"/>
      <c r="E782" s="11"/>
      <c r="F782" s="121"/>
      <c r="G782" s="5"/>
      <c r="H782" s="5"/>
      <c r="I782" s="16"/>
      <c r="J782" s="13"/>
      <c r="K782" s="105"/>
      <c r="L782" s="7"/>
      <c r="M782" s="7"/>
      <c r="N782" s="6"/>
      <c r="O782" s="88">
        <f t="shared" ca="1" si="41"/>
        <v>44593</v>
      </c>
      <c r="P782" s="5"/>
      <c r="Q782" s="13"/>
      <c r="R782" s="11"/>
      <c r="S782" s="24"/>
      <c r="T782" s="24"/>
      <c r="U782" s="24"/>
      <c r="V782" s="24"/>
      <c r="W782" s="180"/>
      <c r="X782" s="24"/>
      <c r="Y782" s="24"/>
      <c r="Z782" s="7"/>
      <c r="AA782" s="22"/>
      <c r="AB782" s="110"/>
      <c r="AC782" s="58"/>
      <c r="AE782" s="161">
        <f>IF(COUNTIF($F$5:$F782,F782)&gt;1,"0",COUNTIF($F$5:$F782,F782))</f>
        <v>0</v>
      </c>
      <c r="AF782" s="162">
        <f>COUNTIF($I782,"*GSB*")*$AE782</f>
        <v>0</v>
      </c>
      <c r="AG782" s="33">
        <f>COUNTIF($I782,"3a")*$AE782</f>
        <v>0</v>
      </c>
      <c r="AH782" s="33">
        <f>COUNTIF($I782,"4e")*$AE782</f>
        <v>0</v>
      </c>
      <c r="AI782" s="33">
        <f t="shared" si="42"/>
        <v>0</v>
      </c>
      <c r="AJ782" s="33">
        <f>COUNTIF($I782,"BAM")*$AE782</f>
        <v>0</v>
      </c>
      <c r="AK782" s="163">
        <f>(COUNTIF($I782,"AUTRES")+COUNTIF($I782,"UID")+COUNTIF($I782,"CII")+COUNTIF($I782,"EAE"))*$AE782</f>
        <v>0</v>
      </c>
      <c r="AL782" s="164">
        <f t="shared" si="43"/>
        <v>0</v>
      </c>
      <c r="AM782" s="33">
        <f>COUNTIF($J782,"MAR")*$AE782</f>
        <v>0</v>
      </c>
      <c r="AN782" s="165">
        <f>COUNTIF($J782,"TER")*$AE782</f>
        <v>0</v>
      </c>
    </row>
    <row r="783" spans="1:40" ht="20.100000000000001" customHeight="1" x14ac:dyDescent="0.25">
      <c r="A783" s="12"/>
      <c r="B783" s="10"/>
      <c r="C783" s="29"/>
      <c r="D783" s="7"/>
      <c r="E783" s="11"/>
      <c r="F783" s="121"/>
      <c r="G783" s="5"/>
      <c r="H783" s="5"/>
      <c r="I783" s="16"/>
      <c r="J783" s="13"/>
      <c r="K783" s="105"/>
      <c r="L783" s="7"/>
      <c r="M783" s="7"/>
      <c r="N783" s="6"/>
      <c r="O783" s="88">
        <f t="shared" ca="1" si="41"/>
        <v>44593</v>
      </c>
      <c r="P783" s="5"/>
      <c r="Q783" s="13"/>
      <c r="R783" s="11"/>
      <c r="S783" s="24"/>
      <c r="T783" s="24"/>
      <c r="U783" s="24"/>
      <c r="V783" s="24"/>
      <c r="W783" s="180"/>
      <c r="X783" s="24"/>
      <c r="Y783" s="24"/>
      <c r="Z783" s="7"/>
      <c r="AA783" s="22"/>
      <c r="AB783" s="110"/>
      <c r="AC783" s="58"/>
      <c r="AE783" s="161">
        <f>IF(COUNTIF($F$5:$F783,F783)&gt;1,"0",COUNTIF($F$5:$F783,F783))</f>
        <v>0</v>
      </c>
      <c r="AF783" s="162">
        <f>COUNTIF($I783,"*GSB*")*$AE783</f>
        <v>0</v>
      </c>
      <c r="AG783" s="33">
        <f>COUNTIF($I783,"3a")*$AE783</f>
        <v>0</v>
      </c>
      <c r="AH783" s="33">
        <f>COUNTIF($I783,"4e")*$AE783</f>
        <v>0</v>
      </c>
      <c r="AI783" s="33">
        <f t="shared" si="42"/>
        <v>0</v>
      </c>
      <c r="AJ783" s="33">
        <f>COUNTIF($I783,"BAM")*$AE783</f>
        <v>0</v>
      </c>
      <c r="AK783" s="163">
        <f>(COUNTIF($I783,"AUTRES")+COUNTIF($I783,"UID")+COUNTIF($I783,"CII")+COUNTIF($I783,"EAE"))*$AE783</f>
        <v>0</v>
      </c>
      <c r="AL783" s="164">
        <f t="shared" si="43"/>
        <v>0</v>
      </c>
      <c r="AM783" s="33">
        <f>COUNTIF($J783,"MAR")*$AE783</f>
        <v>0</v>
      </c>
      <c r="AN783" s="165">
        <f>COUNTIF($J783,"TER")*$AE783</f>
        <v>0</v>
      </c>
    </row>
    <row r="784" spans="1:40" ht="20.100000000000001" customHeight="1" x14ac:dyDescent="0.25">
      <c r="A784" s="12"/>
      <c r="B784" s="10"/>
      <c r="C784" s="29"/>
      <c r="D784" s="7"/>
      <c r="E784" s="11"/>
      <c r="F784" s="121"/>
      <c r="G784" s="5"/>
      <c r="H784" s="5"/>
      <c r="I784" s="16"/>
      <c r="J784" s="13"/>
      <c r="K784" s="105"/>
      <c r="L784" s="7"/>
      <c r="M784" s="7"/>
      <c r="N784" s="6"/>
      <c r="O784" s="88">
        <f t="shared" ca="1" si="41"/>
        <v>44593</v>
      </c>
      <c r="P784" s="5"/>
      <c r="Q784" s="13"/>
      <c r="R784" s="11"/>
      <c r="S784" s="24"/>
      <c r="T784" s="24"/>
      <c r="U784" s="24"/>
      <c r="V784" s="24"/>
      <c r="W784" s="180"/>
      <c r="X784" s="24"/>
      <c r="Y784" s="24"/>
      <c r="Z784" s="7"/>
      <c r="AA784" s="22"/>
      <c r="AB784" s="110"/>
      <c r="AC784" s="58"/>
      <c r="AE784" s="161">
        <f>IF(COUNTIF($F$5:$F784,F784)&gt;1,"0",COUNTIF($F$5:$F784,F784))</f>
        <v>0</v>
      </c>
      <c r="AF784" s="162">
        <f>COUNTIF($I784,"*GSB*")*$AE784</f>
        <v>0</v>
      </c>
      <c r="AG784" s="33">
        <f>COUNTIF($I784,"3a")*$AE784</f>
        <v>0</v>
      </c>
      <c r="AH784" s="33">
        <f>COUNTIF($I784,"4e")*$AE784</f>
        <v>0</v>
      </c>
      <c r="AI784" s="33">
        <f t="shared" si="42"/>
        <v>0</v>
      </c>
      <c r="AJ784" s="33">
        <f>COUNTIF($I784,"BAM")*$AE784</f>
        <v>0</v>
      </c>
      <c r="AK784" s="163">
        <f>(COUNTIF($I784,"AUTRES")+COUNTIF($I784,"UID")+COUNTIF($I784,"CII")+COUNTIF($I784,"EAE"))*$AE784</f>
        <v>0</v>
      </c>
      <c r="AL784" s="164">
        <f t="shared" si="43"/>
        <v>0</v>
      </c>
      <c r="AM784" s="33">
        <f>COUNTIF($J784,"MAR")*$AE784</f>
        <v>0</v>
      </c>
      <c r="AN784" s="165">
        <f>COUNTIF($J784,"TER")*$AE784</f>
        <v>0</v>
      </c>
    </row>
    <row r="785" spans="1:40" ht="20.100000000000001" customHeight="1" x14ac:dyDescent="0.25">
      <c r="A785" s="12"/>
      <c r="B785" s="10"/>
      <c r="C785" s="29"/>
      <c r="D785" s="7"/>
      <c r="E785" s="11"/>
      <c r="F785" s="121"/>
      <c r="G785" s="5"/>
      <c r="H785" s="5"/>
      <c r="I785" s="16"/>
      <c r="J785" s="13"/>
      <c r="K785" s="105"/>
      <c r="L785" s="7"/>
      <c r="M785" s="7"/>
      <c r="N785" s="6"/>
      <c r="O785" s="88">
        <f t="shared" ca="1" si="41"/>
        <v>44593</v>
      </c>
      <c r="P785" s="5"/>
      <c r="Q785" s="13"/>
      <c r="R785" s="11"/>
      <c r="S785" s="24"/>
      <c r="T785" s="24"/>
      <c r="U785" s="24"/>
      <c r="V785" s="24"/>
      <c r="W785" s="180"/>
      <c r="X785" s="24"/>
      <c r="Y785" s="24"/>
      <c r="Z785" s="7"/>
      <c r="AA785" s="22"/>
      <c r="AB785" s="110"/>
      <c r="AC785" s="58"/>
      <c r="AE785" s="161">
        <f>IF(COUNTIF($F$5:$F785,F785)&gt;1,"0",COUNTIF($F$5:$F785,F785))</f>
        <v>0</v>
      </c>
      <c r="AF785" s="162">
        <f>COUNTIF($I785,"*GSB*")*$AE785</f>
        <v>0</v>
      </c>
      <c r="AG785" s="33">
        <f>COUNTIF($I785,"3a")*$AE785</f>
        <v>0</v>
      </c>
      <c r="AH785" s="33">
        <f>COUNTIF($I785,"4e")*$AE785</f>
        <v>0</v>
      </c>
      <c r="AI785" s="33">
        <f t="shared" si="42"/>
        <v>0</v>
      </c>
      <c r="AJ785" s="33">
        <f>COUNTIF($I785,"BAM")*$AE785</f>
        <v>0</v>
      </c>
      <c r="AK785" s="163">
        <f>(COUNTIF($I785,"AUTRES")+COUNTIF($I785,"UID")+COUNTIF($I785,"CII")+COUNTIF($I785,"EAE"))*$AE785</f>
        <v>0</v>
      </c>
      <c r="AL785" s="164">
        <f t="shared" si="43"/>
        <v>0</v>
      </c>
      <c r="AM785" s="33">
        <f>COUNTIF($J785,"MAR")*$AE785</f>
        <v>0</v>
      </c>
      <c r="AN785" s="165">
        <f>COUNTIF($J785,"TER")*$AE785</f>
        <v>0</v>
      </c>
    </row>
    <row r="786" spans="1:40" ht="20.100000000000001" customHeight="1" x14ac:dyDescent="0.25">
      <c r="A786" s="12"/>
      <c r="B786" s="10"/>
      <c r="C786" s="29"/>
      <c r="D786" s="7"/>
      <c r="E786" s="11"/>
      <c r="F786" s="121"/>
      <c r="G786" s="5"/>
      <c r="H786" s="5"/>
      <c r="I786" s="16"/>
      <c r="J786" s="13"/>
      <c r="K786" s="105"/>
      <c r="L786" s="7"/>
      <c r="M786" s="7"/>
      <c r="N786" s="6"/>
      <c r="O786" s="88">
        <f t="shared" ca="1" si="41"/>
        <v>44593</v>
      </c>
      <c r="P786" s="5"/>
      <c r="Q786" s="13"/>
      <c r="R786" s="11"/>
      <c r="S786" s="24"/>
      <c r="T786" s="24"/>
      <c r="U786" s="24"/>
      <c r="V786" s="24"/>
      <c r="W786" s="180"/>
      <c r="X786" s="24"/>
      <c r="Y786" s="24"/>
      <c r="Z786" s="7"/>
      <c r="AA786" s="22"/>
      <c r="AB786" s="110"/>
      <c r="AC786" s="58"/>
      <c r="AE786" s="161">
        <f>IF(COUNTIF($F$5:$F786,F786)&gt;1,"0",COUNTIF($F$5:$F786,F786))</f>
        <v>0</v>
      </c>
      <c r="AF786" s="162">
        <f>COUNTIF($I786,"*GSB*")*$AE786</f>
        <v>0</v>
      </c>
      <c r="AG786" s="33">
        <f>COUNTIF($I786,"3a")*$AE786</f>
        <v>0</v>
      </c>
      <c r="AH786" s="33">
        <f>COUNTIF($I786,"4e")*$AE786</f>
        <v>0</v>
      </c>
      <c r="AI786" s="33">
        <f t="shared" si="42"/>
        <v>0</v>
      </c>
      <c r="AJ786" s="33">
        <f>COUNTIF($I786,"BAM")*$AE786</f>
        <v>0</v>
      </c>
      <c r="AK786" s="163">
        <f>(COUNTIF($I786,"AUTRES")+COUNTIF($I786,"UID")+COUNTIF($I786,"CII")+COUNTIF($I786,"EAE"))*$AE786</f>
        <v>0</v>
      </c>
      <c r="AL786" s="164">
        <f t="shared" si="43"/>
        <v>0</v>
      </c>
      <c r="AM786" s="33">
        <f>COUNTIF($J786,"MAR")*$AE786</f>
        <v>0</v>
      </c>
      <c r="AN786" s="165">
        <f>COUNTIF($J786,"TER")*$AE786</f>
        <v>0</v>
      </c>
    </row>
    <row r="787" spans="1:40" ht="20.100000000000001" customHeight="1" x14ac:dyDescent="0.25">
      <c r="A787" s="12"/>
      <c r="B787" s="10"/>
      <c r="C787" s="29"/>
      <c r="D787" s="7"/>
      <c r="E787" s="11"/>
      <c r="F787" s="121"/>
      <c r="G787" s="5"/>
      <c r="H787" s="5"/>
      <c r="I787" s="16"/>
      <c r="J787" s="13"/>
      <c r="K787" s="105"/>
      <c r="L787" s="7"/>
      <c r="M787" s="7"/>
      <c r="N787" s="6"/>
      <c r="O787" s="88">
        <f t="shared" ca="1" si="41"/>
        <v>44593</v>
      </c>
      <c r="P787" s="5"/>
      <c r="Q787" s="13"/>
      <c r="R787" s="11"/>
      <c r="S787" s="24"/>
      <c r="T787" s="24"/>
      <c r="U787" s="24"/>
      <c r="V787" s="24"/>
      <c r="W787" s="180"/>
      <c r="X787" s="24"/>
      <c r="Y787" s="24"/>
      <c r="Z787" s="7"/>
      <c r="AA787" s="22"/>
      <c r="AB787" s="110"/>
      <c r="AC787" s="58"/>
      <c r="AE787" s="161">
        <f>IF(COUNTIF($F$5:$F787,F787)&gt;1,"0",COUNTIF($F$5:$F787,F787))</f>
        <v>0</v>
      </c>
      <c r="AF787" s="162">
        <f>COUNTIF($I787,"*GSB*")*$AE787</f>
        <v>0</v>
      </c>
      <c r="AG787" s="33">
        <f>COUNTIF($I787,"3a")*$AE787</f>
        <v>0</v>
      </c>
      <c r="AH787" s="33">
        <f>COUNTIF($I787,"4e")*$AE787</f>
        <v>0</v>
      </c>
      <c r="AI787" s="33">
        <f t="shared" si="42"/>
        <v>0</v>
      </c>
      <c r="AJ787" s="33">
        <f>COUNTIF($I787,"BAM")*$AE787</f>
        <v>0</v>
      </c>
      <c r="AK787" s="163">
        <f>(COUNTIF($I787,"AUTRES")+COUNTIF($I787,"UID")+COUNTIF($I787,"CII")+COUNTIF($I787,"EAE"))*$AE787</f>
        <v>0</v>
      </c>
      <c r="AL787" s="164">
        <f t="shared" si="43"/>
        <v>0</v>
      </c>
      <c r="AM787" s="33">
        <f>COUNTIF($J787,"MAR")*$AE787</f>
        <v>0</v>
      </c>
      <c r="AN787" s="165">
        <f>COUNTIF($J787,"TER")*$AE787</f>
        <v>0</v>
      </c>
    </row>
    <row r="788" spans="1:40" ht="20.100000000000001" customHeight="1" x14ac:dyDescent="0.25">
      <c r="A788" s="12"/>
      <c r="B788" s="10"/>
      <c r="C788" s="29"/>
      <c r="D788" s="7"/>
      <c r="E788" s="11"/>
      <c r="F788" s="121"/>
      <c r="G788" s="5"/>
      <c r="H788" s="5"/>
      <c r="I788" s="16"/>
      <c r="J788" s="13"/>
      <c r="K788" s="105"/>
      <c r="L788" s="7"/>
      <c r="M788" s="7"/>
      <c r="N788" s="6"/>
      <c r="O788" s="88">
        <f t="shared" ca="1" si="41"/>
        <v>44593</v>
      </c>
      <c r="P788" s="5"/>
      <c r="Q788" s="13"/>
      <c r="R788" s="11"/>
      <c r="S788" s="24"/>
      <c r="T788" s="24"/>
      <c r="U788" s="24"/>
      <c r="V788" s="24"/>
      <c r="W788" s="180"/>
      <c r="X788" s="24"/>
      <c r="Y788" s="24"/>
      <c r="Z788" s="7"/>
      <c r="AA788" s="22"/>
      <c r="AB788" s="110"/>
      <c r="AC788" s="58"/>
      <c r="AE788" s="161">
        <f>IF(COUNTIF($F$5:$F788,F788)&gt;1,"0",COUNTIF($F$5:$F788,F788))</f>
        <v>0</v>
      </c>
      <c r="AF788" s="162">
        <f>COUNTIF($I788,"*GSB*")*$AE788</f>
        <v>0</v>
      </c>
      <c r="AG788" s="33">
        <f>COUNTIF($I788,"3a")*$AE788</f>
        <v>0</v>
      </c>
      <c r="AH788" s="33">
        <f>COUNTIF($I788,"4e")*$AE788</f>
        <v>0</v>
      </c>
      <c r="AI788" s="33">
        <f t="shared" si="42"/>
        <v>0</v>
      </c>
      <c r="AJ788" s="33">
        <f>COUNTIF($I788,"BAM")*$AE788</f>
        <v>0</v>
      </c>
      <c r="AK788" s="163">
        <f>(COUNTIF($I788,"AUTRES")+COUNTIF($I788,"UID")+COUNTIF($I788,"CII")+COUNTIF($I788,"EAE"))*$AE788</f>
        <v>0</v>
      </c>
      <c r="AL788" s="164">
        <f t="shared" si="43"/>
        <v>0</v>
      </c>
      <c r="AM788" s="33">
        <f>COUNTIF($J788,"MAR")*$AE788</f>
        <v>0</v>
      </c>
      <c r="AN788" s="165">
        <f>COUNTIF($J788,"TER")*$AE788</f>
        <v>0</v>
      </c>
    </row>
    <row r="789" spans="1:40" ht="20.100000000000001" customHeight="1" x14ac:dyDescent="0.25">
      <c r="A789" s="12"/>
      <c r="B789" s="10"/>
      <c r="C789" s="29"/>
      <c r="D789" s="7"/>
      <c r="E789" s="11"/>
      <c r="F789" s="121"/>
      <c r="G789" s="5"/>
      <c r="H789" s="5"/>
      <c r="I789" s="16"/>
      <c r="J789" s="13"/>
      <c r="K789" s="105"/>
      <c r="L789" s="7"/>
      <c r="M789" s="7"/>
      <c r="N789" s="6"/>
      <c r="O789" s="88">
        <f t="shared" ca="1" si="41"/>
        <v>44593</v>
      </c>
      <c r="P789" s="5"/>
      <c r="Q789" s="13"/>
      <c r="R789" s="11"/>
      <c r="S789" s="24"/>
      <c r="T789" s="24"/>
      <c r="U789" s="24"/>
      <c r="V789" s="24"/>
      <c r="W789" s="180"/>
      <c r="X789" s="24"/>
      <c r="Y789" s="24"/>
      <c r="Z789" s="7"/>
      <c r="AA789" s="22"/>
      <c r="AB789" s="110"/>
      <c r="AC789" s="58"/>
      <c r="AE789" s="161">
        <f>IF(COUNTIF($F$5:$F789,F789)&gt;1,"0",COUNTIF($F$5:$F789,F789))</f>
        <v>0</v>
      </c>
      <c r="AF789" s="162">
        <f>COUNTIF($I789,"*GSB*")*$AE789</f>
        <v>0</v>
      </c>
      <c r="AG789" s="33">
        <f>COUNTIF($I789,"3a")*$AE789</f>
        <v>0</v>
      </c>
      <c r="AH789" s="33">
        <f>COUNTIF($I789,"4e")*$AE789</f>
        <v>0</v>
      </c>
      <c r="AI789" s="33">
        <f t="shared" si="42"/>
        <v>0</v>
      </c>
      <c r="AJ789" s="33">
        <f>COUNTIF($I789,"BAM")*$AE789</f>
        <v>0</v>
      </c>
      <c r="AK789" s="163">
        <f>(COUNTIF($I789,"AUTRES")+COUNTIF($I789,"UID")+COUNTIF($I789,"CII")+COUNTIF($I789,"EAE"))*$AE789</f>
        <v>0</v>
      </c>
      <c r="AL789" s="164">
        <f t="shared" si="43"/>
        <v>0</v>
      </c>
      <c r="AM789" s="33">
        <f>COUNTIF($J789,"MAR")*$AE789</f>
        <v>0</v>
      </c>
      <c r="AN789" s="165">
        <f>COUNTIF($J789,"TER")*$AE789</f>
        <v>0</v>
      </c>
    </row>
    <row r="790" spans="1:40" ht="20.100000000000001" customHeight="1" x14ac:dyDescent="0.25">
      <c r="A790" s="12"/>
      <c r="B790" s="10"/>
      <c r="C790" s="29"/>
      <c r="D790" s="7"/>
      <c r="E790" s="11"/>
      <c r="F790" s="121"/>
      <c r="G790" s="5"/>
      <c r="H790" s="5"/>
      <c r="I790" s="16"/>
      <c r="J790" s="13"/>
      <c r="K790" s="105"/>
      <c r="L790" s="7"/>
      <c r="M790" s="7"/>
      <c r="N790" s="6"/>
      <c r="O790" s="88">
        <f t="shared" ca="1" si="41"/>
        <v>44593</v>
      </c>
      <c r="P790" s="5"/>
      <c r="Q790" s="13"/>
      <c r="R790" s="11"/>
      <c r="S790" s="24"/>
      <c r="T790" s="24"/>
      <c r="U790" s="24"/>
      <c r="V790" s="24"/>
      <c r="W790" s="180"/>
      <c r="X790" s="24"/>
      <c r="Y790" s="24"/>
      <c r="Z790" s="7"/>
      <c r="AA790" s="22"/>
      <c r="AB790" s="110"/>
      <c r="AC790" s="58"/>
      <c r="AE790" s="161">
        <f>IF(COUNTIF($F$5:$F790,F790)&gt;1,"0",COUNTIF($F$5:$F790,F790))</f>
        <v>0</v>
      </c>
      <c r="AF790" s="162">
        <f>COUNTIF($I790,"*GSB*")*$AE790</f>
        <v>0</v>
      </c>
      <c r="AG790" s="33">
        <f>COUNTIF($I790,"3a")*$AE790</f>
        <v>0</v>
      </c>
      <c r="AH790" s="33">
        <f>COUNTIF($I790,"4e")*$AE790</f>
        <v>0</v>
      </c>
      <c r="AI790" s="33">
        <f t="shared" si="42"/>
        <v>0</v>
      </c>
      <c r="AJ790" s="33">
        <f>COUNTIF($I790,"BAM")*$AE790</f>
        <v>0</v>
      </c>
      <c r="AK790" s="163">
        <f>(COUNTIF($I790,"AUTRES")+COUNTIF($I790,"UID")+COUNTIF($I790,"CII")+COUNTIF($I790,"EAE"))*$AE790</f>
        <v>0</v>
      </c>
      <c r="AL790" s="164">
        <f t="shared" si="43"/>
        <v>0</v>
      </c>
      <c r="AM790" s="33">
        <f>COUNTIF($J790,"MAR")*$AE790</f>
        <v>0</v>
      </c>
      <c r="AN790" s="165">
        <f>COUNTIF($J790,"TER")*$AE790</f>
        <v>0</v>
      </c>
    </row>
    <row r="791" spans="1:40" ht="20.100000000000001" customHeight="1" x14ac:dyDescent="0.25">
      <c r="A791" s="12"/>
      <c r="B791" s="10"/>
      <c r="C791" s="29"/>
      <c r="D791" s="7"/>
      <c r="E791" s="11"/>
      <c r="F791" s="121"/>
      <c r="G791" s="5"/>
      <c r="H791" s="5"/>
      <c r="I791" s="16"/>
      <c r="J791" s="13"/>
      <c r="K791" s="105"/>
      <c r="L791" s="7"/>
      <c r="M791" s="7"/>
      <c r="N791" s="6"/>
      <c r="O791" s="88">
        <f t="shared" ca="1" si="41"/>
        <v>44593</v>
      </c>
      <c r="P791" s="5"/>
      <c r="Q791" s="13"/>
      <c r="R791" s="11"/>
      <c r="S791" s="24"/>
      <c r="T791" s="24"/>
      <c r="U791" s="24"/>
      <c r="V791" s="24"/>
      <c r="W791" s="180"/>
      <c r="X791" s="24"/>
      <c r="Y791" s="24"/>
      <c r="Z791" s="7"/>
      <c r="AA791" s="22"/>
      <c r="AB791" s="110"/>
      <c r="AC791" s="58"/>
      <c r="AE791" s="161">
        <f>IF(COUNTIF($F$5:$F791,F791)&gt;1,"0",COUNTIF($F$5:$F791,F791))</f>
        <v>0</v>
      </c>
      <c r="AF791" s="162">
        <f>COUNTIF($I791,"*GSB*")*$AE791</f>
        <v>0</v>
      </c>
      <c r="AG791" s="33">
        <f>COUNTIF($I791,"3a")*$AE791</f>
        <v>0</v>
      </c>
      <c r="AH791" s="33">
        <f>COUNTIF($I791,"4e")*$AE791</f>
        <v>0</v>
      </c>
      <c r="AI791" s="33">
        <f t="shared" si="42"/>
        <v>0</v>
      </c>
      <c r="AJ791" s="33">
        <f>COUNTIF($I791,"BAM")*$AE791</f>
        <v>0</v>
      </c>
      <c r="AK791" s="163">
        <f>(COUNTIF($I791,"AUTRES")+COUNTIF($I791,"UID")+COUNTIF($I791,"CII")+COUNTIF($I791,"EAE"))*$AE791</f>
        <v>0</v>
      </c>
      <c r="AL791" s="164">
        <f t="shared" si="43"/>
        <v>0</v>
      </c>
      <c r="AM791" s="33">
        <f>COUNTIF($J791,"MAR")*$AE791</f>
        <v>0</v>
      </c>
      <c r="AN791" s="165">
        <f>COUNTIF($J791,"TER")*$AE791</f>
        <v>0</v>
      </c>
    </row>
    <row r="792" spans="1:40" ht="20.100000000000001" customHeight="1" x14ac:dyDescent="0.25">
      <c r="A792" s="12"/>
      <c r="B792" s="10"/>
      <c r="C792" s="29"/>
      <c r="D792" s="7"/>
      <c r="E792" s="11"/>
      <c r="F792" s="121"/>
      <c r="G792" s="5"/>
      <c r="H792" s="5"/>
      <c r="I792" s="16"/>
      <c r="J792" s="13"/>
      <c r="K792" s="105"/>
      <c r="L792" s="7"/>
      <c r="M792" s="7"/>
      <c r="N792" s="6"/>
      <c r="O792" s="88">
        <f t="shared" ca="1" si="41"/>
        <v>44593</v>
      </c>
      <c r="P792" s="5"/>
      <c r="Q792" s="13"/>
      <c r="R792" s="11"/>
      <c r="S792" s="24"/>
      <c r="T792" s="24"/>
      <c r="U792" s="24"/>
      <c r="V792" s="24"/>
      <c r="W792" s="180"/>
      <c r="X792" s="24"/>
      <c r="Y792" s="24"/>
      <c r="Z792" s="7"/>
      <c r="AA792" s="22"/>
      <c r="AB792" s="110"/>
      <c r="AC792" s="58"/>
      <c r="AE792" s="161">
        <f>IF(COUNTIF($F$5:$F792,F792)&gt;1,"0",COUNTIF($F$5:$F792,F792))</f>
        <v>0</v>
      </c>
      <c r="AF792" s="162">
        <f>COUNTIF($I792,"*GSB*")*$AE792</f>
        <v>0</v>
      </c>
      <c r="AG792" s="33">
        <f>COUNTIF($I792,"3a")*$AE792</f>
        <v>0</v>
      </c>
      <c r="AH792" s="33">
        <f>COUNTIF($I792,"4e")*$AE792</f>
        <v>0</v>
      </c>
      <c r="AI792" s="33">
        <f t="shared" si="42"/>
        <v>0</v>
      </c>
      <c r="AJ792" s="33">
        <f>COUNTIF($I792,"BAM")*$AE792</f>
        <v>0</v>
      </c>
      <c r="AK792" s="163">
        <f>(COUNTIF($I792,"AUTRES")+COUNTIF($I792,"UID")+COUNTIF($I792,"CII")+COUNTIF($I792,"EAE"))*$AE792</f>
        <v>0</v>
      </c>
      <c r="AL792" s="164">
        <f t="shared" si="43"/>
        <v>0</v>
      </c>
      <c r="AM792" s="33">
        <f>COUNTIF($J792,"MAR")*$AE792</f>
        <v>0</v>
      </c>
      <c r="AN792" s="165">
        <f>COUNTIF($J792,"TER")*$AE792</f>
        <v>0</v>
      </c>
    </row>
    <row r="793" spans="1:40" ht="20.100000000000001" customHeight="1" x14ac:dyDescent="0.25">
      <c r="A793" s="12"/>
      <c r="B793" s="10"/>
      <c r="C793" s="29"/>
      <c r="D793" s="7"/>
      <c r="E793" s="11"/>
      <c r="F793" s="121"/>
      <c r="G793" s="5"/>
      <c r="H793" s="5"/>
      <c r="I793" s="16"/>
      <c r="J793" s="13"/>
      <c r="K793" s="105"/>
      <c r="L793" s="7"/>
      <c r="M793" s="7"/>
      <c r="N793" s="6"/>
      <c r="O793" s="88">
        <f t="shared" ca="1" si="41"/>
        <v>44593</v>
      </c>
      <c r="P793" s="5"/>
      <c r="Q793" s="13"/>
      <c r="R793" s="11"/>
      <c r="S793" s="24"/>
      <c r="T793" s="24"/>
      <c r="U793" s="24"/>
      <c r="V793" s="24"/>
      <c r="W793" s="180"/>
      <c r="X793" s="24"/>
      <c r="Y793" s="24"/>
      <c r="Z793" s="7"/>
      <c r="AA793" s="22"/>
      <c r="AB793" s="110"/>
      <c r="AC793" s="58"/>
      <c r="AE793" s="161">
        <f>IF(COUNTIF($F$5:$F793,F793)&gt;1,"0",COUNTIF($F$5:$F793,F793))</f>
        <v>0</v>
      </c>
      <c r="AF793" s="162">
        <f>COUNTIF($I793,"*GSB*")*$AE793</f>
        <v>0</v>
      </c>
      <c r="AG793" s="33">
        <f>COUNTIF($I793,"3a")*$AE793</f>
        <v>0</v>
      </c>
      <c r="AH793" s="33">
        <f>COUNTIF($I793,"4e")*$AE793</f>
        <v>0</v>
      </c>
      <c r="AI793" s="33">
        <f t="shared" si="42"/>
        <v>0</v>
      </c>
      <c r="AJ793" s="33">
        <f>COUNTIF($I793,"BAM")*$AE793</f>
        <v>0</v>
      </c>
      <c r="AK793" s="163">
        <f>(COUNTIF($I793,"AUTRES")+COUNTIF($I793,"UID")+COUNTIF($I793,"CII")+COUNTIF($I793,"EAE"))*$AE793</f>
        <v>0</v>
      </c>
      <c r="AL793" s="164">
        <f t="shared" si="43"/>
        <v>0</v>
      </c>
      <c r="AM793" s="33">
        <f>COUNTIF($J793,"MAR")*$AE793</f>
        <v>0</v>
      </c>
      <c r="AN793" s="165">
        <f>COUNTIF($J793,"TER")*$AE793</f>
        <v>0</v>
      </c>
    </row>
    <row r="794" spans="1:40" ht="20.100000000000001" customHeight="1" x14ac:dyDescent="0.25">
      <c r="A794" s="12"/>
      <c r="B794" s="10"/>
      <c r="C794" s="29"/>
      <c r="D794" s="7"/>
      <c r="E794" s="11"/>
      <c r="F794" s="121"/>
      <c r="G794" s="5"/>
      <c r="H794" s="5"/>
      <c r="I794" s="16"/>
      <c r="J794" s="13"/>
      <c r="K794" s="105"/>
      <c r="L794" s="7"/>
      <c r="M794" s="7"/>
      <c r="N794" s="6"/>
      <c r="O794" s="88">
        <f t="shared" ca="1" si="41"/>
        <v>44593</v>
      </c>
      <c r="P794" s="5"/>
      <c r="Q794" s="13"/>
      <c r="R794" s="11"/>
      <c r="S794" s="24"/>
      <c r="T794" s="24"/>
      <c r="U794" s="24"/>
      <c r="V794" s="24"/>
      <c r="W794" s="180"/>
      <c r="X794" s="24"/>
      <c r="Y794" s="24"/>
      <c r="Z794" s="7"/>
      <c r="AA794" s="22"/>
      <c r="AB794" s="110"/>
      <c r="AC794" s="58"/>
      <c r="AE794" s="161">
        <f>IF(COUNTIF($F$5:$F794,F794)&gt;1,"0",COUNTIF($F$5:$F794,F794))</f>
        <v>0</v>
      </c>
      <c r="AF794" s="162">
        <f>COUNTIF($I794,"*GSB*")*$AE794</f>
        <v>0</v>
      </c>
      <c r="AG794" s="33">
        <f>COUNTIF($I794,"3a")*$AE794</f>
        <v>0</v>
      </c>
      <c r="AH794" s="33">
        <f>COUNTIF($I794,"4e")*$AE794</f>
        <v>0</v>
      </c>
      <c r="AI794" s="33">
        <f t="shared" si="42"/>
        <v>0</v>
      </c>
      <c r="AJ794" s="33">
        <f>COUNTIF($I794,"BAM")*$AE794</f>
        <v>0</v>
      </c>
      <c r="AK794" s="163">
        <f>(COUNTIF($I794,"AUTRES")+COUNTIF($I794,"UID")+COUNTIF($I794,"CII")+COUNTIF($I794,"EAE"))*$AE794</f>
        <v>0</v>
      </c>
      <c r="AL794" s="164">
        <f t="shared" si="43"/>
        <v>0</v>
      </c>
      <c r="AM794" s="33">
        <f>COUNTIF($J794,"MAR")*$AE794</f>
        <v>0</v>
      </c>
      <c r="AN794" s="165">
        <f>COUNTIF($J794,"TER")*$AE794</f>
        <v>0</v>
      </c>
    </row>
    <row r="795" spans="1:40" ht="20.100000000000001" customHeight="1" x14ac:dyDescent="0.25">
      <c r="A795" s="12"/>
      <c r="B795" s="10"/>
      <c r="C795" s="29"/>
      <c r="D795" s="7"/>
      <c r="E795" s="11"/>
      <c r="F795" s="121"/>
      <c r="G795" s="5"/>
      <c r="H795" s="5"/>
      <c r="I795" s="16"/>
      <c r="J795" s="13"/>
      <c r="K795" s="105"/>
      <c r="L795" s="7"/>
      <c r="M795" s="7"/>
      <c r="N795" s="6"/>
      <c r="O795" s="88">
        <f t="shared" ca="1" si="41"/>
        <v>44593</v>
      </c>
      <c r="P795" s="5"/>
      <c r="Q795" s="13"/>
      <c r="R795" s="11"/>
      <c r="S795" s="24"/>
      <c r="T795" s="24"/>
      <c r="U795" s="24"/>
      <c r="V795" s="24"/>
      <c r="W795" s="180"/>
      <c r="X795" s="24"/>
      <c r="Y795" s="24"/>
      <c r="Z795" s="7"/>
      <c r="AA795" s="22"/>
      <c r="AB795" s="110"/>
      <c r="AC795" s="58"/>
      <c r="AE795" s="161">
        <f>IF(COUNTIF($F$5:$F795,F795)&gt;1,"0",COUNTIF($F$5:$F795,F795))</f>
        <v>0</v>
      </c>
      <c r="AF795" s="162">
        <f>COUNTIF($I795,"*GSB*")*$AE795</f>
        <v>0</v>
      </c>
      <c r="AG795" s="33">
        <f>COUNTIF($I795,"3a")*$AE795</f>
        <v>0</v>
      </c>
      <c r="AH795" s="33">
        <f>COUNTIF($I795,"4e")*$AE795</f>
        <v>0</v>
      </c>
      <c r="AI795" s="33">
        <f t="shared" si="42"/>
        <v>0</v>
      </c>
      <c r="AJ795" s="33">
        <f>COUNTIF($I795,"BAM")*$AE795</f>
        <v>0</v>
      </c>
      <c r="AK795" s="163">
        <f>(COUNTIF($I795,"AUTRES")+COUNTIF($I795,"UID")+COUNTIF($I795,"CII")+COUNTIF($I795,"EAE"))*$AE795</f>
        <v>0</v>
      </c>
      <c r="AL795" s="164">
        <f t="shared" si="43"/>
        <v>0</v>
      </c>
      <c r="AM795" s="33">
        <f>COUNTIF($J795,"MAR")*$AE795</f>
        <v>0</v>
      </c>
      <c r="AN795" s="165">
        <f>COUNTIF($J795,"TER")*$AE795</f>
        <v>0</v>
      </c>
    </row>
    <row r="796" spans="1:40" ht="20.100000000000001" customHeight="1" x14ac:dyDescent="0.25">
      <c r="A796" s="12"/>
      <c r="B796" s="10"/>
      <c r="C796" s="29"/>
      <c r="D796" s="7"/>
      <c r="E796" s="11"/>
      <c r="F796" s="121"/>
      <c r="G796" s="5"/>
      <c r="H796" s="5"/>
      <c r="I796" s="16"/>
      <c r="J796" s="13"/>
      <c r="K796" s="105"/>
      <c r="L796" s="7"/>
      <c r="M796" s="7"/>
      <c r="N796" s="6"/>
      <c r="O796" s="88">
        <f t="shared" ca="1" si="41"/>
        <v>44593</v>
      </c>
      <c r="P796" s="5"/>
      <c r="Q796" s="13"/>
      <c r="R796" s="11"/>
      <c r="S796" s="24"/>
      <c r="T796" s="24"/>
      <c r="U796" s="24"/>
      <c r="V796" s="24"/>
      <c r="W796" s="180"/>
      <c r="X796" s="24"/>
      <c r="Y796" s="24"/>
      <c r="Z796" s="7"/>
      <c r="AA796" s="22"/>
      <c r="AB796" s="110"/>
      <c r="AC796" s="58"/>
      <c r="AE796" s="161">
        <f>IF(COUNTIF($F$5:$F796,F796)&gt;1,"0",COUNTIF($F$5:$F796,F796))</f>
        <v>0</v>
      </c>
      <c r="AF796" s="162">
        <f>COUNTIF($I796,"*GSB*")*$AE796</f>
        <v>0</v>
      </c>
      <c r="AG796" s="33">
        <f>COUNTIF($I796,"3a")*$AE796</f>
        <v>0</v>
      </c>
      <c r="AH796" s="33">
        <f>COUNTIF($I796,"4e")*$AE796</f>
        <v>0</v>
      </c>
      <c r="AI796" s="33">
        <f t="shared" si="42"/>
        <v>0</v>
      </c>
      <c r="AJ796" s="33">
        <f>COUNTIF($I796,"BAM")*$AE796</f>
        <v>0</v>
      </c>
      <c r="AK796" s="163">
        <f>(COUNTIF($I796,"AUTRES")+COUNTIF($I796,"UID")+COUNTIF($I796,"CII")+COUNTIF($I796,"EAE"))*$AE796</f>
        <v>0</v>
      </c>
      <c r="AL796" s="164">
        <f t="shared" si="43"/>
        <v>0</v>
      </c>
      <c r="AM796" s="33">
        <f>COUNTIF($J796,"MAR")*$AE796</f>
        <v>0</v>
      </c>
      <c r="AN796" s="165">
        <f>COUNTIF($J796,"TER")*$AE796</f>
        <v>0</v>
      </c>
    </row>
    <row r="797" spans="1:40" ht="20.100000000000001" customHeight="1" x14ac:dyDescent="0.25">
      <c r="A797" s="12"/>
      <c r="B797" s="10"/>
      <c r="C797" s="29"/>
      <c r="D797" s="7"/>
      <c r="E797" s="11"/>
      <c r="F797" s="121"/>
      <c r="G797" s="5"/>
      <c r="H797" s="5"/>
      <c r="I797" s="16"/>
      <c r="J797" s="13"/>
      <c r="K797" s="105"/>
      <c r="L797" s="7"/>
      <c r="M797" s="7"/>
      <c r="N797" s="6"/>
      <c r="O797" s="88">
        <f t="shared" ca="1" si="41"/>
        <v>44593</v>
      </c>
      <c r="P797" s="5"/>
      <c r="Q797" s="13"/>
      <c r="R797" s="11"/>
      <c r="S797" s="24"/>
      <c r="T797" s="24"/>
      <c r="U797" s="24"/>
      <c r="V797" s="24"/>
      <c r="W797" s="180"/>
      <c r="X797" s="24"/>
      <c r="Y797" s="24"/>
      <c r="Z797" s="7"/>
      <c r="AA797" s="22"/>
      <c r="AB797" s="110"/>
      <c r="AC797" s="58"/>
      <c r="AE797" s="161">
        <f>IF(COUNTIF($F$5:$F797,F797)&gt;1,"0",COUNTIF($F$5:$F797,F797))</f>
        <v>0</v>
      </c>
      <c r="AF797" s="162">
        <f>COUNTIF($I797,"*GSB*")*$AE797</f>
        <v>0</v>
      </c>
      <c r="AG797" s="33">
        <f>COUNTIF($I797,"3a")*$AE797</f>
        <v>0</v>
      </c>
      <c r="AH797" s="33">
        <f>COUNTIF($I797,"4e")*$AE797</f>
        <v>0</v>
      </c>
      <c r="AI797" s="33">
        <f t="shared" si="42"/>
        <v>0</v>
      </c>
      <c r="AJ797" s="33">
        <f>COUNTIF($I797,"BAM")*$AE797</f>
        <v>0</v>
      </c>
      <c r="AK797" s="163">
        <f>(COUNTIF($I797,"AUTRES")+COUNTIF($I797,"UID")+COUNTIF($I797,"CII")+COUNTIF($I797,"EAE"))*$AE797</f>
        <v>0</v>
      </c>
      <c r="AL797" s="164">
        <f t="shared" si="43"/>
        <v>0</v>
      </c>
      <c r="AM797" s="33">
        <f>COUNTIF($J797,"MAR")*$AE797</f>
        <v>0</v>
      </c>
      <c r="AN797" s="165">
        <f>COUNTIF($J797,"TER")*$AE797</f>
        <v>0</v>
      </c>
    </row>
    <row r="798" spans="1:40" ht="20.100000000000001" customHeight="1" x14ac:dyDescent="0.25">
      <c r="A798" s="12"/>
      <c r="B798" s="10"/>
      <c r="C798" s="29"/>
      <c r="D798" s="7"/>
      <c r="E798" s="11"/>
      <c r="F798" s="121"/>
      <c r="G798" s="5"/>
      <c r="H798" s="5"/>
      <c r="I798" s="16"/>
      <c r="J798" s="13"/>
      <c r="K798" s="105"/>
      <c r="L798" s="7"/>
      <c r="M798" s="7"/>
      <c r="N798" s="6"/>
      <c r="O798" s="88">
        <f t="shared" ca="1" si="41"/>
        <v>44593</v>
      </c>
      <c r="P798" s="5"/>
      <c r="Q798" s="13"/>
      <c r="R798" s="11"/>
      <c r="S798" s="24"/>
      <c r="T798" s="24"/>
      <c r="U798" s="24"/>
      <c r="V798" s="24"/>
      <c r="W798" s="180"/>
      <c r="X798" s="24"/>
      <c r="Y798" s="24"/>
      <c r="Z798" s="7"/>
      <c r="AA798" s="22"/>
      <c r="AB798" s="110"/>
      <c r="AC798" s="58"/>
      <c r="AE798" s="161">
        <f>IF(COUNTIF($F$5:$F798,F798)&gt;1,"0",COUNTIF($F$5:$F798,F798))</f>
        <v>0</v>
      </c>
      <c r="AF798" s="162">
        <f>COUNTIF($I798,"*GSB*")*$AE798</f>
        <v>0</v>
      </c>
      <c r="AG798" s="33">
        <f>COUNTIF($I798,"3a")*$AE798</f>
        <v>0</v>
      </c>
      <c r="AH798" s="33">
        <f>COUNTIF($I798,"4e")*$AE798</f>
        <v>0</v>
      </c>
      <c r="AI798" s="33">
        <f t="shared" si="42"/>
        <v>0</v>
      </c>
      <c r="AJ798" s="33">
        <f>COUNTIF($I798,"BAM")*$AE798</f>
        <v>0</v>
      </c>
      <c r="AK798" s="163">
        <f>(COUNTIF($I798,"AUTRES")+COUNTIF($I798,"UID")+COUNTIF($I798,"CII")+COUNTIF($I798,"EAE"))*$AE798</f>
        <v>0</v>
      </c>
      <c r="AL798" s="164">
        <f t="shared" si="43"/>
        <v>0</v>
      </c>
      <c r="AM798" s="33">
        <f>COUNTIF($J798,"MAR")*$AE798</f>
        <v>0</v>
      </c>
      <c r="AN798" s="165">
        <f>COUNTIF($J798,"TER")*$AE798</f>
        <v>0</v>
      </c>
    </row>
    <row r="799" spans="1:40" ht="20.100000000000001" customHeight="1" x14ac:dyDescent="0.25">
      <c r="A799" s="12"/>
      <c r="B799" s="10"/>
      <c r="C799" s="29"/>
      <c r="D799" s="7"/>
      <c r="E799" s="11"/>
      <c r="F799" s="121"/>
      <c r="G799" s="5"/>
      <c r="H799" s="5"/>
      <c r="I799" s="16"/>
      <c r="J799" s="13"/>
      <c r="K799" s="105"/>
      <c r="L799" s="7"/>
      <c r="M799" s="7"/>
      <c r="N799" s="6"/>
      <c r="O799" s="88">
        <f t="shared" ca="1" si="41"/>
        <v>44593</v>
      </c>
      <c r="P799" s="5"/>
      <c r="Q799" s="13"/>
      <c r="R799" s="11"/>
      <c r="S799" s="24"/>
      <c r="T799" s="24"/>
      <c r="U799" s="24"/>
      <c r="V799" s="24"/>
      <c r="W799" s="180"/>
      <c r="X799" s="24"/>
      <c r="Y799" s="24"/>
      <c r="Z799" s="7"/>
      <c r="AA799" s="22"/>
      <c r="AB799" s="110"/>
      <c r="AC799" s="58"/>
      <c r="AE799" s="161">
        <f>IF(COUNTIF($F$5:$F799,F799)&gt;1,"0",COUNTIF($F$5:$F799,F799))</f>
        <v>0</v>
      </c>
      <c r="AF799" s="162">
        <f>COUNTIF($I799,"*GSB*")*$AE799</f>
        <v>0</v>
      </c>
      <c r="AG799" s="33">
        <f>COUNTIF($I799,"3a")*$AE799</f>
        <v>0</v>
      </c>
      <c r="AH799" s="33">
        <f>COUNTIF($I799,"4e")*$AE799</f>
        <v>0</v>
      </c>
      <c r="AI799" s="33">
        <f t="shared" si="42"/>
        <v>0</v>
      </c>
      <c r="AJ799" s="33">
        <f>COUNTIF($I799,"BAM")*$AE799</f>
        <v>0</v>
      </c>
      <c r="AK799" s="163">
        <f>(COUNTIF($I799,"AUTRES")+COUNTIF($I799,"UID")+COUNTIF($I799,"CII")+COUNTIF($I799,"EAE"))*$AE799</f>
        <v>0</v>
      </c>
      <c r="AL799" s="164">
        <f t="shared" si="43"/>
        <v>0</v>
      </c>
      <c r="AM799" s="33">
        <f>COUNTIF($J799,"MAR")*$AE799</f>
        <v>0</v>
      </c>
      <c r="AN799" s="165">
        <f>COUNTIF($J799,"TER")*$AE799</f>
        <v>0</v>
      </c>
    </row>
    <row r="800" spans="1:40" ht="20.100000000000001" customHeight="1" x14ac:dyDescent="0.25">
      <c r="A800" s="12"/>
      <c r="B800" s="10"/>
      <c r="C800" s="29"/>
      <c r="D800" s="7"/>
      <c r="E800" s="11"/>
      <c r="F800" s="121"/>
      <c r="G800" s="5"/>
      <c r="H800" s="5"/>
      <c r="I800" s="16"/>
      <c r="J800" s="13"/>
      <c r="K800" s="105"/>
      <c r="L800" s="7"/>
      <c r="M800" s="7"/>
      <c r="N800" s="6"/>
      <c r="O800" s="88">
        <f t="shared" ca="1" si="41"/>
        <v>44593</v>
      </c>
      <c r="P800" s="5"/>
      <c r="Q800" s="13"/>
      <c r="R800" s="11"/>
      <c r="S800" s="24"/>
      <c r="T800" s="24"/>
      <c r="U800" s="24"/>
      <c r="V800" s="24"/>
      <c r="W800" s="180"/>
      <c r="X800" s="24"/>
      <c r="Y800" s="24"/>
      <c r="Z800" s="7"/>
      <c r="AA800" s="22"/>
      <c r="AB800" s="110"/>
      <c r="AC800" s="58"/>
      <c r="AE800" s="161">
        <f>IF(COUNTIF($F$5:$F800,F800)&gt;1,"0",COUNTIF($F$5:$F800,F800))</f>
        <v>0</v>
      </c>
      <c r="AF800" s="162">
        <f>COUNTIF($I800,"*GSB*")*$AE800</f>
        <v>0</v>
      </c>
      <c r="AG800" s="33">
        <f>COUNTIF($I800,"3a")*$AE800</f>
        <v>0</v>
      </c>
      <c r="AH800" s="33">
        <f>COUNTIF($I800,"4e")*$AE800</f>
        <v>0</v>
      </c>
      <c r="AI800" s="33">
        <f t="shared" si="42"/>
        <v>0</v>
      </c>
      <c r="AJ800" s="33">
        <f>COUNTIF($I800,"BAM")*$AE800</f>
        <v>0</v>
      </c>
      <c r="AK800" s="163">
        <f>(COUNTIF($I800,"AUTRES")+COUNTIF($I800,"UID")+COUNTIF($I800,"CII")+COUNTIF($I800,"EAE"))*$AE800</f>
        <v>0</v>
      </c>
      <c r="AL800" s="164">
        <f t="shared" si="43"/>
        <v>0</v>
      </c>
      <c r="AM800" s="33">
        <f>COUNTIF($J800,"MAR")*$AE800</f>
        <v>0</v>
      </c>
      <c r="AN800" s="165">
        <f>COUNTIF($J800,"TER")*$AE800</f>
        <v>0</v>
      </c>
    </row>
    <row r="801" spans="1:40" ht="20.100000000000001" customHeight="1" x14ac:dyDescent="0.25">
      <c r="A801" s="12"/>
      <c r="B801" s="10"/>
      <c r="C801" s="29"/>
      <c r="D801" s="7"/>
      <c r="E801" s="11"/>
      <c r="F801" s="121"/>
      <c r="G801" s="5"/>
      <c r="H801" s="5"/>
      <c r="I801" s="16"/>
      <c r="J801" s="13"/>
      <c r="K801" s="105"/>
      <c r="L801" s="7"/>
      <c r="M801" s="7"/>
      <c r="N801" s="6"/>
      <c r="O801" s="88">
        <f t="shared" ca="1" si="41"/>
        <v>44593</v>
      </c>
      <c r="P801" s="5"/>
      <c r="Q801" s="13"/>
      <c r="R801" s="11"/>
      <c r="S801" s="24"/>
      <c r="T801" s="24"/>
      <c r="U801" s="24"/>
      <c r="V801" s="24"/>
      <c r="W801" s="180"/>
      <c r="X801" s="24"/>
      <c r="Y801" s="24"/>
      <c r="Z801" s="7"/>
      <c r="AA801" s="22"/>
      <c r="AB801" s="110"/>
      <c r="AC801" s="58"/>
      <c r="AE801" s="161">
        <f>IF(COUNTIF($F$5:$F801,F801)&gt;1,"0",COUNTIF($F$5:$F801,F801))</f>
        <v>0</v>
      </c>
      <c r="AF801" s="162">
        <f>COUNTIF($I801,"*GSB*")*$AE801</f>
        <v>0</v>
      </c>
      <c r="AG801" s="33">
        <f>COUNTIF($I801,"3a")*$AE801</f>
        <v>0</v>
      </c>
      <c r="AH801" s="33">
        <f>COUNTIF($I801,"4e")*$AE801</f>
        <v>0</v>
      </c>
      <c r="AI801" s="33">
        <f t="shared" si="42"/>
        <v>0</v>
      </c>
      <c r="AJ801" s="33">
        <f>COUNTIF($I801,"BAM")*$AE801</f>
        <v>0</v>
      </c>
      <c r="AK801" s="163">
        <f>(COUNTIF($I801,"AUTRES")+COUNTIF($I801,"UID")+COUNTIF($I801,"CII")+COUNTIF($I801,"EAE"))*$AE801</f>
        <v>0</v>
      </c>
      <c r="AL801" s="164">
        <f t="shared" si="43"/>
        <v>0</v>
      </c>
      <c r="AM801" s="33">
        <f>COUNTIF($J801,"MAR")*$AE801</f>
        <v>0</v>
      </c>
      <c r="AN801" s="165">
        <f>COUNTIF($J801,"TER")*$AE801</f>
        <v>0</v>
      </c>
    </row>
    <row r="802" spans="1:40" ht="20.100000000000001" customHeight="1" x14ac:dyDescent="0.25">
      <c r="A802" s="12"/>
      <c r="B802" s="10"/>
      <c r="C802" s="29"/>
      <c r="D802" s="7"/>
      <c r="E802" s="11"/>
      <c r="F802" s="121"/>
      <c r="G802" s="5"/>
      <c r="H802" s="5"/>
      <c r="I802" s="16"/>
      <c r="J802" s="13"/>
      <c r="K802" s="105"/>
      <c r="L802" s="7"/>
      <c r="M802" s="7"/>
      <c r="N802" s="6"/>
      <c r="O802" s="88">
        <f t="shared" ca="1" si="41"/>
        <v>44593</v>
      </c>
      <c r="P802" s="5"/>
      <c r="Q802" s="13"/>
      <c r="R802" s="11"/>
      <c r="S802" s="24"/>
      <c r="T802" s="24"/>
      <c r="U802" s="24"/>
      <c r="V802" s="24"/>
      <c r="W802" s="180"/>
      <c r="X802" s="24"/>
      <c r="Y802" s="24"/>
      <c r="Z802" s="7"/>
      <c r="AA802" s="22"/>
      <c r="AB802" s="110"/>
      <c r="AC802" s="58"/>
      <c r="AE802" s="161">
        <f>IF(COUNTIF($F$5:$F802,F802)&gt;1,"0",COUNTIF($F$5:$F802,F802))</f>
        <v>0</v>
      </c>
      <c r="AF802" s="162">
        <f>COUNTIF($I802,"*GSB*")*$AE802</f>
        <v>0</v>
      </c>
      <c r="AG802" s="33">
        <f>COUNTIF($I802,"3a")*$AE802</f>
        <v>0</v>
      </c>
      <c r="AH802" s="33">
        <f>COUNTIF($I802,"4e")*$AE802</f>
        <v>0</v>
      </c>
      <c r="AI802" s="33">
        <f t="shared" si="42"/>
        <v>0</v>
      </c>
      <c r="AJ802" s="33">
        <f>COUNTIF($I802,"BAM")*$AE802</f>
        <v>0</v>
      </c>
      <c r="AK802" s="163">
        <f>(COUNTIF($I802,"AUTRES")+COUNTIF($I802,"UID")+COUNTIF($I802,"CII")+COUNTIF($I802,"EAE"))*$AE802</f>
        <v>0</v>
      </c>
      <c r="AL802" s="164">
        <f t="shared" si="43"/>
        <v>0</v>
      </c>
      <c r="AM802" s="33">
        <f>COUNTIF($J802,"MAR")*$AE802</f>
        <v>0</v>
      </c>
      <c r="AN802" s="165">
        <f>COUNTIF($J802,"TER")*$AE802</f>
        <v>0</v>
      </c>
    </row>
    <row r="803" spans="1:40" ht="20.100000000000001" customHeight="1" x14ac:dyDescent="0.25">
      <c r="A803" s="12"/>
      <c r="B803" s="10"/>
      <c r="C803" s="29"/>
      <c r="D803" s="7"/>
      <c r="E803" s="11"/>
      <c r="F803" s="121"/>
      <c r="G803" s="5"/>
      <c r="H803" s="5"/>
      <c r="I803" s="16"/>
      <c r="J803" s="13"/>
      <c r="K803" s="105"/>
      <c r="L803" s="7"/>
      <c r="M803" s="7"/>
      <c r="N803" s="6"/>
      <c r="O803" s="88">
        <f t="shared" ca="1" si="41"/>
        <v>44593</v>
      </c>
      <c r="P803" s="5"/>
      <c r="Q803" s="13"/>
      <c r="R803" s="11"/>
      <c r="S803" s="24"/>
      <c r="T803" s="24"/>
      <c r="U803" s="24"/>
      <c r="V803" s="24"/>
      <c r="W803" s="180"/>
      <c r="X803" s="24"/>
      <c r="Y803" s="24"/>
      <c r="Z803" s="7"/>
      <c r="AA803" s="22"/>
      <c r="AB803" s="110"/>
      <c r="AC803" s="58"/>
      <c r="AE803" s="161">
        <f>IF(COUNTIF($F$5:$F803,F803)&gt;1,"0",COUNTIF($F$5:$F803,F803))</f>
        <v>0</v>
      </c>
      <c r="AF803" s="162">
        <f>COUNTIF($I803,"*GSB*")*$AE803</f>
        <v>0</v>
      </c>
      <c r="AG803" s="33">
        <f>COUNTIF($I803,"3a")*$AE803</f>
        <v>0</v>
      </c>
      <c r="AH803" s="33">
        <f>COUNTIF($I803,"4e")*$AE803</f>
        <v>0</v>
      </c>
      <c r="AI803" s="33">
        <f t="shared" si="42"/>
        <v>0</v>
      </c>
      <c r="AJ803" s="33">
        <f>COUNTIF($I803,"BAM")*$AE803</f>
        <v>0</v>
      </c>
      <c r="AK803" s="163">
        <f>(COUNTIF($I803,"AUTRES")+COUNTIF($I803,"UID")+COUNTIF($I803,"CII")+COUNTIF($I803,"EAE"))*$AE803</f>
        <v>0</v>
      </c>
      <c r="AL803" s="164">
        <f t="shared" si="43"/>
        <v>0</v>
      </c>
      <c r="AM803" s="33">
        <f>COUNTIF($J803,"MAR")*$AE803</f>
        <v>0</v>
      </c>
      <c r="AN803" s="165">
        <f>COUNTIF($J803,"TER")*$AE803</f>
        <v>0</v>
      </c>
    </row>
    <row r="804" spans="1:40" ht="20.100000000000001" customHeight="1" x14ac:dyDescent="0.25">
      <c r="A804" s="12"/>
      <c r="B804" s="10"/>
      <c r="C804" s="29"/>
      <c r="D804" s="7"/>
      <c r="E804" s="11"/>
      <c r="F804" s="121"/>
      <c r="G804" s="5"/>
      <c r="H804" s="5"/>
      <c r="I804" s="16"/>
      <c r="J804" s="13"/>
      <c r="K804" s="105"/>
      <c r="L804" s="7"/>
      <c r="M804" s="7"/>
      <c r="N804" s="6"/>
      <c r="O804" s="88">
        <f t="shared" ca="1" si="41"/>
        <v>44593</v>
      </c>
      <c r="P804" s="5"/>
      <c r="Q804" s="13"/>
      <c r="R804" s="11"/>
      <c r="S804" s="24"/>
      <c r="T804" s="24"/>
      <c r="U804" s="24"/>
      <c r="V804" s="24"/>
      <c r="W804" s="180"/>
      <c r="X804" s="24"/>
      <c r="Y804" s="24"/>
      <c r="Z804" s="7"/>
      <c r="AA804" s="22"/>
      <c r="AB804" s="110"/>
      <c r="AC804" s="58"/>
      <c r="AE804" s="161">
        <f>IF(COUNTIF($F$5:$F804,F804)&gt;1,"0",COUNTIF($F$5:$F804,F804))</f>
        <v>0</v>
      </c>
      <c r="AF804" s="162">
        <f>COUNTIF($I804,"*GSB*")*$AE804</f>
        <v>0</v>
      </c>
      <c r="AG804" s="33">
        <f>COUNTIF($I804,"3a")*$AE804</f>
        <v>0</v>
      </c>
      <c r="AH804" s="33">
        <f>COUNTIF($I804,"4e")*$AE804</f>
        <v>0</v>
      </c>
      <c r="AI804" s="33">
        <f t="shared" si="42"/>
        <v>0</v>
      </c>
      <c r="AJ804" s="33">
        <f>COUNTIF($I804,"BAM")*$AE804</f>
        <v>0</v>
      </c>
      <c r="AK804" s="163">
        <f>(COUNTIF($I804,"AUTRES")+COUNTIF($I804,"UID")+COUNTIF($I804,"CII")+COUNTIF($I804,"EAE"))*$AE804</f>
        <v>0</v>
      </c>
      <c r="AL804" s="164">
        <f t="shared" si="43"/>
        <v>0</v>
      </c>
      <c r="AM804" s="33">
        <f>COUNTIF($J804,"MAR")*$AE804</f>
        <v>0</v>
      </c>
      <c r="AN804" s="165">
        <f>COUNTIF($J804,"TER")*$AE804</f>
        <v>0</v>
      </c>
    </row>
    <row r="805" spans="1:40" ht="20.100000000000001" customHeight="1" x14ac:dyDescent="0.25">
      <c r="A805" s="12"/>
      <c r="B805" s="10"/>
      <c r="C805" s="29"/>
      <c r="D805" s="7"/>
      <c r="E805" s="11"/>
      <c r="F805" s="121"/>
      <c r="G805" s="5"/>
      <c r="H805" s="5"/>
      <c r="I805" s="16"/>
      <c r="J805" s="13"/>
      <c r="K805" s="105"/>
      <c r="L805" s="7"/>
      <c r="M805" s="7"/>
      <c r="N805" s="6"/>
      <c r="O805" s="88">
        <f t="shared" ca="1" si="41"/>
        <v>44593</v>
      </c>
      <c r="P805" s="5"/>
      <c r="Q805" s="13"/>
      <c r="R805" s="11"/>
      <c r="S805" s="24"/>
      <c r="T805" s="24"/>
      <c r="U805" s="24"/>
      <c r="V805" s="24"/>
      <c r="W805" s="180"/>
      <c r="X805" s="24"/>
      <c r="Y805" s="24"/>
      <c r="Z805" s="7"/>
      <c r="AA805" s="22"/>
      <c r="AB805" s="110"/>
      <c r="AC805" s="58"/>
      <c r="AE805" s="161">
        <f>IF(COUNTIF($F$5:$F805,F805)&gt;1,"0",COUNTIF($F$5:$F805,F805))</f>
        <v>0</v>
      </c>
      <c r="AF805" s="162">
        <f>COUNTIF($I805,"*GSB*")*$AE805</f>
        <v>0</v>
      </c>
      <c r="AG805" s="33">
        <f>COUNTIF($I805,"3a")*$AE805</f>
        <v>0</v>
      </c>
      <c r="AH805" s="33">
        <f>COUNTIF($I805,"4e")*$AE805</f>
        <v>0</v>
      </c>
      <c r="AI805" s="33">
        <f t="shared" si="42"/>
        <v>0</v>
      </c>
      <c r="AJ805" s="33">
        <f>COUNTIF($I805,"BAM")*$AE805</f>
        <v>0</v>
      </c>
      <c r="AK805" s="163">
        <f>(COUNTIF($I805,"AUTRES")+COUNTIF($I805,"UID")+COUNTIF($I805,"CII")+COUNTIF($I805,"EAE"))*$AE805</f>
        <v>0</v>
      </c>
      <c r="AL805" s="164">
        <f t="shared" si="43"/>
        <v>0</v>
      </c>
      <c r="AM805" s="33">
        <f>COUNTIF($J805,"MAR")*$AE805</f>
        <v>0</v>
      </c>
      <c r="AN805" s="165">
        <f>COUNTIF($J805,"TER")*$AE805</f>
        <v>0</v>
      </c>
    </row>
    <row r="806" spans="1:40" ht="20.100000000000001" customHeight="1" x14ac:dyDescent="0.25">
      <c r="A806" s="12"/>
      <c r="B806" s="10"/>
      <c r="C806" s="29"/>
      <c r="D806" s="7"/>
      <c r="E806" s="11"/>
      <c r="F806" s="121"/>
      <c r="G806" s="5"/>
      <c r="H806" s="5"/>
      <c r="I806" s="16"/>
      <c r="J806" s="13"/>
      <c r="K806" s="105"/>
      <c r="L806" s="7"/>
      <c r="M806" s="7"/>
      <c r="N806" s="6"/>
      <c r="O806" s="88">
        <f t="shared" ca="1" si="41"/>
        <v>44593</v>
      </c>
      <c r="P806" s="5"/>
      <c r="Q806" s="13"/>
      <c r="R806" s="11"/>
      <c r="S806" s="24"/>
      <c r="T806" s="24"/>
      <c r="U806" s="24"/>
      <c r="V806" s="24"/>
      <c r="W806" s="180"/>
      <c r="X806" s="24"/>
      <c r="Y806" s="24"/>
      <c r="Z806" s="7"/>
      <c r="AA806" s="22"/>
      <c r="AB806" s="110"/>
      <c r="AC806" s="58"/>
      <c r="AE806" s="161">
        <f>IF(COUNTIF($F$5:$F806,F806)&gt;1,"0",COUNTIF($F$5:$F806,F806))</f>
        <v>0</v>
      </c>
      <c r="AF806" s="162">
        <f>COUNTIF($I806,"*GSB*")*$AE806</f>
        <v>0</v>
      </c>
      <c r="AG806" s="33">
        <f>COUNTIF($I806,"3a")*$AE806</f>
        <v>0</v>
      </c>
      <c r="AH806" s="33">
        <f>COUNTIF($I806,"4e")*$AE806</f>
        <v>0</v>
      </c>
      <c r="AI806" s="33">
        <f t="shared" si="42"/>
        <v>0</v>
      </c>
      <c r="AJ806" s="33">
        <f>COUNTIF($I806,"BAM")*$AE806</f>
        <v>0</v>
      </c>
      <c r="AK806" s="163">
        <f>(COUNTIF($I806,"AUTRES")+COUNTIF($I806,"UID")+COUNTIF($I806,"CII")+COUNTIF($I806,"EAE"))*$AE806</f>
        <v>0</v>
      </c>
      <c r="AL806" s="164">
        <f t="shared" si="43"/>
        <v>0</v>
      </c>
      <c r="AM806" s="33">
        <f>COUNTIF($J806,"MAR")*$AE806</f>
        <v>0</v>
      </c>
      <c r="AN806" s="165">
        <f>COUNTIF($J806,"TER")*$AE806</f>
        <v>0</v>
      </c>
    </row>
    <row r="807" spans="1:40" ht="20.100000000000001" customHeight="1" x14ac:dyDescent="0.25">
      <c r="A807" s="12"/>
      <c r="B807" s="10"/>
      <c r="C807" s="29"/>
      <c r="D807" s="7"/>
      <c r="E807" s="11"/>
      <c r="F807" s="121"/>
      <c r="G807" s="5"/>
      <c r="H807" s="5"/>
      <c r="I807" s="16"/>
      <c r="J807" s="13"/>
      <c r="K807" s="105"/>
      <c r="L807" s="7"/>
      <c r="M807" s="7"/>
      <c r="N807" s="6"/>
      <c r="O807" s="88">
        <f t="shared" ca="1" si="41"/>
        <v>44593</v>
      </c>
      <c r="P807" s="5"/>
      <c r="Q807" s="13"/>
      <c r="R807" s="11"/>
      <c r="S807" s="24"/>
      <c r="T807" s="24"/>
      <c r="U807" s="24"/>
      <c r="V807" s="24"/>
      <c r="W807" s="180"/>
      <c r="X807" s="24"/>
      <c r="Y807" s="24"/>
      <c r="Z807" s="7"/>
      <c r="AA807" s="22"/>
      <c r="AB807" s="110"/>
      <c r="AC807" s="58"/>
      <c r="AE807" s="161">
        <f>IF(COUNTIF($F$5:$F807,F807)&gt;1,"0",COUNTIF($F$5:$F807,F807))</f>
        <v>0</v>
      </c>
      <c r="AF807" s="162">
        <f>COUNTIF($I807,"*GSB*")*$AE807</f>
        <v>0</v>
      </c>
      <c r="AG807" s="33">
        <f>COUNTIF($I807,"3a")*$AE807</f>
        <v>0</v>
      </c>
      <c r="AH807" s="33">
        <f>COUNTIF($I807,"4e")*$AE807</f>
        <v>0</v>
      </c>
      <c r="AI807" s="33">
        <f t="shared" si="42"/>
        <v>0</v>
      </c>
      <c r="AJ807" s="33">
        <f>COUNTIF($I807,"BAM")*$AE807</f>
        <v>0</v>
      </c>
      <c r="AK807" s="163">
        <f>(COUNTIF($I807,"AUTRES")+COUNTIF($I807,"UID")+COUNTIF($I807,"CII")+COUNTIF($I807,"EAE"))*$AE807</f>
        <v>0</v>
      </c>
      <c r="AL807" s="164">
        <f t="shared" si="43"/>
        <v>0</v>
      </c>
      <c r="AM807" s="33">
        <f>COUNTIF($J807,"MAR")*$AE807</f>
        <v>0</v>
      </c>
      <c r="AN807" s="165">
        <f>COUNTIF($J807,"TER")*$AE807</f>
        <v>0</v>
      </c>
    </row>
    <row r="808" spans="1:40" ht="20.100000000000001" customHeight="1" x14ac:dyDescent="0.25">
      <c r="A808" s="12"/>
      <c r="B808" s="10"/>
      <c r="C808" s="29"/>
      <c r="D808" s="7"/>
      <c r="E808" s="11"/>
      <c r="F808" s="121"/>
      <c r="G808" s="5"/>
      <c r="H808" s="5"/>
      <c r="I808" s="16"/>
      <c r="J808" s="13"/>
      <c r="K808" s="105"/>
      <c r="L808" s="7"/>
      <c r="M808" s="7"/>
      <c r="N808" s="6"/>
      <c r="O808" s="88">
        <f t="shared" ref="O808:O820" ca="1" si="44">TODAY()-N808</f>
        <v>44593</v>
      </c>
      <c r="P808" s="5"/>
      <c r="Q808" s="13"/>
      <c r="R808" s="11"/>
      <c r="S808" s="24"/>
      <c r="T808" s="24"/>
      <c r="U808" s="24"/>
      <c r="V808" s="24"/>
      <c r="W808" s="180"/>
      <c r="X808" s="24"/>
      <c r="Y808" s="24"/>
      <c r="Z808" s="7"/>
      <c r="AA808" s="22"/>
      <c r="AB808" s="110"/>
      <c r="AC808" s="58"/>
      <c r="AE808" s="161">
        <f>IF(COUNTIF($F$5:$F808,F808)&gt;1,"0",COUNTIF($F$5:$F808,F808))</f>
        <v>0</v>
      </c>
      <c r="AF808" s="162">
        <f>COUNTIF($I808,"*GSB*")*$AE808</f>
        <v>0</v>
      </c>
      <c r="AG808" s="33">
        <f>COUNTIF($I808,"3a")*$AE808</f>
        <v>0</v>
      </c>
      <c r="AH808" s="33">
        <f>COUNTIF($I808,"4e")*$AE808</f>
        <v>0</v>
      </c>
      <c r="AI808" s="33">
        <f t="shared" si="42"/>
        <v>0</v>
      </c>
      <c r="AJ808" s="33">
        <f>COUNTIF($I808,"BAM")*$AE808</f>
        <v>0</v>
      </c>
      <c r="AK808" s="163">
        <f>(COUNTIF($I808,"AUTRES")+COUNTIF($I808,"UID")+COUNTIF($I808,"CII")+COUNTIF($I808,"EAE"))*$AE808</f>
        <v>0</v>
      </c>
      <c r="AL808" s="164">
        <f t="shared" si="43"/>
        <v>0</v>
      </c>
      <c r="AM808" s="33">
        <f>COUNTIF($J808,"MAR")*$AE808</f>
        <v>0</v>
      </c>
      <c r="AN808" s="165">
        <f>COUNTIF($J808,"TER")*$AE808</f>
        <v>0</v>
      </c>
    </row>
    <row r="809" spans="1:40" ht="20.100000000000001" customHeight="1" x14ac:dyDescent="0.25">
      <c r="A809" s="12"/>
      <c r="B809" s="10"/>
      <c r="C809" s="29"/>
      <c r="D809" s="7"/>
      <c r="E809" s="11"/>
      <c r="F809" s="121"/>
      <c r="G809" s="5"/>
      <c r="H809" s="5"/>
      <c r="I809" s="16"/>
      <c r="J809" s="13"/>
      <c r="K809" s="105"/>
      <c r="L809" s="7"/>
      <c r="M809" s="7"/>
      <c r="N809" s="6"/>
      <c r="O809" s="88">
        <f t="shared" ca="1" si="44"/>
        <v>44593</v>
      </c>
      <c r="P809" s="5"/>
      <c r="Q809" s="13"/>
      <c r="R809" s="11"/>
      <c r="S809" s="24"/>
      <c r="T809" s="24"/>
      <c r="U809" s="24"/>
      <c r="V809" s="24"/>
      <c r="W809" s="180"/>
      <c r="X809" s="24"/>
      <c r="Y809" s="24"/>
      <c r="Z809" s="7"/>
      <c r="AA809" s="22"/>
      <c r="AB809" s="110"/>
      <c r="AC809" s="58"/>
      <c r="AE809" s="161">
        <f>IF(COUNTIF($F$5:$F809,F809)&gt;1,"0",COUNTIF($F$5:$F809,F809))</f>
        <v>0</v>
      </c>
      <c r="AF809" s="162">
        <f>COUNTIF($I809,"*GSB*")*$AE809</f>
        <v>0</v>
      </c>
      <c r="AG809" s="33">
        <f>COUNTIF($I809,"3a")*$AE809</f>
        <v>0</v>
      </c>
      <c r="AH809" s="33">
        <f>COUNTIF($I809,"4e")*$AE809</f>
        <v>0</v>
      </c>
      <c r="AI809" s="33">
        <f t="shared" si="42"/>
        <v>0</v>
      </c>
      <c r="AJ809" s="33">
        <f>COUNTIF($I809,"BAM")*$AE809</f>
        <v>0</v>
      </c>
      <c r="AK809" s="163">
        <f>(COUNTIF($I809,"AUTRES")+COUNTIF($I809,"UID")+COUNTIF($I809,"CII")+COUNTIF($I809,"EAE"))*$AE809</f>
        <v>0</v>
      </c>
      <c r="AL809" s="164">
        <f t="shared" si="43"/>
        <v>0</v>
      </c>
      <c r="AM809" s="33">
        <f>COUNTIF($J809,"MAR")*$AE809</f>
        <v>0</v>
      </c>
      <c r="AN809" s="165">
        <f>COUNTIF($J809,"TER")*$AE809</f>
        <v>0</v>
      </c>
    </row>
    <row r="810" spans="1:40" ht="20.100000000000001" customHeight="1" x14ac:dyDescent="0.25">
      <c r="A810" s="12"/>
      <c r="B810" s="10"/>
      <c r="C810" s="29"/>
      <c r="D810" s="7"/>
      <c r="E810" s="11"/>
      <c r="F810" s="121"/>
      <c r="G810" s="5"/>
      <c r="H810" s="5"/>
      <c r="I810" s="16"/>
      <c r="J810" s="13"/>
      <c r="K810" s="105"/>
      <c r="L810" s="7"/>
      <c r="M810" s="7"/>
      <c r="N810" s="6"/>
      <c r="O810" s="88">
        <f t="shared" ca="1" si="44"/>
        <v>44593</v>
      </c>
      <c r="P810" s="5"/>
      <c r="Q810" s="13"/>
      <c r="R810" s="11"/>
      <c r="S810" s="24"/>
      <c r="T810" s="24"/>
      <c r="U810" s="24"/>
      <c r="V810" s="24"/>
      <c r="W810" s="180"/>
      <c r="X810" s="24"/>
      <c r="Y810" s="24"/>
      <c r="Z810" s="7"/>
      <c r="AA810" s="22"/>
      <c r="AB810" s="110"/>
      <c r="AC810" s="58"/>
      <c r="AE810" s="161">
        <f>IF(COUNTIF($F$5:$F810,F810)&gt;1,"0",COUNTIF($F$5:$F810,F810))</f>
        <v>0</v>
      </c>
      <c r="AF810" s="162">
        <f>COUNTIF($I810,"*GSB*")*$AE810</f>
        <v>0</v>
      </c>
      <c r="AG810" s="33">
        <f>COUNTIF($I810,"3a")*$AE810</f>
        <v>0</v>
      </c>
      <c r="AH810" s="33">
        <f>COUNTIF($I810,"4e")*$AE810</f>
        <v>0</v>
      </c>
      <c r="AI810" s="33">
        <f t="shared" si="42"/>
        <v>0</v>
      </c>
      <c r="AJ810" s="33">
        <f>COUNTIF($I810,"BAM")*$AE810</f>
        <v>0</v>
      </c>
      <c r="AK810" s="163">
        <f>(COUNTIF($I810,"AUTRES")+COUNTIF($I810,"UID")+COUNTIF($I810,"CII")+COUNTIF($I810,"EAE"))*$AE810</f>
        <v>0</v>
      </c>
      <c r="AL810" s="164">
        <f t="shared" si="43"/>
        <v>0</v>
      </c>
      <c r="AM810" s="33">
        <f>COUNTIF($J810,"MAR")*$AE810</f>
        <v>0</v>
      </c>
      <c r="AN810" s="165">
        <f>COUNTIF($J810,"TER")*$AE810</f>
        <v>0</v>
      </c>
    </row>
    <row r="811" spans="1:40" ht="20.100000000000001" customHeight="1" x14ac:dyDescent="0.25">
      <c r="A811" s="12"/>
      <c r="B811" s="10"/>
      <c r="C811" s="29"/>
      <c r="D811" s="7"/>
      <c r="E811" s="11"/>
      <c r="F811" s="121"/>
      <c r="G811" s="5"/>
      <c r="H811" s="5"/>
      <c r="I811" s="16"/>
      <c r="J811" s="13"/>
      <c r="K811" s="105"/>
      <c r="L811" s="7"/>
      <c r="M811" s="7"/>
      <c r="N811" s="6"/>
      <c r="O811" s="88">
        <f t="shared" ca="1" si="44"/>
        <v>44593</v>
      </c>
      <c r="P811" s="5"/>
      <c r="Q811" s="13"/>
      <c r="R811" s="11"/>
      <c r="S811" s="24"/>
      <c r="T811" s="24"/>
      <c r="U811" s="24"/>
      <c r="V811" s="24"/>
      <c r="W811" s="180"/>
      <c r="X811" s="24"/>
      <c r="Y811" s="24"/>
      <c r="Z811" s="7"/>
      <c r="AA811" s="22"/>
      <c r="AB811" s="110"/>
      <c r="AC811" s="58"/>
      <c r="AE811" s="161">
        <f>IF(COUNTIF($F$5:$F811,F811)&gt;1,"0",COUNTIF($F$5:$F811,F811))</f>
        <v>0</v>
      </c>
      <c r="AF811" s="162">
        <f>COUNTIF($I811,"*GSB*")*$AE811</f>
        <v>0</v>
      </c>
      <c r="AG811" s="33">
        <f>COUNTIF($I811,"3a")*$AE811</f>
        <v>0</v>
      </c>
      <c r="AH811" s="33">
        <f>COUNTIF($I811,"4e")*$AE811</f>
        <v>0</v>
      </c>
      <c r="AI811" s="33">
        <f t="shared" si="42"/>
        <v>0</v>
      </c>
      <c r="AJ811" s="33">
        <f>COUNTIF($I811,"BAM")*$AE811</f>
        <v>0</v>
      </c>
      <c r="AK811" s="163">
        <f>(COUNTIF($I811,"AUTRES")+COUNTIF($I811,"UID")+COUNTIF($I811,"CII")+COUNTIF($I811,"EAE"))*$AE811</f>
        <v>0</v>
      </c>
      <c r="AL811" s="164">
        <f t="shared" si="43"/>
        <v>0</v>
      </c>
      <c r="AM811" s="33">
        <f>COUNTIF($J811,"MAR")*$AE811</f>
        <v>0</v>
      </c>
      <c r="AN811" s="165">
        <f>COUNTIF($J811,"TER")*$AE811</f>
        <v>0</v>
      </c>
    </row>
    <row r="812" spans="1:40" ht="20.100000000000001" customHeight="1" x14ac:dyDescent="0.25">
      <c r="A812" s="12"/>
      <c r="B812" s="10"/>
      <c r="C812" s="29"/>
      <c r="D812" s="7"/>
      <c r="E812" s="11"/>
      <c r="F812" s="121"/>
      <c r="G812" s="5"/>
      <c r="H812" s="5"/>
      <c r="I812" s="16"/>
      <c r="J812" s="13"/>
      <c r="K812" s="105"/>
      <c r="L812" s="7"/>
      <c r="M812" s="7"/>
      <c r="N812" s="6"/>
      <c r="O812" s="88">
        <f t="shared" ca="1" si="44"/>
        <v>44593</v>
      </c>
      <c r="P812" s="5"/>
      <c r="Q812" s="13"/>
      <c r="R812" s="11"/>
      <c r="S812" s="24"/>
      <c r="T812" s="24"/>
      <c r="U812" s="24"/>
      <c r="V812" s="24"/>
      <c r="W812" s="180"/>
      <c r="X812" s="24"/>
      <c r="Y812" s="24"/>
      <c r="Z812" s="7"/>
      <c r="AA812" s="22"/>
      <c r="AB812" s="110"/>
      <c r="AC812" s="58"/>
      <c r="AE812" s="161">
        <f>IF(COUNTIF($F$5:$F812,F812)&gt;1,"0",COUNTIF($F$5:$F812,F812))</f>
        <v>0</v>
      </c>
      <c r="AF812" s="162">
        <f>COUNTIF($I812,"*GSB*")*$AE812</f>
        <v>0</v>
      </c>
      <c r="AG812" s="33">
        <f>COUNTIF($I812,"3a")*$AE812</f>
        <v>0</v>
      </c>
      <c r="AH812" s="33">
        <f>COUNTIF($I812,"4e")*$AE812</f>
        <v>0</v>
      </c>
      <c r="AI812" s="33">
        <f t="shared" si="42"/>
        <v>0</v>
      </c>
      <c r="AJ812" s="33">
        <f>COUNTIF($I812,"BAM")*$AE812</f>
        <v>0</v>
      </c>
      <c r="AK812" s="163">
        <f>(COUNTIF($I812,"AUTRES")+COUNTIF($I812,"UID")+COUNTIF($I812,"CII")+COUNTIF($I812,"EAE"))*$AE812</f>
        <v>0</v>
      </c>
      <c r="AL812" s="164">
        <f t="shared" si="43"/>
        <v>0</v>
      </c>
      <c r="AM812" s="33">
        <f>COUNTIF($J812,"MAR")*$AE812</f>
        <v>0</v>
      </c>
      <c r="AN812" s="165">
        <f>COUNTIF($J812,"TER")*$AE812</f>
        <v>0</v>
      </c>
    </row>
    <row r="813" spans="1:40" ht="20.100000000000001" customHeight="1" x14ac:dyDescent="0.25">
      <c r="A813" s="12"/>
      <c r="B813" s="10"/>
      <c r="C813" s="29"/>
      <c r="D813" s="7"/>
      <c r="E813" s="11"/>
      <c r="F813" s="121"/>
      <c r="G813" s="5"/>
      <c r="H813" s="5"/>
      <c r="I813" s="16"/>
      <c r="J813" s="13"/>
      <c r="K813" s="105"/>
      <c r="L813" s="7"/>
      <c r="M813" s="7"/>
      <c r="N813" s="6"/>
      <c r="O813" s="88">
        <f t="shared" ca="1" si="44"/>
        <v>44593</v>
      </c>
      <c r="P813" s="5"/>
      <c r="Q813" s="13"/>
      <c r="R813" s="11"/>
      <c r="S813" s="24"/>
      <c r="T813" s="24"/>
      <c r="U813" s="24"/>
      <c r="V813" s="24"/>
      <c r="W813" s="180"/>
      <c r="X813" s="24"/>
      <c r="Y813" s="24"/>
      <c r="Z813" s="7"/>
      <c r="AA813" s="22"/>
      <c r="AB813" s="110"/>
      <c r="AC813" s="58"/>
      <c r="AE813" s="161">
        <f>IF(COUNTIF($F$5:$F813,F813)&gt;1,"0",COUNTIF($F$5:$F813,F813))</f>
        <v>0</v>
      </c>
      <c r="AF813" s="162">
        <f>COUNTIF($I813,"*GSB*")*$AE813</f>
        <v>0</v>
      </c>
      <c r="AG813" s="33">
        <f>COUNTIF($I813,"3a")*$AE813</f>
        <v>0</v>
      </c>
      <c r="AH813" s="33">
        <f>COUNTIF($I813,"4e")*$AE813</f>
        <v>0</v>
      </c>
      <c r="AI813" s="33">
        <f t="shared" si="42"/>
        <v>0</v>
      </c>
      <c r="AJ813" s="33">
        <f>COUNTIF($I813,"BAM")*$AE813</f>
        <v>0</v>
      </c>
      <c r="AK813" s="163">
        <f>(COUNTIF($I813,"AUTRES")+COUNTIF($I813,"UID")+COUNTIF($I813,"CII")+COUNTIF($I813,"EAE"))*$AE813</f>
        <v>0</v>
      </c>
      <c r="AL813" s="164">
        <f t="shared" si="43"/>
        <v>0</v>
      </c>
      <c r="AM813" s="33">
        <f>COUNTIF($J813,"MAR")*$AE813</f>
        <v>0</v>
      </c>
      <c r="AN813" s="165">
        <f>COUNTIF($J813,"TER")*$AE813</f>
        <v>0</v>
      </c>
    </row>
    <row r="814" spans="1:40" ht="20.100000000000001" customHeight="1" x14ac:dyDescent="0.25">
      <c r="A814" s="12"/>
      <c r="B814" s="10"/>
      <c r="C814" s="29"/>
      <c r="D814" s="7"/>
      <c r="E814" s="11"/>
      <c r="F814" s="121"/>
      <c r="G814" s="5"/>
      <c r="H814" s="5"/>
      <c r="I814" s="16"/>
      <c r="J814" s="13"/>
      <c r="K814" s="105"/>
      <c r="L814" s="7"/>
      <c r="M814" s="7"/>
      <c r="N814" s="6"/>
      <c r="O814" s="88">
        <f t="shared" ca="1" si="44"/>
        <v>44593</v>
      </c>
      <c r="P814" s="5"/>
      <c r="Q814" s="13"/>
      <c r="R814" s="11"/>
      <c r="S814" s="24"/>
      <c r="T814" s="24"/>
      <c r="U814" s="24"/>
      <c r="V814" s="24"/>
      <c r="W814" s="180"/>
      <c r="X814" s="24"/>
      <c r="Y814" s="24"/>
      <c r="Z814" s="7"/>
      <c r="AA814" s="22"/>
      <c r="AB814" s="110"/>
      <c r="AC814" s="58"/>
      <c r="AE814" s="161">
        <f>IF(COUNTIF($F$5:$F814,F814)&gt;1,"0",COUNTIF($F$5:$F814,F814))</f>
        <v>0</v>
      </c>
      <c r="AF814" s="162">
        <f>COUNTIF($I814,"*GSB*")*$AE814</f>
        <v>0</v>
      </c>
      <c r="AG814" s="33">
        <f>COUNTIF($I814,"3a")*$AE814</f>
        <v>0</v>
      </c>
      <c r="AH814" s="33">
        <f>COUNTIF($I814,"4e")*$AE814</f>
        <v>0</v>
      </c>
      <c r="AI814" s="33">
        <f t="shared" si="42"/>
        <v>0</v>
      </c>
      <c r="AJ814" s="33">
        <f>COUNTIF($I814,"BAM")*$AE814</f>
        <v>0</v>
      </c>
      <c r="AK814" s="163">
        <f>(COUNTIF($I814,"AUTRES")+COUNTIF($I814,"UID")+COUNTIF($I814,"CII")+COUNTIF($I814,"EAE"))*$AE814</f>
        <v>0</v>
      </c>
      <c r="AL814" s="164">
        <f t="shared" si="43"/>
        <v>0</v>
      </c>
      <c r="AM814" s="33">
        <f>COUNTIF($J814,"MAR")*$AE814</f>
        <v>0</v>
      </c>
      <c r="AN814" s="165">
        <f>COUNTIF($J814,"TER")*$AE814</f>
        <v>0</v>
      </c>
    </row>
    <row r="815" spans="1:40" ht="20.100000000000001" customHeight="1" x14ac:dyDescent="0.25">
      <c r="A815" s="12"/>
      <c r="B815" s="10"/>
      <c r="C815" s="29"/>
      <c r="D815" s="7"/>
      <c r="E815" s="11"/>
      <c r="F815" s="121"/>
      <c r="G815" s="5"/>
      <c r="H815" s="5"/>
      <c r="I815" s="16"/>
      <c r="J815" s="13"/>
      <c r="K815" s="105"/>
      <c r="L815" s="7"/>
      <c r="M815" s="7"/>
      <c r="N815" s="6"/>
      <c r="O815" s="88">
        <f t="shared" ca="1" si="44"/>
        <v>44593</v>
      </c>
      <c r="P815" s="5"/>
      <c r="Q815" s="13"/>
      <c r="R815" s="11"/>
      <c r="S815" s="24"/>
      <c r="T815" s="24"/>
      <c r="U815" s="24"/>
      <c r="V815" s="24"/>
      <c r="W815" s="180"/>
      <c r="X815" s="24"/>
      <c r="Y815" s="24"/>
      <c r="Z815" s="7"/>
      <c r="AA815" s="22"/>
      <c r="AB815" s="110"/>
      <c r="AC815" s="58"/>
      <c r="AE815" s="161">
        <f>IF(COUNTIF($F$5:$F815,F815)&gt;1,"0",COUNTIF($F$5:$F815,F815))</f>
        <v>0</v>
      </c>
      <c r="AF815" s="162">
        <f>COUNTIF($I815,"*GSB*")*$AE815</f>
        <v>0</v>
      </c>
      <c r="AG815" s="33">
        <f>COUNTIF($I815,"3a")*$AE815</f>
        <v>0</v>
      </c>
      <c r="AH815" s="33">
        <f>COUNTIF($I815,"4e")*$AE815</f>
        <v>0</v>
      </c>
      <c r="AI815" s="33">
        <f t="shared" si="42"/>
        <v>0</v>
      </c>
      <c r="AJ815" s="33">
        <f>COUNTIF($I815,"BAM")*$AE815</f>
        <v>0</v>
      </c>
      <c r="AK815" s="163">
        <f>(COUNTIF($I815,"AUTRES")+COUNTIF($I815,"UID")+COUNTIF($I815,"CII")+COUNTIF($I815,"EAE"))*$AE815</f>
        <v>0</v>
      </c>
      <c r="AL815" s="164">
        <f t="shared" si="43"/>
        <v>0</v>
      </c>
      <c r="AM815" s="33">
        <f>COUNTIF($J815,"MAR")*$AE815</f>
        <v>0</v>
      </c>
      <c r="AN815" s="165">
        <f>COUNTIF($J815,"TER")*$AE815</f>
        <v>0</v>
      </c>
    </row>
    <row r="816" spans="1:40" ht="20.100000000000001" customHeight="1" x14ac:dyDescent="0.25">
      <c r="A816" s="12"/>
      <c r="B816" s="10"/>
      <c r="C816" s="29"/>
      <c r="D816" s="7"/>
      <c r="E816" s="11"/>
      <c r="F816" s="121"/>
      <c r="G816" s="5"/>
      <c r="H816" s="5"/>
      <c r="I816" s="16"/>
      <c r="J816" s="13"/>
      <c r="K816" s="105"/>
      <c r="L816" s="7"/>
      <c r="M816" s="7"/>
      <c r="N816" s="6"/>
      <c r="O816" s="88">
        <f t="shared" ca="1" si="44"/>
        <v>44593</v>
      </c>
      <c r="P816" s="5"/>
      <c r="Q816" s="13"/>
      <c r="R816" s="11"/>
      <c r="S816" s="24"/>
      <c r="T816" s="24"/>
      <c r="U816" s="24"/>
      <c r="V816" s="24"/>
      <c r="W816" s="180"/>
      <c r="X816" s="24"/>
      <c r="Y816" s="24"/>
      <c r="Z816" s="7"/>
      <c r="AA816" s="22"/>
      <c r="AB816" s="110"/>
      <c r="AC816" s="58"/>
      <c r="AE816" s="161">
        <f>IF(COUNTIF($F$5:$F816,F816)&gt;1,"0",COUNTIF($F$5:$F816,F816))</f>
        <v>0</v>
      </c>
      <c r="AF816" s="162">
        <f>COUNTIF($I816,"*GSB*")*$AE816</f>
        <v>0</v>
      </c>
      <c r="AG816" s="33">
        <f>COUNTIF($I816,"3a")*$AE816</f>
        <v>0</v>
      </c>
      <c r="AH816" s="33">
        <f>COUNTIF($I816,"4e")*$AE816</f>
        <v>0</v>
      </c>
      <c r="AI816" s="33">
        <f t="shared" si="42"/>
        <v>0</v>
      </c>
      <c r="AJ816" s="33">
        <f>COUNTIF($I816,"BAM")*$AE816</f>
        <v>0</v>
      </c>
      <c r="AK816" s="163">
        <f>(COUNTIF($I816,"AUTRES")+COUNTIF($I816,"UID")+COUNTIF($I816,"CII")+COUNTIF($I816,"EAE"))*$AE816</f>
        <v>0</v>
      </c>
      <c r="AL816" s="164">
        <f t="shared" si="43"/>
        <v>0</v>
      </c>
      <c r="AM816" s="33">
        <f>COUNTIF($J816,"MAR")*$AE816</f>
        <v>0</v>
      </c>
      <c r="AN816" s="165">
        <f>COUNTIF($J816,"TER")*$AE816</f>
        <v>0</v>
      </c>
    </row>
    <row r="817" spans="1:40" ht="20.100000000000001" customHeight="1" x14ac:dyDescent="0.25">
      <c r="A817" s="12"/>
      <c r="B817" s="10"/>
      <c r="C817" s="29"/>
      <c r="D817" s="7"/>
      <c r="E817" s="11"/>
      <c r="F817" s="121"/>
      <c r="G817" s="5"/>
      <c r="H817" s="5"/>
      <c r="I817" s="16"/>
      <c r="J817" s="13"/>
      <c r="K817" s="105"/>
      <c r="L817" s="7"/>
      <c r="M817" s="7"/>
      <c r="N817" s="6"/>
      <c r="O817" s="88">
        <f t="shared" ca="1" si="44"/>
        <v>44593</v>
      </c>
      <c r="P817" s="5"/>
      <c r="Q817" s="13"/>
      <c r="R817" s="11"/>
      <c r="S817" s="24"/>
      <c r="T817" s="24"/>
      <c r="U817" s="24"/>
      <c r="V817" s="24"/>
      <c r="W817" s="180"/>
      <c r="X817" s="24"/>
      <c r="Y817" s="24"/>
      <c r="Z817" s="7"/>
      <c r="AA817" s="22"/>
      <c r="AB817" s="110"/>
      <c r="AC817" s="58"/>
      <c r="AE817" s="161">
        <f>IF(COUNTIF($F$5:$F817,F817)&gt;1,"0",COUNTIF($F$5:$F817,F817))</f>
        <v>0</v>
      </c>
      <c r="AF817" s="162">
        <f>COUNTIF($I817,"*GSB*")*$AE817</f>
        <v>0</v>
      </c>
      <c r="AG817" s="33">
        <f>COUNTIF($I817,"3a")*$AE817</f>
        <v>0</v>
      </c>
      <c r="AH817" s="33">
        <f>COUNTIF($I817,"4e")*$AE817</f>
        <v>0</v>
      </c>
      <c r="AI817" s="33">
        <f t="shared" si="42"/>
        <v>0</v>
      </c>
      <c r="AJ817" s="33">
        <f>COUNTIF($I817,"BAM")*$AE817</f>
        <v>0</v>
      </c>
      <c r="AK817" s="163">
        <f>(COUNTIF($I817,"AUTRES")+COUNTIF($I817,"UID")+COUNTIF($I817,"CII")+COUNTIF($I817,"EAE"))*$AE817</f>
        <v>0</v>
      </c>
      <c r="AL817" s="164">
        <f t="shared" si="43"/>
        <v>0</v>
      </c>
      <c r="AM817" s="33">
        <f>COUNTIF($J817,"MAR")*$AE817</f>
        <v>0</v>
      </c>
      <c r="AN817" s="165">
        <f>COUNTIF($J817,"TER")*$AE817</f>
        <v>0</v>
      </c>
    </row>
    <row r="818" spans="1:40" ht="20.100000000000001" customHeight="1" x14ac:dyDescent="0.25">
      <c r="A818" s="12"/>
      <c r="B818" s="10"/>
      <c r="C818" s="29"/>
      <c r="D818" s="7"/>
      <c r="E818" s="11"/>
      <c r="F818" s="121"/>
      <c r="G818" s="5"/>
      <c r="H818" s="5"/>
      <c r="I818" s="16"/>
      <c r="J818" s="13"/>
      <c r="K818" s="105"/>
      <c r="L818" s="7"/>
      <c r="M818" s="7"/>
      <c r="N818" s="6"/>
      <c r="O818" s="88">
        <f t="shared" ca="1" si="44"/>
        <v>44593</v>
      </c>
      <c r="P818" s="5"/>
      <c r="Q818" s="13"/>
      <c r="R818" s="11"/>
      <c r="S818" s="24"/>
      <c r="T818" s="24"/>
      <c r="U818" s="24"/>
      <c r="V818" s="24"/>
      <c r="W818" s="180"/>
      <c r="X818" s="24"/>
      <c r="Y818" s="24"/>
      <c r="Z818" s="7"/>
      <c r="AA818" s="22"/>
      <c r="AB818" s="110"/>
      <c r="AC818" s="58"/>
      <c r="AE818" s="161">
        <f>IF(COUNTIF($F$5:$F818,F818)&gt;1,"0",COUNTIF($F$5:$F818,F818))</f>
        <v>0</v>
      </c>
      <c r="AF818" s="162">
        <f>COUNTIF($I818,"*GSB*")*$AE818</f>
        <v>0</v>
      </c>
      <c r="AG818" s="33">
        <f>COUNTIF($I818,"3a")*$AE818</f>
        <v>0</v>
      </c>
      <c r="AH818" s="33">
        <f>COUNTIF($I818,"4e")*$AE818</f>
        <v>0</v>
      </c>
      <c r="AI818" s="33">
        <f t="shared" si="42"/>
        <v>0</v>
      </c>
      <c r="AJ818" s="33">
        <f>COUNTIF($I818,"BAM")*$AE818</f>
        <v>0</v>
      </c>
      <c r="AK818" s="163">
        <f>(COUNTIF($I818,"AUTRES")+COUNTIF($I818,"UID")+COUNTIF($I818,"CII")+COUNTIF($I818,"EAE"))*$AE818</f>
        <v>0</v>
      </c>
      <c r="AL818" s="164">
        <f t="shared" si="43"/>
        <v>0</v>
      </c>
      <c r="AM818" s="33">
        <f>COUNTIF($J818,"MAR")*$AE818</f>
        <v>0</v>
      </c>
      <c r="AN818" s="165">
        <f>COUNTIF($J818,"TER")*$AE818</f>
        <v>0</v>
      </c>
    </row>
    <row r="819" spans="1:40" ht="20.100000000000001" customHeight="1" x14ac:dyDescent="0.25">
      <c r="A819" s="12"/>
      <c r="B819" s="10"/>
      <c r="C819" s="29"/>
      <c r="D819" s="7"/>
      <c r="E819" s="11"/>
      <c r="F819" s="121"/>
      <c r="G819" s="5"/>
      <c r="H819" s="5"/>
      <c r="I819" s="16"/>
      <c r="J819" s="13"/>
      <c r="K819" s="105"/>
      <c r="L819" s="7"/>
      <c r="M819" s="7"/>
      <c r="N819" s="6"/>
      <c r="O819" s="88">
        <f t="shared" ca="1" si="44"/>
        <v>44593</v>
      </c>
      <c r="P819" s="5"/>
      <c r="Q819" s="13"/>
      <c r="R819" s="11"/>
      <c r="S819" s="24"/>
      <c r="T819" s="24"/>
      <c r="U819" s="24"/>
      <c r="V819" s="24"/>
      <c r="W819" s="180"/>
      <c r="X819" s="24"/>
      <c r="Y819" s="24"/>
      <c r="Z819" s="7"/>
      <c r="AA819" s="22"/>
      <c r="AB819" s="110"/>
      <c r="AC819" s="58"/>
      <c r="AE819" s="161">
        <f>IF(COUNTIF($F$5:$F819,F819)&gt;1,"0",COUNTIF($F$5:$F819,F819))</f>
        <v>0</v>
      </c>
      <c r="AF819" s="162">
        <f>COUNTIF($I819,"*GSB*")*$AE819</f>
        <v>0</v>
      </c>
      <c r="AG819" s="33">
        <f>COUNTIF($I819,"3a")*$AE819</f>
        <v>0</v>
      </c>
      <c r="AH819" s="33">
        <f>COUNTIF($I819,"4e")*$AE819</f>
        <v>0</v>
      </c>
      <c r="AI819" s="33">
        <f t="shared" si="42"/>
        <v>0</v>
      </c>
      <c r="AJ819" s="33">
        <f>COUNTIF($I819,"BAM")*$AE819</f>
        <v>0</v>
      </c>
      <c r="AK819" s="163">
        <f>(COUNTIF($I819,"AUTRES")+COUNTIF($I819,"UID")+COUNTIF($I819,"CII")+COUNTIF($I819,"EAE"))*$AE819</f>
        <v>0</v>
      </c>
      <c r="AL819" s="164">
        <f t="shared" si="43"/>
        <v>0</v>
      </c>
      <c r="AM819" s="33">
        <f>COUNTIF($J819,"MAR")*$AE819</f>
        <v>0</v>
      </c>
      <c r="AN819" s="165">
        <f>COUNTIF($J819,"TER")*$AE819</f>
        <v>0</v>
      </c>
    </row>
    <row r="820" spans="1:40" ht="20.100000000000001" customHeight="1" x14ac:dyDescent="0.25">
      <c r="A820" s="12"/>
      <c r="B820" s="10"/>
      <c r="C820" s="29"/>
      <c r="D820" s="7"/>
      <c r="E820" s="11"/>
      <c r="F820" s="121"/>
      <c r="G820" s="5"/>
      <c r="H820" s="5"/>
      <c r="I820" s="16"/>
      <c r="J820" s="13"/>
      <c r="K820" s="105"/>
      <c r="L820" s="7"/>
      <c r="M820" s="7"/>
      <c r="N820" s="6"/>
      <c r="O820" s="88">
        <f t="shared" ca="1" si="44"/>
        <v>44593</v>
      </c>
      <c r="P820" s="5"/>
      <c r="Q820" s="13"/>
      <c r="R820" s="11"/>
      <c r="S820" s="24"/>
      <c r="T820" s="24"/>
      <c r="U820" s="24"/>
      <c r="V820" s="24"/>
      <c r="W820" s="180"/>
      <c r="X820" s="24"/>
      <c r="Y820" s="24"/>
      <c r="Z820" s="7"/>
      <c r="AA820" s="22"/>
      <c r="AB820" s="110"/>
      <c r="AC820" s="58"/>
      <c r="AE820" s="161">
        <f>IF(COUNTIF($F$5:$F820,F820)&gt;1,"0",COUNTIF($F$5:$F820,F820))</f>
        <v>0</v>
      </c>
      <c r="AF820" s="162">
        <f>COUNTIF($I820,"*GSB*")*$AE820</f>
        <v>0</v>
      </c>
      <c r="AG820" s="33">
        <f>COUNTIF($I820,"3a")*$AE820</f>
        <v>0</v>
      </c>
      <c r="AH820" s="33">
        <f>COUNTIF($I820,"4e")*$AE820</f>
        <v>0</v>
      </c>
      <c r="AI820" s="33">
        <f t="shared" si="42"/>
        <v>0</v>
      </c>
      <c r="AJ820" s="33">
        <f>COUNTIF($I820,"BAM")*$AE820</f>
        <v>0</v>
      </c>
      <c r="AK820" s="163">
        <f>(COUNTIF($I820,"AUTRES")+COUNTIF($I820,"UID")+COUNTIF($I820,"CII")+COUNTIF($I820,"EAE"))*$AE820</f>
        <v>0</v>
      </c>
      <c r="AL820" s="164">
        <f t="shared" si="43"/>
        <v>0</v>
      </c>
      <c r="AM820" s="33">
        <f>COUNTIF($J820,"MAR")*$AE820</f>
        <v>0</v>
      </c>
      <c r="AN820" s="165">
        <f>COUNTIF($J820,"TER")*$AE820</f>
        <v>0</v>
      </c>
    </row>
    <row r="837" spans="12:12" x14ac:dyDescent="0.25">
      <c r="L837" s="2" t="s">
        <v>51</v>
      </c>
    </row>
  </sheetData>
  <autoFilter ref="A4:AC820" xr:uid="{00000000-0009-0000-0000-000000000000}"/>
  <mergeCells count="2">
    <mergeCell ref="C3:J3"/>
    <mergeCell ref="K3:Q3"/>
  </mergeCells>
  <conditionalFormatting sqref="M580:S582 B580:E580 G583:H583 B583:E583 A584:B584 N584:Q584 R583:S584 B581:B582 H580:I580 A5:S5 A728:S820 A585:E727 A6:E579 F6:F727 K583:Q583 I580:I591 G631:S727 G555:I579 K555:S579 G585:I630 K585:S630 K580:K582 J555:J630 G6:S554">
    <cfRule type="expression" dxfId="137" priority="81">
      <formula>($R5="EN CONSTRUCTION")</formula>
    </cfRule>
    <cfRule type="expression" dxfId="136" priority="83">
      <formula>($R5="REFUSÉE")</formula>
    </cfRule>
    <cfRule type="expression" dxfId="135" priority="84">
      <formula>($R5="ACCEPTÉE")</formula>
    </cfRule>
  </conditionalFormatting>
  <conditionalFormatting sqref="W601:W605 W607:W820">
    <cfRule type="expression" dxfId="134" priority="88">
      <formula>X601:X1400&lt;&gt;""</formula>
    </cfRule>
  </conditionalFormatting>
  <conditionalFormatting sqref="X601:X605 X5:X547 X607:X820">
    <cfRule type="expression" dxfId="133" priority="59">
      <formula>"X5:X804"""</formula>
    </cfRule>
  </conditionalFormatting>
  <conditionalFormatting sqref="Y495">
    <cfRule type="expression" dxfId="132" priority="57">
      <formula>"X5:X804"""</formula>
    </cfRule>
  </conditionalFormatting>
  <conditionalFormatting sqref="Y496">
    <cfRule type="expression" dxfId="131" priority="56">
      <formula>"X5:X804"""</formula>
    </cfRule>
  </conditionalFormatting>
  <conditionalFormatting sqref="Y497">
    <cfRule type="expression" dxfId="130" priority="55">
      <formula>"X5:X804"""</formula>
    </cfRule>
  </conditionalFormatting>
  <conditionalFormatting sqref="W539">
    <cfRule type="expression" dxfId="129" priority="90">
      <formula>X539:X1348&lt;&gt;""</formula>
    </cfRule>
  </conditionalFormatting>
  <conditionalFormatting sqref="W538">
    <cfRule type="expression" dxfId="128" priority="94">
      <formula>X538:X1348&lt;&gt;""</formula>
    </cfRule>
  </conditionalFormatting>
  <conditionalFormatting sqref="W537">
    <cfRule type="expression" dxfId="127" priority="99">
      <formula>X537:X1348&lt;&gt;""</formula>
    </cfRule>
  </conditionalFormatting>
  <conditionalFormatting sqref="A580:A583">
    <cfRule type="expression" dxfId="123" priority="43">
      <formula>($R580="EN CONSTRUCTION")</formula>
    </cfRule>
    <cfRule type="expression" dxfId="122" priority="44">
      <formula>($R580="REFUSÉE")</formula>
    </cfRule>
    <cfRule type="expression" dxfId="121" priority="45">
      <formula>($R580="ACCEPTÉE")</formula>
    </cfRule>
  </conditionalFormatting>
  <conditionalFormatting sqref="A580:A583">
    <cfRule type="duplicateValues" dxfId="120" priority="42"/>
  </conditionalFormatting>
  <conditionalFormatting sqref="G581:H582 C581:E582">
    <cfRule type="expression" dxfId="119" priority="39">
      <formula>($R581="EN CONSTRUCTION")</formula>
    </cfRule>
    <cfRule type="expression" dxfId="118" priority="40">
      <formula>($R581="REFUSÉE")</formula>
    </cfRule>
    <cfRule type="expression" dxfId="117" priority="41">
      <formula>($R581="ACCEPTÉE")</formula>
    </cfRule>
  </conditionalFormatting>
  <conditionalFormatting sqref="L582">
    <cfRule type="expression" dxfId="113" priority="33">
      <formula>($R582="EN CONSTRUCTION")</formula>
    </cfRule>
    <cfRule type="expression" dxfId="112" priority="34">
      <formula>($R582="REFUSÉE")</formula>
    </cfRule>
    <cfRule type="expression" dxfId="111" priority="35">
      <formula>($R582="ACCEPTÉE")</formula>
    </cfRule>
  </conditionalFormatting>
  <conditionalFormatting sqref="K584">
    <cfRule type="expression" dxfId="110" priority="30">
      <formula>($R584="EN CONSTRUCTION")</formula>
    </cfRule>
    <cfRule type="expression" dxfId="109" priority="31">
      <formula>($R584="REFUSÉE")</formula>
    </cfRule>
    <cfRule type="expression" dxfId="108" priority="32">
      <formula>($R584="ACCEPTÉE")</formula>
    </cfRule>
  </conditionalFormatting>
  <conditionalFormatting sqref="G584:H584 C584:E584">
    <cfRule type="expression" dxfId="107" priority="27">
      <formula>($R584="EN CONSTRUCTION")</formula>
    </cfRule>
    <cfRule type="expression" dxfId="106" priority="28">
      <formula>($R584="REFUSÉE")</formula>
    </cfRule>
    <cfRule type="expression" dxfId="105" priority="29">
      <formula>($R584="ACCEPTÉE")</formula>
    </cfRule>
  </conditionalFormatting>
  <conditionalFormatting sqref="L584">
    <cfRule type="expression" dxfId="101" priority="21">
      <formula>($R584="EN CONSTRUCTION")</formula>
    </cfRule>
    <cfRule type="expression" dxfId="100" priority="22">
      <formula>($R584="REFUSÉE")</formula>
    </cfRule>
    <cfRule type="expression" dxfId="99" priority="23">
      <formula>($R584="ACCEPTÉE")</formula>
    </cfRule>
  </conditionalFormatting>
  <conditionalFormatting sqref="A586:A587 A589:A590">
    <cfRule type="duplicateValues" dxfId="98" priority="17"/>
  </conditionalFormatting>
  <conditionalFormatting sqref="A588 A584:A585 A1:A579 A591:A1048576">
    <cfRule type="duplicateValues" dxfId="97" priority="144"/>
  </conditionalFormatting>
  <conditionalFormatting sqref="L580:L581">
    <cfRule type="expression" dxfId="96" priority="14">
      <formula>($R580="EN CONSTRUCTION")</formula>
    </cfRule>
    <cfRule type="expression" dxfId="95" priority="15">
      <formula>($R580="REFUSÉE")</formula>
    </cfRule>
    <cfRule type="expression" dxfId="94" priority="16">
      <formula>($R580="ACCEPTÉE")</formula>
    </cfRule>
  </conditionalFormatting>
  <conditionalFormatting sqref="G580">
    <cfRule type="expression" dxfId="93" priority="11">
      <formula>($R580="EN CONSTRUCTION")</formula>
    </cfRule>
    <cfRule type="expression" dxfId="92" priority="12">
      <formula>($R580="REFUSÉE")</formula>
    </cfRule>
    <cfRule type="expression" dxfId="91" priority="13">
      <formula>($R580="ACCEPTÉE")</formula>
    </cfRule>
  </conditionalFormatting>
  <conditionalFormatting sqref="M584">
    <cfRule type="expression" dxfId="90" priority="8">
      <formula>($R584="EN CONSTRUCTION")</formula>
    </cfRule>
    <cfRule type="expression" dxfId="89" priority="9">
      <formula>($R584="REFUSÉE")</formula>
    </cfRule>
    <cfRule type="expression" dxfId="88" priority="10">
      <formula>($R584="ACCEPTÉE")</formula>
    </cfRule>
  </conditionalFormatting>
  <conditionalFormatting sqref="W535:W536">
    <cfRule type="expression" dxfId="87" priority="228">
      <formula>X535:X1348&lt;&gt;""</formula>
    </cfRule>
  </conditionalFormatting>
  <conditionalFormatting sqref="W540:W547">
    <cfRule type="expression" dxfId="86" priority="240">
      <formula>X540:X1346&lt;&gt;""</formula>
    </cfRule>
  </conditionalFormatting>
  <conditionalFormatting sqref="W520:W534">
    <cfRule type="expression" dxfId="85" priority="241">
      <formula>X520:X1334&lt;&gt;""</formula>
    </cfRule>
  </conditionalFormatting>
  <conditionalFormatting sqref="W5:W519">
    <cfRule type="expression" dxfId="84" priority="249">
      <formula>X5:X820&lt;&gt;""</formula>
    </cfRule>
  </conditionalFormatting>
  <conditionalFormatting sqref="X548:X552">
    <cfRule type="expression" dxfId="83" priority="5">
      <formula>"X5:X804"""</formula>
    </cfRule>
  </conditionalFormatting>
  <conditionalFormatting sqref="W548:W552">
    <cfRule type="expression" dxfId="82" priority="6">
      <formula>X548:X1363&lt;&gt;""</formula>
    </cfRule>
  </conditionalFormatting>
  <conditionalFormatting sqref="Y548:Y552">
    <cfRule type="expression" dxfId="81" priority="4">
      <formula>"X5:X804"""</formula>
    </cfRule>
  </conditionalFormatting>
  <conditionalFormatting sqref="Y5:Y59">
    <cfRule type="expression" dxfId="80" priority="3">
      <formula>"X5:X804"""</formula>
    </cfRule>
  </conditionalFormatting>
  <conditionalFormatting sqref="X553:X600">
    <cfRule type="expression" dxfId="79" priority="1">
      <formula>"X5:X804"""</formula>
    </cfRule>
  </conditionalFormatting>
  <conditionalFormatting sqref="W553:W600">
    <cfRule type="expression" dxfId="78" priority="2">
      <formula>X553:X1367&lt;&gt;""</formula>
    </cfRule>
  </conditionalFormatting>
  <dataValidations count="14">
    <dataValidation type="textLength" operator="equal" allowBlank="1" showInputMessage="1" showErrorMessage="1" error="Le n° CCS doit contenir 10 chiffres." sqref="G816:G820 G66 G68" xr:uid="{00000000-0002-0000-0000-000000000000}">
      <formula1>10</formula1>
    </dataValidation>
    <dataValidation type="textLength" errorStyle="warning" operator="equal" allowBlank="1" showInputMessage="1" showErrorMessage="1" error="Le n° CCS doit contenir 10 chiffres." sqref="G5:G64 G69:G90 G92:G109 G111:G123 G126:G567 G569:G579 G581:G815" xr:uid="{00000000-0002-0000-0000-000001000000}">
      <formula1>10</formula1>
    </dataValidation>
    <dataValidation type="list" allowBlank="1" showInputMessage="1" showErrorMessage="1" sqref="K5:K820" xr:uid="{00000000-0002-0000-0000-000002000000}">
      <formula1>"Conjoint(e)/PACS,Enfant mineur,Enfant majeur"</formula1>
    </dataValidation>
    <dataValidation type="list" allowBlank="1" showInputMessage="1" showErrorMessage="1" sqref="J5:J820" xr:uid="{00000000-0002-0000-0000-000003000000}">
      <formula1>"TER,AIR,MAR"</formula1>
    </dataValidation>
    <dataValidation type="list" allowBlank="1" showInputMessage="1" showErrorMessage="1" sqref="I5:I820" xr:uid="{00000000-0002-0000-0000-000004000000}">
      <formula1>"GSB,ANT GSB,3a,4E,CNECL,CNECR,EAE,BAM,CII,UID,AUTRES"</formula1>
    </dataValidation>
    <dataValidation type="list" allowBlank="1" showInputMessage="1" showErrorMessage="1" sqref="P5:P820" xr:uid="{00000000-0002-0000-0000-000005000000}">
      <formula1>"OUI,NON"</formula1>
    </dataValidation>
    <dataValidation type="list" allowBlank="1" showInputMessage="1" showErrorMessage="1" sqref="R5:R820" xr:uid="{00000000-0002-0000-0000-000006000000}">
      <formula1>"EN CONSTRUCTION,ACCEPTÉE,REFUSÉE,SANS SUITE"</formula1>
    </dataValidation>
    <dataValidation type="date" errorStyle="warning" operator="greaterThan" allowBlank="1" showInputMessage="1" showErrorMessage="1" errorTitle="FIN CCS TROP PROCHE" error="La date de validité de la CCS est inférieur à la date de dépôt + 06 mois._x000a_Informé l'intéressé pour reformuler sa demande avec nouvelle CCS." sqref="H6:H820" xr:uid="{00000000-0002-0000-0000-000007000000}">
      <formula1>DATE(YEAR(B6),MONTH(B6)+6,DAY(B6))</formula1>
    </dataValidation>
    <dataValidation type="date" errorStyle="information" allowBlank="1" showInputMessage="1" showErrorMessage="1" errorTitle="Enfant mineur &lt; 04A" error="L'enfant n'a pas encore 04 ans._x000a_03A 10M : OK_x000a_Plus jeune : seulement cas particuliers._x000a_Ou bien l'enfant va bientôt avoir 27 ans._x000a_26A 06M : REFUS" sqref="N5:O820" xr:uid="{00000000-0002-0000-0000-000008000000}">
      <formula1>DATE(YEAR(B5)-26,MONTH(B5)-6,DAY(B5))</formula1>
      <formula2>DATE(YEAR(B5)-3,MONTH(B5)-10,DAY(B5))</formula2>
    </dataValidation>
    <dataValidation type="list" allowBlank="1" showInputMessage="1" showErrorMessage="1" sqref="Q5:Q820" xr:uid="{00000000-0002-0000-0000-000009000000}">
      <formula1>"OK,EN ATT MODIF,NON"</formula1>
    </dataValidation>
    <dataValidation type="date" allowBlank="1" showInputMessage="1" showErrorMessage="1" errorTitle="Date" error="Date impossible : obligatoirement après le 01/03/2020." sqref="S5:S820" xr:uid="{00000000-0002-0000-0000-00000A000000}">
      <formula1>43891</formula1>
      <formula2>2958465</formula2>
    </dataValidation>
    <dataValidation type="date" allowBlank="1" showInputMessage="1" showErrorMessage="1" errorTitle="Date" error="Date impossible : obligatoirement après le 13/05/2020" sqref="Y495:Y497 X5:X820 T5:T820" xr:uid="{00000000-0002-0000-0000-00000B000000}">
      <formula1>43964</formula1>
      <formula2>2958465</formula2>
    </dataValidation>
    <dataValidation type="list" allowBlank="1" showInputMessage="1" showErrorMessage="1" errorTitle="Date" error="Date impossible : obligatoirement après le 13/05/2020" sqref="U5:U820" xr:uid="{00000000-0002-0000-0000-00000C000000}">
      <formula1>"ACCEPTÉE,REFUSÉE"</formula1>
    </dataValidation>
    <dataValidation type="date" allowBlank="1" showInputMessage="1" showErrorMessage="1" errorTitle="Date" error="Date impossible : obligatoirement après le 15/03/2020" sqref="Y5:Y494 Y498:Y820" xr:uid="{00000000-0002-0000-0000-00000D000000}">
      <formula1>43905</formula1>
      <formula2>2958465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CCFF"/>
  </sheetPr>
  <dimension ref="B1:AB102"/>
  <sheetViews>
    <sheetView tabSelected="1" zoomScaleNormal="100" workbookViewId="0">
      <selection activeCell="H8" sqref="H8"/>
    </sheetView>
  </sheetViews>
  <sheetFormatPr baseColWidth="10" defaultRowHeight="15" x14ac:dyDescent="0.25"/>
  <cols>
    <col min="1" max="1" width="2.85546875" customWidth="1"/>
    <col min="2" max="2" width="21" customWidth="1"/>
    <col min="3" max="3" width="8.28515625" customWidth="1"/>
    <col min="4" max="11" width="8.7109375" customWidth="1"/>
    <col min="12" max="14" width="10.7109375" customWidth="1"/>
    <col min="15" max="15" width="8" customWidth="1"/>
    <col min="16" max="16" width="21.28515625" bestFit="1" customWidth="1"/>
    <col min="17" max="28" width="8.7109375" customWidth="1"/>
  </cols>
  <sheetData>
    <row r="1" spans="2:28" ht="18.75" x14ac:dyDescent="0.3">
      <c r="B1" s="186" t="s">
        <v>58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66"/>
      <c r="P1" s="186" t="s">
        <v>59</v>
      </c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</row>
    <row r="2" spans="2:28" ht="15.75" thickBot="1" x14ac:dyDescent="0.3"/>
    <row r="3" spans="2:28" ht="27.75" customHeight="1" thickBot="1" x14ac:dyDescent="0.3">
      <c r="B3" s="3"/>
      <c r="C3" s="143" t="s">
        <v>65</v>
      </c>
      <c r="D3" s="144" t="s">
        <v>61</v>
      </c>
      <c r="E3" s="144" t="s">
        <v>71</v>
      </c>
      <c r="F3" s="144" t="s">
        <v>40</v>
      </c>
      <c r="G3" s="144" t="s">
        <v>64</v>
      </c>
      <c r="H3" s="145" t="s">
        <v>31</v>
      </c>
      <c r="I3" s="146" t="s">
        <v>32</v>
      </c>
      <c r="J3" s="144" t="s">
        <v>66</v>
      </c>
      <c r="K3" s="147" t="s">
        <v>67</v>
      </c>
      <c r="L3" s="136" t="s">
        <v>35</v>
      </c>
      <c r="M3" s="148" t="s">
        <v>39</v>
      </c>
      <c r="P3" s="3"/>
      <c r="Q3" s="143" t="s">
        <v>65</v>
      </c>
      <c r="R3" s="144" t="s">
        <v>61</v>
      </c>
      <c r="S3" s="144" t="s">
        <v>71</v>
      </c>
      <c r="T3" s="144" t="s">
        <v>40</v>
      </c>
      <c r="U3" s="144" t="s">
        <v>64</v>
      </c>
      <c r="V3" s="145" t="s">
        <v>31</v>
      </c>
      <c r="W3" s="146" t="s">
        <v>32</v>
      </c>
      <c r="X3" s="144" t="s">
        <v>66</v>
      </c>
      <c r="Y3" s="147" t="s">
        <v>67</v>
      </c>
      <c r="Z3" s="136" t="s">
        <v>35</v>
      </c>
      <c r="AA3" s="148" t="s">
        <v>39</v>
      </c>
    </row>
    <row r="4" spans="2:28" ht="27.75" customHeight="1" thickBot="1" x14ac:dyDescent="0.3">
      <c r="B4" s="149" t="s">
        <v>36</v>
      </c>
      <c r="C4" s="42">
        <f>COUNTIF('Version 18.03.2020'!$I$5:$I820,"*GSB*")</f>
        <v>32</v>
      </c>
      <c r="D4" s="43">
        <f>COUNTIF('Version 18.03.2020'!$I$5:$I820,"3a")</f>
        <v>200</v>
      </c>
      <c r="E4" s="43">
        <f>COUNTIF('Version 18.03.2020'!$I$5:$I820,"4e")</f>
        <v>273</v>
      </c>
      <c r="F4" s="43">
        <f>COUNTIF('Version 18.03.2020'!$I$5:$I820,"*CNEC*")</f>
        <v>41</v>
      </c>
      <c r="G4" s="43">
        <f>COUNTIF('Version 18.03.2020'!$I$5:$I820,"BAM")</f>
        <v>49</v>
      </c>
      <c r="H4" s="65">
        <f>SUM(COUNTIFS('Version 18.03.2020'!$I$5:$I820,{"AUTRES";"UID";"CII";"*EA*"}))</f>
        <v>30</v>
      </c>
      <c r="I4" s="61">
        <f>COUNTIF('Version 18.03.2020'!$J$5:$J820,"AIR")</f>
        <v>19</v>
      </c>
      <c r="J4" s="43">
        <f>COUNTIF('Version 18.03.2020'!$J$5:$J820,"MAR")</f>
        <v>52</v>
      </c>
      <c r="K4" s="51">
        <f>COUNTIF('Version 18.03.2020'!$J$5:$J820,"TER")</f>
        <v>555</v>
      </c>
      <c r="L4" s="136">
        <f>COUNTA('Version 18.03.2020'!$B$5:$B820)</f>
        <v>626</v>
      </c>
      <c r="M4" s="69">
        <f>$L$4/$L$4</f>
        <v>1</v>
      </c>
      <c r="P4" s="149" t="s">
        <v>36</v>
      </c>
      <c r="Q4" s="42">
        <f>COUNTIFS('Version 18.03.2020'!B:B,"*2021*",'Version 18.03.2020'!I:I,"*GSB*")</f>
        <v>0</v>
      </c>
      <c r="R4" s="43">
        <f>COUNTIF('Version 18.03.2020'!$I$255:$I820,"3a")</f>
        <v>126</v>
      </c>
      <c r="S4" s="43">
        <f>COUNTIF('Version 18.03.2020'!$I$255:$I820,"4e")</f>
        <v>165</v>
      </c>
      <c r="T4" s="43">
        <f>COUNTIF('Version 18.03.2020'!$I$255:$I820,"*CNEC*")</f>
        <v>25</v>
      </c>
      <c r="U4" s="43">
        <f>COUNTIF('Version 18.03.2020'!$I$255:$I820,"BAM")</f>
        <v>23</v>
      </c>
      <c r="V4" s="65">
        <f>SUM(COUNTIFS('Version 18.03.2020'!$I$255:$I820,{"AUTRES";"UID";"CII";"*EA*"}))</f>
        <v>18</v>
      </c>
      <c r="W4" s="61">
        <f>COUNTIF('Version 18.03.2020'!$J$255:$J820,"AIR")</f>
        <v>12</v>
      </c>
      <c r="X4" s="43">
        <f>COUNTIF('Version 18.03.2020'!$J$255:$J820,"MAR")</f>
        <v>24</v>
      </c>
      <c r="Y4" s="51">
        <f>COUNTIF('Version 18.03.2020'!$J$255:$J820,"TER")</f>
        <v>340</v>
      </c>
      <c r="Z4" s="136">
        <f>COUNTA('Version 18.03.2020'!$A$255:$A820)</f>
        <v>0</v>
      </c>
      <c r="AA4" s="69" t="e">
        <f>$Z$4/$Z$4</f>
        <v>#DIV/0!</v>
      </c>
    </row>
    <row r="5" spans="2:28" ht="27.75" customHeight="1" x14ac:dyDescent="0.25">
      <c r="B5" s="150" t="s">
        <v>37</v>
      </c>
      <c r="C5" s="46">
        <f>COUNTIFS('Version 18.03.2020'!$I$5:$I820,"*GSB*",'Version 18.03.2020'!$R$5:$R820,"SANS SUITE")</f>
        <v>0</v>
      </c>
      <c r="D5" s="47">
        <f>COUNTIFS('Version 18.03.2020'!$I$5:$I820,"3a",'Version 18.03.2020'!$R$5:$R820,"SANS SUITE")</f>
        <v>10</v>
      </c>
      <c r="E5" s="47">
        <f>COUNTIFS('Version 18.03.2020'!$I$5:$I820,"4e",'Version 18.03.2020'!$R$5:$R820,"SANS SUITE")</f>
        <v>16</v>
      </c>
      <c r="F5" s="47">
        <f>COUNTIFS('Version 18.03.2020'!$I$5:$I820,"*CNEC*",'Version 18.03.2020'!$R$5:$R820,"SANS SUITE")</f>
        <v>0</v>
      </c>
      <c r="G5" s="47">
        <f>COUNTIFS('Version 18.03.2020'!$I$5:$I820,"BAM",'Version 18.03.2020'!$R$5:$R820,"SANS SUITE")</f>
        <v>2</v>
      </c>
      <c r="H5" s="66">
        <f>SUM(COUNTIFS('Version 18.03.2020'!$I$5:$I820,{"AUTRES";"UID";"CII";"*EA*"},'Version 18.03.2020'!$R$5:$R820,"SANS SUITE"))</f>
        <v>1</v>
      </c>
      <c r="I5" s="62">
        <f>COUNTIFS('Version 18.03.2020'!$J$5:$J820,"AIR",'Version 18.03.2020'!$R$5:$R820,"SANS SUITE")</f>
        <v>0</v>
      </c>
      <c r="J5" s="47">
        <f>COUNTIFS('Version 18.03.2020'!$J$5:$J820,"MAR",'Version 18.03.2020'!$R$5:$R820,"SANS SUITE")</f>
        <v>3</v>
      </c>
      <c r="K5" s="52">
        <f>COUNTIFS('Version 18.03.2020'!$J$5:$J820,"TER",'Version 18.03.2020'!$R$5:$R820,"SANS SUITE")</f>
        <v>26</v>
      </c>
      <c r="L5" s="137">
        <f>COUNTIF('Version 18.03.2020'!$R$5:$R820,"SANS SUITE")</f>
        <v>29</v>
      </c>
      <c r="M5" s="55">
        <f>$L$5/$L$4</f>
        <v>4.6325878594249199E-2</v>
      </c>
      <c r="P5" s="150" t="s">
        <v>37</v>
      </c>
      <c r="Q5" s="46">
        <f>COUNTIFS('Version 18.03.2020'!$I$255:$I820,"*GSB*",'Version 18.03.2020'!$R$255:$R820,"SANS SUITE")</f>
        <v>0</v>
      </c>
      <c r="R5" s="47">
        <f>COUNTIFS('Version 18.03.2020'!$I$255:$I820,"3a",'Version 18.03.2020'!$R$255:$R820,"SANS SUITE")</f>
        <v>4</v>
      </c>
      <c r="S5" s="47">
        <f>COUNTIFS('Version 18.03.2020'!$I$255:$I820,"4e",'Version 18.03.2020'!$R$255:$R820,"SANS SUITE")</f>
        <v>5</v>
      </c>
      <c r="T5" s="47">
        <f>COUNTIFS('Version 18.03.2020'!$I$255:$I820,"*CNEC*",'Version 18.03.2020'!$R$255:$R820,"SANS SUITE")</f>
        <v>0</v>
      </c>
      <c r="U5" s="47">
        <f>COUNTIFS('Version 18.03.2020'!$I$255:$I820,"BAM",'Version 18.03.2020'!$R$255:$R820,"SANS SUITE")</f>
        <v>0</v>
      </c>
      <c r="V5" s="66">
        <f>SUM(COUNTIFS('Version 18.03.2020'!$I$255:$I820,{"AUTRES";"UID";"CII";"*EA*"},'Version 18.03.2020'!$R$255:$R820,"SANS SUITE"))</f>
        <v>0</v>
      </c>
      <c r="W5" s="62">
        <f>COUNTIFS('Version 18.03.2020'!$J$255:$J820,"AIR",'Version 18.03.2020'!$R$255:$R820,"SANS SUITE")</f>
        <v>0</v>
      </c>
      <c r="X5" s="47">
        <f>COUNTIFS('Version 18.03.2020'!$J$255:$J820,"MAR",'Version 18.03.2020'!$R$255:$R820,"SANS SUITE")</f>
        <v>0</v>
      </c>
      <c r="Y5" s="52">
        <f>COUNTIFS('Version 18.03.2020'!$J$255:$J820,"TER",'Version 18.03.2020'!$R$255:$R820,"SANS SUITE")</f>
        <v>9</v>
      </c>
      <c r="Z5" s="137">
        <f>COUNTIF('Version 18.03.2020'!$R$255:$R820,"SANS SUITE")</f>
        <v>9</v>
      </c>
      <c r="AA5" s="55" t="e">
        <f>$Z$5/$Z$4</f>
        <v>#DIV/0!</v>
      </c>
    </row>
    <row r="6" spans="2:28" ht="27.75" customHeight="1" x14ac:dyDescent="0.25">
      <c r="B6" s="151" t="s">
        <v>68</v>
      </c>
      <c r="C6" s="48">
        <f>COUNTIFS('Version 18.03.2020'!$I$5:$I820,"*GSB*",'Version 18.03.2020'!$R$5:$R820,"ACCEPTÉE")</f>
        <v>29</v>
      </c>
      <c r="D6" s="35">
        <f>COUNTIFS('Version 18.03.2020'!$I$5:$I820,"3a",'Version 18.03.2020'!$R$5:$R820,"ACCEPTÉE")</f>
        <v>175</v>
      </c>
      <c r="E6" s="35">
        <f>COUNTIFS('Version 18.03.2020'!$I$5:$I820,"4e",'Version 18.03.2020'!$R$5:$R820,"ACCEPTÉE")</f>
        <v>219</v>
      </c>
      <c r="F6" s="35">
        <f>COUNTIFS('Version 18.03.2020'!$I$5:$I820,"*CNEC*",'Version 18.03.2020'!$R$5:$R820,"ACCEPTÉE")</f>
        <v>36</v>
      </c>
      <c r="G6" s="35">
        <f>COUNTIFS('Version 18.03.2020'!$I$5:$I820,"BAM",'Version 18.03.2020'!$R$5:$R820,"ACCEPTÉE")</f>
        <v>42</v>
      </c>
      <c r="H6" s="67">
        <f>SUM(COUNTIFS('Version 18.03.2020'!$I$5:$I820,{"AUTRES";"UID";"CII";"*EA*"},'Version 18.03.2020'!$R$5:$R820,"ACCEPTÉE"))</f>
        <v>28</v>
      </c>
      <c r="I6" s="63">
        <f>COUNTIFS('Version 18.03.2020'!$J$5:$J820,"AIR",'Version 18.03.2020'!$R$5:$R820,"ACCEPTÉE")</f>
        <v>19</v>
      </c>
      <c r="J6" s="35">
        <f>COUNTIFS('Version 18.03.2020'!$J$5:$J820,"MAR",'Version 18.03.2020'!$R$5:$R820,"ACCEPTÉE")</f>
        <v>44</v>
      </c>
      <c r="K6" s="53">
        <f>COUNTIFS('Version 18.03.2020'!$J$5:$J820,"TER",'Version 18.03.2020'!$R$5:$R820,"ACCEPTÉE")</f>
        <v>466</v>
      </c>
      <c r="L6" s="138">
        <f>COUNTIF('Version 18.03.2020'!$R$5:$R820,"ACCEPTÉE")</f>
        <v>529</v>
      </c>
      <c r="M6" s="56">
        <f>$L$6/$L$4</f>
        <v>0.84504792332268375</v>
      </c>
      <c r="P6" s="151" t="s">
        <v>68</v>
      </c>
      <c r="Q6" s="48">
        <f>COUNTIFS('Version 18.03.2020'!$I$255:$I820,"*GSB*",'Version 18.03.2020'!$R$255:$R820,"ACCEPTÉE")</f>
        <v>16</v>
      </c>
      <c r="R6" s="35">
        <f>COUNTIFS('Version 18.03.2020'!$I$255:$I820,"3a",'Version 18.03.2020'!$R$255:$R820,"ACCEPTÉE")</f>
        <v>111</v>
      </c>
      <c r="S6" s="35">
        <f>COUNTIFS('Version 18.03.2020'!$I$255:$I820,"4e",'Version 18.03.2020'!$R$255:$R820,"ACCEPTÉE")</f>
        <v>135</v>
      </c>
      <c r="T6" s="35">
        <f>COUNTIFS('Version 18.03.2020'!$I$255:$I820,"*CNEC*",'Version 18.03.2020'!$R$255:$R820,"ACCEPTÉE")</f>
        <v>22</v>
      </c>
      <c r="U6" s="35">
        <f>COUNTIFS('Version 18.03.2020'!$I$255:$I820,"BAM",'Version 18.03.2020'!$R$255:$R820,"ACCEPTÉE")</f>
        <v>20</v>
      </c>
      <c r="V6" s="67">
        <f>SUM(COUNTIFS('Version 18.03.2020'!$I$255:$I820,{"AUTRES";"UID";"CII";"*EA*"},'Version 18.03.2020'!$R$255:$R820,"ACCEPTÉE"))</f>
        <v>17</v>
      </c>
      <c r="W6" s="63">
        <f>COUNTIFS('Version 18.03.2020'!$J$255:$J820,"AIR",'Version 18.03.2020'!$R$255:$R820,"ACCEPTÉE")</f>
        <v>12</v>
      </c>
      <c r="X6" s="35">
        <f>COUNTIFS('Version 18.03.2020'!$J$255:$J820,"MAR",'Version 18.03.2020'!$R$255:$R820,"ACCEPTÉE")</f>
        <v>21</v>
      </c>
      <c r="Y6" s="53">
        <f>COUNTIFS('Version 18.03.2020'!$J$255:$J820,"TER",'Version 18.03.2020'!$R$255:$R820,"ACCEPTÉE")</f>
        <v>288</v>
      </c>
      <c r="Z6" s="138">
        <f>COUNTIF('Version 18.03.2020'!$R$255:$R820,"ACCEPTÉE")</f>
        <v>321</v>
      </c>
      <c r="AA6" s="56" t="e">
        <f>$Z$6/$Z$4</f>
        <v>#DIV/0!</v>
      </c>
    </row>
    <row r="7" spans="2:28" ht="27.75" customHeight="1" thickBot="1" x14ac:dyDescent="0.3">
      <c r="B7" s="152" t="s">
        <v>69</v>
      </c>
      <c r="C7" s="49">
        <f>COUNTIFS('Version 18.03.2020'!$I$5:$I820,"*GSB*",'Version 18.03.2020'!$R$5:$R820,"REFUSÉE")</f>
        <v>3</v>
      </c>
      <c r="D7" s="50">
        <f>COUNTIFS('Version 18.03.2020'!$I$5:$I820,"3a",'Version 18.03.2020'!$R$5:$R820,"REFUSÉE")</f>
        <v>7</v>
      </c>
      <c r="E7" s="50">
        <f>COUNTIFS('Version 18.03.2020'!$I$5:$I820,"4e",'Version 18.03.2020'!$R$5:$R820,"REFUSÉE")</f>
        <v>27</v>
      </c>
      <c r="F7" s="50">
        <f>COUNTIFS('Version 18.03.2020'!$I$5:$I820,"*CNEC*",'Version 18.03.2020'!$R$5:$R820,"REFUSÉE")</f>
        <v>4</v>
      </c>
      <c r="G7" s="50">
        <f>COUNTIFS('Version 18.03.2020'!$I$5:$I820,"BAM",'Version 18.03.2020'!$R$5:$R820,"REFUSÉE")</f>
        <v>3</v>
      </c>
      <c r="H7" s="68">
        <f>SUM(COUNTIFS('Version 18.03.2020'!$I$5:$I820,{"AUTRES";"UID";"CII";"*EA*"},'Version 18.03.2020'!$R$5:$R820,"REFUSÉE"))</f>
        <v>0</v>
      </c>
      <c r="I7" s="64">
        <f>COUNTIFS('Version 18.03.2020'!$J$5:$J820,"AIR",'Version 18.03.2020'!$R$5:$R820,"REFUSÉE")</f>
        <v>0</v>
      </c>
      <c r="J7" s="50">
        <f>COUNTIFS('Version 18.03.2020'!$J$5:$J820,"MAR",'Version 18.03.2020'!$R$5:$R820,"REFUSÉE")</f>
        <v>3</v>
      </c>
      <c r="K7" s="54">
        <f>COUNTIFS('Version 18.03.2020'!$J$5:$J820,"TER",'Version 18.03.2020'!$R$5:$R820,"REFUSÉE")</f>
        <v>42</v>
      </c>
      <c r="L7" s="139">
        <f>COUNTIF('Version 18.03.2020'!$R$5:$R820,"REFUSÉE")</f>
        <v>45</v>
      </c>
      <c r="M7" s="57">
        <f>$L$7/$L$4</f>
        <v>7.1884984025559109E-2</v>
      </c>
      <c r="P7" s="152" t="s">
        <v>69</v>
      </c>
      <c r="Q7" s="49">
        <f>COUNTIFS('Version 18.03.2020'!$I$255:$I820,"*GSB*",'Version 18.03.2020'!$R$255:$R820,"REFUSÉE")</f>
        <v>2</v>
      </c>
      <c r="R7" s="50">
        <f>COUNTIFS('Version 18.03.2020'!$I$255:$I820,"3a",'Version 18.03.2020'!$R$255:$R820,"REFUSÉE")</f>
        <v>3</v>
      </c>
      <c r="S7" s="50">
        <f>COUNTIFS('Version 18.03.2020'!$I$255:$I820,"4e",'Version 18.03.2020'!$R$255:$R820,"REFUSÉE")</f>
        <v>14</v>
      </c>
      <c r="T7" s="50">
        <f>COUNTIFS('Version 18.03.2020'!$I$255:$I820,"*CNEC*",'Version 18.03.2020'!$R$255:$R820,"REFUSÉE")</f>
        <v>2</v>
      </c>
      <c r="U7" s="50">
        <f>COUNTIFS('Version 18.03.2020'!$I$255:$I820,"BAM",'Version 18.03.2020'!$R$255:$R820,"REFUSÉE")</f>
        <v>1</v>
      </c>
      <c r="V7" s="68">
        <f>SUM(COUNTIFS('Version 18.03.2020'!$I$255:$I820,{"AUTRES";"UID";"CII";"*EA*"},'Version 18.03.2020'!$R$255:$R820,"REFUSÉE"))</f>
        <v>0</v>
      </c>
      <c r="W7" s="64">
        <f>COUNTIFS('Version 18.03.2020'!$J$255:$J820,"AIR",'Version 18.03.2020'!$R$255:$R820,"REFUSÉE")</f>
        <v>0</v>
      </c>
      <c r="X7" s="50">
        <f>COUNTIFS('Version 18.03.2020'!$J$255:$J820,"MAR",'Version 18.03.2020'!$R$255:$R820,"REFUSÉE")</f>
        <v>1</v>
      </c>
      <c r="Y7" s="54">
        <f>COUNTIFS('Version 18.03.2020'!$J$255:$J820,"TER",'Version 18.03.2020'!$R$255:$R820,"REFUSÉE")</f>
        <v>22</v>
      </c>
      <c r="Z7" s="139">
        <f>COUNTIF('Version 18.03.2020'!$R$255:$R820,"REFUSÉE")</f>
        <v>23</v>
      </c>
      <c r="AA7" s="57" t="e">
        <f>$Z$7/$Z$4</f>
        <v>#DIV/0!</v>
      </c>
    </row>
    <row r="8" spans="2:28" ht="27.75" customHeight="1" x14ac:dyDescent="0.25">
      <c r="B8" s="150" t="s">
        <v>75</v>
      </c>
      <c r="C8" s="46">
        <f>COUNTIFS('Version 18.03.2020'!$I$5:$I820,"*GSB*",'Version 18.03.2020'!$U$5:$U820,"ACCEPTÉE")</f>
        <v>29</v>
      </c>
      <c r="D8" s="47">
        <f>COUNTIFS('Version 18.03.2020'!$I$5:$I820,"3a",'Version 18.03.2020'!$U$5:$U820,"ACCEPTÉE")</f>
        <v>167</v>
      </c>
      <c r="E8" s="47">
        <f>COUNTIFS('Version 18.03.2020'!$I$5:$I820,"4e",'Version 18.03.2020'!$U$5:$U820,"ACCEPTÉE")</f>
        <v>213</v>
      </c>
      <c r="F8" s="47">
        <f>COUNTIFS('Version 18.03.2020'!$I$5:$I820,"*CNEC*",'Version 18.03.2020'!$U$5:$U820,"ACCEPTÉE")</f>
        <v>36</v>
      </c>
      <c r="G8" s="47">
        <f>COUNTIFS('Version 18.03.2020'!$I$5:$I820,"BAM",'Version 18.03.2020'!$U$5:$U820,"ACCEPTÉE")</f>
        <v>42</v>
      </c>
      <c r="H8" s="66">
        <f>SUM(COUNTIFS('Version 18.03.2020'!$I$5:$I820,{"AUTRES";"UID";"CII";"*EA*"},'Version 18.03.2020'!$U$5:$U820,"ACCEPTÉE"))</f>
        <v>28</v>
      </c>
      <c r="I8" s="62">
        <f>COUNTIFS('Version 18.03.2020'!$J$5:$J820,"AIR",'Version 18.03.2020'!$U$5:$U820,"ACCEPTÉE")</f>
        <v>19</v>
      </c>
      <c r="J8" s="47">
        <f>COUNTIFS('Version 18.03.2020'!$J$5:$J820,"MAR",'Version 18.03.2020'!$U$5:$U820,"ACCEPTÉE")</f>
        <v>44</v>
      </c>
      <c r="K8" s="52">
        <f>COUNTIFS('Version 18.03.2020'!$J$5:$J820,"TER",'Version 18.03.2020'!$U$5:$U820,"ACCEPTÉE")</f>
        <v>452</v>
      </c>
      <c r="L8" s="137">
        <f>COUNTIF('Version 18.03.2020'!$U$5:$U820,"ACCEPTÉE")</f>
        <v>515</v>
      </c>
      <c r="M8" s="70">
        <f>$L$8/$L$4</f>
        <v>0.82268370607028751</v>
      </c>
      <c r="N8" s="73">
        <f>$L$8/$L$6</f>
        <v>0.97353497164461245</v>
      </c>
      <c r="P8" s="150" t="s">
        <v>75</v>
      </c>
      <c r="Q8" s="46">
        <f>COUNTIFS('Version 18.03.2020'!$I$255:$I820,"*GSB*",'Version 18.03.2020'!$U$255:$U820,"ACCEPTÉE")</f>
        <v>16</v>
      </c>
      <c r="R8" s="47">
        <f>COUNTIFS('Version 18.03.2020'!$I$255:$I820,"3a",'Version 18.03.2020'!$U$255:$U820,"ACCEPTÉE")</f>
        <v>105</v>
      </c>
      <c r="S8" s="47">
        <f>COUNTIFS('Version 18.03.2020'!$I$255:$I820,"4e",'Version 18.03.2020'!$U$255:$U820,"ACCEPTÉE")</f>
        <v>131</v>
      </c>
      <c r="T8" s="47">
        <f>COUNTIFS('Version 18.03.2020'!$I$255:$I820,"*CNEC*",'Version 18.03.2020'!$U$255:$U820,"ACCEPTÉE")</f>
        <v>22</v>
      </c>
      <c r="U8" s="47">
        <f>COUNTIFS('Version 18.03.2020'!$I$255:$I820,"BAM",'Version 18.03.2020'!$U$255:$U820,"ACCEPTÉE")</f>
        <v>20</v>
      </c>
      <c r="V8" s="66">
        <f>SUM(COUNTIFS('Version 18.03.2020'!$I$255:$I820,{"AUTRES";"UID";"CII";"*EA*"},'Version 18.03.2020'!$U$255:$U820,"ACCEPTÉE"))</f>
        <v>17</v>
      </c>
      <c r="W8" s="62">
        <f>COUNTIFS('Version 18.03.2020'!$J$255:$J820,"AIR",'Version 18.03.2020'!$U$255:$U820,"ACCEPTÉE")</f>
        <v>12</v>
      </c>
      <c r="X8" s="47">
        <f>COUNTIFS('Version 18.03.2020'!$J$255:$J820,"MAR",'Version 18.03.2020'!$U$255:$U820,"ACCEPTÉE")</f>
        <v>21</v>
      </c>
      <c r="Y8" s="52">
        <f>COUNTIFS('Version 18.03.2020'!$J$255:$J820,"TER",'Version 18.03.2020'!$U$255:$U820,"ACCEPTÉE")</f>
        <v>278</v>
      </c>
      <c r="Z8" s="137">
        <f>COUNTIF('Version 18.03.2020'!$U$255:$U820,"ACCEPTÉE")</f>
        <v>311</v>
      </c>
      <c r="AA8" s="70" t="e">
        <f>$Z$8/$Z$4</f>
        <v>#DIV/0!</v>
      </c>
      <c r="AB8" s="73">
        <f>$Z$8/$Z$6</f>
        <v>0.96884735202492211</v>
      </c>
    </row>
    <row r="9" spans="2:28" ht="27.75" customHeight="1" x14ac:dyDescent="0.25">
      <c r="B9" s="151" t="s">
        <v>76</v>
      </c>
      <c r="C9" s="48">
        <f>COUNTIFS('Version 18.03.2020'!$I$5:$I820,"*GSB*",'Version 18.03.2020'!$U$5:$U820,"REFUSÉE")</f>
        <v>0</v>
      </c>
      <c r="D9" s="35">
        <f>COUNTIFS('Version 18.03.2020'!$I$5:$I820,"3a",'Version 18.03.2020'!$U$5:$U820,"REFUSÉE")</f>
        <v>3</v>
      </c>
      <c r="E9" s="35">
        <f>COUNTIFS('Version 18.03.2020'!$I$5:$I820,"4e",'Version 18.03.2020'!$U$5:$U820,"REFUSÉE")</f>
        <v>3</v>
      </c>
      <c r="F9" s="35">
        <f>COUNTIFS('Version 18.03.2020'!$I$5:$I820,"*CNEC*",'Version 18.03.2020'!$U$5:$U820,"REFUSÉE")</f>
        <v>0</v>
      </c>
      <c r="G9" s="35">
        <f>COUNTIFS('Version 18.03.2020'!$I$5:$I820,"BAM",'Version 18.03.2020'!$U$5:$U820,"REFUSÉE")</f>
        <v>0</v>
      </c>
      <c r="H9" s="67">
        <f>SUM(COUNTIFS('Version 18.03.2020'!$I$5:$I820,{"AUTRES";"UID";"CII";"*EA*"},'Version 18.03.2020'!$U$5:$U820,"REFUSÉE"))</f>
        <v>0</v>
      </c>
      <c r="I9" s="63">
        <f>COUNTIFS('Version 18.03.2020'!$J$5:$J820,"AIR",'Version 18.03.2020'!$U$5:$U820,"REFUSÉE")</f>
        <v>0</v>
      </c>
      <c r="J9" s="35">
        <f>COUNTIFS('Version 18.03.2020'!$J$5:$J820,"MAR",'Version 18.03.2020'!$U$5:$U820,"REFUSÉE")</f>
        <v>0</v>
      </c>
      <c r="K9" s="53">
        <f>COUNTIFS('Version 18.03.2020'!$J$5:$J820,"TER",'Version 18.03.2020'!$U$5:$U820,"REFUSÉE")</f>
        <v>6</v>
      </c>
      <c r="L9" s="138">
        <f>COUNTIF('Version 18.03.2020'!$U$5:$U820,"REFUSÉE")</f>
        <v>6</v>
      </c>
      <c r="M9" s="71">
        <f>$L$9/$L$4</f>
        <v>9.5846645367412137E-3</v>
      </c>
      <c r="N9" s="74">
        <f>$L$9/$L$6</f>
        <v>1.1342155009451797E-2</v>
      </c>
      <c r="P9" s="151" t="s">
        <v>76</v>
      </c>
      <c r="Q9" s="48">
        <f>COUNTIFS('Version 18.03.2020'!$I$255:$I820,"*GSB*",'Version 18.03.2020'!$U$255:$U820,"REFUSÉE")</f>
        <v>0</v>
      </c>
      <c r="R9" s="35">
        <f>COUNTIFS('Version 18.03.2020'!$I$255:$I820,"3a",'Version 18.03.2020'!$U$255:$U820,"REFUSÉE")</f>
        <v>1</v>
      </c>
      <c r="S9" s="35">
        <f>COUNTIFS('Version 18.03.2020'!$I$255:$I820,"4e",'Version 18.03.2020'!$U$255:$U820,"REFUSÉE")</f>
        <v>1</v>
      </c>
      <c r="T9" s="35">
        <f>COUNTIFS('Version 18.03.2020'!$I$255:$I820,"*CNEC*",'Version 18.03.2020'!$U$255:$U820,"REFUSÉE")</f>
        <v>0</v>
      </c>
      <c r="U9" s="35">
        <f>COUNTIFS('Version 18.03.2020'!$I$255:$I820,"BAM",'Version 18.03.2020'!$U$255:$U820,"REFUSÉE")</f>
        <v>0</v>
      </c>
      <c r="V9" s="67">
        <f>SUM(COUNTIFS('Version 18.03.2020'!$I$255:$I820,{"AUTRES";"UID";"CII";"*EA*"},'Version 18.03.2020'!$U$255:$U820,"REFUSÉE"))</f>
        <v>0</v>
      </c>
      <c r="W9" s="63">
        <f>COUNTIFS('Version 18.03.2020'!$J$255:$J820,"AIR",'Version 18.03.2020'!$U$255:$U820,"REFUSÉE")</f>
        <v>0</v>
      </c>
      <c r="X9" s="35">
        <f>COUNTIFS('Version 18.03.2020'!$J$255:$J820,"MAR",'Version 18.03.2020'!$U$255:$U820,"REFUSÉE")</f>
        <v>0</v>
      </c>
      <c r="Y9" s="53">
        <f>COUNTIFS('Version 18.03.2020'!$J$255:$J820,"TER",'Version 18.03.2020'!$U$255:$U820,"REFUSÉE")</f>
        <v>2</v>
      </c>
      <c r="Z9" s="138">
        <f>COUNTIF('Version 18.03.2020'!$U$255:$U820,"REFUSÉE")</f>
        <v>2</v>
      </c>
      <c r="AA9" s="71" t="e">
        <f>$Z$9/$Z$4</f>
        <v>#DIV/0!</v>
      </c>
      <c r="AB9" s="74">
        <f>$Z$9/$Z$6</f>
        <v>6.2305295950155761E-3</v>
      </c>
    </row>
    <row r="10" spans="2:28" ht="27.75" customHeight="1" thickBot="1" x14ac:dyDescent="0.3">
      <c r="B10" s="152" t="s">
        <v>77</v>
      </c>
      <c r="C10" s="49">
        <f>COUNTIFS('Version 18.03.2020'!$I$5:$I820,"*GSB*",'Version 18.03.2020'!$U$5:$U820,"NON TRAITÉE")</f>
        <v>0</v>
      </c>
      <c r="D10" s="50">
        <f>COUNTIFS('Version 18.03.2020'!$I$5:$I820,"3a",'Version 18.03.2020'!$U$5:$U820,"NON TRAITÉE")</f>
        <v>0</v>
      </c>
      <c r="E10" s="50">
        <f>COUNTIFS('Version 18.03.2020'!$I$5:$I820,"4e",'Version 18.03.2020'!$U$5:$U820,"NON TRAITÉE")</f>
        <v>0</v>
      </c>
      <c r="F10" s="50">
        <f>COUNTIFS('Version 18.03.2020'!$I$5:$I820,"*CNEC*",'Version 18.03.2020'!$U$5:$U820,"NON TRAITÉE")</f>
        <v>0</v>
      </c>
      <c r="G10" s="50">
        <f>COUNTIFS('Version 18.03.2020'!$I$5:$I820,"BAM",'Version 18.03.2020'!$U$5:$U820,"NON TRAITÉE")</f>
        <v>0</v>
      </c>
      <c r="H10" s="68">
        <f>SUM(COUNTIFS('Version 18.03.2020'!$I$5:$I820,{"AUTRES";"UID";"CII";"*EA*"},'Version 18.03.2020'!$U$5:$U820,"NON TRAITÉE"))</f>
        <v>0</v>
      </c>
      <c r="I10" s="64">
        <f>COUNTIFS('Version 18.03.2020'!$J$5:$J820,"AIR",'Version 18.03.2020'!$U$5:$U820,"NON TRAITÉE")</f>
        <v>0</v>
      </c>
      <c r="J10" s="50">
        <f>COUNTIFS('Version 18.03.2020'!$J$5:$J820,"MAR",'Version 18.03.2020'!$U$5:$U820,"NON TRAITÉE")</f>
        <v>0</v>
      </c>
      <c r="K10" s="54">
        <f>COUNTIFS('Version 18.03.2020'!$J$5:$J820,"TER",'Version 18.03.2020'!$U$5:$U820,"NON TRAITÉE")</f>
        <v>0</v>
      </c>
      <c r="L10" s="139">
        <f>COUNTIF('Version 18.03.2020'!$U$5:$U820,"NON TRAITÉE")</f>
        <v>0</v>
      </c>
      <c r="M10" s="72">
        <f>$L$10/$L$4</f>
        <v>0</v>
      </c>
      <c r="N10" s="75">
        <f>$L$10/$L$6</f>
        <v>0</v>
      </c>
      <c r="P10" s="152" t="s">
        <v>77</v>
      </c>
      <c r="Q10" s="49">
        <f>COUNTIFS('Version 18.03.2020'!$I$255:$I820,"*GSB*",'Version 18.03.2020'!$U$255:$U820,"NON TRAITÉE")</f>
        <v>0</v>
      </c>
      <c r="R10" s="50">
        <f>COUNTIFS('Version 18.03.2020'!$I$255:$I820,"3a",'Version 18.03.2020'!$U$255:$U820,"NON TRAITÉE")</f>
        <v>0</v>
      </c>
      <c r="S10" s="50">
        <f>COUNTIFS('Version 18.03.2020'!$I$255:$I820,"4e",'Version 18.03.2020'!$U$255:$U820,"NON TRAITÉE")</f>
        <v>0</v>
      </c>
      <c r="T10" s="50">
        <f>COUNTIFS('Version 18.03.2020'!$I$255:$I820,"*CNEC*",'Version 18.03.2020'!$U$255:$U820,"NON TRAITÉE")</f>
        <v>0</v>
      </c>
      <c r="U10" s="50">
        <f>COUNTIFS('Version 18.03.2020'!$I$255:$I820,"BAM",'Version 18.03.2020'!$U$255:$U820,"NON TRAITÉE")</f>
        <v>0</v>
      </c>
      <c r="V10" s="68">
        <f>SUM(COUNTIFS('Version 18.03.2020'!$I$255:$I820,{"AUTRES";"UID";"CII";"*EA*"},'Version 18.03.2020'!$U$255:$U820,"NON TRAITÉE"))</f>
        <v>0</v>
      </c>
      <c r="W10" s="64">
        <f>COUNTIFS('Version 18.03.2020'!$J$255:$J820,"AIR",'Version 18.03.2020'!$U$255:$U820,"NON TRAITÉE")</f>
        <v>0</v>
      </c>
      <c r="X10" s="50">
        <f>COUNTIFS('Version 18.03.2020'!$J$255:$J820,"MAR",'Version 18.03.2020'!$U$255:$U820,"NON TRAITÉE")</f>
        <v>0</v>
      </c>
      <c r="Y10" s="54">
        <f>COUNTIFS('Version 18.03.2020'!$J$255:$J820,"TER",'Version 18.03.2020'!$U$255:$U820,"NON TRAITÉE")</f>
        <v>0</v>
      </c>
      <c r="Z10" s="139">
        <f>COUNTIF('Version 18.03.2020'!$U$255:$U820,"NON TRAITÉE")</f>
        <v>0</v>
      </c>
      <c r="AA10" s="72" t="e">
        <f>$Z$10/$Z$4</f>
        <v>#DIV/0!</v>
      </c>
      <c r="AB10" s="75">
        <f>$Z$10/$Z$6</f>
        <v>0</v>
      </c>
    </row>
    <row r="11" spans="2:28" ht="15.75" thickBot="1" x14ac:dyDescent="0.3"/>
    <row r="12" spans="2:28" ht="27.75" customHeight="1" thickBot="1" x14ac:dyDescent="0.3">
      <c r="B12" s="3"/>
      <c r="C12" s="143" t="s">
        <v>65</v>
      </c>
      <c r="D12" s="144" t="s">
        <v>61</v>
      </c>
      <c r="E12" s="144" t="s">
        <v>71</v>
      </c>
      <c r="F12" s="144" t="s">
        <v>40</v>
      </c>
      <c r="G12" s="144" t="s">
        <v>64</v>
      </c>
      <c r="H12" s="145" t="s">
        <v>31</v>
      </c>
      <c r="I12" s="146" t="s">
        <v>32</v>
      </c>
      <c r="J12" s="144" t="s">
        <v>66</v>
      </c>
      <c r="K12" s="147" t="s">
        <v>67</v>
      </c>
      <c r="L12" s="136" t="s">
        <v>35</v>
      </c>
      <c r="M12" s="148" t="s">
        <v>39</v>
      </c>
      <c r="P12" s="3"/>
      <c r="Q12" s="143" t="s">
        <v>65</v>
      </c>
      <c r="R12" s="144" t="s">
        <v>61</v>
      </c>
      <c r="S12" s="144" t="s">
        <v>71</v>
      </c>
      <c r="T12" s="144" t="s">
        <v>40</v>
      </c>
      <c r="U12" s="144" t="s">
        <v>64</v>
      </c>
      <c r="V12" s="145" t="s">
        <v>31</v>
      </c>
      <c r="W12" s="146" t="s">
        <v>32</v>
      </c>
      <c r="X12" s="144" t="s">
        <v>66</v>
      </c>
      <c r="Y12" s="147" t="s">
        <v>67</v>
      </c>
      <c r="Z12" s="136" t="s">
        <v>35</v>
      </c>
      <c r="AA12" s="148" t="s">
        <v>39</v>
      </c>
    </row>
    <row r="13" spans="2:28" ht="27.75" customHeight="1" thickBot="1" x14ac:dyDescent="0.3">
      <c r="B13" s="153" t="s">
        <v>36</v>
      </c>
      <c r="C13" s="76">
        <f>COUNTIF('Version 18.03.2020'!$I$5:$I830,"GSB CCN")</f>
        <v>0</v>
      </c>
      <c r="D13" s="77">
        <f>COUNTIF('Version 18.03.2020'!$I$5:$I830,"3a")</f>
        <v>200</v>
      </c>
      <c r="E13" s="77">
        <f>COUNTIF('Version 18.03.2020'!$I$5:$I830,"4e")</f>
        <v>273</v>
      </c>
      <c r="F13" s="77">
        <f>COUNTIF('Version 18.03.2020'!$I$5:$I830,"*CNEC*")</f>
        <v>41</v>
      </c>
      <c r="G13" s="77">
        <f>COUNTIF('Version 18.03.2020'!$I$5:$I830,"BAM")</f>
        <v>49</v>
      </c>
      <c r="H13" s="78">
        <f>SUM(COUNTIFS('Version 18.03.2020'!$I$5:$I830,{"AUTRES";"UID";"CII";"*EA*"}))</f>
        <v>30</v>
      </c>
      <c r="I13" s="79">
        <f>COUNTIF('Version 18.03.2020'!$J$5:$J830,"AIR")</f>
        <v>19</v>
      </c>
      <c r="J13" s="77">
        <f>COUNTIF('Version 18.03.2020'!$J$5:$J830,"MAR")</f>
        <v>52</v>
      </c>
      <c r="K13" s="80">
        <f>COUNTIF('Version 18.03.2020'!$J$5:$J830,"TER")</f>
        <v>555</v>
      </c>
      <c r="L13" s="140">
        <f>COUNTA('Version 18.03.2020'!$A$5:$A830)</f>
        <v>0</v>
      </c>
      <c r="M13" s="81">
        <f>$L$4/$L$4</f>
        <v>1</v>
      </c>
      <c r="P13" s="153" t="s">
        <v>36</v>
      </c>
      <c r="Q13" s="76">
        <f>COUNTIF('Version 18.03.2020'!$I$255:$I830,"GSB CCN")</f>
        <v>0</v>
      </c>
      <c r="R13" s="77">
        <f>COUNTIF('Version 18.03.2020'!$I$255:$I830,"3a")</f>
        <v>126</v>
      </c>
      <c r="S13" s="77">
        <f>COUNTIF('Version 18.03.2020'!$I$255:$I830,"4e")</f>
        <v>165</v>
      </c>
      <c r="T13" s="77">
        <f>COUNTIF('Version 18.03.2020'!$I$255:$I830,"*CNEC*")</f>
        <v>25</v>
      </c>
      <c r="U13" s="77">
        <f>COUNTIF('Version 18.03.2020'!$I$255:$I830,"BAM")</f>
        <v>23</v>
      </c>
      <c r="V13" s="78">
        <f>SUM(COUNTIFS('Version 18.03.2020'!$I$255:$I830,{"AUTRES";"UID";"CII";"*EA*"}))</f>
        <v>18</v>
      </c>
      <c r="W13" s="79">
        <f>COUNTIF('Version 18.03.2020'!$J$255:$J830,"AIR")</f>
        <v>12</v>
      </c>
      <c r="X13" s="77">
        <f>COUNTIF('Version 18.03.2020'!$J$255:$J830,"MAR")</f>
        <v>24</v>
      </c>
      <c r="Y13" s="80">
        <f>COUNTIF('Version 18.03.2020'!$J$255:$J830,"TER")</f>
        <v>340</v>
      </c>
      <c r="Z13" s="140">
        <f>COUNTA('Version 18.03.2020'!$A$255:$A830)</f>
        <v>0</v>
      </c>
      <c r="AA13" s="81" t="e">
        <f>$Z$4/$Z$4</f>
        <v>#DIV/0!</v>
      </c>
    </row>
    <row r="14" spans="2:28" s="3" customFormat="1" ht="27.75" customHeight="1" x14ac:dyDescent="0.25">
      <c r="B14" s="150" t="s">
        <v>18</v>
      </c>
      <c r="C14" s="46">
        <f>COUNTIFS('Version 18.03.2020'!$I$5:$I830,"*GSB*",'Version 18.03.2020'!$K$5:$K830,"Conjoint(e)/PACS")</f>
        <v>9</v>
      </c>
      <c r="D14" s="47">
        <f>COUNTIFS('Version 18.03.2020'!$I$5:$I830,"3a",'Version 18.03.2020'!$K$5:$K830,"Conjoint(e)/PACS")</f>
        <v>101</v>
      </c>
      <c r="E14" s="47">
        <f>COUNTIFS('Version 18.03.2020'!$I$5:$I830,"4e",'Version 18.03.2020'!$K$5:$K830,"Conjoint(e)/PACS")</f>
        <v>128</v>
      </c>
      <c r="F14" s="47">
        <f>COUNTIFS('Version 18.03.2020'!$I$5:$I830,"*CNEC*",'Version 18.03.2020'!$K$5:$K830,"Conjoint(e)/PACS")</f>
        <v>14</v>
      </c>
      <c r="G14" s="47">
        <f>COUNTIFS('Version 18.03.2020'!$I$5:$I830,"BAM",'Version 18.03.2020'!$K$5:$K830,"Conjoint(e)/PACS")</f>
        <v>18</v>
      </c>
      <c r="H14" s="66">
        <f>SUM(COUNTIFS('Version 18.03.2020'!$I$5:$I830,{"AUTRES";"UID";"CII";"*EA*"},'Version 18.03.2020'!$K$5:$K830,"Conjoint(e)/PACS"))</f>
        <v>11</v>
      </c>
      <c r="I14" s="46">
        <f>COUNTIFS('Version 18.03.2020'!$J$5:$J830,"AIR",'Version 18.03.2020'!$K$5:$K830,"Conjoint(e)/PACS")</f>
        <v>8</v>
      </c>
      <c r="J14" s="47">
        <f>COUNTIFS('Version 18.03.2020'!$J$5:$J830,"MAR",'Version 18.03.2020'!$K$5:$K830,"Conjoint(e)/PACS")</f>
        <v>19</v>
      </c>
      <c r="K14" s="66">
        <f>COUNTIFS('Version 18.03.2020'!$J$5:$J830,"TER",'Version 18.03.2020'!$K$5:$K830,"Conjoint(e)/PACS")</f>
        <v>254</v>
      </c>
      <c r="L14" s="137">
        <f>COUNTIF('Version 18.03.2020'!$K$5:$K830,"Conjoint(e)/PACS")</f>
        <v>281</v>
      </c>
      <c r="M14" s="82" t="e">
        <f>L14/L13</f>
        <v>#DIV/0!</v>
      </c>
      <c r="P14" s="150" t="s">
        <v>18</v>
      </c>
      <c r="Q14" s="46">
        <f>COUNTIFS('Version 18.03.2020'!$I$255:$I830,"*GSB*",'Version 18.03.2020'!$K$255:$K830,"Conjoint(e)/PACS")</f>
        <v>5</v>
      </c>
      <c r="R14" s="47">
        <f>COUNTIFS('Version 18.03.2020'!$I$255:$I830,"3a",'Version 18.03.2020'!$K$255:$K830,"Conjoint(e)/PACS")</f>
        <v>67</v>
      </c>
      <c r="S14" s="47">
        <f>COUNTIFS('Version 18.03.2020'!$I$255:$I830,"4e",'Version 18.03.2020'!$K$255:$K830,"Conjoint(e)/PACS")</f>
        <v>70</v>
      </c>
      <c r="T14" s="47">
        <f>COUNTIFS('Version 18.03.2020'!$I$255:$I830,"*CNEC*",'Version 18.03.2020'!$K$255:$K830,"Conjoint(e)/PACS")</f>
        <v>10</v>
      </c>
      <c r="U14" s="47">
        <f>COUNTIFS('Version 18.03.2020'!$I$255:$I830,"BAM",'Version 18.03.2020'!$K$255:$K830,"Conjoint(e)/PACS")</f>
        <v>11</v>
      </c>
      <c r="V14" s="66">
        <f>SUM(COUNTIFS('Version 18.03.2020'!$I$255:$I830,{"AUTRES";"UID";"CII";"*EA*"},'Version 18.03.2020'!$K$255:$K830,"Conjoint(e)/PACS"))</f>
        <v>6</v>
      </c>
      <c r="W14" s="46">
        <f>COUNTIFS('Version 18.03.2020'!$J$255:$J830,"AIR",'Version 18.03.2020'!$K$255:$K830,"Conjoint(e)/PACS")</f>
        <v>4</v>
      </c>
      <c r="X14" s="47">
        <f>COUNTIFS('Version 18.03.2020'!$J$255:$J830,"MAR",'Version 18.03.2020'!$K$255:$K830,"Conjoint(e)/PACS")</f>
        <v>12</v>
      </c>
      <c r="Y14" s="66">
        <f>COUNTIFS('Version 18.03.2020'!$J$255:$J830,"TER",'Version 18.03.2020'!$K$255:$K830,"Conjoint(e)/PACS")</f>
        <v>153</v>
      </c>
      <c r="Z14" s="137">
        <f>COUNTIF('Version 18.03.2020'!$K$255:$K830,"Conjoint(e)/PACS")</f>
        <v>169</v>
      </c>
      <c r="AA14" s="82" t="e">
        <f>Z14/Z13</f>
        <v>#DIV/0!</v>
      </c>
    </row>
    <row r="15" spans="2:28" s="3" customFormat="1" ht="27.75" customHeight="1" x14ac:dyDescent="0.25">
      <c r="B15" s="151" t="s">
        <v>24</v>
      </c>
      <c r="C15" s="48">
        <f>COUNTIFS('Version 18.03.2020'!$I$5:$I831,"*GSB*",'Version 18.03.2020'!$K$5:$K831,"Enfant mineur")</f>
        <v>19</v>
      </c>
      <c r="D15" s="35">
        <f>COUNTIFS('Version 18.03.2020'!$I$5:$I831,"3a",'Version 18.03.2020'!$K$5:$K831,"Enfant mineur")</f>
        <v>74</v>
      </c>
      <c r="E15" s="35">
        <f>COUNTIFS('Version 18.03.2020'!$I$5:$I831,"4e",'Version 18.03.2020'!$K$5:$K831,"Enfant mineur")</f>
        <v>126</v>
      </c>
      <c r="F15" s="35">
        <f>COUNTIFS('Version 18.03.2020'!$I$5:$I831,"*CNEC*",'Version 18.03.2020'!$K$5:$K831,"Enfant mineur")</f>
        <v>25</v>
      </c>
      <c r="G15" s="35">
        <f>COUNTIFS('Version 18.03.2020'!$I$5:$I831,"BAM",'Version 18.03.2020'!$K$5:$K831,"Enfant mineur")</f>
        <v>28</v>
      </c>
      <c r="H15" s="67">
        <f>SUM(COUNTIFS('Version 18.03.2020'!$I$5:$I831,{"AUTRES";"UID";"CII";"*EA*"},'Version 18.03.2020'!$K$5:$K831,"Enfant mineur"))</f>
        <v>17</v>
      </c>
      <c r="I15" s="48">
        <f>COUNTIFS('Version 18.03.2020'!$J$5:$J831,"AIR",'Version 18.03.2020'!$K$5:$K831,"Enfant mineur")</f>
        <v>11</v>
      </c>
      <c r="J15" s="35">
        <f>COUNTIFS('Version 18.03.2020'!$J$5:$J831,"MAR",'Version 18.03.2020'!$K$5:$K831,"Enfant mineur")</f>
        <v>30</v>
      </c>
      <c r="K15" s="67">
        <f>COUNTIFS('Version 18.03.2020'!$J$5:$J831,"TER",'Version 18.03.2020'!$K$5:$K831,"Enfant mineur")</f>
        <v>249</v>
      </c>
      <c r="L15" s="138">
        <f>COUNTIF('Version 18.03.2020'!$K$5:$K831,"Enfant mineur")</f>
        <v>290</v>
      </c>
      <c r="M15" s="83" t="e">
        <f>L15/L13</f>
        <v>#DIV/0!</v>
      </c>
      <c r="P15" s="151" t="s">
        <v>24</v>
      </c>
      <c r="Q15" s="48">
        <f>COUNTIFS('Version 18.03.2020'!$I$255:$I831,"*GSB*",'Version 18.03.2020'!$K$255:$K831,"Enfant mineur")</f>
        <v>11</v>
      </c>
      <c r="R15" s="35">
        <f>COUNTIFS('Version 18.03.2020'!$I$255:$I831,"3a",'Version 18.03.2020'!$K$255:$K831,"Enfant mineur")</f>
        <v>43</v>
      </c>
      <c r="S15" s="35">
        <f>COUNTIFS('Version 18.03.2020'!$I$255:$I831,"4e",'Version 18.03.2020'!$K$255:$K831,"Enfant mineur")</f>
        <v>83</v>
      </c>
      <c r="T15" s="35">
        <f>COUNTIFS('Version 18.03.2020'!$I$255:$I831,"*CNEC*",'Version 18.03.2020'!$K$255:$K831,"Enfant mineur")</f>
        <v>13</v>
      </c>
      <c r="U15" s="35">
        <f>COUNTIFS('Version 18.03.2020'!$I$255:$I831,"BAM",'Version 18.03.2020'!$K$255:$K831,"Enfant mineur")</f>
        <v>11</v>
      </c>
      <c r="V15" s="67">
        <f>SUM(COUNTIFS('Version 18.03.2020'!$I$255:$I831,{"AUTRES";"UID";"CII";"*EA*"},'Version 18.03.2020'!$K$255:$K831,"Enfant mineur"))</f>
        <v>11</v>
      </c>
      <c r="W15" s="48">
        <f>COUNTIFS('Version 18.03.2020'!$J$255:$J831,"AIR",'Version 18.03.2020'!$K$255:$K831,"Enfant mineur")</f>
        <v>8</v>
      </c>
      <c r="X15" s="35">
        <f>COUNTIFS('Version 18.03.2020'!$J$255:$J831,"MAR",'Version 18.03.2020'!$K$255:$K831,"Enfant mineur")</f>
        <v>11</v>
      </c>
      <c r="Y15" s="67">
        <f>COUNTIFS('Version 18.03.2020'!$J$255:$J831,"TER",'Version 18.03.2020'!$K$255:$K831,"Enfant mineur")</f>
        <v>154</v>
      </c>
      <c r="Z15" s="138">
        <f>COUNTIF('Version 18.03.2020'!$K$255:$K831,"Enfant mineur")</f>
        <v>173</v>
      </c>
      <c r="AA15" s="83" t="e">
        <f>Z15/Z13</f>
        <v>#DIV/0!</v>
      </c>
    </row>
    <row r="16" spans="2:28" s="3" customFormat="1" ht="27.75" customHeight="1" thickBot="1" x14ac:dyDescent="0.3">
      <c r="B16" s="154" t="s">
        <v>33</v>
      </c>
      <c r="C16" s="124">
        <f>COUNTIFS('Version 18.03.2020'!$I$5:$I832,"*GSB*",'Version 18.03.2020'!$K$5:$K832,"Enfant majeur")</f>
        <v>4</v>
      </c>
      <c r="D16" s="125">
        <f>COUNTIFS('Version 18.03.2020'!$I$5:$I832,"3a",'Version 18.03.2020'!$K$5:$K832,"Enfant majeur")</f>
        <v>25</v>
      </c>
      <c r="E16" s="125">
        <f>COUNTIFS('Version 18.03.2020'!$I$5:$I832,"4e",'Version 18.03.2020'!$K$5:$K832,"Enfant majeur")</f>
        <v>19</v>
      </c>
      <c r="F16" s="125">
        <f>COUNTIFS('Version 18.03.2020'!$I$5:$I832,"*CNEC*",'Version 18.03.2020'!$K$5:$K832,"Enfant majeur")</f>
        <v>2</v>
      </c>
      <c r="G16" s="125">
        <f>COUNTIFS('Version 18.03.2020'!$I$5:$I832,"BAM",'Version 18.03.2020'!$K$5:$K832,"Enfant majeur")</f>
        <v>2</v>
      </c>
      <c r="H16" s="126">
        <f>SUM(COUNTIFS('Version 18.03.2020'!$I$5:$I832,{"AUTRES";"UID";"CII";"*EA*"},'Version 18.03.2020'!$K$5:$K832,"Enfant majeur"))</f>
        <v>2</v>
      </c>
      <c r="I16" s="124">
        <f>COUNTIFS('Version 18.03.2020'!$J$5:$J832,"AIR",'Version 18.03.2020'!$K$5:$K832,"Enfant majeur")</f>
        <v>0</v>
      </c>
      <c r="J16" s="125">
        <f>COUNTIFS('Version 18.03.2020'!$J$5:$J832,"MAR",'Version 18.03.2020'!$K$5:$K832,"Enfant majeur")</f>
        <v>2</v>
      </c>
      <c r="K16" s="126">
        <f>COUNTIFS('Version 18.03.2020'!$J$5:$J832,"TER",'Version 18.03.2020'!$K$5:$K832,"Enfant majeur")</f>
        <v>52</v>
      </c>
      <c r="L16" s="141">
        <f>COUNTIF('Version 18.03.2020'!$K$5:$K832,"Enfant majeur")</f>
        <v>54</v>
      </c>
      <c r="M16" s="84" t="e">
        <f>L16/L13</f>
        <v>#DIV/0!</v>
      </c>
      <c r="P16" s="154" t="s">
        <v>33</v>
      </c>
      <c r="Q16" s="124">
        <f>COUNTIFS('Version 18.03.2020'!$I$255:$I832,"*GSB*",'Version 18.03.2020'!$K$255:$K832,"Enfant majeur")</f>
        <v>2</v>
      </c>
      <c r="R16" s="125">
        <f>COUNTIFS('Version 18.03.2020'!$I$255:$I832,"3a",'Version 18.03.2020'!$K$255:$K832,"Enfant majeur")</f>
        <v>16</v>
      </c>
      <c r="S16" s="125">
        <f>COUNTIFS('Version 18.03.2020'!$I$255:$I832,"4e",'Version 18.03.2020'!$K$255:$K832,"Enfant majeur")</f>
        <v>12</v>
      </c>
      <c r="T16" s="125">
        <f>COUNTIFS('Version 18.03.2020'!$I$255:$I832,"*CNEC*",'Version 18.03.2020'!$K$255:$K832,"Enfant majeur")</f>
        <v>2</v>
      </c>
      <c r="U16" s="125">
        <f>COUNTIFS('Version 18.03.2020'!$I$255:$I832,"BAM",'Version 18.03.2020'!$K$255:$K832,"Enfant majeur")</f>
        <v>1</v>
      </c>
      <c r="V16" s="126">
        <f>SUM(COUNTIFS('Version 18.03.2020'!$I$255:$I832,{"AUTRES";"UID";"CII";"*EA*"},'Version 18.03.2020'!$K$255:$K832,"Enfant majeur"))</f>
        <v>1</v>
      </c>
      <c r="W16" s="124">
        <f>COUNTIFS('Version 18.03.2020'!$J$255:$J832,"AIR",'Version 18.03.2020'!$K$255:$K832,"Enfant majeur")</f>
        <v>0</v>
      </c>
      <c r="X16" s="125">
        <f>COUNTIFS('Version 18.03.2020'!$J$255:$J832,"MAR",'Version 18.03.2020'!$K$255:$K832,"Enfant majeur")</f>
        <v>1</v>
      </c>
      <c r="Y16" s="126">
        <f>COUNTIFS('Version 18.03.2020'!$J$255:$J832,"TER",'Version 18.03.2020'!$K$255:$K832,"Enfant majeur")</f>
        <v>33</v>
      </c>
      <c r="Z16" s="141">
        <f>COUNTIF('Version 18.03.2020'!$K$255:$K832,"Enfant majeur")</f>
        <v>34</v>
      </c>
      <c r="AA16" s="84" t="e">
        <f>Z16/Z13</f>
        <v>#DIV/0!</v>
      </c>
    </row>
    <row r="17" spans="2:27" s="3" customFormat="1" ht="15.75" thickBot="1" x14ac:dyDescent="0.3">
      <c r="B17" s="134"/>
      <c r="C17" s="128"/>
      <c r="D17" s="128"/>
      <c r="E17" s="128"/>
      <c r="F17" s="128"/>
      <c r="G17" s="128"/>
      <c r="H17" s="128"/>
      <c r="I17" s="128"/>
      <c r="J17" s="128"/>
      <c r="K17" s="128"/>
      <c r="L17" s="127"/>
      <c r="M17" s="130"/>
      <c r="P17" s="134"/>
      <c r="Q17" s="128"/>
      <c r="R17" s="128"/>
      <c r="S17" s="128"/>
      <c r="T17" s="128"/>
      <c r="U17" s="128"/>
      <c r="V17" s="128"/>
      <c r="W17" s="128"/>
      <c r="X17" s="128"/>
      <c r="Y17" s="128"/>
      <c r="Z17" s="127"/>
      <c r="AA17" s="130"/>
    </row>
    <row r="18" spans="2:27" s="3" customFormat="1" ht="27.75" customHeight="1" thickBot="1" x14ac:dyDescent="0.3">
      <c r="B18" s="135"/>
      <c r="C18" s="143" t="s">
        <v>65</v>
      </c>
      <c r="D18" s="144" t="s">
        <v>61</v>
      </c>
      <c r="E18" s="144" t="s">
        <v>71</v>
      </c>
      <c r="F18" s="144" t="s">
        <v>40</v>
      </c>
      <c r="G18" s="144" t="s">
        <v>64</v>
      </c>
      <c r="H18" s="145" t="s">
        <v>31</v>
      </c>
      <c r="I18" s="146" t="s">
        <v>32</v>
      </c>
      <c r="J18" s="144" t="s">
        <v>66</v>
      </c>
      <c r="K18" s="147" t="s">
        <v>67</v>
      </c>
      <c r="L18" s="136" t="s">
        <v>35</v>
      </c>
      <c r="M18" s="123"/>
      <c r="P18" s="135"/>
      <c r="Q18" s="143" t="s">
        <v>65</v>
      </c>
      <c r="R18" s="144" t="s">
        <v>61</v>
      </c>
      <c r="S18" s="144" t="s">
        <v>71</v>
      </c>
      <c r="T18" s="144" t="s">
        <v>40</v>
      </c>
      <c r="U18" s="144" t="s">
        <v>64</v>
      </c>
      <c r="V18" s="145" t="s">
        <v>31</v>
      </c>
      <c r="W18" s="146" t="s">
        <v>32</v>
      </c>
      <c r="X18" s="144" t="s">
        <v>66</v>
      </c>
      <c r="Y18" s="147" t="s">
        <v>67</v>
      </c>
      <c r="Z18" s="136" t="s">
        <v>35</v>
      </c>
      <c r="AA18" s="123"/>
    </row>
    <row r="19" spans="2:27" s="3" customFormat="1" ht="27.75" customHeight="1" thickBot="1" x14ac:dyDescent="0.3">
      <c r="B19" s="149" t="s">
        <v>52</v>
      </c>
      <c r="C19" s="85">
        <f>'Version 18.03.2020'!AF3</f>
        <v>32</v>
      </c>
      <c r="D19" s="44">
        <f>'Version 18.03.2020'!AG3</f>
        <v>200</v>
      </c>
      <c r="E19" s="44">
        <f>'Version 18.03.2020'!AH3</f>
        <v>273</v>
      </c>
      <c r="F19" s="44">
        <f>'Version 18.03.2020'!AI3</f>
        <v>41</v>
      </c>
      <c r="G19" s="44">
        <f>'Version 18.03.2020'!AJ3</f>
        <v>49</v>
      </c>
      <c r="H19" s="45">
        <f>'Version 18.03.2020'!AK3</f>
        <v>30</v>
      </c>
      <c r="I19" s="60">
        <f>'Version 18.03.2020'!AL3</f>
        <v>19</v>
      </c>
      <c r="J19" s="44">
        <f>'Version 18.03.2020'!AM3</f>
        <v>52</v>
      </c>
      <c r="K19" s="59">
        <f>'Version 18.03.2020'!AN3</f>
        <v>555</v>
      </c>
      <c r="L19" s="136">
        <f t="array" ref="L19">SUM(IF('Version 18.03.2020'!F5:F820&lt;&gt;"",1/COUNTIF('Version 18.03.2020'!F5:F820,'Version 18.03.2020'!F5:F820)))</f>
        <v>626</v>
      </c>
      <c r="M19" s="131"/>
      <c r="P19" s="149" t="s">
        <v>52</v>
      </c>
      <c r="Q19" s="168">
        <f>'Version 18.03.2020'!AF2</f>
        <v>18</v>
      </c>
      <c r="R19" s="169">
        <f>'Version 18.03.2020'!AG2</f>
        <v>126</v>
      </c>
      <c r="S19" s="169">
        <f>'Version 18.03.2020'!AH2</f>
        <v>165</v>
      </c>
      <c r="T19" s="169">
        <f>'Version 18.03.2020'!AI2</f>
        <v>25</v>
      </c>
      <c r="U19" s="169">
        <f>'Version 18.03.2020'!AJ2</f>
        <v>23</v>
      </c>
      <c r="V19" s="170">
        <f>'Version 18.03.2020'!AK2</f>
        <v>18</v>
      </c>
      <c r="W19" s="171">
        <f>'Version 18.03.2020'!AL2</f>
        <v>12</v>
      </c>
      <c r="X19" s="169">
        <f>'Version 18.03.2020'!AM2</f>
        <v>24</v>
      </c>
      <c r="Y19" s="172">
        <f>'Version 18.03.2020'!AN2</f>
        <v>340</v>
      </c>
      <c r="Z19" s="136">
        <f t="array" ref="Z19">SUM(IF('Version 18.03.2020'!F255:F820&lt;&gt;"",1/COUNTIF('Version 18.03.2020'!F255:F820,'Version 18.03.2020'!F255:F820)))</f>
        <v>376</v>
      </c>
      <c r="AA19" s="131"/>
    </row>
    <row r="20" spans="2:27" ht="27.75" customHeight="1" thickBot="1" x14ac:dyDescent="0.3">
      <c r="B20" s="136" t="s">
        <v>39</v>
      </c>
      <c r="C20" s="129">
        <f t="shared" ref="C20:J20" si="0">C19/$L$19</f>
        <v>5.1118210862619806E-2</v>
      </c>
      <c r="D20" s="132">
        <f t="shared" si="0"/>
        <v>0.31948881789137379</v>
      </c>
      <c r="E20" s="132">
        <f t="shared" si="0"/>
        <v>0.43610223642172524</v>
      </c>
      <c r="F20" s="132">
        <f t="shared" si="0"/>
        <v>6.5495207667731634E-2</v>
      </c>
      <c r="G20" s="132">
        <f t="shared" si="0"/>
        <v>7.8274760383386585E-2</v>
      </c>
      <c r="H20" s="132">
        <f t="shared" si="0"/>
        <v>4.7923322683706068E-2</v>
      </c>
      <c r="I20" s="133">
        <f t="shared" si="0"/>
        <v>3.035143769968051E-2</v>
      </c>
      <c r="J20" s="132">
        <f t="shared" si="0"/>
        <v>8.3067092651757185E-2</v>
      </c>
      <c r="K20" s="132">
        <f>K19/$L$19</f>
        <v>0.88658146964856233</v>
      </c>
      <c r="L20" s="142">
        <v>1</v>
      </c>
      <c r="P20" s="136" t="s">
        <v>39</v>
      </c>
      <c r="Q20" s="129">
        <f t="shared" ref="Q20:Y20" si="1">Q19/$Z$19</f>
        <v>4.7872340425531915E-2</v>
      </c>
      <c r="R20" s="132">
        <f t="shared" si="1"/>
        <v>0.33510638297872342</v>
      </c>
      <c r="S20" s="132">
        <f t="shared" si="1"/>
        <v>0.43882978723404253</v>
      </c>
      <c r="T20" s="132">
        <f t="shared" si="1"/>
        <v>6.6489361702127658E-2</v>
      </c>
      <c r="U20" s="132">
        <f t="shared" si="1"/>
        <v>6.1170212765957445E-2</v>
      </c>
      <c r="V20" s="132">
        <f t="shared" si="1"/>
        <v>4.7872340425531915E-2</v>
      </c>
      <c r="W20" s="133">
        <f t="shared" si="1"/>
        <v>3.1914893617021274E-2</v>
      </c>
      <c r="X20" s="132">
        <f t="shared" si="1"/>
        <v>6.3829787234042548E-2</v>
      </c>
      <c r="Y20" s="132">
        <f t="shared" si="1"/>
        <v>0.9042553191489362</v>
      </c>
      <c r="Z20" s="142">
        <v>1</v>
      </c>
    </row>
    <row r="22" spans="2:27" x14ac:dyDescent="0.25">
      <c r="H22">
        <f>COUNTIF('Version 18.03.2020'!$I$255:$I820,"*GSB*")</f>
        <v>18</v>
      </c>
    </row>
    <row r="24" spans="2:27" s="100" customFormat="1" x14ac:dyDescent="0.25">
      <c r="B24" s="30"/>
      <c r="C24" s="30"/>
      <c r="G24" s="30"/>
    </row>
    <row r="25" spans="2:27" x14ac:dyDescent="0.25">
      <c r="B25" s="96"/>
      <c r="C25" s="98"/>
    </row>
    <row r="26" spans="2:27" x14ac:dyDescent="0.25">
      <c r="B26" s="96"/>
      <c r="C26" s="98"/>
    </row>
    <row r="27" spans="2:27" x14ac:dyDescent="0.25">
      <c r="B27" s="96"/>
      <c r="C27" s="98"/>
    </row>
    <row r="28" spans="2:27" x14ac:dyDescent="0.25">
      <c r="B28" s="96"/>
      <c r="C28" s="98"/>
    </row>
    <row r="29" spans="2:27" x14ac:dyDescent="0.25">
      <c r="B29" s="96"/>
      <c r="C29" s="98"/>
    </row>
    <row r="42" spans="2:3" s="100" customFormat="1" x14ac:dyDescent="0.25">
      <c r="B42"/>
      <c r="C42"/>
    </row>
    <row r="67" spans="2:3" ht="30" x14ac:dyDescent="0.25">
      <c r="B67" s="99" t="s">
        <v>48</v>
      </c>
      <c r="C67" s="100" t="s">
        <v>49</v>
      </c>
    </row>
    <row r="68" spans="2:3" x14ac:dyDescent="0.25">
      <c r="B68" s="96" t="s">
        <v>61</v>
      </c>
      <c r="C68" s="98">
        <v>52</v>
      </c>
    </row>
    <row r="69" spans="2:3" x14ac:dyDescent="0.25">
      <c r="B69" s="96" t="s">
        <v>71</v>
      </c>
      <c r="C69" s="98">
        <v>65</v>
      </c>
    </row>
    <row r="70" spans="2:3" x14ac:dyDescent="0.25">
      <c r="B70" s="96" t="s">
        <v>31</v>
      </c>
      <c r="C70" s="98">
        <v>3</v>
      </c>
    </row>
    <row r="71" spans="2:3" x14ac:dyDescent="0.25">
      <c r="B71" s="96" t="s">
        <v>64</v>
      </c>
      <c r="C71" s="98">
        <v>16</v>
      </c>
    </row>
    <row r="72" spans="2:3" x14ac:dyDescent="0.25">
      <c r="B72" s="96" t="s">
        <v>41</v>
      </c>
      <c r="C72" s="98">
        <v>8</v>
      </c>
    </row>
    <row r="73" spans="2:3" x14ac:dyDescent="0.25">
      <c r="B73" s="96" t="s">
        <v>74</v>
      </c>
      <c r="C73" s="98">
        <v>3</v>
      </c>
    </row>
    <row r="74" spans="2:3" x14ac:dyDescent="0.25">
      <c r="B74" s="96" t="s">
        <v>70</v>
      </c>
      <c r="C74" s="98">
        <v>8</v>
      </c>
    </row>
    <row r="75" spans="2:3" x14ac:dyDescent="0.25">
      <c r="B75" s="96" t="s">
        <v>46</v>
      </c>
      <c r="C75" s="98"/>
    </row>
    <row r="76" spans="2:3" x14ac:dyDescent="0.25">
      <c r="B76" s="96" t="s">
        <v>45</v>
      </c>
      <c r="C76" s="98">
        <v>155</v>
      </c>
    </row>
    <row r="78" spans="2:3" ht="30" x14ac:dyDescent="0.25">
      <c r="B78" s="99" t="s">
        <v>48</v>
      </c>
      <c r="C78" s="100" t="s">
        <v>47</v>
      </c>
    </row>
    <row r="79" spans="2:3" x14ac:dyDescent="0.25">
      <c r="B79" s="96" t="s">
        <v>18</v>
      </c>
      <c r="C79" s="95">
        <v>71</v>
      </c>
    </row>
    <row r="80" spans="2:3" x14ac:dyDescent="0.25">
      <c r="B80" s="97" t="s">
        <v>61</v>
      </c>
      <c r="C80" s="95">
        <v>24</v>
      </c>
    </row>
    <row r="81" spans="2:3" x14ac:dyDescent="0.25">
      <c r="B81" s="97" t="s">
        <v>71</v>
      </c>
      <c r="C81" s="95">
        <v>36</v>
      </c>
    </row>
    <row r="82" spans="2:3" x14ac:dyDescent="0.25">
      <c r="B82" s="97" t="s">
        <v>64</v>
      </c>
      <c r="C82" s="95">
        <v>6</v>
      </c>
    </row>
    <row r="83" spans="2:3" x14ac:dyDescent="0.25">
      <c r="B83" s="97" t="s">
        <v>41</v>
      </c>
      <c r="C83" s="95">
        <v>1</v>
      </c>
    </row>
    <row r="84" spans="2:3" x14ac:dyDescent="0.25">
      <c r="B84" s="97" t="s">
        <v>74</v>
      </c>
      <c r="C84" s="95">
        <v>2</v>
      </c>
    </row>
    <row r="85" spans="2:3" x14ac:dyDescent="0.25">
      <c r="B85" s="97" t="s">
        <v>70</v>
      </c>
      <c r="C85" s="95">
        <v>2</v>
      </c>
    </row>
    <row r="86" spans="2:3" x14ac:dyDescent="0.25">
      <c r="B86" s="96" t="s">
        <v>33</v>
      </c>
      <c r="C86" s="95">
        <v>13</v>
      </c>
    </row>
    <row r="87" spans="2:3" x14ac:dyDescent="0.25">
      <c r="B87" s="97" t="s">
        <v>61</v>
      </c>
      <c r="C87" s="95">
        <v>6</v>
      </c>
    </row>
    <row r="88" spans="2:3" x14ac:dyDescent="0.25">
      <c r="B88" s="97" t="s">
        <v>71</v>
      </c>
      <c r="C88" s="95">
        <v>4</v>
      </c>
    </row>
    <row r="89" spans="2:3" x14ac:dyDescent="0.25">
      <c r="B89" s="97" t="s">
        <v>31</v>
      </c>
      <c r="C89" s="95">
        <v>1</v>
      </c>
    </row>
    <row r="90" spans="2:3" x14ac:dyDescent="0.25">
      <c r="B90" s="97" t="s">
        <v>64</v>
      </c>
      <c r="C90" s="95">
        <v>1</v>
      </c>
    </row>
    <row r="91" spans="2:3" x14ac:dyDescent="0.25">
      <c r="B91" s="97" t="s">
        <v>70</v>
      </c>
      <c r="C91" s="95">
        <v>1</v>
      </c>
    </row>
    <row r="92" spans="2:3" x14ac:dyDescent="0.25">
      <c r="B92" s="96" t="s">
        <v>24</v>
      </c>
      <c r="C92" s="95">
        <v>71</v>
      </c>
    </row>
    <row r="93" spans="2:3" x14ac:dyDescent="0.25">
      <c r="B93" s="97" t="s">
        <v>61</v>
      </c>
      <c r="C93" s="95">
        <v>22</v>
      </c>
    </row>
    <row r="94" spans="2:3" x14ac:dyDescent="0.25">
      <c r="B94" s="97" t="s">
        <v>71</v>
      </c>
      <c r="C94" s="95">
        <v>25</v>
      </c>
    </row>
    <row r="95" spans="2:3" x14ac:dyDescent="0.25">
      <c r="B95" s="97" t="s">
        <v>31</v>
      </c>
      <c r="C95" s="95">
        <v>2</v>
      </c>
    </row>
    <row r="96" spans="2:3" x14ac:dyDescent="0.25">
      <c r="B96" s="97" t="s">
        <v>64</v>
      </c>
      <c r="C96" s="95">
        <v>9</v>
      </c>
    </row>
    <row r="97" spans="2:3" x14ac:dyDescent="0.25">
      <c r="B97" s="97" t="s">
        <v>41</v>
      </c>
      <c r="C97" s="95">
        <v>7</v>
      </c>
    </row>
    <row r="98" spans="2:3" x14ac:dyDescent="0.25">
      <c r="B98" s="97" t="s">
        <v>74</v>
      </c>
      <c r="C98" s="95">
        <v>1</v>
      </c>
    </row>
    <row r="99" spans="2:3" x14ac:dyDescent="0.25">
      <c r="B99" s="97" t="s">
        <v>70</v>
      </c>
      <c r="C99" s="95">
        <v>5</v>
      </c>
    </row>
    <row r="100" spans="2:3" x14ac:dyDescent="0.25">
      <c r="B100" s="96" t="s">
        <v>46</v>
      </c>
      <c r="C100" s="95"/>
    </row>
    <row r="101" spans="2:3" x14ac:dyDescent="0.25">
      <c r="B101" s="97" t="s">
        <v>46</v>
      </c>
      <c r="C101" s="95"/>
    </row>
    <row r="102" spans="2:3" x14ac:dyDescent="0.25">
      <c r="B102" s="96" t="s">
        <v>45</v>
      </c>
      <c r="C102" s="95">
        <v>155</v>
      </c>
    </row>
  </sheetData>
  <mergeCells count="2">
    <mergeCell ref="B1:N1"/>
    <mergeCell ref="P1:AA1"/>
  </mergeCells>
  <pageMargins left="0.7" right="0.7" top="0.75" bottom="0.75" header="0.3" footer="0.3"/>
  <pageSetup paperSize="9" orientation="portrait" r:id="rId3"/>
  <ignoredErrors>
    <ignoredError sqref="Z19" formulaRange="1"/>
  </ignoredErrors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Version 18.03.2020</vt:lpstr>
      <vt:lpstr>STATS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ADAMISTE Angélique SCH</dc:creator>
  <cp:lastModifiedBy>Angélique ADAMISTE</cp:lastModifiedBy>
  <cp:lastPrinted>2021-08-24T12:52:25Z</cp:lastPrinted>
  <dcterms:created xsi:type="dcterms:W3CDTF">2020-05-13T09:38:29Z</dcterms:created>
  <dcterms:modified xsi:type="dcterms:W3CDTF">2022-02-01T12:57:36Z</dcterms:modified>
</cp:coreProperties>
</file>