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/>
  <mc:AlternateContent xmlns:mc="http://schemas.openxmlformats.org/markup-compatibility/2006">
    <mc:Choice Requires="x15">
      <x15ac:absPath xmlns:x15ac="http://schemas.microsoft.com/office/spreadsheetml/2010/11/ac" url="https://d.docs.live.net/5d8bbb536b790db9/Bureau/"/>
    </mc:Choice>
  </mc:AlternateContent>
  <xr:revisionPtr revIDLastSave="6" documentId="8_{31921D58-C3F2-4E9E-9126-21A4E5C09817}" xr6:coauthVersionLast="47" xr6:coauthVersionMax="47" xr10:uidLastSave="{FBB94AD4-FBE2-4DB0-A62D-9922804BC6F9}"/>
  <bookViews>
    <workbookView xWindow="-110" yWindow="-110" windowWidth="19420" windowHeight="10420" activeTab="1" xr2:uid="{00000000-000D-0000-FFFF-FFFF00000000}"/>
  </bookViews>
  <sheets>
    <sheet name="Budget" sheetId="4" r:id="rId1"/>
    <sheet name="Livre de compte" sheetId="7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9" i="7" l="1"/>
  <c r="E43" i="7"/>
  <c r="H30" i="7"/>
  <c r="H20" i="4"/>
  <c r="H9" i="4"/>
  <c r="H10" i="4"/>
  <c r="H22" i="4"/>
  <c r="H23" i="4"/>
  <c r="H21" i="4"/>
  <c r="J47" i="4"/>
  <c r="J46" i="4"/>
  <c r="J45" i="4"/>
  <c r="J44" i="4"/>
  <c r="J43" i="4"/>
  <c r="J42" i="4"/>
  <c r="J41" i="4"/>
  <c r="J40" i="4"/>
  <c r="J33" i="4"/>
  <c r="J32" i="4"/>
  <c r="J31" i="4"/>
  <c r="J30" i="4"/>
  <c r="J29" i="4"/>
  <c r="J28" i="4"/>
  <c r="J27" i="4"/>
  <c r="J26" i="4"/>
  <c r="J25" i="4"/>
  <c r="J23" i="4"/>
  <c r="J22" i="4"/>
  <c r="J21" i="4"/>
  <c r="J18" i="4"/>
  <c r="J11" i="4"/>
  <c r="J10" i="4"/>
  <c r="J8" i="4"/>
  <c r="H47" i="4"/>
  <c r="H46" i="4"/>
  <c r="H45" i="4"/>
  <c r="H44" i="4"/>
  <c r="H43" i="4"/>
  <c r="H42" i="4"/>
  <c r="H41" i="4"/>
  <c r="H40" i="4"/>
  <c r="H11" i="4"/>
  <c r="H8" i="4"/>
  <c r="H33" i="4"/>
  <c r="H32" i="4"/>
  <c r="H31" i="4"/>
  <c r="H30" i="4"/>
  <c r="H29" i="4"/>
  <c r="H28" i="4"/>
  <c r="H27" i="4"/>
  <c r="H26" i="4"/>
  <c r="H25" i="4"/>
  <c r="H18" i="4"/>
  <c r="H74" i="4"/>
  <c r="J48" i="4" l="1"/>
  <c r="J15" i="4"/>
  <c r="J35" i="4"/>
  <c r="H48" i="4"/>
  <c r="H15" i="4"/>
  <c r="H35" i="4"/>
  <c r="J37" i="4" l="1"/>
  <c r="J52" i="4"/>
  <c r="J53" i="4" s="1"/>
  <c r="H37" i="4"/>
  <c r="H52" i="4"/>
  <c r="H53" i="4" l="1"/>
  <c r="H55" i="4" s="1"/>
  <c r="H21" i="7"/>
  <c r="J55" i="4"/>
  <c r="E57" i="4"/>
</calcChain>
</file>

<file path=xl/sharedStrings.xml><?xml version="1.0" encoding="utf-8"?>
<sst xmlns="http://schemas.openxmlformats.org/spreadsheetml/2006/main" count="225" uniqueCount="96">
  <si>
    <t>Remboursements Santé</t>
  </si>
  <si>
    <t>Alimentation</t>
  </si>
  <si>
    <t>Loisirs/Sorties</t>
  </si>
  <si>
    <t>u</t>
  </si>
  <si>
    <t>Solde bancaire début de mois =</t>
  </si>
  <si>
    <t>v</t>
  </si>
  <si>
    <t>w</t>
  </si>
  <si>
    <t>x</t>
  </si>
  <si>
    <t>Revenus</t>
  </si>
  <si>
    <t>Total Revenus</t>
  </si>
  <si>
    <t>Dépenses Vitales</t>
  </si>
  <si>
    <t>Total Dépenses Vitales</t>
  </si>
  <si>
    <t>Dépenses Accessoires</t>
  </si>
  <si>
    <t>Total Dépenses Accessoires</t>
  </si>
  <si>
    <t xml:space="preserve">Mon Budget de : </t>
  </si>
  <si>
    <t>Montant</t>
  </si>
  <si>
    <t>Esthétique/habillement</t>
  </si>
  <si>
    <t>Equipement du logement</t>
  </si>
  <si>
    <t>Retraits d'espèces</t>
  </si>
  <si>
    <t>EDF</t>
  </si>
  <si>
    <t>Frais bancaires</t>
  </si>
  <si>
    <t>Téléphone Internet</t>
  </si>
  <si>
    <t>Voiture - réparations</t>
  </si>
  <si>
    <t>Santé</t>
  </si>
  <si>
    <t>Revenus - Dépenses Vitales</t>
  </si>
  <si>
    <t>Solde bancaire fin de mois</t>
  </si>
  <si>
    <r>
      <t>Total Général Dépenses</t>
    </r>
    <r>
      <rPr>
        <sz val="11"/>
        <rFont val="Calibri"/>
        <family val="2"/>
        <scheme val="minor"/>
      </rPr>
      <t xml:space="preserve"> </t>
    </r>
    <r>
      <rPr>
        <b/>
        <sz val="11"/>
        <color indexed="10"/>
        <rFont val="Wingdings 2"/>
        <family val="1"/>
        <charset val="2"/>
      </rPr>
      <t>l</t>
    </r>
    <r>
      <rPr>
        <b/>
        <sz val="11"/>
        <color indexed="10"/>
        <rFont val="Calibri"/>
        <family val="2"/>
        <scheme val="minor"/>
      </rPr>
      <t>+</t>
    </r>
    <r>
      <rPr>
        <b/>
        <sz val="11"/>
        <color indexed="10"/>
        <rFont val="Wingdings 2"/>
        <family val="1"/>
        <charset val="2"/>
      </rPr>
      <t>m</t>
    </r>
  </si>
  <si>
    <r>
      <t xml:space="preserve">Revenus - Dépenses </t>
    </r>
    <r>
      <rPr>
        <sz val="11"/>
        <rFont val="Calibri"/>
        <family val="2"/>
        <scheme val="minor"/>
      </rPr>
      <t xml:space="preserve"> </t>
    </r>
    <r>
      <rPr>
        <b/>
        <sz val="11"/>
        <color indexed="10"/>
        <rFont val="Wingdings 2"/>
        <family val="1"/>
        <charset val="2"/>
      </rPr>
      <t>k</t>
    </r>
    <r>
      <rPr>
        <b/>
        <sz val="11"/>
        <color indexed="10"/>
        <rFont val="Calibri"/>
        <family val="2"/>
        <scheme val="minor"/>
      </rPr>
      <t>-</t>
    </r>
    <r>
      <rPr>
        <b/>
        <sz val="11"/>
        <color indexed="10"/>
        <rFont val="Wingdings 2"/>
        <family val="1"/>
        <charset val="2"/>
      </rPr>
      <t>l</t>
    </r>
    <r>
      <rPr>
        <b/>
        <sz val="11"/>
        <color indexed="10"/>
        <rFont val="Calibri"/>
        <family val="2"/>
        <scheme val="minor"/>
      </rPr>
      <t>-</t>
    </r>
    <r>
      <rPr>
        <b/>
        <sz val="11"/>
        <color indexed="10"/>
        <rFont val="Wingdings 2"/>
        <family val="1"/>
        <charset val="2"/>
      </rPr>
      <t>m</t>
    </r>
  </si>
  <si>
    <t>Loyer</t>
  </si>
  <si>
    <t>Peage</t>
  </si>
  <si>
    <t xml:space="preserve">Culture/livres </t>
  </si>
  <si>
    <t xml:space="preserve">Pension Alba </t>
  </si>
  <si>
    <t xml:space="preserve">Chats </t>
  </si>
  <si>
    <t xml:space="preserve">Soins Alba </t>
  </si>
  <si>
    <t xml:space="preserve">janvier </t>
  </si>
  <si>
    <t xml:space="preserve">février </t>
  </si>
  <si>
    <t xml:space="preserve">mars </t>
  </si>
  <si>
    <t xml:space="preserve">Taxe habitation </t>
  </si>
  <si>
    <t>Taxe foncière</t>
  </si>
  <si>
    <t>Frais professionnel</t>
  </si>
  <si>
    <t>Remboursements Pro</t>
  </si>
  <si>
    <t xml:space="preserve">Categorie </t>
  </si>
  <si>
    <t xml:space="preserve">Assurance voiture </t>
  </si>
  <si>
    <t>Fevrier</t>
  </si>
  <si>
    <t>Essence</t>
  </si>
  <si>
    <t>Mois</t>
  </si>
  <si>
    <t xml:space="preserve">Date </t>
  </si>
  <si>
    <t>Prevision</t>
  </si>
  <si>
    <t>Réalisé3</t>
  </si>
  <si>
    <t>Prevision2</t>
  </si>
  <si>
    <t>Realise1</t>
  </si>
  <si>
    <t>Realise2</t>
  </si>
  <si>
    <t>Assurance habitation</t>
  </si>
  <si>
    <t>Epargne</t>
  </si>
  <si>
    <t>Prévision3</t>
  </si>
  <si>
    <t>Netflix</t>
  </si>
  <si>
    <t>Detail</t>
  </si>
  <si>
    <t>Salaire</t>
  </si>
  <si>
    <t xml:space="preserve">Salaire </t>
  </si>
  <si>
    <t>Pension Alba</t>
  </si>
  <si>
    <t>Janvier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</si>
  <si>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</si>
  <si>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</si>
  <si>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</si>
  <si>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</si>
  <si>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</si>
  <si>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</si>
  <si>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</si>
  <si>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</si>
  <si>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</si>
  <si>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 xml:space="preserve">Decembre </t>
  </si>
  <si>
    <t xml:space="preserve">Divers </t>
  </si>
  <si>
    <t>Chats</t>
  </si>
  <si>
    <t>Divers</t>
  </si>
  <si>
    <t>Soins Alba</t>
  </si>
  <si>
    <t>Taxe habitation</t>
  </si>
  <si>
    <t>Validation</t>
  </si>
  <si>
    <t>X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</si>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</sst>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.00_ ;[Red]\-#,##0.00\ "/>
  </numFmts>
  <fonts count="23" x14ac:knownFonts="1">
    <font>
      <sz val="10"/>
      <name val="Arial"/>
    </font>
    <font>
      <sz val="10"/>
      <name val="Wingdings 2"/>
      <family val="1"/>
      <charset val="2"/>
    </font>
    <font>
      <sz val="8"/>
      <name val="Arial"/>
    </font>
    <font>
      <b/>
      <sz val="14"/>
      <color indexed="10"/>
      <name val="Wingdings 2"/>
      <family val="1"/>
      <charset val="2"/>
    </font>
    <font>
      <b/>
      <sz val="16"/>
      <color indexed="10"/>
      <name val="Wingdings 2"/>
      <family val="1"/>
      <charset val="2"/>
    </font>
    <font>
      <sz val="10"/>
      <name val="Arial"/>
      <family val="2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indexed="1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2"/>
      <color indexed="9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indexed="10"/>
      <name val="Wingdings 2"/>
      <family val="1"/>
      <charset val="2"/>
    </font>
    <font>
      <b/>
      <sz val="11"/>
      <color indexed="10"/>
      <name val="Calibri"/>
      <family val="2"/>
      <scheme val="minor"/>
    </font>
    <font>
      <sz val="10"/>
      <color theme="7"/>
      <name val="Calibri"/>
      <family val="2"/>
      <scheme val="minor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9CFBC"/>
        <bgColor indexed="64"/>
      </patternFill>
    </fill>
    <fill>
      <patternFill patternType="solid">
        <fgColor rgb="FFF25F71"/>
        <bgColor indexed="64"/>
      </patternFill>
    </fill>
    <fill>
      <patternFill patternType="solid">
        <fgColor rgb="FFB0EAE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9">
    <xf numFmtId="0" fontId="0" fillId="0" borderId="0" xfId="0"/>
    <xf numFmtId="0" fontId="6" fillId="0" borderId="0" xfId="0" applyFont="1" applyFill="1" applyBorder="1"/>
    <xf numFmtId="164" fontId="6" fillId="0" borderId="0" xfId="0" applyNumberFormat="1" applyFont="1" applyFill="1" applyBorder="1" applyAlignment="1">
      <alignment horizontal="center"/>
    </xf>
    <xf numFmtId="44" fontId="10" fillId="0" borderId="0" xfId="1" applyFont="1" applyFill="1" applyBorder="1" applyAlignment="1">
      <alignment horizontal="right"/>
    </xf>
    <xf numFmtId="0" fontId="6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/>
    <xf numFmtId="0" fontId="8" fillId="0" borderId="0" xfId="0" applyFont="1" applyFill="1" applyBorder="1" applyAlignment="1"/>
    <xf numFmtId="0" fontId="4" fillId="0" borderId="0" xfId="0" applyFont="1" applyFill="1" applyBorder="1"/>
    <xf numFmtId="0" fontId="11" fillId="0" borderId="0" xfId="0" applyFont="1" applyFill="1" applyBorder="1"/>
    <xf numFmtId="8" fontId="12" fillId="0" borderId="0" xfId="0" applyNumberFormat="1" applyFont="1" applyFill="1" applyBorder="1" applyAlignment="1">
      <alignment vertical="center"/>
    </xf>
    <xf numFmtId="164" fontId="16" fillId="0" borderId="0" xfId="0" applyNumberFormat="1" applyFont="1" applyFill="1" applyBorder="1" applyAlignment="1">
      <alignment horizontal="center"/>
    </xf>
    <xf numFmtId="0" fontId="15" fillId="0" borderId="0" xfId="0" applyFont="1" applyFill="1" applyBorder="1"/>
    <xf numFmtId="8" fontId="9" fillId="5" borderId="0" xfId="0" applyNumberFormat="1" applyFont="1" applyFill="1" applyBorder="1" applyAlignment="1">
      <alignment horizontal="center"/>
    </xf>
    <xf numFmtId="8" fontId="6" fillId="5" borderId="0" xfId="0" applyNumberFormat="1" applyFont="1" applyFill="1" applyBorder="1"/>
    <xf numFmtId="44" fontId="13" fillId="4" borderId="0" xfId="1" applyFont="1" applyFill="1" applyBorder="1" applyAlignment="1">
      <alignment horizontal="right"/>
    </xf>
    <xf numFmtId="164" fontId="13" fillId="3" borderId="0" xfId="1" applyNumberFormat="1" applyFont="1" applyFill="1" applyBorder="1" applyAlignment="1">
      <alignment horizontal="right"/>
    </xf>
    <xf numFmtId="164" fontId="14" fillId="3" borderId="0" xfId="1" applyNumberFormat="1" applyFont="1" applyFill="1" applyBorder="1" applyAlignment="1">
      <alignment horizontal="center"/>
    </xf>
    <xf numFmtId="40" fontId="13" fillId="0" borderId="0" xfId="0" applyNumberFormat="1" applyFont="1" applyFill="1" applyBorder="1" applyAlignment="1">
      <alignment horizontal="center"/>
    </xf>
    <xf numFmtId="0" fontId="14" fillId="0" borderId="0" xfId="0" applyFont="1" applyFill="1" applyBorder="1"/>
    <xf numFmtId="8" fontId="13" fillId="5" borderId="0" xfId="0" applyNumberFormat="1" applyFont="1" applyFill="1" applyBorder="1" applyAlignment="1">
      <alignment horizontal="left"/>
    </xf>
    <xf numFmtId="0" fontId="13" fillId="2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13" fillId="4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13" fillId="3" borderId="0" xfId="0" applyFont="1" applyFill="1" applyBorder="1" applyAlignment="1">
      <alignment horizontal="center"/>
    </xf>
    <xf numFmtId="0" fontId="13" fillId="3" borderId="0" xfId="0" applyFont="1" applyFill="1" applyBorder="1" applyAlignment="1">
      <alignment horizontal="left"/>
    </xf>
    <xf numFmtId="164" fontId="6" fillId="0" borderId="0" xfId="0" applyNumberFormat="1" applyFont="1" applyFill="1" applyBorder="1"/>
    <xf numFmtId="0" fontId="6" fillId="0" borderId="1" xfId="0" applyFont="1" applyFill="1" applyBorder="1"/>
    <xf numFmtId="0" fontId="15" fillId="0" borderId="1" xfId="0" applyFont="1" applyFill="1" applyBorder="1"/>
    <xf numFmtId="44" fontId="13" fillId="5" borderId="0" xfId="0" applyNumberFormat="1" applyFont="1" applyFill="1" applyBorder="1" applyAlignment="1">
      <alignment horizontal="left"/>
    </xf>
    <xf numFmtId="0" fontId="5" fillId="0" borderId="0" xfId="0" applyFont="1"/>
    <xf numFmtId="0" fontId="20" fillId="0" borderId="0" xfId="0" applyFont="1" applyFill="1" applyBorder="1" applyAlignment="1">
      <alignment horizontal="left"/>
    </xf>
    <xf numFmtId="0" fontId="21" fillId="0" borderId="0" xfId="0" applyFont="1"/>
    <xf numFmtId="0" fontId="22" fillId="6" borderId="0" xfId="0" applyFont="1" applyFill="1" applyBorder="1" applyAlignment="1">
      <alignment horizontal="center"/>
    </xf>
    <xf numFmtId="164" fontId="6" fillId="7" borderId="2" xfId="0" applyNumberFormat="1" applyFont="1" applyFill="1" applyBorder="1" applyAlignment="1">
      <alignment horizontal="center"/>
    </xf>
    <xf numFmtId="164" fontId="6" fillId="0" borderId="1" xfId="0" applyNumberFormat="1" applyFont="1" applyFill="1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165" fontId="6" fillId="0" borderId="0" xfId="0" applyNumberFormat="1" applyFont="1" applyFill="1" applyBorder="1"/>
    <xf numFmtId="16" fontId="6" fillId="0" borderId="0" xfId="0" applyNumberFormat="1" applyFont="1" applyFill="1" applyBorder="1"/>
    <xf numFmtId="8" fontId="6" fillId="0" borderId="0" xfId="0" applyNumberFormat="1" applyFont="1" applyFill="1" applyBorder="1"/>
    <xf numFmtId="0" fontId="3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29"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F25F71"/>
      <color rgb="FF49CFBC"/>
      <color rgb="FFB0EAE2"/>
      <color rgb="FFFFFF66"/>
      <color rgb="FF31BB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430305</xdr:colOff>
      <xdr:row>0</xdr:row>
      <xdr:rowOff>103038</xdr:rowOff>
    </xdr:from>
    <xdr:to>
      <xdr:col>4</xdr:col>
      <xdr:colOff>1288565</xdr:colOff>
      <xdr:row>0</xdr:row>
      <xdr:rowOff>1093693</xdr:rowOff>
    </xdr:to>
    <xdr:pic>
      <xdr:nvPicPr>
        <xdr:cNvPr id="12330" name="Picture 8234" descr="logo">
          <a:extLst>
            <a:ext uri="{FF2B5EF4-FFF2-40B4-BE49-F238E27FC236}">
              <a16:creationId xmlns:a16="http://schemas.microsoft.com/office/drawing/2014/main" id="{00000000-0008-0000-0000-00002A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0305" y="103038"/>
          <a:ext cx="4792273" cy="990655"/>
        </a:xfrm>
        <a:prstGeom prst="rect">
          <a:avLst/>
        </a:prstGeom>
        <a:noFill/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41203F2-19B3-4FAD-8FC2-E0281CED3B81}" name="Tableau6" displayName="Tableau6" ref="E6:AB11" totalsRowShown="0" headerRowDxfId="28" dataDxfId="27">
  <autoFilter ref="E6:AB11" xr:uid="{141203F2-19B3-4FAD-8FC2-E0281CED3B81}"/>
  <tableColumns count="24">
    <tableColumn id="1" xr3:uid="{0DBB57CD-5C56-4727-8AF1-5475D69C4D8C}" name="Prevision" dataDxfId="26"/>
    <tableColumn id="2" xr3:uid="{E2511A85-87C1-4C13-AAB7-37E9A76CA723}" name="Realise1" dataDxfId="25"/>
    <tableColumn id="3" xr3:uid="{A0162D70-4E04-4B32-B83B-FB290E19F2EF}" name="Prevision2" dataDxfId="24"/>
    <tableColumn id="4" xr3:uid="{3D455C68-6628-4F5F-BAEA-1898167DBDC8}" name="Realise2" dataDxfId="23"/>
    <tableColumn id="5" xr3:uid="{4B464454-FE4A-406F-86D4-50EB3E3FB1AA}" name="Prévision3" dataDxfId="22"/>
    <tableColumn id="6" xr3:uid="{770D1657-A519-4F7F-BB9F-B618E52D83C6}" name="Réalisé3" dataDxfId="21"/>
    <tableColumn id="7" xr3:uid="{7AA1C8FA-03D6-4783-982A-39DE902FACDD}" name="Colonne1" dataDxfId="20"/>
    <tableColumn id="8" xr3:uid="{16890791-9702-4E96-A961-194E1EF99031}" name="Colonne2" dataDxfId="19"/>
    <tableColumn id="9" xr3:uid="{D13AF8E9-30B1-4F6D-86C1-D9645A0F87E3}" name="Colonne3" dataDxfId="18"/>
    <tableColumn id="10" xr3:uid="{AABF8C77-359F-44C4-9001-59252F6AC564}" name="Colonne4" dataDxfId="17"/>
    <tableColumn id="11" xr3:uid="{7C88A89A-6A50-494C-B07B-0BDC6DF41A6E}" name="Colonne5" dataDxfId="16"/>
    <tableColumn id="12" xr3:uid="{9008B03B-A9FF-45AD-AC5E-7DF8555A89D6}" name="Colonne6" dataDxfId="15"/>
    <tableColumn id="13" xr3:uid="{014F49D2-126B-420F-AA98-F4126C5ADE2F}" name="Colonne7" dataDxfId="14"/>
    <tableColumn id="14" xr3:uid="{6FD9D868-A0A3-44B2-8967-DB6188E344E2}" name="Colonne8" dataDxfId="13"/>
    <tableColumn id="15" xr3:uid="{6E2884CF-31C5-4C24-A404-EAAB274723FF}" name="Colonne9" dataDxfId="12"/>
    <tableColumn id="16" xr3:uid="{72C3E6BC-A310-4171-ABF4-18F2B5599A91}" name="Colonne10" dataDxfId="11"/>
    <tableColumn id="17" xr3:uid="{25932236-AF4D-4F99-A18D-398475EDFB5E}" name="Colonne11" dataDxfId="10"/>
    <tableColumn id="18" xr3:uid="{54E129FC-EFBE-49F9-BE5B-1967A6DE3312}" name="Colonne12" dataDxfId="9"/>
    <tableColumn id="19" xr3:uid="{F467556D-FD36-4CD8-9EEC-424FCA050CBB}" name="Colonne13" dataDxfId="8"/>
    <tableColumn id="20" xr3:uid="{DEBABB37-B00D-4DA8-A10D-2D0F0483B764}" name="Colonne14" dataDxfId="7"/>
    <tableColumn id="21" xr3:uid="{DF261C3B-1125-4590-A11D-62B81887E6FC}" name="Colonne15" dataDxfId="6"/>
    <tableColumn id="22" xr3:uid="{9D44934D-1D6B-4935-8987-4C07535E9B39}" name="Colonne16" dataDxfId="5"/>
    <tableColumn id="23" xr3:uid="{F7C7A0BA-3903-41CB-968F-F49607964E3F}" name="Colonne17" dataDxfId="4"/>
    <tableColumn id="24" xr3:uid="{11606F1D-6213-42F6-88DB-44E297DED706}" name="Colonne18" dataDxf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40F3C5-66D0-48FD-B295-87E31654A7F3}" name="Tableau1" displayName="Tableau1" ref="A1:F39" totalsRowShown="0" headerRowDxfId="2">
  <autoFilter ref="A1:F39" xr:uid="{6640F3C5-66D0-48FD-B295-87E31654A7F3}"/>
  <sortState xmlns:xlrd2="http://schemas.microsoft.com/office/spreadsheetml/2017/richdata2" ref="A2:F39">
    <sortCondition ref="C1:C39"/>
  </sortState>
  <tableColumns count="6">
    <tableColumn id="1" xr3:uid="{86BB7AB3-49B6-4550-8EE9-3D98BDF2F463}" name="Categorie "/>
    <tableColumn id="5" xr3:uid="{119B6DAD-3014-4435-BE3E-9630E0E80FC4}" name="Detail"/>
    <tableColumn id="2" xr3:uid="{F0FEA16B-B73F-4792-B02F-61862F76FE2F}" name="Date "/>
    <tableColumn id="3" xr3:uid="{8D5C8EBB-28AA-452E-90C8-7E09A3EEA5FB}" name="Mois" dataDxfId="1"/>
    <tableColumn id="4" xr3:uid="{64323E9A-99D1-434B-AA82-8F70E8045336}" name="Montant"/>
    <tableColumn id="6" xr3:uid="{8AB46445-746B-4301-9F2F-ECA91262B5C7}" name="Valid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74"/>
  <sheetViews>
    <sheetView zoomScale="85" zoomScaleNormal="85" workbookViewId="0">
      <pane xSplit="4" ySplit="6" topLeftCell="E51" activePane="bottomRight" state="frozen"/>
      <selection pane="topRight" activeCell="E1" sqref="E1"/>
      <selection pane="bottomLeft" activeCell="A7" sqref="A7"/>
      <selection pane="bottomRight" activeCell="G58" sqref="G58:G60"/>
    </sheetView>
  </sheetViews>
  <sheetFormatPr baseColWidth="10" defaultColWidth="11.54296875" defaultRowHeight="13" x14ac:dyDescent="0.3"/>
  <cols>
    <col min="1" max="1" width="11.54296875" style="8"/>
    <col min="2" max="2" width="23.08984375" style="1" customWidth="1"/>
    <col min="3" max="4" width="11.54296875" style="1"/>
    <col min="5" max="5" width="19.08984375" style="1" customWidth="1"/>
    <col min="6" max="6" width="20.08984375" style="1" customWidth="1"/>
    <col min="7" max="7" width="21.453125" style="1" customWidth="1"/>
    <col min="8" max="8" width="19.1796875" style="1" customWidth="1"/>
    <col min="9" max="9" width="22.26953125" style="1" customWidth="1"/>
    <col min="10" max="10" width="18.90625" style="1" customWidth="1"/>
    <col min="11" max="16384" width="11.54296875" style="1"/>
  </cols>
  <sheetData>
    <row r="1" spans="1:28" ht="103.75" customHeight="1" x14ac:dyDescent="0.3">
      <c r="A1" s="46"/>
      <c r="B1" s="46"/>
      <c r="C1" s="46"/>
      <c r="D1" s="46"/>
      <c r="E1" s="46"/>
      <c r="F1" s="46"/>
    </row>
    <row r="2" spans="1:28" ht="21" x14ac:dyDescent="0.5">
      <c r="A2" s="47" t="s">
        <v>14</v>
      </c>
      <c r="B2" s="47"/>
      <c r="C2" s="47"/>
      <c r="D2" s="47"/>
      <c r="E2" s="47"/>
      <c r="F2" s="47"/>
    </row>
    <row r="3" spans="1:28" ht="18.5" x14ac:dyDescent="0.45">
      <c r="B3" s="9"/>
      <c r="C3" s="9"/>
      <c r="D3" s="9"/>
      <c r="E3" s="48" t="s">
        <v>34</v>
      </c>
      <c r="F3" s="48"/>
      <c r="G3" s="48" t="s">
        <v>35</v>
      </c>
      <c r="H3" s="48"/>
      <c r="I3" s="9" t="s">
        <v>36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</row>
    <row r="4" spans="1:28" ht="20" x14ac:dyDescent="0.4">
      <c r="A4" s="6" t="s">
        <v>3</v>
      </c>
      <c r="B4" s="22" t="s">
        <v>4</v>
      </c>
      <c r="C4" s="22"/>
      <c r="D4" s="22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</row>
    <row r="5" spans="1:28" x14ac:dyDescent="0.3">
      <c r="A5" s="7"/>
      <c r="H5" s="31"/>
      <c r="J5" s="31"/>
    </row>
    <row r="6" spans="1:28" ht="14.5" x14ac:dyDescent="0.35">
      <c r="A6" s="7"/>
      <c r="E6" s="37" t="s">
        <v>47</v>
      </c>
      <c r="F6" s="37" t="s">
        <v>50</v>
      </c>
      <c r="G6" s="37" t="s">
        <v>49</v>
      </c>
      <c r="H6" s="37" t="s">
        <v>51</v>
      </c>
      <c r="I6" s="37" t="s">
        <v>54</v>
      </c>
      <c r="J6" s="37" t="s">
        <v>48</v>
      </c>
      <c r="K6" s="37" t="s">
        <v>78</v>
      </c>
      <c r="L6" s="37" t="s">
        <v>79</v>
      </c>
      <c r="M6" s="37" t="s">
        <v>80</v>
      </c>
      <c r="N6" s="37" t="s">
        <v>81</v>
      </c>
      <c r="O6" s="37" t="s">
        <v>82</v>
      </c>
      <c r="P6" s="37" t="s">
        <v>83</v>
      </c>
      <c r="Q6" s="37" t="s">
        <v>84</v>
      </c>
      <c r="R6" s="37" t="s">
        <v>85</v>
      </c>
      <c r="S6" s="37" t="s">
        <v>86</v>
      </c>
      <c r="T6" s="37" t="s">
        <v>87</v>
      </c>
      <c r="U6" s="37" t="s">
        <v>88</v>
      </c>
      <c r="V6" s="37" t="s">
        <v>89</v>
      </c>
      <c r="W6" s="37" t="s">
        <v>90</v>
      </c>
      <c r="X6" s="37" t="s">
        <v>91</v>
      </c>
      <c r="Y6" s="37" t="s">
        <v>92</v>
      </c>
      <c r="Z6" s="37" t="s">
        <v>93</v>
      </c>
      <c r="AA6" s="37" t="s">
        <v>94</v>
      </c>
      <c r="AB6" s="37" t="s">
        <v>95</v>
      </c>
    </row>
    <row r="7" spans="1:28" ht="14.5" x14ac:dyDescent="0.35">
      <c r="A7" s="7"/>
      <c r="B7" s="23" t="s">
        <v>8</v>
      </c>
      <c r="C7" s="23"/>
      <c r="D7" s="23"/>
      <c r="E7" s="23"/>
      <c r="F7" s="23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x14ac:dyDescent="0.3">
      <c r="A8" s="7"/>
      <c r="B8" s="24" t="s">
        <v>58</v>
      </c>
      <c r="C8" s="24"/>
      <c r="D8" s="24"/>
      <c r="E8" s="38"/>
      <c r="F8" s="38"/>
      <c r="G8" s="2"/>
      <c r="H8" s="31">
        <f>SUMIFS(Tableau1[Montant],Tableau1[[Categorie ]],"Salaire",Tableau1[Mois],"Fevrier")</f>
        <v>0</v>
      </c>
      <c r="I8" s="2"/>
      <c r="J8" s="31">
        <f>SUMIFS(Tableau1[Montant],Tableau1[[Categorie ]],"Salaire",Tableau1[Mois],"Mars")</f>
        <v>0</v>
      </c>
      <c r="K8" s="2"/>
      <c r="L8" s="31"/>
      <c r="M8" s="2"/>
      <c r="N8" s="31"/>
      <c r="O8" s="2"/>
      <c r="P8" s="31"/>
      <c r="Q8" s="2"/>
      <c r="R8" s="31"/>
      <c r="S8" s="2"/>
      <c r="T8" s="31"/>
      <c r="U8" s="2"/>
      <c r="V8" s="31"/>
      <c r="W8" s="2"/>
      <c r="X8" s="31"/>
      <c r="Y8" s="2"/>
      <c r="Z8" s="31"/>
      <c r="AA8" s="2"/>
      <c r="AB8" s="31"/>
    </row>
    <row r="9" spans="1:28" x14ac:dyDescent="0.3">
      <c r="A9" s="7"/>
      <c r="B9" s="24" t="s">
        <v>71</v>
      </c>
      <c r="C9" s="24"/>
      <c r="D9" s="24"/>
      <c r="E9" s="38"/>
      <c r="F9" s="38"/>
      <c r="G9" s="2"/>
      <c r="H9" s="31">
        <f>SUMIFS(Tableau1[Montant],Tableau1[[Categorie ]],"Divers",Tableau1[Mois],"Fevrier")</f>
        <v>0</v>
      </c>
      <c r="I9" s="39"/>
      <c r="J9" s="31"/>
      <c r="K9" s="39"/>
      <c r="L9" s="31"/>
      <c r="M9" s="2"/>
      <c r="N9" s="31"/>
      <c r="O9" s="2"/>
      <c r="P9" s="31"/>
      <c r="Q9" s="2"/>
      <c r="R9" s="31"/>
      <c r="S9" s="2"/>
      <c r="T9" s="31"/>
      <c r="U9" s="2"/>
      <c r="V9" s="31"/>
      <c r="W9" s="2"/>
      <c r="X9" s="31"/>
      <c r="Y9" s="2"/>
      <c r="Z9" s="31"/>
      <c r="AA9" s="2"/>
      <c r="AB9" s="31"/>
    </row>
    <row r="10" spans="1:28" x14ac:dyDescent="0.3">
      <c r="A10" s="7"/>
      <c r="B10" s="24" t="s">
        <v>0</v>
      </c>
      <c r="C10" s="24"/>
      <c r="D10" s="24"/>
      <c r="E10" s="38"/>
      <c r="F10" s="38"/>
      <c r="G10" s="2"/>
      <c r="H10" s="31">
        <f>SUMIFS(Tableau1[Montant],Tableau1[[Categorie ]],"Remboursements Santé",Tableau1[Mois],"Fevrier")</f>
        <v>0</v>
      </c>
      <c r="I10" s="39"/>
      <c r="J10" s="31">
        <f>SUMIFS(Tableau1[Montant],Tableau1[[Categorie ]],"Remboursements Santé",Tableau1[Mois],"Mars")</f>
        <v>0</v>
      </c>
      <c r="K10" s="39"/>
      <c r="L10" s="31"/>
      <c r="M10" s="2"/>
      <c r="N10" s="31"/>
      <c r="O10" s="2"/>
      <c r="P10" s="31"/>
      <c r="Q10" s="2"/>
      <c r="R10" s="31"/>
      <c r="S10" s="2"/>
      <c r="T10" s="31"/>
      <c r="U10" s="2"/>
      <c r="V10" s="31"/>
      <c r="W10" s="2"/>
      <c r="X10" s="31"/>
      <c r="Y10" s="2"/>
      <c r="Z10" s="31"/>
      <c r="AA10" s="2"/>
      <c r="AB10" s="31"/>
    </row>
    <row r="11" spans="1:28" x14ac:dyDescent="0.3">
      <c r="A11" s="7"/>
      <c r="B11" s="24" t="s">
        <v>40</v>
      </c>
      <c r="C11" s="24"/>
      <c r="D11" s="24"/>
      <c r="E11" s="38"/>
      <c r="F11" s="38"/>
      <c r="G11" s="2"/>
      <c r="H11" s="31">
        <f>SUMIFS(Tableau1[Montant],Tableau1[[Categorie ]],"Remboursements Pro",Tableau1[Mois],"Fevrier")</f>
        <v>0</v>
      </c>
      <c r="I11" s="2"/>
      <c r="J11" s="31">
        <f>SUMIFS(Tableau1[Montant],Tableau1[[Categorie ]],"Remboursements Pro",Tableau1[Mois],"Mars")</f>
        <v>0</v>
      </c>
      <c r="K11" s="2"/>
      <c r="L11" s="31"/>
      <c r="M11" s="2"/>
      <c r="N11" s="31"/>
      <c r="O11" s="2"/>
      <c r="P11" s="31"/>
      <c r="Q11" s="2"/>
      <c r="R11" s="31"/>
      <c r="S11" s="2"/>
      <c r="T11" s="31"/>
      <c r="U11" s="2"/>
      <c r="V11" s="31"/>
      <c r="W11" s="2"/>
      <c r="X11" s="31"/>
      <c r="Y11" s="2"/>
      <c r="Z11" s="31"/>
      <c r="AA11" s="2"/>
      <c r="AB11" s="31"/>
    </row>
    <row r="12" spans="1:28" x14ac:dyDescent="0.3">
      <c r="A12" s="7"/>
      <c r="B12" s="24"/>
      <c r="C12" s="24"/>
      <c r="D12" s="24"/>
      <c r="H12" s="31"/>
      <c r="J12" s="31"/>
    </row>
    <row r="13" spans="1:28" x14ac:dyDescent="0.3">
      <c r="A13" s="7"/>
      <c r="B13" s="24"/>
      <c r="C13" s="24"/>
      <c r="D13" s="24"/>
      <c r="E13" s="2"/>
      <c r="F13" s="2"/>
      <c r="H13" s="31"/>
      <c r="J13" s="31"/>
    </row>
    <row r="14" spans="1:28" x14ac:dyDescent="0.3">
      <c r="A14" s="7"/>
      <c r="B14" s="24"/>
      <c r="C14" s="24"/>
      <c r="D14" s="24"/>
      <c r="E14" s="2"/>
      <c r="F14" s="2"/>
      <c r="H14" s="31"/>
      <c r="J14" s="31"/>
    </row>
    <row r="15" spans="1:28" ht="20" x14ac:dyDescent="0.4">
      <c r="A15" s="6" t="s">
        <v>5</v>
      </c>
      <c r="B15" s="25" t="s">
        <v>9</v>
      </c>
      <c r="C15" s="25"/>
      <c r="D15" s="25"/>
      <c r="E15" s="17"/>
      <c r="F15" s="17"/>
      <c r="G15" s="17"/>
      <c r="H15" s="17">
        <f t="shared" ref="G15:AA15" si="0">SUM(H8:H14)</f>
        <v>0</v>
      </c>
      <c r="I15" s="17"/>
      <c r="J15" s="17">
        <f t="shared" si="0"/>
        <v>0</v>
      </c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</row>
    <row r="16" spans="1:28" x14ac:dyDescent="0.3">
      <c r="A16" s="7"/>
      <c r="B16" s="24"/>
      <c r="C16" s="24"/>
      <c r="D16" s="24"/>
      <c r="E16" s="4"/>
      <c r="F16" s="4"/>
      <c r="H16" s="31"/>
      <c r="J16" s="31"/>
    </row>
    <row r="17" spans="1:28" ht="14.5" x14ac:dyDescent="0.35">
      <c r="A17" s="7"/>
      <c r="B17" s="28" t="s">
        <v>10</v>
      </c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</row>
    <row r="18" spans="1:28" x14ac:dyDescent="0.3">
      <c r="A18" s="7"/>
      <c r="B18" s="24" t="s">
        <v>1</v>
      </c>
      <c r="C18" s="24"/>
      <c r="D18" s="24"/>
      <c r="E18" s="2"/>
      <c r="F18" s="2"/>
      <c r="G18" s="2"/>
      <c r="H18" s="31">
        <f>SUMIFS(Tableau1[Montant],Tableau1[[Categorie ]],"Alimentation",Tableau1[Mois],"Fevrier")</f>
        <v>0</v>
      </c>
      <c r="I18" s="2"/>
      <c r="J18" s="31">
        <f>SUMIFS(Tableau1[Montant],Tableau1[[Categorie ]],"Alimentation",Tableau1[Mois],"Mars")</f>
        <v>0</v>
      </c>
      <c r="K18" s="2"/>
      <c r="L18" s="31"/>
      <c r="M18" s="2"/>
      <c r="N18" s="31"/>
      <c r="O18" s="2"/>
      <c r="P18" s="31"/>
      <c r="Q18" s="2"/>
      <c r="R18" s="31"/>
      <c r="S18" s="2"/>
      <c r="T18" s="31"/>
      <c r="U18" s="2"/>
      <c r="V18" s="31"/>
      <c r="W18" s="2"/>
      <c r="X18" s="31"/>
      <c r="Y18" s="2"/>
      <c r="Z18" s="31"/>
      <c r="AA18" s="2"/>
      <c r="AB18" s="31"/>
    </row>
    <row r="19" spans="1:28" x14ac:dyDescent="0.3">
      <c r="A19" s="7"/>
      <c r="B19" s="24" t="s">
        <v>42</v>
      </c>
      <c r="C19" s="24"/>
      <c r="D19" s="24"/>
      <c r="E19" s="2"/>
      <c r="F19" s="2"/>
      <c r="G19" s="2"/>
      <c r="H19" s="31"/>
      <c r="I19" s="2"/>
      <c r="J19" s="31"/>
      <c r="K19" s="2"/>
      <c r="L19" s="31"/>
      <c r="M19" s="2"/>
      <c r="N19" s="31"/>
      <c r="O19" s="2"/>
      <c r="P19" s="31"/>
      <c r="Q19" s="2"/>
      <c r="R19" s="31"/>
      <c r="S19" s="2"/>
      <c r="T19" s="31"/>
      <c r="U19" s="2"/>
      <c r="V19" s="31"/>
      <c r="W19" s="2"/>
      <c r="X19" s="31"/>
      <c r="Y19" s="2"/>
      <c r="Z19" s="31"/>
      <c r="AA19" s="2"/>
      <c r="AB19" s="31"/>
    </row>
    <row r="20" spans="1:28" x14ac:dyDescent="0.3">
      <c r="A20" s="7"/>
      <c r="B20" s="24" t="s">
        <v>52</v>
      </c>
      <c r="C20" s="24"/>
      <c r="D20" s="24"/>
      <c r="E20" s="2"/>
      <c r="F20" s="2"/>
      <c r="G20" s="2"/>
      <c r="H20" s="31">
        <f>SUMIFS(Tableau1[Montant],Tableau1[[Categorie ]],"Assurance habitation",Tableau1[Mois],"Fevrier")</f>
        <v>0</v>
      </c>
      <c r="I20" s="2"/>
      <c r="J20" s="31"/>
      <c r="K20" s="2"/>
      <c r="L20" s="31"/>
      <c r="M20" s="2"/>
      <c r="N20" s="31"/>
      <c r="O20" s="2"/>
      <c r="P20" s="31"/>
      <c r="Q20" s="2"/>
      <c r="R20" s="31"/>
      <c r="S20" s="2"/>
      <c r="T20" s="31"/>
      <c r="U20" s="2"/>
      <c r="V20" s="31"/>
      <c r="W20" s="2"/>
      <c r="X20" s="31"/>
      <c r="Y20" s="2"/>
      <c r="Z20" s="31"/>
      <c r="AA20" s="2"/>
      <c r="AB20" s="31"/>
    </row>
    <row r="21" spans="1:28" x14ac:dyDescent="0.3">
      <c r="A21" s="7"/>
      <c r="B21" s="24" t="s">
        <v>32</v>
      </c>
      <c r="C21" s="24"/>
      <c r="D21" s="24"/>
      <c r="E21" s="2"/>
      <c r="F21" s="2"/>
      <c r="G21" s="2"/>
      <c r="H21" s="31">
        <f>SUMIFS(Tableau1[Montant],Tableau1[[Categorie ]],"Chats",Tableau1[Mois],"Fevrier")</f>
        <v>0</v>
      </c>
      <c r="I21" s="2"/>
      <c r="J21" s="31">
        <f>SUMIFS(Tableau1[Montant],Tableau1[[Categorie ]],"Chats",Tableau1[Mois],"Mars")</f>
        <v>0</v>
      </c>
      <c r="K21" s="2"/>
      <c r="L21" s="31"/>
      <c r="M21" s="2"/>
      <c r="N21" s="31"/>
      <c r="O21" s="2"/>
      <c r="P21" s="31"/>
      <c r="Q21" s="2"/>
      <c r="R21" s="31"/>
      <c r="S21" s="2"/>
      <c r="T21" s="31"/>
      <c r="U21" s="2"/>
      <c r="V21" s="31"/>
      <c r="W21" s="2"/>
      <c r="X21" s="31"/>
      <c r="Y21" s="2"/>
      <c r="Z21" s="31"/>
      <c r="AA21" s="2"/>
      <c r="AB21" s="31"/>
    </row>
    <row r="22" spans="1:28" x14ac:dyDescent="0.3">
      <c r="A22" s="7"/>
      <c r="B22" s="24" t="s">
        <v>31</v>
      </c>
      <c r="C22" s="24"/>
      <c r="D22" s="24"/>
      <c r="E22" s="2"/>
      <c r="F22" s="2"/>
      <c r="G22" s="2"/>
      <c r="H22" s="31">
        <f>SUMIFS(Tableau1[Montant],Tableau1[[Categorie ]],"Pension Alba",Tableau1[Mois],"Fevrier")</f>
        <v>0</v>
      </c>
      <c r="I22" s="2"/>
      <c r="J22" s="31">
        <f>SUMIFS(Tableau1[Montant],Tableau1[[Categorie ]],"Pension Alba",Tableau1[Mois],"Mars")</f>
        <v>0</v>
      </c>
      <c r="K22" s="2"/>
      <c r="L22" s="31"/>
      <c r="M22" s="2"/>
      <c r="N22" s="31"/>
      <c r="O22" s="2"/>
      <c r="P22" s="31"/>
      <c r="Q22" s="2"/>
      <c r="R22" s="31"/>
      <c r="S22" s="2"/>
      <c r="T22" s="31"/>
      <c r="U22" s="2"/>
      <c r="V22" s="31"/>
      <c r="W22" s="2"/>
      <c r="X22" s="31"/>
      <c r="Y22" s="2"/>
      <c r="Z22" s="31"/>
      <c r="AA22" s="2"/>
      <c r="AB22" s="31"/>
    </row>
    <row r="23" spans="1:28" x14ac:dyDescent="0.3">
      <c r="A23" s="7"/>
      <c r="B23" s="24" t="s">
        <v>19</v>
      </c>
      <c r="C23" s="24"/>
      <c r="D23" s="24"/>
      <c r="E23" s="2"/>
      <c r="F23" s="2"/>
      <c r="G23" s="2"/>
      <c r="H23" s="31">
        <f>SUMIFS(Tableau1[Montant],Tableau1[[Categorie ]],"EDF",Tableau1[Mois],"Fevrier")</f>
        <v>0</v>
      </c>
      <c r="I23" s="2"/>
      <c r="J23" s="31">
        <f>SUMIFS(Tableau1[Montant],Tableau1[[Categorie ]],"EDF",Tableau1[Mois],"Mars")</f>
        <v>0</v>
      </c>
      <c r="K23" s="2"/>
      <c r="L23" s="31"/>
      <c r="M23" s="2"/>
      <c r="N23" s="31"/>
      <c r="O23" s="2"/>
      <c r="P23" s="31"/>
      <c r="Q23" s="2"/>
      <c r="R23" s="31"/>
      <c r="S23" s="2"/>
      <c r="T23" s="31"/>
      <c r="U23" s="2"/>
      <c r="V23" s="31"/>
      <c r="W23" s="2"/>
      <c r="X23" s="31"/>
      <c r="Y23" s="2"/>
      <c r="Z23" s="31"/>
      <c r="AA23" s="2"/>
      <c r="AB23" s="31"/>
    </row>
    <row r="24" spans="1:28" x14ac:dyDescent="0.3">
      <c r="A24" s="7"/>
      <c r="B24" s="24" t="s">
        <v>20</v>
      </c>
      <c r="C24" s="24"/>
      <c r="D24" s="24"/>
      <c r="E24" s="2"/>
      <c r="F24" s="2"/>
      <c r="G24" s="2"/>
      <c r="H24" s="31">
        <v>7.7</v>
      </c>
      <c r="I24" s="2"/>
      <c r="J24" s="31">
        <v>7.7</v>
      </c>
      <c r="K24" s="2"/>
      <c r="L24" s="31"/>
      <c r="M24" s="2"/>
      <c r="N24" s="31"/>
      <c r="O24" s="2"/>
      <c r="P24" s="31"/>
      <c r="Q24" s="2"/>
      <c r="R24" s="31"/>
      <c r="S24" s="2"/>
      <c r="T24" s="31"/>
      <c r="U24" s="2"/>
      <c r="V24" s="31"/>
      <c r="W24" s="2"/>
      <c r="X24" s="31"/>
      <c r="Y24" s="2"/>
      <c r="Z24" s="31"/>
      <c r="AA24" s="2"/>
      <c r="AB24" s="31"/>
    </row>
    <row r="25" spans="1:28" x14ac:dyDescent="0.3">
      <c r="A25" s="7"/>
      <c r="B25" s="24" t="s">
        <v>37</v>
      </c>
      <c r="C25" s="24"/>
      <c r="D25" s="24"/>
      <c r="E25" s="2"/>
      <c r="F25" s="2"/>
      <c r="G25" s="2"/>
      <c r="H25" s="31">
        <f>SUMIFS(Tableau1[Montant],Tableau1[[Categorie ]],"Taxe habitation",Tableau1[Mois],"Fevrier")</f>
        <v>0</v>
      </c>
      <c r="I25" s="2"/>
      <c r="J25" s="31">
        <f>SUMIFS(Tableau1[Montant],Tableau1[[Categorie ]],"Taxe habitation",Tableau1[Mois],"Mars")</f>
        <v>0</v>
      </c>
      <c r="K25" s="2"/>
      <c r="L25" s="31"/>
      <c r="M25" s="2"/>
      <c r="N25" s="31"/>
      <c r="O25" s="2"/>
      <c r="P25" s="31"/>
      <c r="Q25" s="2"/>
      <c r="R25" s="31"/>
      <c r="S25" s="2"/>
      <c r="T25" s="31"/>
      <c r="U25" s="2"/>
      <c r="V25" s="31"/>
      <c r="W25" s="2"/>
      <c r="X25" s="31"/>
      <c r="Y25" s="2"/>
      <c r="Z25" s="31"/>
      <c r="AA25" s="2"/>
      <c r="AB25" s="31"/>
    </row>
    <row r="26" spans="1:28" x14ac:dyDescent="0.3">
      <c r="A26" s="7"/>
      <c r="B26" s="24" t="s">
        <v>38</v>
      </c>
      <c r="C26" s="24"/>
      <c r="D26" s="24"/>
      <c r="E26" s="2"/>
      <c r="F26" s="2"/>
      <c r="G26" s="2"/>
      <c r="H26" s="31">
        <f>SUMIFS(Tableau1[Montant],Tableau1[[Categorie ]],"Taxe foncière",Tableau1[Mois],"Fevrier")</f>
        <v>0</v>
      </c>
      <c r="I26" s="2"/>
      <c r="J26" s="31">
        <f>SUMIFS(Tableau1[Montant],Tableau1[[Categorie ]],"Taxe foncière",Tableau1[Mois],"Mars")</f>
        <v>0</v>
      </c>
      <c r="K26" s="2"/>
      <c r="L26" s="31"/>
      <c r="M26" s="2"/>
      <c r="N26" s="31"/>
      <c r="O26" s="2"/>
      <c r="P26" s="31"/>
      <c r="Q26" s="2"/>
      <c r="R26" s="31"/>
      <c r="S26" s="2"/>
      <c r="T26" s="31"/>
      <c r="U26" s="2"/>
      <c r="V26" s="31"/>
      <c r="W26" s="2"/>
      <c r="X26" s="31"/>
      <c r="Y26" s="2"/>
      <c r="Z26" s="31"/>
      <c r="AA26" s="2"/>
      <c r="AB26" s="31"/>
    </row>
    <row r="27" spans="1:28" x14ac:dyDescent="0.3">
      <c r="A27" s="7"/>
      <c r="B27" s="24" t="s">
        <v>21</v>
      </c>
      <c r="C27" s="24"/>
      <c r="D27" s="24"/>
      <c r="E27" s="2"/>
      <c r="F27" s="2"/>
      <c r="G27" s="2"/>
      <c r="H27" s="31">
        <f>SUMIFS(Tableau1[Montant],Tableau1[[Categorie ]],"Téléphone Internet",Tableau1[Mois],"Fevrier")</f>
        <v>0</v>
      </c>
      <c r="I27" s="2"/>
      <c r="J27" s="31">
        <f>SUMIFS(Tableau1[Montant],Tableau1[[Categorie ]],"Téléphone Internet",Tableau1[Mois],"Mars")</f>
        <v>0</v>
      </c>
      <c r="K27" s="2"/>
      <c r="L27" s="31"/>
      <c r="M27" s="2"/>
      <c r="N27" s="31"/>
      <c r="O27" s="2"/>
      <c r="P27" s="31"/>
      <c r="Q27" s="2"/>
      <c r="R27" s="31"/>
      <c r="S27" s="2"/>
      <c r="T27" s="31"/>
      <c r="U27" s="2"/>
      <c r="V27" s="31"/>
      <c r="W27" s="2"/>
      <c r="X27" s="31"/>
      <c r="Y27" s="2"/>
      <c r="Z27" s="31"/>
      <c r="AA27" s="2"/>
      <c r="AB27" s="31"/>
    </row>
    <row r="28" spans="1:28" x14ac:dyDescent="0.3">
      <c r="A28" s="7"/>
      <c r="B28" s="24" t="s">
        <v>22</v>
      </c>
      <c r="C28" s="24"/>
      <c r="D28" s="24"/>
      <c r="E28" s="2"/>
      <c r="F28" s="2"/>
      <c r="G28" s="2"/>
      <c r="H28" s="31">
        <f>SUMIFS(Tableau1[Montant],Tableau1[[Categorie ]],"Voiture - réparations",Tableau1[Mois],"Fevrier")</f>
        <v>0</v>
      </c>
      <c r="I28" s="2"/>
      <c r="J28" s="31">
        <f>SUMIFS(Tableau1[Montant],Tableau1[[Categorie ]],"Voiture - réparations",Tableau1[Mois],"Mars")</f>
        <v>0</v>
      </c>
      <c r="K28" s="2"/>
      <c r="L28" s="31"/>
      <c r="M28" s="2"/>
      <c r="N28" s="31"/>
      <c r="O28" s="2"/>
      <c r="P28" s="31"/>
      <c r="Q28" s="2"/>
      <c r="R28" s="31"/>
      <c r="S28" s="2"/>
      <c r="T28" s="31"/>
      <c r="U28" s="2"/>
      <c r="V28" s="31"/>
      <c r="W28" s="2"/>
      <c r="X28" s="31"/>
      <c r="Y28" s="2"/>
      <c r="Z28" s="31"/>
      <c r="AA28" s="2"/>
      <c r="AB28" s="31"/>
    </row>
    <row r="29" spans="1:28" x14ac:dyDescent="0.3">
      <c r="A29" s="7"/>
      <c r="B29" s="24" t="s">
        <v>44</v>
      </c>
      <c r="C29" s="24"/>
      <c r="D29" s="24"/>
      <c r="E29" s="2"/>
      <c r="F29" s="2"/>
      <c r="G29" s="2"/>
      <c r="H29" s="31">
        <f>SUMIFS(Tableau1[Montant],Tableau1[[Categorie ]],"Essence",Tableau1[Mois],"Fevrier")</f>
        <v>0</v>
      </c>
      <c r="I29" s="2"/>
      <c r="J29" s="31">
        <f>SUMIFS(Tableau1[Montant],Tableau1[[Categorie ]],"Essence",Tableau1[Mois],"Mars")</f>
        <v>0</v>
      </c>
      <c r="K29" s="2"/>
      <c r="L29" s="31"/>
      <c r="M29" s="2"/>
      <c r="N29" s="31"/>
      <c r="O29" s="2"/>
      <c r="P29" s="31"/>
      <c r="Q29" s="2"/>
      <c r="R29" s="31"/>
      <c r="S29" s="2"/>
      <c r="T29" s="31"/>
      <c r="U29" s="2"/>
      <c r="V29" s="31"/>
      <c r="W29" s="2"/>
      <c r="X29" s="31"/>
      <c r="Y29" s="2"/>
      <c r="Z29" s="31"/>
      <c r="AA29" s="2"/>
      <c r="AB29" s="31"/>
    </row>
    <row r="30" spans="1:28" x14ac:dyDescent="0.3">
      <c r="A30" s="7"/>
      <c r="B30" s="1" t="s">
        <v>23</v>
      </c>
      <c r="C30" s="24"/>
      <c r="D30" s="24"/>
      <c r="E30" s="2"/>
      <c r="F30" s="2"/>
      <c r="G30" s="2"/>
      <c r="H30" s="31">
        <f>SUMIFS(Tableau1[Montant],Tableau1[[Categorie ]],"Santé",Tableau1[Mois],"Fevrier")</f>
        <v>0</v>
      </c>
      <c r="I30" s="2"/>
      <c r="J30" s="31">
        <f>SUMIFS(Tableau1[Montant],Tableau1[[Categorie ]],"Santé",Tableau1[Mois],"Mars")</f>
        <v>0</v>
      </c>
      <c r="K30" s="2"/>
      <c r="L30" s="31"/>
      <c r="M30" s="2"/>
      <c r="N30" s="31"/>
      <c r="O30" s="2"/>
      <c r="P30" s="31"/>
      <c r="Q30" s="2"/>
      <c r="R30" s="31"/>
      <c r="S30" s="2"/>
      <c r="T30" s="31"/>
      <c r="U30" s="2"/>
      <c r="V30" s="31"/>
      <c r="W30" s="2"/>
      <c r="X30" s="31"/>
      <c r="Y30" s="2"/>
      <c r="Z30" s="31"/>
      <c r="AA30" s="2"/>
      <c r="AB30" s="31"/>
    </row>
    <row r="31" spans="1:28" x14ac:dyDescent="0.3">
      <c r="A31" s="7"/>
      <c r="B31" s="24" t="s">
        <v>28</v>
      </c>
      <c r="C31" s="24"/>
      <c r="D31" s="24"/>
      <c r="E31" s="2"/>
      <c r="F31" s="2"/>
      <c r="G31" s="2"/>
      <c r="H31" s="31">
        <f>SUMIFS(Tableau1[Montant],Tableau1[[Categorie ]],"Loyer",Tableau1[Mois],"Fevrier")</f>
        <v>0</v>
      </c>
      <c r="I31" s="2"/>
      <c r="J31" s="31">
        <f>SUMIFS(Tableau1[Montant],Tableau1[[Categorie ]],"Loyer",Tableau1[Mois],"Mars")</f>
        <v>0</v>
      </c>
      <c r="K31" s="2"/>
      <c r="L31" s="31"/>
      <c r="M31" s="2"/>
      <c r="N31" s="31"/>
      <c r="O31" s="2"/>
      <c r="P31" s="31"/>
      <c r="Q31" s="2"/>
      <c r="R31" s="31"/>
      <c r="S31" s="2"/>
      <c r="T31" s="31"/>
      <c r="U31" s="2"/>
      <c r="V31" s="31"/>
      <c r="W31" s="2"/>
      <c r="X31" s="31"/>
      <c r="Y31" s="2"/>
      <c r="Z31" s="31"/>
      <c r="AA31" s="2"/>
      <c r="AB31" s="31"/>
    </row>
    <row r="32" spans="1:28" x14ac:dyDescent="0.3">
      <c r="A32" s="7"/>
      <c r="B32" s="24" t="s">
        <v>29</v>
      </c>
      <c r="C32" s="24"/>
      <c r="D32" s="24"/>
      <c r="E32" s="2"/>
      <c r="F32" s="2"/>
      <c r="G32" s="2"/>
      <c r="H32" s="31">
        <f>SUMIFS(Tableau1[Montant],Tableau1[[Categorie ]],"Peage",Tableau1[Mois],"Fevrier")</f>
        <v>0</v>
      </c>
      <c r="I32" s="2"/>
      <c r="J32" s="31">
        <f>SUMIFS(Tableau1[Montant],Tableau1[[Categorie ]],"Peage",Tableau1[Mois],"Mars")</f>
        <v>0</v>
      </c>
      <c r="K32" s="2"/>
      <c r="L32" s="31"/>
      <c r="M32" s="2"/>
      <c r="N32" s="31"/>
      <c r="O32" s="2"/>
      <c r="P32" s="31"/>
      <c r="Q32" s="2"/>
      <c r="R32" s="31"/>
      <c r="S32" s="2"/>
      <c r="T32" s="31"/>
      <c r="U32" s="2"/>
      <c r="V32" s="31"/>
      <c r="W32" s="2"/>
      <c r="X32" s="31"/>
      <c r="Y32" s="2"/>
      <c r="Z32" s="31"/>
      <c r="AA32" s="2"/>
      <c r="AB32" s="31"/>
    </row>
    <row r="33" spans="1:28" x14ac:dyDescent="0.3">
      <c r="A33" s="7"/>
      <c r="B33" s="24" t="s">
        <v>53</v>
      </c>
      <c r="C33" s="24"/>
      <c r="D33" s="24"/>
      <c r="E33" s="2"/>
      <c r="F33" s="2"/>
      <c r="G33" s="2"/>
      <c r="H33" s="31">
        <f>SUMIFS(Tableau1[Montant],Tableau1[[Categorie ]],"Epargne",Tableau1[Mois],"Fevrier")</f>
        <v>0</v>
      </c>
      <c r="I33" s="2"/>
      <c r="J33" s="31">
        <f>SUMIFS(Tableau1[Montant],Tableau1[[Categorie ]],"Epargne",Tableau1[Mois],"Mars")</f>
        <v>0</v>
      </c>
      <c r="K33" s="2"/>
      <c r="L33" s="31"/>
      <c r="M33" s="2"/>
      <c r="N33" s="31"/>
      <c r="O33" s="2"/>
      <c r="P33" s="31"/>
      <c r="Q33" s="2"/>
      <c r="R33" s="31"/>
      <c r="S33" s="2"/>
      <c r="T33" s="31"/>
      <c r="U33" s="2"/>
      <c r="V33" s="31"/>
      <c r="W33" s="2"/>
      <c r="X33" s="31"/>
      <c r="Y33" s="2"/>
      <c r="Z33" s="31"/>
      <c r="AA33" s="2"/>
      <c r="AB33" s="31"/>
    </row>
    <row r="34" spans="1:28" x14ac:dyDescent="0.3">
      <c r="A34" s="7"/>
      <c r="B34" s="24"/>
      <c r="C34" s="24"/>
      <c r="D34" s="24"/>
      <c r="E34" s="2"/>
      <c r="F34" s="2"/>
      <c r="G34" s="2"/>
      <c r="H34" s="31"/>
      <c r="I34" s="2"/>
      <c r="J34" s="31"/>
      <c r="K34" s="2"/>
      <c r="L34" s="31"/>
      <c r="M34" s="2"/>
      <c r="N34" s="31"/>
      <c r="O34" s="2"/>
      <c r="P34" s="31"/>
      <c r="Q34" s="2"/>
      <c r="R34" s="31"/>
      <c r="S34" s="2"/>
      <c r="T34" s="31"/>
      <c r="U34" s="2"/>
      <c r="V34" s="31"/>
      <c r="W34" s="2"/>
      <c r="X34" s="31"/>
      <c r="Y34" s="2"/>
      <c r="Z34" s="31"/>
      <c r="AA34" s="2"/>
      <c r="AB34" s="31"/>
    </row>
    <row r="35" spans="1:28" ht="20" x14ac:dyDescent="0.4">
      <c r="A35" s="6" t="s">
        <v>6</v>
      </c>
      <c r="B35" s="29" t="s">
        <v>11</v>
      </c>
      <c r="C35" s="29"/>
      <c r="D35" s="29"/>
      <c r="E35" s="18"/>
      <c r="F35" s="18"/>
      <c r="G35" s="18"/>
      <c r="H35" s="18">
        <f t="shared" ref="E35:AA35" si="1">SUM(H18:H33)</f>
        <v>7.7</v>
      </c>
      <c r="I35" s="18"/>
      <c r="J35" s="18">
        <f t="shared" ref="J35" si="2">SUM(J18:J33)</f>
        <v>7.7</v>
      </c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</row>
    <row r="36" spans="1:28" ht="20" x14ac:dyDescent="0.4">
      <c r="A36" s="6"/>
      <c r="B36" s="5"/>
      <c r="C36" s="5"/>
      <c r="D36" s="5"/>
      <c r="E36" s="3"/>
      <c r="F36" s="3"/>
      <c r="H36" s="31"/>
      <c r="J36" s="31"/>
      <c r="L36" s="31"/>
      <c r="N36" s="31"/>
      <c r="P36" s="31"/>
      <c r="R36" s="31"/>
      <c r="T36" s="31"/>
      <c r="V36" s="31"/>
      <c r="X36" s="31"/>
      <c r="Z36" s="31"/>
      <c r="AB36" s="31"/>
    </row>
    <row r="37" spans="1:28" ht="20" x14ac:dyDescent="0.4">
      <c r="A37" s="6"/>
      <c r="B37" s="22" t="s">
        <v>24</v>
      </c>
      <c r="C37" s="22"/>
      <c r="D37" s="22"/>
      <c r="E37" s="33"/>
      <c r="F37" s="22"/>
      <c r="G37" s="33"/>
      <c r="H37" s="22">
        <f t="shared" ref="H37" si="3">H15-H35</f>
        <v>-7.7</v>
      </c>
      <c r="I37" s="33"/>
      <c r="J37" s="22">
        <f t="shared" ref="J37" si="4">J15-J35</f>
        <v>-7.7</v>
      </c>
      <c r="K37" s="33"/>
      <c r="L37" s="22"/>
      <c r="M37" s="33"/>
      <c r="N37" s="22"/>
      <c r="O37" s="33"/>
      <c r="P37" s="22"/>
      <c r="Q37" s="33"/>
      <c r="R37" s="22"/>
      <c r="S37" s="33"/>
      <c r="T37" s="22"/>
      <c r="U37" s="33"/>
      <c r="V37" s="22"/>
      <c r="W37" s="33"/>
      <c r="X37" s="22"/>
      <c r="Y37" s="33"/>
      <c r="Z37" s="22"/>
      <c r="AA37" s="33"/>
      <c r="AB37" s="22"/>
    </row>
    <row r="38" spans="1:28" x14ac:dyDescent="0.3">
      <c r="A38" s="7"/>
      <c r="B38" s="24"/>
      <c r="C38" s="24"/>
      <c r="D38" s="24"/>
      <c r="E38" s="4"/>
      <c r="F38" s="4"/>
      <c r="H38" s="31"/>
      <c r="J38" s="31"/>
      <c r="L38" s="31"/>
      <c r="N38" s="31"/>
      <c r="P38" s="31"/>
      <c r="R38" s="31"/>
      <c r="T38" s="31"/>
      <c r="V38" s="31"/>
      <c r="X38" s="31"/>
      <c r="Z38" s="31"/>
      <c r="AB38" s="31"/>
    </row>
    <row r="39" spans="1:28" ht="14.5" x14ac:dyDescent="0.35">
      <c r="A39" s="7"/>
      <c r="B39" s="28" t="s">
        <v>12</v>
      </c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x14ac:dyDescent="0.3">
      <c r="A40" s="7"/>
      <c r="B40" s="1" t="s">
        <v>55</v>
      </c>
      <c r="E40" s="2"/>
      <c r="F40" s="2"/>
      <c r="H40" s="31">
        <f>SUMIFS(Tableau1[Montant],Tableau1[[Categorie ]],"Netflix",Tableau1[Mois],"Fevrier")</f>
        <v>0</v>
      </c>
      <c r="I40" s="30"/>
      <c r="J40" s="31">
        <f>SUMIFS(Tableau1[Montant],Tableau1[[Categorie ]],"Netflix",Tableau1[Mois],"Mars")</f>
        <v>0</v>
      </c>
      <c r="L40" s="31"/>
      <c r="N40" s="31"/>
      <c r="P40" s="31"/>
      <c r="R40" s="31"/>
      <c r="T40" s="31"/>
      <c r="V40" s="31"/>
      <c r="X40" s="31"/>
      <c r="Z40" s="31"/>
      <c r="AB40" s="31"/>
    </row>
    <row r="41" spans="1:28" x14ac:dyDescent="0.3">
      <c r="A41" s="7"/>
      <c r="B41" s="24" t="s">
        <v>2</v>
      </c>
      <c r="C41" s="24"/>
      <c r="D41" s="24"/>
      <c r="E41" s="2"/>
      <c r="F41" s="2"/>
      <c r="H41" s="31">
        <f>SUMIFS(Tableau1[Montant],Tableau1[[Categorie ]],"Loisirs/Sorties",Tableau1[Mois],"Fevrier")</f>
        <v>0</v>
      </c>
      <c r="J41" s="31">
        <f>SUMIFS(Tableau1[Montant],Tableau1[[Categorie ]],"Loisirs/Sorties",Tableau1[Mois],"Mars")</f>
        <v>0</v>
      </c>
      <c r="L41" s="31"/>
      <c r="N41" s="31"/>
      <c r="P41" s="31"/>
      <c r="R41" s="31"/>
      <c r="T41" s="31"/>
      <c r="V41" s="31"/>
      <c r="X41" s="31"/>
      <c r="Z41" s="31"/>
      <c r="AB41" s="31"/>
    </row>
    <row r="42" spans="1:28" x14ac:dyDescent="0.3">
      <c r="A42" s="7"/>
      <c r="B42" s="24" t="s">
        <v>16</v>
      </c>
      <c r="C42" s="24"/>
      <c r="D42" s="24"/>
      <c r="E42" s="2"/>
      <c r="F42" s="2"/>
      <c r="H42" s="31">
        <f>SUMIFS(Tableau1[Montant],Tableau1[[Categorie ]],"Esthetique/habillement",Tableau1[Mois],"Fevrier")</f>
        <v>0</v>
      </c>
      <c r="J42" s="31">
        <f>SUMIFS(Tableau1[Montant],Tableau1[[Categorie ]],"Esthetique/habillement",Tableau1[Mois],"Mars")</f>
        <v>0</v>
      </c>
      <c r="L42" s="31"/>
      <c r="N42" s="31"/>
      <c r="P42" s="31"/>
      <c r="R42" s="31"/>
      <c r="T42" s="31"/>
      <c r="V42" s="31"/>
      <c r="X42" s="31"/>
      <c r="Z42" s="31"/>
      <c r="AB42" s="31"/>
    </row>
    <row r="43" spans="1:28" x14ac:dyDescent="0.3">
      <c r="A43" s="7"/>
      <c r="B43" s="24" t="s">
        <v>17</v>
      </c>
      <c r="C43" s="24"/>
      <c r="D43" s="24"/>
      <c r="E43" s="2"/>
      <c r="F43" s="2"/>
      <c r="H43" s="31">
        <f>SUMIFS(Tableau1[Montant],Tableau1[[Categorie ]],"Equipement du logement",Tableau1[Mois],"Fevrier")</f>
        <v>0</v>
      </c>
      <c r="J43" s="31">
        <f>SUMIFS(Tableau1[Montant],Tableau1[[Categorie ]],"Equipement du logement",Tableau1[Mois],"Mars")</f>
        <v>0</v>
      </c>
      <c r="L43" s="31"/>
      <c r="N43" s="31"/>
      <c r="P43" s="31"/>
      <c r="R43" s="31"/>
      <c r="T43" s="31"/>
      <c r="V43" s="31"/>
      <c r="X43" s="31"/>
      <c r="Z43" s="31"/>
      <c r="AB43" s="31"/>
    </row>
    <row r="44" spans="1:28" x14ac:dyDescent="0.3">
      <c r="A44" s="7"/>
      <c r="B44" s="24" t="s">
        <v>18</v>
      </c>
      <c r="C44" s="24"/>
      <c r="D44" s="24"/>
      <c r="E44" s="2"/>
      <c r="F44" s="2"/>
      <c r="H44" s="31">
        <f>SUMIFS(Tableau1[Montant],Tableau1[[Categorie ]],"Retrait d'espèces",Tableau1[Mois],"Fevrier")</f>
        <v>0</v>
      </c>
      <c r="J44" s="31">
        <f>SUMIFS(Tableau1[Montant],Tableau1[[Categorie ]],"Retrait d'espèces",Tableau1[Mois],"Mars")</f>
        <v>0</v>
      </c>
      <c r="L44" s="31"/>
      <c r="N44" s="31"/>
      <c r="P44" s="31"/>
      <c r="R44" s="31"/>
      <c r="T44" s="31"/>
      <c r="V44" s="31"/>
      <c r="X44" s="31"/>
      <c r="Z44" s="31"/>
      <c r="AB44" s="31"/>
    </row>
    <row r="45" spans="1:28" x14ac:dyDescent="0.3">
      <c r="A45" s="7"/>
      <c r="B45" s="24" t="s">
        <v>30</v>
      </c>
      <c r="C45" s="24"/>
      <c r="D45" s="24"/>
      <c r="E45" s="2"/>
      <c r="F45" s="2"/>
      <c r="H45" s="31">
        <f>SUMIFS(Tableau1[Montant],Tableau1[[Categorie ]],"Culture/livres",Tableau1[Mois],"Fevrier")</f>
        <v>0</v>
      </c>
      <c r="J45" s="31">
        <f>SUMIFS(Tableau1[Montant],Tableau1[[Categorie ]],"Culture/livres",Tableau1[Mois],"Mars")</f>
        <v>0</v>
      </c>
      <c r="L45" s="31"/>
      <c r="N45" s="31"/>
      <c r="P45" s="31"/>
      <c r="R45" s="31"/>
      <c r="T45" s="31"/>
      <c r="V45" s="31"/>
      <c r="X45" s="31"/>
      <c r="Z45" s="31"/>
      <c r="AB45" s="31"/>
    </row>
    <row r="46" spans="1:28" x14ac:dyDescent="0.3">
      <c r="A46" s="7"/>
      <c r="B46" s="24" t="s">
        <v>39</v>
      </c>
      <c r="C46" s="24"/>
      <c r="D46" s="24"/>
      <c r="E46" s="2"/>
      <c r="F46" s="2"/>
      <c r="H46" s="31">
        <f>SUMIFS(Tableau1[Montant],Tableau1[[Categorie ]],"Frais professionnel",Tableau1[Mois],"Fevrier")</f>
        <v>0</v>
      </c>
      <c r="J46" s="31">
        <f>SUMIFS(Tableau1[Montant],Tableau1[[Categorie ]],"Frais professionnel",Tableau1[Mois],"Mars")</f>
        <v>0</v>
      </c>
      <c r="L46" s="31"/>
      <c r="N46" s="31"/>
      <c r="P46" s="31"/>
      <c r="R46" s="31"/>
      <c r="T46" s="31"/>
      <c r="V46" s="31"/>
      <c r="X46" s="31"/>
      <c r="Z46" s="31"/>
      <c r="AB46" s="31"/>
    </row>
    <row r="47" spans="1:28" x14ac:dyDescent="0.3">
      <c r="A47" s="7"/>
      <c r="B47" s="24" t="s">
        <v>33</v>
      </c>
      <c r="C47" s="24"/>
      <c r="D47" s="24"/>
      <c r="E47" s="2"/>
      <c r="F47" s="2"/>
      <c r="H47" s="31">
        <f>SUMIFS(Tableau1[Montant],Tableau1[[Categorie ]],"Soins Alba",Tableau1[Mois],"Fevrier")</f>
        <v>0</v>
      </c>
      <c r="J47" s="31">
        <f>SUMIFS(Tableau1[Montant],Tableau1[[Categorie ]],"Soins Alba",Tableau1[Mois],"Mars")</f>
        <v>0</v>
      </c>
      <c r="L47" s="31"/>
      <c r="N47" s="31"/>
      <c r="P47" s="31"/>
      <c r="R47" s="31"/>
      <c r="T47" s="31"/>
      <c r="V47" s="31"/>
      <c r="X47" s="31"/>
      <c r="Z47" s="31"/>
      <c r="AB47" s="31"/>
    </row>
    <row r="48" spans="1:28" ht="20" x14ac:dyDescent="0.4">
      <c r="A48" s="6" t="s">
        <v>7</v>
      </c>
      <c r="B48" s="29" t="s">
        <v>13</v>
      </c>
      <c r="C48" s="29"/>
      <c r="D48" s="29"/>
      <c r="E48" s="19"/>
      <c r="F48" s="19"/>
      <c r="G48" s="19"/>
      <c r="H48" s="19">
        <f t="shared" ref="G48:AB48" si="5">SUM(H40:H47)</f>
        <v>0</v>
      </c>
      <c r="I48" s="19"/>
      <c r="J48" s="19">
        <f t="shared" si="5"/>
        <v>0</v>
      </c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</row>
    <row r="49" spans="1:28" x14ac:dyDescent="0.3">
      <c r="A49" s="7"/>
      <c r="B49" s="24"/>
      <c r="C49" s="24"/>
      <c r="D49" s="24"/>
      <c r="E49" s="4"/>
      <c r="F49" s="4"/>
      <c r="H49" s="31"/>
      <c r="J49" s="31"/>
      <c r="L49" s="31"/>
      <c r="N49" s="31"/>
      <c r="P49" s="31"/>
      <c r="R49" s="31"/>
      <c r="T49" s="31"/>
      <c r="V49" s="31"/>
      <c r="X49" s="31"/>
      <c r="Z49" s="31"/>
      <c r="AB49" s="31"/>
    </row>
    <row r="50" spans="1:28" x14ac:dyDescent="0.3">
      <c r="H50" s="31"/>
      <c r="J50" s="31"/>
      <c r="L50" s="31"/>
      <c r="N50" s="31"/>
      <c r="P50" s="31"/>
      <c r="R50" s="31"/>
      <c r="T50" s="31"/>
      <c r="V50" s="31"/>
      <c r="X50" s="31"/>
      <c r="Z50" s="31"/>
      <c r="AB50" s="31"/>
    </row>
    <row r="51" spans="1:28" s="14" customFormat="1" ht="15.5" x14ac:dyDescent="0.35">
      <c r="E51" s="13"/>
      <c r="F51" s="13"/>
      <c r="H51" s="32"/>
      <c r="J51" s="32"/>
      <c r="L51" s="32"/>
      <c r="N51" s="32"/>
      <c r="P51" s="32"/>
      <c r="R51" s="32"/>
      <c r="T51" s="32"/>
      <c r="V51" s="32"/>
      <c r="X51" s="32"/>
      <c r="Z51" s="32"/>
      <c r="AB51" s="32"/>
    </row>
    <row r="52" spans="1:28" ht="14.5" x14ac:dyDescent="0.35">
      <c r="A52" s="26" t="s">
        <v>26</v>
      </c>
      <c r="B52" s="26"/>
      <c r="C52" s="26"/>
      <c r="D52" s="26"/>
      <c r="F52" s="30"/>
      <c r="G52" s="30"/>
      <c r="H52" s="30">
        <f>H35+H48</f>
        <v>7.7</v>
      </c>
      <c r="I52" s="30"/>
      <c r="J52" s="30">
        <f>J35+J48</f>
        <v>7.7</v>
      </c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</row>
    <row r="53" spans="1:28" s="21" customFormat="1" ht="14.5" x14ac:dyDescent="0.35">
      <c r="A53" s="27" t="s">
        <v>27</v>
      </c>
      <c r="B53" s="27"/>
      <c r="C53" s="27"/>
      <c r="D53" s="27"/>
      <c r="E53" s="20"/>
      <c r="F53" s="20"/>
      <c r="G53" s="20"/>
      <c r="H53" s="20">
        <f>H15-H52</f>
        <v>-7.7</v>
      </c>
      <c r="I53" s="20"/>
      <c r="J53" s="20">
        <f>J15-J52</f>
        <v>-7.7</v>
      </c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</row>
    <row r="54" spans="1:28" x14ac:dyDescent="0.3">
      <c r="H54" s="31"/>
      <c r="J54" s="31"/>
      <c r="L54" s="31"/>
      <c r="N54" s="31"/>
      <c r="P54" s="31"/>
      <c r="R54" s="31"/>
      <c r="T54" s="31"/>
      <c r="V54" s="31"/>
      <c r="X54" s="31"/>
      <c r="Z54" s="31"/>
      <c r="AB54" s="31"/>
    </row>
    <row r="55" spans="1:28" ht="18.5" x14ac:dyDescent="0.45">
      <c r="A55" s="11"/>
      <c r="B55" s="22" t="s">
        <v>25</v>
      </c>
      <c r="C55" s="22"/>
      <c r="D55" s="22"/>
      <c r="E55" s="16"/>
      <c r="F55" s="16"/>
      <c r="G55" s="16"/>
      <c r="H55" s="16">
        <f>G4+H53</f>
        <v>-7.7</v>
      </c>
      <c r="I55" s="16"/>
      <c r="J55" s="16">
        <f t="shared" ref="J55" si="6">J4+J53</f>
        <v>-7.7</v>
      </c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</row>
    <row r="56" spans="1:28" ht="13.75" customHeight="1" x14ac:dyDescent="0.3">
      <c r="A56" s="1"/>
      <c r="B56" s="8"/>
    </row>
    <row r="57" spans="1:28" ht="20" x14ac:dyDescent="0.4">
      <c r="B57" s="10"/>
      <c r="C57" s="45"/>
      <c r="D57" s="45"/>
      <c r="E57" s="12">
        <f>SUM(E4,E53)</f>
        <v>0</v>
      </c>
      <c r="F57" s="12"/>
    </row>
    <row r="58" spans="1:28" ht="18.5" x14ac:dyDescent="0.3">
      <c r="E58" s="12"/>
      <c r="F58" s="12"/>
    </row>
    <row r="59" spans="1:28" x14ac:dyDescent="0.3">
      <c r="H59" s="44"/>
      <c r="J59" s="43"/>
    </row>
    <row r="60" spans="1:28" x14ac:dyDescent="0.3">
      <c r="G60" s="42"/>
      <c r="H60" s="44"/>
    </row>
    <row r="61" spans="1:28" x14ac:dyDescent="0.3">
      <c r="F61" s="30"/>
    </row>
    <row r="62" spans="1:28" ht="15.5" x14ac:dyDescent="0.35">
      <c r="A62" s="36"/>
      <c r="B62" s="36"/>
      <c r="C62" s="36"/>
      <c r="D62" s="36"/>
    </row>
    <row r="63" spans="1:28" ht="15.5" x14ac:dyDescent="0.35">
      <c r="A63" s="34"/>
      <c r="B63"/>
      <c r="C63" s="34"/>
      <c r="D63"/>
      <c r="E63" s="36"/>
    </row>
    <row r="64" spans="1:28" x14ac:dyDescent="0.3">
      <c r="A64"/>
      <c r="B64"/>
      <c r="C64" s="34"/>
      <c r="D64"/>
      <c r="E64"/>
    </row>
    <row r="65" spans="5:8" x14ac:dyDescent="0.3">
      <c r="E65"/>
    </row>
    <row r="74" spans="5:8" x14ac:dyDescent="0.3">
      <c r="H74" s="1">
        <f>SUMIFS(Tableau1[Montant],Tableau1[[Categorie ]],"Alimentation",Tableau1[Mois],"Fevrier")</f>
        <v>0</v>
      </c>
    </row>
  </sheetData>
  <mergeCells count="5">
    <mergeCell ref="C57:D57"/>
    <mergeCell ref="A1:F1"/>
    <mergeCell ref="A2:F2"/>
    <mergeCell ref="E3:F3"/>
    <mergeCell ref="G3:H3"/>
  </mergeCells>
  <phoneticPr fontId="2" type="noConversion"/>
  <conditionalFormatting sqref="K53 M53 O53 Q53 S53 U53 W53 Y53 AA53 E53:I53"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J53"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L53"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N53"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P53">
    <cfRule type="iconSet" priority="7">
      <iconSet iconSet="3Symbols">
        <cfvo type="percent" val="0"/>
        <cfvo type="percent" val="33"/>
        <cfvo type="percent" val="67"/>
      </iconSet>
    </cfRule>
  </conditionalFormatting>
  <conditionalFormatting sqref="R53"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T53">
    <cfRule type="iconSet" priority="5">
      <iconSet iconSet="3Symbols">
        <cfvo type="percent" val="0"/>
        <cfvo type="percent" val="33"/>
        <cfvo type="percent" val="67"/>
      </iconSet>
    </cfRule>
  </conditionalFormatting>
  <conditionalFormatting sqref="V53"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X53">
    <cfRule type="iconSet" priority="3">
      <iconSet iconSet="3Symbols">
        <cfvo type="percent" val="0"/>
        <cfvo type="percent" val="33"/>
        <cfvo type="percent" val="67"/>
      </iconSet>
    </cfRule>
  </conditionalFormatting>
  <conditionalFormatting sqref="Z53"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AB53">
    <cfRule type="iconSet" priority="1">
      <iconSet iconSet="3Symbols">
        <cfvo type="percent" val="0"/>
        <cfvo type="percent" val="33"/>
        <cfvo type="percent" val="67"/>
      </iconSet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D51BA-B05A-4174-A4B0-A7ED5E40135F}">
  <dimension ref="A1:M43"/>
  <sheetViews>
    <sheetView tabSelected="1" topLeftCell="A23" workbookViewId="0">
      <selection activeCell="I4" sqref="I4"/>
    </sheetView>
  </sheetViews>
  <sheetFormatPr baseColWidth="10" defaultRowHeight="12.5" x14ac:dyDescent="0.25"/>
  <cols>
    <col min="1" max="2" width="19.6328125" customWidth="1"/>
    <col min="12" max="12" width="19.54296875" customWidth="1"/>
    <col min="13" max="13" width="18.1796875" customWidth="1"/>
  </cols>
  <sheetData>
    <row r="1" spans="1:13" ht="15.5" x14ac:dyDescent="0.35">
      <c r="A1" s="36" t="s">
        <v>41</v>
      </c>
      <c r="B1" s="36" t="s">
        <v>56</v>
      </c>
      <c r="C1" s="36" t="s">
        <v>46</v>
      </c>
      <c r="D1" s="36" t="s">
        <v>45</v>
      </c>
      <c r="E1" s="36" t="s">
        <v>15</v>
      </c>
      <c r="F1" s="36" t="s">
        <v>76</v>
      </c>
    </row>
    <row r="2" spans="1:13" ht="13" x14ac:dyDescent="0.3">
      <c r="A2" t="s">
        <v>59</v>
      </c>
      <c r="C2" s="40">
        <v>44593</v>
      </c>
      <c r="D2" s="34" t="s">
        <v>43</v>
      </c>
      <c r="F2" s="41" t="s">
        <v>77</v>
      </c>
      <c r="H2" t="s">
        <v>60</v>
      </c>
      <c r="J2" s="24" t="s">
        <v>1</v>
      </c>
      <c r="L2" s="34"/>
      <c r="M2" s="24"/>
    </row>
    <row r="3" spans="1:13" ht="13" x14ac:dyDescent="0.3">
      <c r="A3" t="s">
        <v>39</v>
      </c>
      <c r="C3" s="40">
        <v>44593</v>
      </c>
      <c r="D3" s="34" t="s">
        <v>43</v>
      </c>
      <c r="F3" s="41" t="s">
        <v>77</v>
      </c>
      <c r="H3" t="s">
        <v>43</v>
      </c>
      <c r="J3" s="24" t="s">
        <v>52</v>
      </c>
      <c r="L3" s="34"/>
      <c r="M3" s="24"/>
    </row>
    <row r="4" spans="1:13" ht="13" x14ac:dyDescent="0.3">
      <c r="A4" t="s">
        <v>55</v>
      </c>
      <c r="C4" s="40">
        <v>44594</v>
      </c>
      <c r="D4" s="34" t="s">
        <v>43</v>
      </c>
      <c r="F4" s="41" t="s">
        <v>77</v>
      </c>
      <c r="H4" t="s">
        <v>61</v>
      </c>
      <c r="J4" s="24" t="s">
        <v>42</v>
      </c>
      <c r="M4" s="1"/>
    </row>
    <row r="5" spans="1:13" ht="13" x14ac:dyDescent="0.3">
      <c r="A5" t="s">
        <v>39</v>
      </c>
      <c r="C5" s="40">
        <v>44594</v>
      </c>
      <c r="D5" s="34" t="s">
        <v>43</v>
      </c>
      <c r="F5" s="41" t="s">
        <v>77</v>
      </c>
      <c r="H5" t="s">
        <v>62</v>
      </c>
      <c r="J5" s="24" t="s">
        <v>72</v>
      </c>
      <c r="M5" s="35"/>
    </row>
    <row r="6" spans="1:13" ht="13" x14ac:dyDescent="0.3">
      <c r="A6" t="s">
        <v>73</v>
      </c>
      <c r="C6" s="40">
        <v>44594</v>
      </c>
      <c r="D6" s="34" t="s">
        <v>43</v>
      </c>
      <c r="F6" s="41" t="s">
        <v>77</v>
      </c>
      <c r="H6" t="s">
        <v>63</v>
      </c>
      <c r="J6" s="24" t="s">
        <v>30</v>
      </c>
      <c r="L6" s="34"/>
      <c r="M6" s="35"/>
    </row>
    <row r="7" spans="1:13" ht="13" x14ac:dyDescent="0.3">
      <c r="A7" t="s">
        <v>1</v>
      </c>
      <c r="C7" s="40">
        <v>44595</v>
      </c>
      <c r="D7" s="34" t="s">
        <v>43</v>
      </c>
      <c r="F7" s="41" t="s">
        <v>77</v>
      </c>
      <c r="H7" t="s">
        <v>64</v>
      </c>
      <c r="J7" s="24" t="s">
        <v>73</v>
      </c>
      <c r="M7" s="35"/>
    </row>
    <row r="8" spans="1:13" ht="13" x14ac:dyDescent="0.3">
      <c r="A8" t="s">
        <v>1</v>
      </c>
      <c r="C8" s="40">
        <v>44595</v>
      </c>
      <c r="D8" s="34" t="s">
        <v>43</v>
      </c>
      <c r="F8" s="41" t="s">
        <v>77</v>
      </c>
      <c r="H8" t="s">
        <v>65</v>
      </c>
      <c r="J8" s="24" t="s">
        <v>19</v>
      </c>
      <c r="M8" s="24"/>
    </row>
    <row r="9" spans="1:13" ht="13" x14ac:dyDescent="0.3">
      <c r="A9" t="s">
        <v>2</v>
      </c>
      <c r="C9" s="40">
        <v>44596</v>
      </c>
      <c r="D9" s="34" t="s">
        <v>43</v>
      </c>
      <c r="F9" s="41" t="s">
        <v>77</v>
      </c>
      <c r="H9" t="s">
        <v>66</v>
      </c>
      <c r="J9" s="24" t="s">
        <v>53</v>
      </c>
      <c r="M9" s="24"/>
    </row>
    <row r="10" spans="1:13" ht="13" x14ac:dyDescent="0.3">
      <c r="A10" t="s">
        <v>21</v>
      </c>
      <c r="C10" s="40">
        <v>44596</v>
      </c>
      <c r="D10" s="34" t="s">
        <v>43</v>
      </c>
      <c r="F10" s="41" t="s">
        <v>77</v>
      </c>
      <c r="H10" t="s">
        <v>67</v>
      </c>
      <c r="J10" s="24" t="s">
        <v>17</v>
      </c>
      <c r="M10" s="24"/>
    </row>
    <row r="11" spans="1:13" ht="13" x14ac:dyDescent="0.3">
      <c r="A11" t="s">
        <v>72</v>
      </c>
      <c r="C11" s="40">
        <v>44597</v>
      </c>
      <c r="D11" s="34" t="s">
        <v>43</v>
      </c>
      <c r="F11" s="41" t="s">
        <v>77</v>
      </c>
      <c r="H11" t="s">
        <v>68</v>
      </c>
      <c r="J11" s="24" t="s">
        <v>44</v>
      </c>
      <c r="M11" s="24"/>
    </row>
    <row r="12" spans="1:13" ht="13" x14ac:dyDescent="0.3">
      <c r="A12" t="s">
        <v>17</v>
      </c>
      <c r="C12" s="40">
        <v>44597</v>
      </c>
      <c r="D12" s="34" t="s">
        <v>43</v>
      </c>
      <c r="F12" s="41" t="s">
        <v>77</v>
      </c>
      <c r="H12" t="s">
        <v>69</v>
      </c>
      <c r="J12" s="24" t="s">
        <v>16</v>
      </c>
      <c r="M12" s="24"/>
    </row>
    <row r="13" spans="1:13" ht="13" x14ac:dyDescent="0.3">
      <c r="A13" t="s">
        <v>52</v>
      </c>
      <c r="C13" s="40">
        <v>44598</v>
      </c>
      <c r="D13" s="34" t="s">
        <v>43</v>
      </c>
      <c r="F13" s="41"/>
      <c r="H13" t="s">
        <v>70</v>
      </c>
      <c r="J13" s="24" t="s">
        <v>20</v>
      </c>
      <c r="M13" s="24"/>
    </row>
    <row r="14" spans="1:13" ht="13" x14ac:dyDescent="0.3">
      <c r="A14" t="s">
        <v>38</v>
      </c>
      <c r="C14" s="40">
        <v>44598</v>
      </c>
      <c r="D14" s="34" t="s">
        <v>43</v>
      </c>
      <c r="F14" s="41"/>
      <c r="J14" s="24" t="s">
        <v>39</v>
      </c>
      <c r="M14" s="24"/>
    </row>
    <row r="15" spans="1:13" ht="13" x14ac:dyDescent="0.3">
      <c r="A15" t="s">
        <v>19</v>
      </c>
      <c r="C15" s="40">
        <v>44599</v>
      </c>
      <c r="D15" s="34" t="s">
        <v>43</v>
      </c>
      <c r="F15" s="41" t="s">
        <v>77</v>
      </c>
      <c r="J15" s="24" t="s">
        <v>2</v>
      </c>
      <c r="M15" s="24"/>
    </row>
    <row r="16" spans="1:13" ht="13" x14ac:dyDescent="0.3">
      <c r="A16" t="s">
        <v>23</v>
      </c>
      <c r="C16" s="40">
        <v>44600</v>
      </c>
      <c r="D16" s="34" t="s">
        <v>43</v>
      </c>
      <c r="F16" s="41" t="s">
        <v>77</v>
      </c>
      <c r="J16" s="24" t="s">
        <v>28</v>
      </c>
      <c r="M16" s="24"/>
    </row>
    <row r="17" spans="1:13" ht="13" x14ac:dyDescent="0.3">
      <c r="A17" t="s">
        <v>73</v>
      </c>
      <c r="C17" s="40">
        <v>44600</v>
      </c>
      <c r="D17" s="34" t="s">
        <v>43</v>
      </c>
      <c r="F17" s="41" t="s">
        <v>77</v>
      </c>
      <c r="J17" s="1" t="s">
        <v>55</v>
      </c>
      <c r="M17" s="24"/>
    </row>
    <row r="18" spans="1:13" ht="13" x14ac:dyDescent="0.3">
      <c r="A18" t="s">
        <v>74</v>
      </c>
      <c r="C18" s="40">
        <v>44601</v>
      </c>
      <c r="D18" s="34" t="s">
        <v>43</v>
      </c>
      <c r="F18" s="41" t="s">
        <v>77</v>
      </c>
      <c r="J18" s="24" t="s">
        <v>29</v>
      </c>
      <c r="M18" s="1"/>
    </row>
    <row r="19" spans="1:13" ht="13" x14ac:dyDescent="0.3">
      <c r="A19" t="s">
        <v>74</v>
      </c>
      <c r="C19" s="40">
        <v>44601</v>
      </c>
      <c r="D19" s="34" t="s">
        <v>43</v>
      </c>
      <c r="F19" s="41" t="s">
        <v>77</v>
      </c>
      <c r="H19">
        <f>SUM(E2:E15,E17:E20,E22:E23,E25,E27:E39)</f>
        <v>0</v>
      </c>
      <c r="J19" s="24" t="s">
        <v>59</v>
      </c>
      <c r="M19" s="24"/>
    </row>
    <row r="20" spans="1:13" ht="13" x14ac:dyDescent="0.3">
      <c r="A20" t="s">
        <v>74</v>
      </c>
      <c r="C20" s="40">
        <v>44601</v>
      </c>
      <c r="D20" s="34" t="s">
        <v>43</v>
      </c>
      <c r="F20" s="41" t="s">
        <v>77</v>
      </c>
      <c r="J20" s="24" t="s">
        <v>40</v>
      </c>
      <c r="M20" s="35"/>
    </row>
    <row r="21" spans="1:13" ht="13" x14ac:dyDescent="0.3">
      <c r="A21" t="s">
        <v>28</v>
      </c>
      <c r="C21" s="40">
        <v>44602</v>
      </c>
      <c r="D21" s="34" t="s">
        <v>43</v>
      </c>
      <c r="F21" s="41" t="s">
        <v>77</v>
      </c>
      <c r="H21">
        <f>H19-Budget!H52</f>
        <v>-7.7</v>
      </c>
      <c r="J21" s="24" t="s">
        <v>0</v>
      </c>
      <c r="M21" s="24"/>
    </row>
    <row r="22" spans="1:13" ht="13" x14ac:dyDescent="0.3">
      <c r="A22" t="s">
        <v>40</v>
      </c>
      <c r="C22" s="40">
        <v>44603</v>
      </c>
      <c r="D22" s="34" t="s">
        <v>43</v>
      </c>
      <c r="F22" s="41" t="s">
        <v>77</v>
      </c>
      <c r="J22" s="24" t="s">
        <v>18</v>
      </c>
      <c r="M22" s="24"/>
    </row>
    <row r="23" spans="1:13" ht="13" x14ac:dyDescent="0.3">
      <c r="A23" t="s">
        <v>44</v>
      </c>
      <c r="C23" s="40">
        <v>44603</v>
      </c>
      <c r="D23" s="34" t="s">
        <v>43</v>
      </c>
      <c r="F23" s="41" t="s">
        <v>77</v>
      </c>
      <c r="J23" s="24" t="s">
        <v>57</v>
      </c>
      <c r="M23" s="24"/>
    </row>
    <row r="24" spans="1:13" ht="13" x14ac:dyDescent="0.3">
      <c r="A24" t="s">
        <v>44</v>
      </c>
      <c r="C24" s="40">
        <v>44604</v>
      </c>
      <c r="D24" s="34" t="s">
        <v>43</v>
      </c>
      <c r="F24" s="41" t="s">
        <v>77</v>
      </c>
      <c r="J24" s="1" t="s">
        <v>23</v>
      </c>
      <c r="M24" s="24"/>
    </row>
    <row r="25" spans="1:13" ht="13" x14ac:dyDescent="0.3">
      <c r="A25" t="s">
        <v>21</v>
      </c>
      <c r="C25" s="40">
        <v>44607</v>
      </c>
      <c r="D25" s="34" t="s">
        <v>43</v>
      </c>
      <c r="F25" s="41" t="s">
        <v>77</v>
      </c>
      <c r="J25" s="24" t="s">
        <v>74</v>
      </c>
      <c r="M25" s="24"/>
    </row>
    <row r="26" spans="1:13" ht="13" x14ac:dyDescent="0.3">
      <c r="A26" t="s">
        <v>75</v>
      </c>
      <c r="C26" s="40">
        <v>44607</v>
      </c>
      <c r="D26" s="34" t="s">
        <v>43</v>
      </c>
      <c r="F26" s="41" t="s">
        <v>77</v>
      </c>
      <c r="J26" s="24" t="s">
        <v>38</v>
      </c>
    </row>
    <row r="27" spans="1:13" ht="13" x14ac:dyDescent="0.3">
      <c r="A27" t="s">
        <v>1</v>
      </c>
      <c r="C27" s="40">
        <v>44607</v>
      </c>
      <c r="D27" s="34" t="s">
        <v>43</v>
      </c>
      <c r="F27" s="41" t="s">
        <v>77</v>
      </c>
      <c r="J27" s="24" t="s">
        <v>75</v>
      </c>
    </row>
    <row r="28" spans="1:13" ht="13" x14ac:dyDescent="0.3">
      <c r="A28" t="s">
        <v>1</v>
      </c>
      <c r="C28" s="40">
        <v>44607</v>
      </c>
      <c r="D28" s="34" t="s">
        <v>43</v>
      </c>
      <c r="F28" s="41" t="s">
        <v>77</v>
      </c>
      <c r="J28" s="24" t="s">
        <v>21</v>
      </c>
    </row>
    <row r="29" spans="1:13" ht="13" x14ac:dyDescent="0.3">
      <c r="A29" t="s">
        <v>23</v>
      </c>
      <c r="C29" s="40">
        <v>44609</v>
      </c>
      <c r="D29" s="34" t="s">
        <v>43</v>
      </c>
      <c r="F29" s="41" t="s">
        <v>77</v>
      </c>
      <c r="J29" s="24" t="s">
        <v>22</v>
      </c>
    </row>
    <row r="30" spans="1:13" x14ac:dyDescent="0.25">
      <c r="A30" t="s">
        <v>17</v>
      </c>
      <c r="C30" s="40">
        <v>44612</v>
      </c>
      <c r="D30" s="34" t="s">
        <v>43</v>
      </c>
      <c r="F30" s="41" t="s">
        <v>77</v>
      </c>
      <c r="H30">
        <f>23.1/3</f>
        <v>7.7</v>
      </c>
    </row>
    <row r="31" spans="1:13" x14ac:dyDescent="0.25">
      <c r="A31" t="s">
        <v>44</v>
      </c>
      <c r="C31" s="40">
        <v>44612</v>
      </c>
      <c r="D31" s="34" t="s">
        <v>43</v>
      </c>
      <c r="F31" s="41" t="s">
        <v>77</v>
      </c>
    </row>
    <row r="32" spans="1:13" x14ac:dyDescent="0.25">
      <c r="A32" t="s">
        <v>17</v>
      </c>
      <c r="C32" s="40">
        <v>44614</v>
      </c>
      <c r="D32" s="34" t="s">
        <v>43</v>
      </c>
      <c r="F32" s="41" t="s">
        <v>77</v>
      </c>
    </row>
    <row r="33" spans="1:6" x14ac:dyDescent="0.25">
      <c r="A33" t="s">
        <v>23</v>
      </c>
      <c r="C33" s="40">
        <v>44614</v>
      </c>
      <c r="D33" s="34" t="s">
        <v>43</v>
      </c>
      <c r="F33" s="41" t="s">
        <v>77</v>
      </c>
    </row>
    <row r="34" spans="1:6" x14ac:dyDescent="0.25">
      <c r="A34" t="s">
        <v>30</v>
      </c>
      <c r="C34" s="40">
        <v>44616</v>
      </c>
      <c r="D34" s="34" t="s">
        <v>43</v>
      </c>
      <c r="F34" s="41"/>
    </row>
    <row r="35" spans="1:6" x14ac:dyDescent="0.25">
      <c r="A35" t="s">
        <v>1</v>
      </c>
      <c r="C35" s="40">
        <v>44617</v>
      </c>
      <c r="D35" s="34" t="s">
        <v>43</v>
      </c>
      <c r="F35" s="41" t="s">
        <v>77</v>
      </c>
    </row>
    <row r="36" spans="1:6" x14ac:dyDescent="0.25">
      <c r="A36" t="s">
        <v>1</v>
      </c>
      <c r="C36" s="40">
        <v>44617</v>
      </c>
      <c r="D36" s="34" t="s">
        <v>43</v>
      </c>
      <c r="F36" s="41"/>
    </row>
    <row r="37" spans="1:6" x14ac:dyDescent="0.25">
      <c r="A37" t="s">
        <v>23</v>
      </c>
      <c r="C37" s="40">
        <v>44617</v>
      </c>
      <c r="D37" s="34" t="s">
        <v>43</v>
      </c>
      <c r="F37" s="41"/>
    </row>
    <row r="38" spans="1:6" x14ac:dyDescent="0.25">
      <c r="A38" s="34" t="s">
        <v>57</v>
      </c>
      <c r="B38" s="34"/>
      <c r="D38" s="34" t="s">
        <v>43</v>
      </c>
      <c r="F38" s="41" t="s">
        <v>77</v>
      </c>
    </row>
    <row r="39" spans="1:6" x14ac:dyDescent="0.25">
      <c r="A39" s="34" t="s">
        <v>53</v>
      </c>
      <c r="D39" s="34" t="s">
        <v>43</v>
      </c>
      <c r="F39" s="41"/>
    </row>
    <row r="43" spans="1:6" x14ac:dyDescent="0.25">
      <c r="E43">
        <f>SUM(E37:E39)</f>
        <v>0</v>
      </c>
    </row>
  </sheetData>
  <sortState xmlns:xlrd2="http://schemas.microsoft.com/office/spreadsheetml/2017/richdata2" ref="J2:J29">
    <sortCondition ref="J2:J29"/>
  </sortState>
  <dataValidations count="3">
    <dataValidation type="list" allowBlank="1" showInputMessage="1" showErrorMessage="1" sqref="A2" xr:uid="{8C550E72-A6C4-4E3F-8835-4CC6A3E95DD7}">
      <formula1>$J$2:$J$28</formula1>
    </dataValidation>
    <dataValidation type="list" allowBlank="1" showInputMessage="1" showErrorMessage="1" sqref="D2:D39" xr:uid="{0DBF4CAB-2095-4164-9F5D-8B6D11B98E29}">
      <formula1>$H$2:$H$13</formula1>
    </dataValidation>
    <dataValidation type="list" allowBlank="1" showInputMessage="1" showErrorMessage="1" sqref="A3:A230" xr:uid="{7615D205-C2F1-4677-BC63-4CF37CFF43CE}">
      <formula1>$J$2:$J$29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Budget</vt:lpstr>
      <vt:lpstr>Livre de compte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</dc:creator>
  <cp:lastModifiedBy>Claire G</cp:lastModifiedBy>
  <cp:lastPrinted>2016-12-10T20:49:49Z</cp:lastPrinted>
  <dcterms:created xsi:type="dcterms:W3CDTF">2016-12-10T11:03:22Z</dcterms:created>
  <dcterms:modified xsi:type="dcterms:W3CDTF">2022-03-12T18:30:09Z</dcterms:modified>
</cp:coreProperties>
</file>