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135129\Downloads\"/>
    </mc:Choice>
  </mc:AlternateContent>
  <bookViews>
    <workbookView xWindow="0" yWindow="0" windowWidth="23040" windowHeight="9192"/>
  </bookViews>
  <sheets>
    <sheet name="Planning" sheetId="1" r:id="rId1"/>
    <sheet name="Données" sheetId="2" r:id="rId2"/>
    <sheet name="Jours Fériés" sheetId="3" r:id="rId3"/>
  </sheets>
  <definedNames>
    <definedName name="Années">Tableau1[Années]</definedName>
    <definedName name="Fonction">Tableau1[Fonction]</definedName>
    <definedName name="Mois">Tableau1[Mois]</definedName>
    <definedName name="Pauses">Tableau1[Pauses]</definedName>
    <definedName name="Personnel">Tableau1[Personnel]</definedName>
    <definedName name="Tempstravail">Tableau1[Temps de travail]</definedName>
    <definedName name="_xlnm.Print_Area" localSheetId="0">Planning!$A$1:$BR$29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AI51" i="1" l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D45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D44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D43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D42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D41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D40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D39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AI10" i="1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BN11" i="1" l="1"/>
  <c r="BN12" i="1"/>
  <c r="BN31" i="1"/>
  <c r="BN30" i="1" l="1"/>
  <c r="BO8" i="1"/>
  <c r="BR8" i="1" l="1"/>
  <c r="BN8" i="1"/>
  <c r="BN13" i="1"/>
  <c r="BN14" i="1"/>
  <c r="BN15" i="1"/>
  <c r="BN17" i="1"/>
  <c r="BN18" i="1"/>
  <c r="BN19" i="1"/>
  <c r="BN20" i="1"/>
  <c r="BN21" i="1"/>
  <c r="BN22" i="1"/>
  <c r="BN23" i="1"/>
  <c r="BN24" i="1"/>
  <c r="BN25" i="1"/>
  <c r="BN26" i="1"/>
  <c r="BN27" i="1"/>
  <c r="BN29" i="1"/>
  <c r="BN28" i="1" l="1"/>
  <c r="BN16" i="1"/>
  <c r="BN10" i="1"/>
  <c r="L1" i="2" l="1"/>
  <c r="K1" i="2"/>
  <c r="D3" i="1" s="1"/>
  <c r="E7" i="1" l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D7" i="1"/>
  <c r="BO30" i="1" l="1"/>
  <c r="BO31" i="1"/>
  <c r="BO11" i="1"/>
  <c r="BO15" i="1"/>
  <c r="BO19" i="1"/>
  <c r="BO23" i="1"/>
  <c r="BO27" i="1"/>
  <c r="BO17" i="1"/>
  <c r="BO25" i="1"/>
  <c r="BO14" i="1"/>
  <c r="BO26" i="1"/>
  <c r="BO12" i="1"/>
  <c r="BO16" i="1"/>
  <c r="BO20" i="1"/>
  <c r="BO24" i="1"/>
  <c r="BO28" i="1"/>
  <c r="BO13" i="1"/>
  <c r="BO21" i="1"/>
  <c r="BO29" i="1"/>
  <c r="BO18" i="1"/>
  <c r="BO10" i="1"/>
  <c r="BO22" i="1"/>
  <c r="D8" i="1"/>
  <c r="U8" i="1"/>
  <c r="AH8" i="1"/>
  <c r="AD8" i="1"/>
  <c r="Z8" i="1"/>
  <c r="V8" i="1"/>
  <c r="R8" i="1"/>
  <c r="N8" i="1"/>
  <c r="J8" i="1"/>
  <c r="F8" i="1"/>
  <c r="AG8" i="1"/>
  <c r="AC8" i="1"/>
  <c r="Y8" i="1"/>
  <c r="Q8" i="1"/>
  <c r="M8" i="1"/>
  <c r="AF8" i="1"/>
  <c r="AB8" i="1"/>
  <c r="X8" i="1"/>
  <c r="T8" i="1"/>
  <c r="P8" i="1"/>
  <c r="L8" i="1"/>
  <c r="I8" i="1"/>
  <c r="E8" i="1"/>
  <c r="H8" i="1"/>
  <c r="AE8" i="1"/>
  <c r="AA8" i="1"/>
  <c r="W8" i="1"/>
  <c r="S8" i="1"/>
  <c r="O8" i="1"/>
  <c r="K8" i="1"/>
  <c r="G8" i="1"/>
  <c r="B1" i="3"/>
  <c r="B4" i="3" s="1"/>
  <c r="A46" i="1" l="1"/>
  <c r="C51" i="1"/>
  <c r="C47" i="1"/>
  <c r="C50" i="1"/>
  <c r="C46" i="1"/>
  <c r="C49" i="1"/>
  <c r="A39" i="1"/>
  <c r="C52" i="1"/>
  <c r="C48" i="1"/>
  <c r="B44" i="1"/>
  <c r="B40" i="1"/>
  <c r="B41" i="1"/>
  <c r="B43" i="1"/>
  <c r="B39" i="1"/>
  <c r="B42" i="1"/>
  <c r="B45" i="1"/>
  <c r="C11" i="1"/>
  <c r="BP11" i="1" s="1"/>
  <c r="BQ11" i="1" s="1"/>
  <c r="BR11" i="1" s="1"/>
  <c r="C15" i="1"/>
  <c r="BP15" i="1" s="1"/>
  <c r="BQ15" i="1" s="1"/>
  <c r="BR15" i="1" s="1"/>
  <c r="C19" i="1"/>
  <c r="BP19" i="1" s="1"/>
  <c r="BQ19" i="1" s="1"/>
  <c r="BR19" i="1" s="1"/>
  <c r="C23" i="1"/>
  <c r="BP23" i="1" s="1"/>
  <c r="BQ23" i="1" s="1"/>
  <c r="BR23" i="1" s="1"/>
  <c r="C27" i="1"/>
  <c r="BP27" i="1" s="1"/>
  <c r="BQ27" i="1" s="1"/>
  <c r="BR27" i="1" s="1"/>
  <c r="C31" i="1"/>
  <c r="BP31" i="1" s="1"/>
  <c r="BQ31" i="1" s="1"/>
  <c r="BR31" i="1" s="1"/>
  <c r="B13" i="1"/>
  <c r="B17" i="1"/>
  <c r="B21" i="1"/>
  <c r="B25" i="1"/>
  <c r="B29" i="1"/>
  <c r="A10" i="1"/>
  <c r="A13" i="1"/>
  <c r="A17" i="1"/>
  <c r="A21" i="1"/>
  <c r="A25" i="1"/>
  <c r="A29" i="1"/>
  <c r="C17" i="1"/>
  <c r="BP17" i="1" s="1"/>
  <c r="BQ17" i="1" s="1"/>
  <c r="BR17" i="1" s="1"/>
  <c r="C25" i="1"/>
  <c r="BP25" i="1" s="1"/>
  <c r="BQ25" i="1" s="1"/>
  <c r="BR25" i="1" s="1"/>
  <c r="B11" i="1"/>
  <c r="B19" i="1"/>
  <c r="B27" i="1"/>
  <c r="A11" i="1"/>
  <c r="A19" i="1"/>
  <c r="A27" i="1"/>
  <c r="C14" i="1"/>
  <c r="BP14" i="1" s="1"/>
  <c r="BQ14" i="1" s="1"/>
  <c r="BR14" i="1" s="1"/>
  <c r="C26" i="1"/>
  <c r="BP26" i="1" s="1"/>
  <c r="BQ26" i="1" s="1"/>
  <c r="BR26" i="1" s="1"/>
  <c r="B12" i="1"/>
  <c r="B24" i="1"/>
  <c r="B10" i="1"/>
  <c r="A16" i="1"/>
  <c r="A24" i="1"/>
  <c r="C12" i="1"/>
  <c r="BP12" i="1" s="1"/>
  <c r="BQ12" i="1" s="1"/>
  <c r="BR12" i="1" s="1"/>
  <c r="C16" i="1"/>
  <c r="BP16" i="1" s="1"/>
  <c r="BQ16" i="1" s="1"/>
  <c r="BR16" i="1" s="1"/>
  <c r="C20" i="1"/>
  <c r="BP20" i="1" s="1"/>
  <c r="BQ20" i="1" s="1"/>
  <c r="BR20" i="1" s="1"/>
  <c r="C24" i="1"/>
  <c r="BP24" i="1" s="1"/>
  <c r="BQ24" i="1" s="1"/>
  <c r="BR24" i="1" s="1"/>
  <c r="C28" i="1"/>
  <c r="BP28" i="1" s="1"/>
  <c r="BQ28" i="1" s="1"/>
  <c r="BR28" i="1" s="1"/>
  <c r="C10" i="1"/>
  <c r="BP10" i="1" s="1"/>
  <c r="BQ10" i="1" s="1"/>
  <c r="BR10" i="1" s="1"/>
  <c r="B14" i="1"/>
  <c r="B18" i="1"/>
  <c r="B22" i="1"/>
  <c r="B26" i="1"/>
  <c r="B30" i="1"/>
  <c r="A32" i="1"/>
  <c r="A14" i="1"/>
  <c r="A18" i="1"/>
  <c r="A22" i="1"/>
  <c r="A26" i="1"/>
  <c r="A30" i="1"/>
  <c r="C13" i="1"/>
  <c r="BP13" i="1" s="1"/>
  <c r="BQ13" i="1" s="1"/>
  <c r="BR13" i="1" s="1"/>
  <c r="C21" i="1"/>
  <c r="BP21" i="1" s="1"/>
  <c r="BQ21" i="1" s="1"/>
  <c r="BR21" i="1" s="1"/>
  <c r="C29" i="1"/>
  <c r="BP29" i="1" s="1"/>
  <c r="BQ29" i="1" s="1"/>
  <c r="BR29" i="1" s="1"/>
  <c r="B15" i="1"/>
  <c r="B23" i="1"/>
  <c r="B31" i="1"/>
  <c r="A15" i="1"/>
  <c r="A23" i="1"/>
  <c r="A31" i="1"/>
  <c r="C18" i="1"/>
  <c r="BP18" i="1" s="1"/>
  <c r="BQ18" i="1" s="1"/>
  <c r="BR18" i="1" s="1"/>
  <c r="C22" i="1"/>
  <c r="BP22" i="1" s="1"/>
  <c r="BQ22" i="1" s="1"/>
  <c r="BR22" i="1" s="1"/>
  <c r="C30" i="1"/>
  <c r="BP30" i="1" s="1"/>
  <c r="BQ30" i="1" s="1"/>
  <c r="BR30" i="1" s="1"/>
  <c r="B16" i="1"/>
  <c r="B20" i="1"/>
  <c r="B28" i="1"/>
  <c r="A12" i="1"/>
  <c r="A20" i="1"/>
  <c r="A28" i="1"/>
  <c r="B38" i="1"/>
  <c r="B34" i="1"/>
  <c r="B36" i="1"/>
  <c r="B35" i="1"/>
  <c r="B37" i="1"/>
  <c r="B33" i="1"/>
  <c r="B32" i="1"/>
  <c r="A9" i="1"/>
  <c r="C9" i="1"/>
  <c r="B9" i="1"/>
  <c r="B12" i="3"/>
  <c r="B14" i="3"/>
  <c r="B16" i="3"/>
  <c r="B8" i="3"/>
  <c r="B15" i="3"/>
  <c r="B7" i="3"/>
  <c r="B13" i="3"/>
  <c r="B5" i="3"/>
  <c r="B17" i="3"/>
  <c r="B11" i="3" l="1"/>
  <c r="B10" i="3"/>
  <c r="O33" i="1" s="1"/>
  <c r="O47" i="1" s="1"/>
  <c r="B9" i="3"/>
  <c r="B6" i="3"/>
  <c r="V34" i="1" s="1"/>
  <c r="V48" i="1" s="1"/>
  <c r="AC38" i="1" l="1"/>
  <c r="AC52" i="1" s="1"/>
  <c r="O37" i="1"/>
  <c r="O51" i="1" s="1"/>
  <c r="AE32" i="1"/>
  <c r="AE46" i="1" s="1"/>
  <c r="AH38" i="1"/>
  <c r="AH52" i="1" s="1"/>
  <c r="AH37" i="1"/>
  <c r="AH51" i="1" s="1"/>
  <c r="BH32" i="1"/>
  <c r="X36" i="1"/>
  <c r="X50" i="1" s="1"/>
  <c r="X33" i="1"/>
  <c r="X47" i="1" s="1"/>
  <c r="X38" i="1"/>
  <c r="X52" i="1" s="1"/>
  <c r="AI32" i="1"/>
  <c r="X34" i="1"/>
  <c r="X48" i="1" s="1"/>
  <c r="Q35" i="1"/>
  <c r="Q49" i="1" s="1"/>
  <c r="U33" i="1"/>
  <c r="U47" i="1" s="1"/>
  <c r="S38" i="1"/>
  <c r="S52" i="1" s="1"/>
  <c r="L36" i="1"/>
  <c r="L50" i="1" s="1"/>
  <c r="AF35" i="1"/>
  <c r="AF49" i="1" s="1"/>
  <c r="E38" i="1"/>
  <c r="E52" i="1" s="1"/>
  <c r="J34" i="1"/>
  <c r="J48" i="1" s="1"/>
  <c r="AH35" i="1"/>
  <c r="AH49" i="1" s="1"/>
  <c r="AH36" i="1"/>
  <c r="AH50" i="1" s="1"/>
  <c r="T37" i="1"/>
  <c r="T51" i="1" s="1"/>
  <c r="M35" i="1"/>
  <c r="M49" i="1" s="1"/>
  <c r="N33" i="1"/>
  <c r="N47" i="1" s="1"/>
  <c r="D37" i="1"/>
  <c r="D51" i="1" s="1"/>
  <c r="I36" i="1"/>
  <c r="I50" i="1" s="1"/>
  <c r="AG33" i="1"/>
  <c r="AG47" i="1" s="1"/>
  <c r="AD38" i="1"/>
  <c r="AD52" i="1" s="1"/>
  <c r="AA36" i="1"/>
  <c r="AA50" i="1" s="1"/>
  <c r="I35" i="1"/>
  <c r="I49" i="1" s="1"/>
  <c r="R35" i="1"/>
  <c r="R49" i="1" s="1"/>
  <c r="K32" i="1"/>
  <c r="K46" i="1" s="1"/>
  <c r="Q34" i="1"/>
  <c r="Q48" i="1" s="1"/>
  <c r="F36" i="1"/>
  <c r="F50" i="1" s="1"/>
  <c r="AE35" i="1"/>
  <c r="AE49" i="1" s="1"/>
  <c r="V36" i="1"/>
  <c r="V50" i="1" s="1"/>
  <c r="N35" i="1"/>
  <c r="N49" i="1" s="1"/>
  <c r="E32" i="1"/>
  <c r="E46" i="1" s="1"/>
  <c r="AF38" i="1"/>
  <c r="AF52" i="1" s="1"/>
  <c r="J35" i="1"/>
  <c r="J49" i="1" s="1"/>
  <c r="AK32" i="1"/>
  <c r="T33" i="1"/>
  <c r="T47" i="1" s="1"/>
  <c r="AF37" i="1"/>
  <c r="AF51" i="1" s="1"/>
  <c r="J33" i="1"/>
  <c r="J47" i="1" s="1"/>
  <c r="AW32" i="1"/>
  <c r="M34" i="1"/>
  <c r="M48" i="1" s="1"/>
  <c r="AC35" i="1"/>
  <c r="AC49" i="1" s="1"/>
  <c r="Z33" i="1"/>
  <c r="Z47" i="1" s="1"/>
  <c r="AT32" i="1"/>
  <c r="U34" i="1"/>
  <c r="U48" i="1" s="1"/>
  <c r="U32" i="1"/>
  <c r="U46" i="1" s="1"/>
  <c r="Z37" i="1"/>
  <c r="Z51" i="1" s="1"/>
  <c r="BE32" i="1"/>
  <c r="G38" i="1"/>
  <c r="G52" i="1" s="1"/>
  <c r="H36" i="1"/>
  <c r="H50" i="1" s="1"/>
  <c r="AB33" i="1"/>
  <c r="AB47" i="1" s="1"/>
  <c r="AQ32" i="1"/>
  <c r="G37" i="1"/>
  <c r="G51" i="1" s="1"/>
  <c r="H35" i="1"/>
  <c r="H49" i="1" s="1"/>
  <c r="AB38" i="1"/>
  <c r="AB52" i="1" s="1"/>
  <c r="BC32" i="1"/>
  <c r="W37" i="1"/>
  <c r="W51" i="1" s="1"/>
  <c r="P35" i="1"/>
  <c r="P49" i="1" s="1"/>
  <c r="Y36" i="1"/>
  <c r="Y50" i="1" s="1"/>
  <c r="AV32" i="1"/>
  <c r="AB36" i="1"/>
  <c r="AB50" i="1" s="1"/>
  <c r="H32" i="1"/>
  <c r="H46" i="1" s="1"/>
  <c r="G35" i="1"/>
  <c r="G49" i="1" s="1"/>
  <c r="D32" i="1"/>
  <c r="D46" i="1" s="1"/>
  <c r="AB34" i="1"/>
  <c r="AB48" i="1" s="1"/>
  <c r="H37" i="1"/>
  <c r="H51" i="1" s="1"/>
  <c r="W36" i="1"/>
  <c r="W50" i="1" s="1"/>
  <c r="Y35" i="1"/>
  <c r="Y49" i="1" s="1"/>
  <c r="R33" i="1"/>
  <c r="R47" i="1" s="1"/>
  <c r="AA33" i="1"/>
  <c r="AA47" i="1" s="1"/>
  <c r="K36" i="1"/>
  <c r="K50" i="1" s="1"/>
  <c r="R38" i="1"/>
  <c r="R52" i="1" s="1"/>
  <c r="E37" i="1"/>
  <c r="E51" i="1" s="1"/>
  <c r="AO32" i="1"/>
  <c r="R37" i="1"/>
  <c r="R51" i="1" s="1"/>
  <c r="M33" i="1"/>
  <c r="M47" i="1" s="1"/>
  <c r="E34" i="1"/>
  <c r="E48" i="1" s="1"/>
  <c r="V33" i="1"/>
  <c r="V47" i="1" s="1"/>
  <c r="K35" i="1"/>
  <c r="K49" i="1" s="1"/>
  <c r="N38" i="1"/>
  <c r="N52" i="1" s="1"/>
  <c r="P37" i="1"/>
  <c r="P51" i="1" s="1"/>
  <c r="S34" i="1"/>
  <c r="S48" i="1" s="1"/>
  <c r="Q33" i="1"/>
  <c r="Q47" i="1" s="1"/>
  <c r="D36" i="1"/>
  <c r="D50" i="1" s="1"/>
  <c r="Y38" i="1"/>
  <c r="Y52" i="1" s="1"/>
  <c r="L38" i="1"/>
  <c r="L52" i="1" s="1"/>
  <c r="O32" i="1"/>
  <c r="O46" i="1" s="1"/>
  <c r="BJ32" i="1"/>
  <c r="BD32" i="1"/>
  <c r="F33" i="1"/>
  <c r="F47" i="1" s="1"/>
  <c r="AH32" i="1"/>
  <c r="AH46" i="1" s="1"/>
  <c r="M38" i="1"/>
  <c r="M52" i="1" s="1"/>
  <c r="E36" i="1"/>
  <c r="E50" i="1" s="1"/>
  <c r="G32" i="1"/>
  <c r="G46" i="1" s="1"/>
  <c r="K33" i="1"/>
  <c r="K47" i="1" s="1"/>
  <c r="N37" i="1"/>
  <c r="N51" i="1" s="1"/>
  <c r="AF32" i="1"/>
  <c r="AF46" i="1" s="1"/>
  <c r="H33" i="1"/>
  <c r="H47" i="1" s="1"/>
  <c r="Q38" i="1"/>
  <c r="Q52" i="1" s="1"/>
  <c r="D34" i="1"/>
  <c r="D48" i="1" s="1"/>
  <c r="J38" i="1"/>
  <c r="J52" i="1" s="1"/>
  <c r="L37" i="1"/>
  <c r="L51" i="1" s="1"/>
  <c r="O34" i="1"/>
  <c r="O48" i="1" s="1"/>
  <c r="I33" i="1"/>
  <c r="I47" i="1" s="1"/>
  <c r="BB32" i="1"/>
  <c r="AM32" i="1"/>
  <c r="BK32" i="1"/>
  <c r="AG38" i="1"/>
  <c r="AG52" i="1" s="1"/>
  <c r="T38" i="1"/>
  <c r="T52" i="1" s="1"/>
  <c r="W32" i="1"/>
  <c r="W46" i="1" s="1"/>
  <c r="X37" i="1"/>
  <c r="X51" i="1" s="1"/>
  <c r="AD37" i="1"/>
  <c r="AD51" i="1" s="1"/>
  <c r="AC33" i="1"/>
  <c r="AC47" i="1" s="1"/>
  <c r="P33" i="1"/>
  <c r="P47" i="1" s="1"/>
  <c r="U38" i="1"/>
  <c r="U52" i="1" s="1"/>
  <c r="AA35" i="1"/>
  <c r="AA49" i="1" s="1"/>
  <c r="Z38" i="1"/>
  <c r="Z52" i="1" s="1"/>
  <c r="AB37" i="1"/>
  <c r="AB51" i="1" s="1"/>
  <c r="AE34" i="1"/>
  <c r="AE48" i="1" s="1"/>
  <c r="F35" i="1"/>
  <c r="F49" i="1" s="1"/>
  <c r="BI32" i="1"/>
  <c r="BF32" i="1"/>
  <c r="K34" i="1"/>
  <c r="K48" i="1" s="1"/>
  <c r="Z32" i="1"/>
  <c r="Z46" i="1" s="1"/>
  <c r="AC37" i="1"/>
  <c r="AC51" i="1" s="1"/>
  <c r="T32" i="1"/>
  <c r="T46" i="1" s="1"/>
  <c r="Q36" i="1"/>
  <c r="Q50" i="1" s="1"/>
  <c r="L33" i="1"/>
  <c r="L47" i="1" s="1"/>
  <c r="S32" i="1"/>
  <c r="S46" i="1" s="1"/>
  <c r="V35" i="1"/>
  <c r="V49" i="1" s="1"/>
  <c r="L35" i="1"/>
  <c r="L49" i="1" s="1"/>
  <c r="O38" i="1"/>
  <c r="O52" i="1" s="1"/>
  <c r="AU32" i="1"/>
  <c r="R32" i="1"/>
  <c r="R46" i="1" s="1"/>
  <c r="T34" i="1"/>
  <c r="T48" i="1" s="1"/>
  <c r="W35" i="1"/>
  <c r="W49" i="1" s="1"/>
  <c r="V38" i="1"/>
  <c r="V52" i="1" s="1"/>
  <c r="AD36" i="1"/>
  <c r="AD50" i="1" s="1"/>
  <c r="AC32" i="1"/>
  <c r="AC46" i="1" s="1"/>
  <c r="P32" i="1"/>
  <c r="P46" i="1" s="1"/>
  <c r="S36" i="1"/>
  <c r="S50" i="1" s="1"/>
  <c r="AA37" i="1"/>
  <c r="AA51" i="1" s="1"/>
  <c r="Z34" i="1"/>
  <c r="Z48" i="1" s="1"/>
  <c r="Y37" i="1"/>
  <c r="Y51" i="1" s="1"/>
  <c r="AE33" i="1"/>
  <c r="AE47" i="1" s="1"/>
  <c r="F37" i="1"/>
  <c r="F51" i="1" s="1"/>
  <c r="AL32" i="1"/>
  <c r="AN32" i="1"/>
  <c r="I34" i="1"/>
  <c r="I48" i="1" s="1"/>
  <c r="R34" i="1"/>
  <c r="R48" i="1" s="1"/>
  <c r="M37" i="1"/>
  <c r="M51" i="1" s="1"/>
  <c r="W33" i="1"/>
  <c r="W47" i="1" s="1"/>
  <c r="V37" i="1"/>
  <c r="V51" i="1" s="1"/>
  <c r="K38" i="1"/>
  <c r="K52" i="1" s="1"/>
  <c r="N32" i="1"/>
  <c r="N46" i="1" s="1"/>
  <c r="P34" i="1"/>
  <c r="P48" i="1" s="1"/>
  <c r="S35" i="1"/>
  <c r="S49" i="1" s="1"/>
  <c r="Q37" i="1"/>
  <c r="Q51" i="1" s="1"/>
  <c r="Z36" i="1"/>
  <c r="Z50" i="1" s="1"/>
  <c r="Y32" i="1"/>
  <c r="Y46" i="1" s="1"/>
  <c r="L32" i="1"/>
  <c r="L46" i="1" s="1"/>
  <c r="O36" i="1"/>
  <c r="O50" i="1" s="1"/>
  <c r="AX32" i="1"/>
  <c r="AZ32" i="1"/>
  <c r="F38" i="1"/>
  <c r="F52" i="1" s="1"/>
  <c r="AH34" i="1"/>
  <c r="AH48" i="1" s="1"/>
  <c r="AG37" i="1"/>
  <c r="AG51" i="1" s="1"/>
  <c r="E35" i="1"/>
  <c r="E49" i="1" s="1"/>
  <c r="G34" i="1"/>
  <c r="G48" i="1" s="1"/>
  <c r="X32" i="1"/>
  <c r="X46" i="1" s="1"/>
  <c r="AD32" i="1"/>
  <c r="AD46" i="1" s="1"/>
  <c r="AF34" i="1"/>
  <c r="AF48" i="1" s="1"/>
  <c r="H38" i="1"/>
  <c r="H52" i="1" s="1"/>
  <c r="U37" i="1"/>
  <c r="U51" i="1" s="1"/>
  <c r="D33" i="1"/>
  <c r="D47" i="1" s="1"/>
  <c r="J37" i="1"/>
  <c r="J51" i="1" s="1"/>
  <c r="AB32" i="1"/>
  <c r="AB46" i="1" s="1"/>
  <c r="AE36" i="1"/>
  <c r="AE50" i="1" s="1"/>
  <c r="I38" i="1"/>
  <c r="I52" i="1" s="1"/>
  <c r="AS32" i="1"/>
  <c r="AY32" i="1"/>
  <c r="D35" i="1"/>
  <c r="D49" i="1" s="1"/>
  <c r="N36" i="1"/>
  <c r="N50" i="1" s="1"/>
  <c r="AG34" i="1"/>
  <c r="AG48" i="1" s="1"/>
  <c r="M36" i="1"/>
  <c r="M50" i="1" s="1"/>
  <c r="AA38" i="1"/>
  <c r="AA52" i="1" s="1"/>
  <c r="AD34" i="1"/>
  <c r="AD48" i="1" s="1"/>
  <c r="AG32" i="1"/>
  <c r="AG46" i="1" s="1"/>
  <c r="AF33" i="1"/>
  <c r="AF47" i="1" s="1"/>
  <c r="Y33" i="1"/>
  <c r="Y47" i="1" s="1"/>
  <c r="P38" i="1"/>
  <c r="P52" i="1" s="1"/>
  <c r="W34" i="1"/>
  <c r="W48" i="1" s="1"/>
  <c r="S37" i="1"/>
  <c r="S51" i="1" s="1"/>
  <c r="I32" i="1"/>
  <c r="I46" i="1" s="1"/>
  <c r="AH33" i="1"/>
  <c r="AH47" i="1" s="1"/>
  <c r="AG36" i="1"/>
  <c r="AG50" i="1" s="1"/>
  <c r="T36" i="1"/>
  <c r="T50" i="1" s="1"/>
  <c r="G33" i="1"/>
  <c r="G47" i="1" s="1"/>
  <c r="X35" i="1"/>
  <c r="X49" i="1" s="1"/>
  <c r="AD35" i="1"/>
  <c r="AD49" i="1" s="1"/>
  <c r="AC34" i="1"/>
  <c r="AC48" i="1" s="1"/>
  <c r="H34" i="1"/>
  <c r="H48" i="1" s="1"/>
  <c r="U36" i="1"/>
  <c r="U50" i="1" s="1"/>
  <c r="AA32" i="1"/>
  <c r="AA46" i="1" s="1"/>
  <c r="J36" i="1"/>
  <c r="J50" i="1" s="1"/>
  <c r="AB35" i="1"/>
  <c r="AB49" i="1" s="1"/>
  <c r="AE38" i="1"/>
  <c r="AE52" i="1" s="1"/>
  <c r="F32" i="1"/>
  <c r="F46" i="1" s="1"/>
  <c r="BA32" i="1"/>
  <c r="BG32" i="1"/>
  <c r="AR32" i="1"/>
  <c r="AG35" i="1"/>
  <c r="AG49" i="1" s="1"/>
  <c r="T35" i="1"/>
  <c r="T49" i="1" s="1"/>
  <c r="W38" i="1"/>
  <c r="W52" i="1" s="1"/>
  <c r="V32" i="1"/>
  <c r="V46" i="1" s="1"/>
  <c r="AD33" i="1"/>
  <c r="AD47" i="1" s="1"/>
  <c r="AC36" i="1"/>
  <c r="AC50" i="1" s="1"/>
  <c r="P36" i="1"/>
  <c r="P50" i="1" s="1"/>
  <c r="U35" i="1"/>
  <c r="U49" i="1" s="1"/>
  <c r="AA34" i="1"/>
  <c r="AA48" i="1" s="1"/>
  <c r="Z35" i="1"/>
  <c r="Z49" i="1" s="1"/>
  <c r="Y34" i="1"/>
  <c r="Y48" i="1" s="1"/>
  <c r="AE37" i="1"/>
  <c r="AE51" i="1" s="1"/>
  <c r="F34" i="1"/>
  <c r="F48" i="1" s="1"/>
  <c r="BM32" i="1"/>
  <c r="AJ32" i="1"/>
  <c r="AP32" i="1"/>
  <c r="R36" i="1"/>
  <c r="R50" i="1" s="1"/>
  <c r="M32" i="1"/>
  <c r="M46" i="1" s="1"/>
  <c r="E33" i="1"/>
  <c r="E47" i="1" s="1"/>
  <c r="G36" i="1"/>
  <c r="G50" i="1" s="1"/>
  <c r="K37" i="1"/>
  <c r="K51" i="1" s="1"/>
  <c r="N34" i="1"/>
  <c r="N48" i="1" s="1"/>
  <c r="AF36" i="1"/>
  <c r="AF50" i="1" s="1"/>
  <c r="S33" i="1"/>
  <c r="S47" i="1" s="1"/>
  <c r="Q32" i="1"/>
  <c r="Q46" i="1" s="1"/>
  <c r="D38" i="1"/>
  <c r="D52" i="1" s="1"/>
  <c r="J32" i="1"/>
  <c r="J46" i="1" s="1"/>
  <c r="L34" i="1"/>
  <c r="L48" i="1" s="1"/>
  <c r="O35" i="1"/>
  <c r="O49" i="1" s="1"/>
  <c r="I37" i="1"/>
  <c r="I51" i="1" s="1"/>
  <c r="BL32" i="1"/>
</calcChain>
</file>

<file path=xl/sharedStrings.xml><?xml version="1.0" encoding="utf-8"?>
<sst xmlns="http://schemas.openxmlformats.org/spreadsheetml/2006/main" count="92" uniqueCount="73">
  <si>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</si>
  <si>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</si>
  <si>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</si>
  <si>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</si>
  <si>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</si>
  <si>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</si>
  <si>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</si>
  <si>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</si>
  <si>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</si>
  <si>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</si>
  <si>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</si>
  <si>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</si>
  <si>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</si>
  <si>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Jour férié</t>
  </si>
  <si>
    <t>Formule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</si>
  <si>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</si>
  <si>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</si>
  <si>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</si>
  <si>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</si>
  <si>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</si>
  <si>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</si>
  <si>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</si>
  <si>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</si>
  <si>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</si>
  <si>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</si>
  <si>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</si>
  <si>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</si>
  <si>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</si>
  <si>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fête de la Communauté française</t>
  </si>
  <si>
    <t>Mois</t>
  </si>
  <si>
    <t>Années</t>
  </si>
  <si>
    <t>Personnel</t>
  </si>
  <si>
    <t>Fonction</t>
  </si>
  <si>
    <t>Temps de travail</t>
  </si>
  <si>
    <t>ICU</t>
  </si>
  <si>
    <t>AL</t>
  </si>
  <si>
    <t>AS</t>
  </si>
  <si>
    <t>INF-A1</t>
  </si>
  <si>
    <t>INF-A2</t>
  </si>
  <si>
    <t>Pauses</t>
  </si>
  <si>
    <t>A</t>
  </si>
  <si>
    <t>B</t>
  </si>
  <si>
    <t>N</t>
  </si>
  <si>
    <t>Q</t>
  </si>
  <si>
    <t>/</t>
  </si>
  <si>
    <t>Heures</t>
  </si>
  <si>
    <t>9h30</t>
  </si>
  <si>
    <t>CP</t>
  </si>
  <si>
    <t>Jours à Prester</t>
  </si>
  <si>
    <t>Heures à Prester</t>
  </si>
  <si>
    <t>Z</t>
  </si>
  <si>
    <t>Agent 01</t>
  </si>
  <si>
    <t>Agent 02</t>
  </si>
  <si>
    <t>Agent 03</t>
  </si>
  <si>
    <t>Agent 04</t>
  </si>
  <si>
    <t>Agent 05</t>
  </si>
  <si>
    <t>Agent 06</t>
  </si>
  <si>
    <t>Agent 07</t>
  </si>
  <si>
    <t>Agent 08</t>
  </si>
  <si>
    <t>Agent 09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</si>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</sst>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[h]:mm"/>
    <numFmt numFmtId="166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Bodoni MT"/>
      <family val="1"/>
    </font>
    <font>
      <b/>
      <sz val="11"/>
      <color theme="1"/>
      <name val="Bodoni MT"/>
      <family val="1"/>
    </font>
    <font>
      <sz val="11"/>
      <color theme="1"/>
      <name val="Bodoni MT"/>
      <family val="1"/>
    </font>
    <font>
      <b/>
      <sz val="24"/>
      <color theme="0"/>
      <name val="Bodoni MT"/>
      <family val="1"/>
    </font>
    <font>
      <b/>
      <sz val="20"/>
      <color theme="0"/>
      <name val="Bodoni MT"/>
      <family val="1"/>
    </font>
    <font>
      <sz val="16"/>
      <color theme="1"/>
      <name val="Bodoni MT"/>
      <family val="1"/>
    </font>
    <font>
      <sz val="14"/>
      <color theme="1"/>
      <name val="Bodoni MT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 wrapText="1"/>
    </xf>
    <xf numFmtId="14" fontId="0" fillId="0" borderId="0" xfId="0" applyNumberFormat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9" fontId="0" fillId="0" borderId="0" xfId="1" applyFont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/>
    <xf numFmtId="9" fontId="0" fillId="0" borderId="0" xfId="1" applyFont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2" fontId="6" fillId="2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textRotation="90"/>
    </xf>
    <xf numFmtId="0" fontId="6" fillId="2" borderId="0" xfId="0" applyFont="1" applyFill="1" applyBorder="1" applyAlignment="1">
      <alignment horizontal="center" textRotation="90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9" fontId="6" fillId="2" borderId="0" xfId="1" applyFont="1" applyFill="1" applyBorder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 readingOrder="1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 readingOrder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33"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gradientFill>
          <stop position="0">
            <color theme="4"/>
          </stop>
          <stop position="1">
            <color theme="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gradientFill degree="90">
          <stop position="0">
            <color theme="0"/>
          </stop>
          <stop position="1">
            <color theme="4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9"/>
      </font>
      <border>
        <left/>
        <right/>
        <top/>
        <bottom/>
        <vertical/>
        <horizontal/>
      </border>
    </dxf>
    <dxf>
      <font>
        <b/>
        <i val="0"/>
        <color rgb="FFFF0000"/>
      </font>
      <border>
        <left/>
        <right/>
        <top/>
        <bottom/>
        <vertical/>
        <horizontal/>
      </border>
    </dxf>
    <dxf>
      <font>
        <b/>
        <i val="0"/>
        <color theme="4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numFmt numFmtId="167" formatCode="\-[h]:mm"/>
    </dxf>
    <dxf>
      <font>
        <b/>
        <i val="0"/>
        <color theme="9"/>
      </font>
      <numFmt numFmtId="168" formatCode="\+[h]:mm"/>
    </dxf>
    <dxf>
      <fill>
        <patternFill>
          <bgColor theme="2"/>
        </pattern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1">
            <color theme="9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theme="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theme="8"/>
          </stop>
        </gradientFill>
      </fill>
    </dxf>
    <dxf>
      <fill>
        <gradientFill degree="90">
          <stop position="0">
            <color theme="0"/>
          </stop>
          <stop position="1">
            <color theme="9"/>
          </stop>
        </gradientFill>
      </fill>
    </dxf>
    <dxf>
      <fill>
        <patternFill>
          <bgColor theme="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fmlaLink="$C$1" fmlaRange="Données!$A$2:$A$23" noThreeD="1" sel="0" val="0"/>
</file>

<file path=xl/ctrlProps/ctrlProp2.xml><?xml version="1.0" encoding="utf-8"?>
<formControlPr xmlns="http://schemas.microsoft.com/office/spreadsheetml/2009/9/main" objectType="Drop" dropStyle="combo" dx="20" fmlaLink="$C$2" fmlaRange="Données!$B$2:$B$23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1592580</xdr:colOff>
          <xdr:row>0</xdr:row>
          <xdr:rowOff>175260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1592580</xdr:colOff>
          <xdr:row>1</xdr:row>
          <xdr:rowOff>175260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3" totalsRowShown="0">
  <autoFilter ref="A1:I23"/>
  <tableColumns count="9">
    <tableColumn id="1" name="Mois"/>
    <tableColumn id="2" name="Années"/>
    <tableColumn id="3" name="Personnel" dataDxfId="6"/>
    <tableColumn id="4" name="Fonction" dataDxfId="5"/>
    <tableColumn id="5" name="Temps de travail" dataDxfId="4"/>
    <tableColumn id="6" name="Pauses" dataDxfId="3"/>
    <tableColumn id="7" name="Heures" dataDxfId="2"/>
    <tableColumn id="8" name="CP" dataDxfId="1">
      <calculatedColumnFormula>$G$2*Tableau1[[#This Row],[Temps de travail]]</calculatedColumnFormula>
    </tableColumn>
    <tableColumn id="9" name="Q" dataDxfId="0">
      <calculatedColumnFormula>$G$2*Tableau1[[#This Row],[Temps de travail]]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R52"/>
  <sheetViews>
    <sheetView showGridLines="0" tabSelected="1" zoomScale="85" zoomScaleNormal="85" workbookViewId="0">
      <selection activeCell="C2" sqref="C2"/>
    </sheetView>
  </sheetViews>
  <sheetFormatPr baseColWidth="10" defaultRowHeight="14.4" x14ac:dyDescent="0.3"/>
  <cols>
    <col min="1" max="1" width="24.88671875" style="1" customWidth="1"/>
    <col min="2" max="2" width="10.44140625" style="1" bestFit="1" customWidth="1"/>
    <col min="3" max="3" width="18.44140625" style="10" bestFit="1" customWidth="1"/>
    <col min="4" max="34" width="5" style="1" customWidth="1"/>
    <col min="35" max="65" width="11.5546875" style="1" hidden="1" customWidth="1"/>
    <col min="66" max="66" width="11.5546875" style="1"/>
    <col min="67" max="67" width="17.44140625" style="8" hidden="1" customWidth="1"/>
    <col min="68" max="68" width="19.77734375" style="8" hidden="1" customWidth="1"/>
    <col min="69" max="69" width="22.21875" style="8" hidden="1" customWidth="1"/>
    <col min="70" max="16384" width="11.5546875" style="1"/>
  </cols>
  <sheetData>
    <row r="1" spans="1:70" x14ac:dyDescent="0.3">
      <c r="C1" s="33"/>
      <c r="D1" s="38" t="str">
        <f>IF(AND(C1&lt;&gt;"",C2&lt;&gt;""),"Planning Chirurgie Abdominale","")</f>
        <v/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</row>
    <row r="2" spans="1:70" x14ac:dyDescent="0.3">
      <c r="C2" s="33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70" x14ac:dyDescent="0.3">
      <c r="A3" s="11"/>
      <c r="B3" s="11"/>
      <c r="C3" s="13"/>
      <c r="D3" s="37" t="str">
        <f>IF(AND(C1&lt;&gt;"",C2&lt;&gt;""),"Période du "&amp;TEXT(Données!K1,"jj mmmm aaaa")&amp;" au "&amp;TEXT(Données!L1,"jj mmmm aaaa"),"")</f>
        <v/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70" x14ac:dyDescent="0.3">
      <c r="A4" s="11"/>
      <c r="B4" s="11"/>
      <c r="C4" s="13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</row>
    <row r="5" spans="1:70" x14ac:dyDescent="0.3">
      <c r="A5" s="11"/>
      <c r="B5" s="11"/>
      <c r="C5" s="13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1">
        <v>1</v>
      </c>
      <c r="AJ5" s="1">
        <v>2</v>
      </c>
      <c r="AK5" s="8">
        <v>3</v>
      </c>
      <c r="AL5" s="8">
        <v>4</v>
      </c>
      <c r="AM5" s="8">
        <v>5</v>
      </c>
      <c r="AN5" s="8">
        <v>6</v>
      </c>
      <c r="AO5" s="8">
        <v>7</v>
      </c>
      <c r="AP5" s="8">
        <v>8</v>
      </c>
      <c r="AQ5" s="8">
        <v>9</v>
      </c>
      <c r="AR5" s="8">
        <v>10</v>
      </c>
      <c r="AS5" s="8">
        <v>11</v>
      </c>
      <c r="AT5" s="8">
        <v>12</v>
      </c>
      <c r="AU5" s="8">
        <v>13</v>
      </c>
      <c r="AV5" s="8">
        <v>14</v>
      </c>
      <c r="AW5" s="8">
        <v>15</v>
      </c>
      <c r="AX5" s="8">
        <v>16</v>
      </c>
      <c r="AY5" s="8">
        <v>17</v>
      </c>
      <c r="AZ5" s="8">
        <v>18</v>
      </c>
      <c r="BA5" s="8">
        <v>19</v>
      </c>
      <c r="BB5" s="8">
        <v>20</v>
      </c>
      <c r="BC5" s="8">
        <v>21</v>
      </c>
      <c r="BD5" s="8">
        <v>22</v>
      </c>
      <c r="BE5" s="8">
        <v>23</v>
      </c>
      <c r="BF5" s="8">
        <v>24</v>
      </c>
      <c r="BG5" s="8">
        <v>25</v>
      </c>
      <c r="BH5" s="8">
        <v>26</v>
      </c>
      <c r="BI5" s="8">
        <v>27</v>
      </c>
      <c r="BJ5" s="8">
        <v>28</v>
      </c>
      <c r="BK5" s="8">
        <v>29</v>
      </c>
      <c r="BL5" s="8">
        <v>30</v>
      </c>
      <c r="BM5" s="8">
        <v>31</v>
      </c>
    </row>
    <row r="6" spans="1:70" ht="47.4" hidden="1" customHeight="1" x14ac:dyDescent="0.3">
      <c r="A6" s="11"/>
      <c r="B6" s="11"/>
      <c r="C6" s="13"/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  <c r="N6" s="7">
        <v>11</v>
      </c>
      <c r="O6" s="7">
        <v>12</v>
      </c>
      <c r="P6" s="7">
        <v>13</v>
      </c>
      <c r="Q6" s="7">
        <v>14</v>
      </c>
      <c r="R6" s="7">
        <v>15</v>
      </c>
      <c r="S6" s="7">
        <v>16</v>
      </c>
      <c r="T6" s="7">
        <v>17</v>
      </c>
      <c r="U6" s="7">
        <v>18</v>
      </c>
      <c r="V6" s="7">
        <v>19</v>
      </c>
      <c r="W6" s="7">
        <v>20</v>
      </c>
      <c r="X6" s="7">
        <v>21</v>
      </c>
      <c r="Y6" s="7">
        <v>22</v>
      </c>
      <c r="Z6" s="7">
        <v>23</v>
      </c>
      <c r="AA6" s="7">
        <v>24</v>
      </c>
      <c r="AB6" s="7">
        <v>25</v>
      </c>
      <c r="AC6" s="7">
        <v>26</v>
      </c>
      <c r="AD6" s="7">
        <v>27</v>
      </c>
      <c r="AE6" s="7">
        <v>28</v>
      </c>
      <c r="AF6" s="7">
        <v>29</v>
      </c>
      <c r="AG6" s="7">
        <v>30</v>
      </c>
      <c r="AH6" s="7">
        <v>31</v>
      </c>
    </row>
    <row r="7" spans="1:70" s="7" customFormat="1" ht="63.6" hidden="1" customHeight="1" x14ac:dyDescent="0.3">
      <c r="A7" s="11"/>
      <c r="B7" s="11"/>
      <c r="C7" s="13"/>
      <c r="D7" s="9">
        <f>DATE($C$2+2021,Planning!$C$1,Planning!D6)</f>
        <v>44166</v>
      </c>
      <c r="E7" s="9">
        <f>DATE($C$2+2021,Planning!$C$1,Planning!E6)</f>
        <v>44167</v>
      </c>
      <c r="F7" s="9">
        <f>DATE($C$2+2021,Planning!$C$1,Planning!F6)</f>
        <v>44168</v>
      </c>
      <c r="G7" s="9">
        <f>DATE($C$2+2021,Planning!$C$1,Planning!G6)</f>
        <v>44169</v>
      </c>
      <c r="H7" s="9">
        <f>DATE($C$2+2021,Planning!$C$1,Planning!H6)</f>
        <v>44170</v>
      </c>
      <c r="I7" s="9">
        <f>DATE($C$2+2021,Planning!$C$1,Planning!I6)</f>
        <v>44171</v>
      </c>
      <c r="J7" s="9">
        <f>DATE($C$2+2021,Planning!$C$1,Planning!J6)</f>
        <v>44172</v>
      </c>
      <c r="K7" s="9">
        <f>DATE($C$2+2021,Planning!$C$1,Planning!K6)</f>
        <v>44173</v>
      </c>
      <c r="L7" s="9">
        <f>DATE($C$2+2021,Planning!$C$1,Planning!L6)</f>
        <v>44174</v>
      </c>
      <c r="M7" s="9">
        <f>DATE($C$2+2021,Planning!$C$1,Planning!M6)</f>
        <v>44175</v>
      </c>
      <c r="N7" s="9">
        <f>DATE($C$2+2021,Planning!$C$1,Planning!N6)</f>
        <v>44176</v>
      </c>
      <c r="O7" s="9">
        <f>DATE($C$2+2021,Planning!$C$1,Planning!O6)</f>
        <v>44177</v>
      </c>
      <c r="P7" s="9">
        <f>DATE($C$2+2021,Planning!$C$1,Planning!P6)</f>
        <v>44178</v>
      </c>
      <c r="Q7" s="9">
        <f>DATE($C$2+2021,Planning!$C$1,Planning!Q6)</f>
        <v>44179</v>
      </c>
      <c r="R7" s="9">
        <f>DATE($C$2+2021,Planning!$C$1,Planning!R6)</f>
        <v>44180</v>
      </c>
      <c r="S7" s="9">
        <f>DATE($C$2+2021,Planning!$C$1,Planning!S6)</f>
        <v>44181</v>
      </c>
      <c r="T7" s="9">
        <f>DATE($C$2+2021,Planning!$C$1,Planning!T6)</f>
        <v>44182</v>
      </c>
      <c r="U7" s="9">
        <f>DATE($C$2+2021,Planning!$C$1,Planning!U6)</f>
        <v>44183</v>
      </c>
      <c r="V7" s="9">
        <f>DATE($C$2+2021,Planning!$C$1,Planning!V6)</f>
        <v>44184</v>
      </c>
      <c r="W7" s="9">
        <f>DATE($C$2+2021,Planning!$C$1,Planning!W6)</f>
        <v>44185</v>
      </c>
      <c r="X7" s="9">
        <f>DATE($C$2+2021,Planning!$C$1,Planning!X6)</f>
        <v>44186</v>
      </c>
      <c r="Y7" s="9">
        <f>DATE($C$2+2021,Planning!$C$1,Planning!Y6)</f>
        <v>44187</v>
      </c>
      <c r="Z7" s="9">
        <f>DATE($C$2+2021,Planning!$C$1,Planning!Z6)</f>
        <v>44188</v>
      </c>
      <c r="AA7" s="9">
        <f>DATE($C$2+2021,Planning!$C$1,Planning!AA6)</f>
        <v>44189</v>
      </c>
      <c r="AB7" s="9">
        <f>DATE($C$2+2021,Planning!$C$1,Planning!AB6)</f>
        <v>44190</v>
      </c>
      <c r="AC7" s="9">
        <f>DATE($C$2+2021,Planning!$C$1,Planning!AC6)</f>
        <v>44191</v>
      </c>
      <c r="AD7" s="9">
        <f>DATE($C$2+2021,Planning!$C$1,Planning!AD6)</f>
        <v>44192</v>
      </c>
      <c r="AE7" s="9">
        <f>DATE($C$2+2021,Planning!$C$1,Planning!AE6)</f>
        <v>44193</v>
      </c>
      <c r="AF7" s="9">
        <f>DATE($C$2+2021,Planning!$C$1,Planning!AF6)</f>
        <v>44194</v>
      </c>
      <c r="AG7" s="9">
        <f>DATE($C$2+2021,Planning!$C$1,Planning!AG6)</f>
        <v>44195</v>
      </c>
      <c r="AH7" s="9">
        <f>DATE($C$2+2021,Planning!$C$1,Planning!AH6)</f>
        <v>44196</v>
      </c>
      <c r="BO7" s="8"/>
      <c r="BP7" s="8"/>
      <c r="BQ7" s="8"/>
    </row>
    <row r="8" spans="1:70" s="7" customFormat="1" ht="62.4" customHeight="1" x14ac:dyDescent="0.3">
      <c r="A8" s="11"/>
      <c r="B8" s="11"/>
      <c r="C8" s="13"/>
      <c r="D8" s="21" t="str">
        <f>IF(AND($C$1&lt;&gt;"",$C$2&lt;&gt;""),TEXT(D7,"jjjj")&amp;" "&amp;TEXT(D7,"jj"),"")</f>
        <v/>
      </c>
      <c r="E8" s="21" t="str">
        <f>IF(AND($C$1&lt;&gt;"",$C$2&lt;&gt;""),IF(MONTH(E7)=MONTH($D$7),TEXT(E7,"jjjj")&amp;" "&amp;TEXT(E7,"jj"),""),"")</f>
        <v/>
      </c>
      <c r="F8" s="21" t="str">
        <f t="shared" ref="F8:AH8" si="0">IF(AND($C$1&lt;&gt;"",$C$2&lt;&gt;""),IF(MONTH(F7)=MONTH($D$7),TEXT(F7,"jjjj")&amp;" "&amp;TEXT(F7,"jj"),""),"")</f>
        <v/>
      </c>
      <c r="G8" s="21" t="str">
        <f t="shared" si="0"/>
        <v/>
      </c>
      <c r="H8" s="21" t="str">
        <f t="shared" si="0"/>
        <v/>
      </c>
      <c r="I8" s="21" t="str">
        <f t="shared" si="0"/>
        <v/>
      </c>
      <c r="J8" s="21" t="str">
        <f t="shared" si="0"/>
        <v/>
      </c>
      <c r="K8" s="21" t="str">
        <f t="shared" si="0"/>
        <v/>
      </c>
      <c r="L8" s="21" t="str">
        <f t="shared" si="0"/>
        <v/>
      </c>
      <c r="M8" s="21" t="str">
        <f t="shared" si="0"/>
        <v/>
      </c>
      <c r="N8" s="21" t="str">
        <f t="shared" si="0"/>
        <v/>
      </c>
      <c r="O8" s="21" t="str">
        <f t="shared" si="0"/>
        <v/>
      </c>
      <c r="P8" s="21" t="str">
        <f t="shared" si="0"/>
        <v/>
      </c>
      <c r="Q8" s="21" t="str">
        <f t="shared" si="0"/>
        <v/>
      </c>
      <c r="R8" s="21" t="str">
        <f t="shared" si="0"/>
        <v/>
      </c>
      <c r="S8" s="21" t="str">
        <f t="shared" si="0"/>
        <v/>
      </c>
      <c r="T8" s="21" t="str">
        <f t="shared" si="0"/>
        <v/>
      </c>
      <c r="U8" s="21" t="str">
        <f t="shared" si="0"/>
        <v/>
      </c>
      <c r="V8" s="21" t="str">
        <f t="shared" si="0"/>
        <v/>
      </c>
      <c r="W8" s="21" t="str">
        <f t="shared" si="0"/>
        <v/>
      </c>
      <c r="X8" s="21" t="str">
        <f t="shared" si="0"/>
        <v/>
      </c>
      <c r="Y8" s="21" t="str">
        <f t="shared" si="0"/>
        <v/>
      </c>
      <c r="Z8" s="21" t="str">
        <f t="shared" si="0"/>
        <v/>
      </c>
      <c r="AA8" s="21" t="str">
        <f t="shared" si="0"/>
        <v/>
      </c>
      <c r="AB8" s="21" t="str">
        <f t="shared" si="0"/>
        <v/>
      </c>
      <c r="AC8" s="21" t="str">
        <f t="shared" si="0"/>
        <v/>
      </c>
      <c r="AD8" s="21" t="str">
        <f t="shared" si="0"/>
        <v/>
      </c>
      <c r="AE8" s="21" t="str">
        <f t="shared" si="0"/>
        <v/>
      </c>
      <c r="AF8" s="21" t="str">
        <f t="shared" si="0"/>
        <v/>
      </c>
      <c r="AG8" s="21" t="str">
        <f t="shared" si="0"/>
        <v/>
      </c>
      <c r="AH8" s="22" t="str">
        <f t="shared" si="0"/>
        <v/>
      </c>
      <c r="BN8" s="23" t="str">
        <f>IF(AND(C1&lt;&gt;"",C2&lt;&gt;""),"Solde","")</f>
        <v/>
      </c>
      <c r="BO8" s="23" t="str">
        <f>IF(AND(C1&lt;&gt;"",C2&lt;&gt;""),"Jours Ouvrés","")</f>
        <v/>
      </c>
      <c r="BP8" s="23" t="s">
        <v>48</v>
      </c>
      <c r="BQ8" s="23" t="s">
        <v>49</v>
      </c>
      <c r="BR8" s="24" t="str">
        <f>IF(AND(C1&lt;&gt;"",C2&lt;&gt;""),"Différence","")</f>
        <v/>
      </c>
    </row>
    <row r="9" spans="1:70" s="8" customFormat="1" ht="15" customHeight="1" x14ac:dyDescent="0.3">
      <c r="A9" s="30" t="str">
        <f>IF($D$8&lt;&gt;"","Nom &amp; Prénom","")</f>
        <v/>
      </c>
      <c r="B9" s="19" t="str">
        <f>IF($D$8&lt;&gt;"","Fonction","")</f>
        <v/>
      </c>
      <c r="C9" s="31" t="str">
        <f>IF($D$8&lt;&gt;"","Temps de travail","")</f>
        <v/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BN9" s="25"/>
      <c r="BO9" s="25"/>
      <c r="BP9" s="25"/>
      <c r="BQ9" s="26">
        <v>0.31666666666666665</v>
      </c>
      <c r="BR9" s="25"/>
    </row>
    <row r="10" spans="1:70" ht="15" customHeight="1" x14ac:dyDescent="0.3">
      <c r="A10" s="18" t="str">
        <f>IF($D$8&lt;&gt;"",Données!C2,"")</f>
        <v/>
      </c>
      <c r="B10" s="19" t="str">
        <f>IF($D$8&lt;&gt;"",Données!D2,"")</f>
        <v/>
      </c>
      <c r="C10" s="20" t="str">
        <f>IF($D$8&lt;&gt;"",Données!E2,"")</f>
        <v/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14" t="str">
        <f>IF(D10="A","7:36",IF(AND(D10="B"),"7:36",IF(AND(D10="N"),"9:30",IF(AND(D10&lt;=""),"0:00",IF(AND(D10="Q"),"Données!$I2",IF(AND(D10="/"),"0:00",IF(AND(D10="CP"),Données!$H2,IF(AND(D10="Z"),"7:36"))))))))</f>
        <v>0:00</v>
      </c>
      <c r="AJ10" s="14" t="str">
        <f>IF(E10="A","7:36",IF(AND(E10="B"),"7:36",IF(AND(E10="N"),"9:30",IF(AND(E10&lt;=""),"0:00",IF(AND(E10="Q"),"Données!$I2",IF(AND(E10="/"),"0:00",IF(AND(E10="CP"),Données!$H2,IF(AND(E10="Z"),"7:36"))))))))</f>
        <v>0:00</v>
      </c>
      <c r="AK10" s="14" t="str">
        <f>IF(F10="A","7:36",IF(AND(F10="B"),"7:36",IF(AND(F10="N"),"9:30",IF(AND(F10&lt;=""),"0:00",IF(AND(F10="Q"),"Données!$I2",IF(AND(F10="/"),"0:00",IF(AND(F10="CP"),Données!$H2,IF(AND(F10="Z"),"7:36"))))))))</f>
        <v>0:00</v>
      </c>
      <c r="AL10" s="14" t="str">
        <f>IF(G10="A","7:36",IF(AND(G10="B"),"7:36",IF(AND(G10="N"),"9:30",IF(AND(G10&lt;=""),"0:00",IF(AND(G10="Q"),"Données!$I2",IF(AND(G10="/"),"0:00",IF(AND(G10="CP"),Données!$H2,IF(AND(G10="Z"),"7:36"))))))))</f>
        <v>0:00</v>
      </c>
      <c r="AM10" s="14" t="str">
        <f>IF(H10="A","7:36",IF(AND(H10="B"),"7:36",IF(AND(H10="N"),"9:30",IF(AND(H10&lt;=""),"0:00",IF(AND(H10="Q"),"Données!$I2",IF(AND(H10="/"),"0:00",IF(AND(H10="CP"),Données!$H2,IF(AND(H10="Z"),"7:36"))))))))</f>
        <v>0:00</v>
      </c>
      <c r="AN10" s="14" t="str">
        <f>IF(I10="A","7:36",IF(AND(I10="B"),"7:36",IF(AND(I10="N"),"9:30",IF(AND(I10&lt;=""),"0:00",IF(AND(I10="Q"),"Données!$I2",IF(AND(I10="/"),"0:00",IF(AND(I10="CP"),Données!$H2,IF(AND(I10="Z"),"7:36"))))))))</f>
        <v>0:00</v>
      </c>
      <c r="AO10" s="14" t="str">
        <f>IF(J10="A","7:36",IF(AND(J10="B"),"7:36",IF(AND(J10="N"),"9:30",IF(AND(J10&lt;=""),"0:00",IF(AND(J10="Q"),"Données!$I2",IF(AND(J10="/"),"0:00",IF(AND(J10="CP"),Données!$H2,IF(AND(J10="Z"),"7:36"))))))))</f>
        <v>0:00</v>
      </c>
      <c r="AP10" s="14" t="str">
        <f>IF(K10="A","7:36",IF(AND(K10="B"),"7:36",IF(AND(K10="N"),"9:30",IF(AND(K10&lt;=""),"0:00",IF(AND(K10="Q"),"Données!$I2",IF(AND(K10="/"),"0:00",IF(AND(K10="CP"),Données!$H2,IF(AND(K10="Z"),"7:36"))))))))</f>
        <v>0:00</v>
      </c>
      <c r="AQ10" s="14" t="str">
        <f>IF(L10="A","7:36",IF(AND(L10="B"),"7:36",IF(AND(L10="N"),"9:30",IF(AND(L10&lt;=""),"0:00",IF(AND(L10="Q"),"Données!$I2",IF(AND(L10="/"),"0:00",IF(AND(L10="CP"),Données!$H2,IF(AND(L10="Z"),"7:36"))))))))</f>
        <v>0:00</v>
      </c>
      <c r="AR10" s="14" t="str">
        <f>IF(M10="A","7:36",IF(AND(M10="B"),"7:36",IF(AND(M10="N"),"9:30",IF(AND(M10&lt;=""),"0:00",IF(AND(M10="Q"),"Données!$I2",IF(AND(M10="/"),"0:00",IF(AND(M10="CP"),Données!$H2,IF(AND(M10="Z"),"7:36"))))))))</f>
        <v>0:00</v>
      </c>
      <c r="AS10" s="14" t="str">
        <f>IF(N10="A","7:36",IF(AND(N10="B"),"7:36",IF(AND(N10="N"),"9:30",IF(AND(N10&lt;=""),"0:00",IF(AND(N10="Q"),"Données!$I2",IF(AND(N10="/"),"0:00",IF(AND(N10="CP"),Données!$H2,IF(AND(N10="Z"),"7:36"))))))))</f>
        <v>0:00</v>
      </c>
      <c r="AT10" s="14" t="str">
        <f>IF(O10="A","7:36",IF(AND(O10="B"),"7:36",IF(AND(O10="N"),"9:30",IF(AND(O10&lt;=""),"0:00",IF(AND(O10="Q"),"Données!$I2",IF(AND(O10="/"),"0:00",IF(AND(O10="CP"),Données!$H2,IF(AND(O10="Z"),"7:36"))))))))</f>
        <v>0:00</v>
      </c>
      <c r="AU10" s="14" t="str">
        <f>IF(P10="A","7:36",IF(AND(P10="B"),"7:36",IF(AND(P10="N"),"9:30",IF(AND(P10&lt;=""),"0:00",IF(AND(P10="Q"),"Données!$I2",IF(AND(P10="/"),"0:00",IF(AND(P10="CP"),Données!$H2,IF(AND(P10="Z"),"7:36"))))))))</f>
        <v>0:00</v>
      </c>
      <c r="AV10" s="14" t="str">
        <f>IF(Q10="A","7:36",IF(AND(Q10="B"),"7:36",IF(AND(Q10="N"),"9:30",IF(AND(Q10&lt;=""),"0:00",IF(AND(Q10="Q"),"Données!$I2",IF(AND(Q10="/"),"0:00",IF(AND(Q10="CP"),Données!$H2,IF(AND(Q10="Z"),"7:36"))))))))</f>
        <v>0:00</v>
      </c>
      <c r="AW10" s="14" t="str">
        <f>IF(R10="A","7:36",IF(AND(R10="B"),"7:36",IF(AND(R10="N"),"9:30",IF(AND(R10&lt;=""),"0:00",IF(AND(R10="Q"),"Données!$I2",IF(AND(R10="/"),"0:00",IF(AND(R10="CP"),Données!$H2,IF(AND(R10="Z"),"7:36"))))))))</f>
        <v>0:00</v>
      </c>
      <c r="AX10" s="14" t="str">
        <f>IF(S10="A","7:36",IF(AND(S10="B"),"7:36",IF(AND(S10="N"),"9:30",IF(AND(S10&lt;=""),"0:00",IF(AND(S10="Q"),"Données!$I2",IF(AND(S10="/"),"0:00",IF(AND(S10="CP"),Données!$H2,IF(AND(S10="Z"),"7:36"))))))))</f>
        <v>0:00</v>
      </c>
      <c r="AY10" s="14" t="str">
        <f>IF(T10="A","7:36",IF(AND(T10="B"),"7:36",IF(AND(T10="N"),"9:30",IF(AND(T10&lt;=""),"0:00",IF(AND(T10="Q"),"Données!$I2",IF(AND(T10="/"),"0:00",IF(AND(T10="CP"),Données!$H2,IF(AND(T10="Z"),"7:36"))))))))</f>
        <v>0:00</v>
      </c>
      <c r="AZ10" s="14" t="str">
        <f>IF(U10="A","7:36",IF(AND(U10="B"),"7:36",IF(AND(U10="N"),"9:30",IF(AND(U10&lt;=""),"0:00",IF(AND(U10="Q"),"Données!$I2",IF(AND(U10="/"),"0:00",IF(AND(U10="CP"),Données!$H2,IF(AND(U10="Z"),"7:36"))))))))</f>
        <v>0:00</v>
      </c>
      <c r="BA10" s="14" t="str">
        <f>IF(V10="A","7:36",IF(AND(V10="B"),"7:36",IF(AND(V10="N"),"9:30",IF(AND(V10&lt;=""),"0:00",IF(AND(V10="Q"),"Données!$I2",IF(AND(V10="/"),"0:00",IF(AND(V10="CP"),Données!$H2,IF(AND(V10="Z"),"7:36"))))))))</f>
        <v>0:00</v>
      </c>
      <c r="BB10" s="14" t="str">
        <f>IF(W10="A","7:36",IF(AND(W10="B"),"7:36",IF(AND(W10="N"),"9:30",IF(AND(W10&lt;=""),"0:00",IF(AND(W10="Q"),"Données!$I2",IF(AND(W10="/"),"0:00",IF(AND(W10="CP"),Données!$H2,IF(AND(W10="Z"),"7:36"))))))))</f>
        <v>0:00</v>
      </c>
      <c r="BC10" s="14" t="str">
        <f>IF(X10="A","7:36",IF(AND(X10="B"),"7:36",IF(AND(X10="N"),"9:30",IF(AND(X10&lt;=""),"0:00",IF(AND(X10="Q"),"Données!$I2",IF(AND(X10="/"),"0:00",IF(AND(X10="CP"),Données!$H2,IF(AND(X10="Z"),"7:36"))))))))</f>
        <v>0:00</v>
      </c>
      <c r="BD10" s="14" t="str">
        <f>IF(Y10="A","7:36",IF(AND(Y10="B"),"7:36",IF(AND(Y10="N"),"9:30",IF(AND(Y10&lt;=""),"0:00",IF(AND(Y10="Q"),"Données!$I2",IF(AND(Y10="/"),"0:00",IF(AND(Y10="CP"),Données!$H2,IF(AND(Y10="Z"),"7:36"))))))))</f>
        <v>0:00</v>
      </c>
      <c r="BE10" s="14" t="str">
        <f>IF(Z10="A","7:36",IF(AND(Z10="B"),"7:36",IF(AND(Z10="N"),"9:30",IF(AND(Z10&lt;=""),"0:00",IF(AND(Z10="Q"),"Données!$I2",IF(AND(Z10="/"),"0:00",IF(AND(Z10="CP"),Données!$H2,IF(AND(Z10="Z"),"7:36"))))))))</f>
        <v>0:00</v>
      </c>
      <c r="BF10" s="14" t="str">
        <f>IF(AA10="A","7:36",IF(AND(AA10="B"),"7:36",IF(AND(AA10="N"),"9:30",IF(AND(AA10&lt;=""),"0:00",IF(AND(AA10="Q"),"Données!$I2",IF(AND(AA10="/"),"0:00",IF(AND(AA10="CP"),Données!$H2,IF(AND(AA10="Z"),"7:36"))))))))</f>
        <v>0:00</v>
      </c>
      <c r="BG10" s="14" t="str">
        <f>IF(AB10="A","7:36",IF(AND(AB10="B"),"7:36",IF(AND(AB10="N"),"9:30",IF(AND(AB10&lt;=""),"0:00",IF(AND(AB10="Q"),"Données!$I2",IF(AND(AB10="/"),"0:00",IF(AND(AB10="CP"),Données!$H2,IF(AND(AB10="Z"),"7:36"))))))))</f>
        <v>0:00</v>
      </c>
      <c r="BH10" s="14" t="str">
        <f>IF(AC10="A","7:36",IF(AND(AC10="B"),"7:36",IF(AND(AC10="N"),"9:30",IF(AND(AC10&lt;=""),"0:00",IF(AND(AC10="Q"),"Données!$I2",IF(AND(AC10="/"),"0:00",IF(AND(AC10="CP"),Données!$H2,IF(AND(AC10="Z"),"7:36"))))))))</f>
        <v>0:00</v>
      </c>
      <c r="BI10" s="14" t="str">
        <f>IF(AD10="A","7:36",IF(AND(AD10="B"),"7:36",IF(AND(AD10="N"),"9:30",IF(AND(AD10&lt;=""),"0:00",IF(AND(AD10="Q"),"Données!$I2",IF(AND(AD10="/"),"0:00",IF(AND(AD10="CP"),Données!$H2,IF(AND(AD10="Z"),"7:36"))))))))</f>
        <v>0:00</v>
      </c>
      <c r="BJ10" s="14" t="str">
        <f>IF(AE10="A","7:36",IF(AND(AE10="B"),"7:36",IF(AND(AE10="N"),"9:30",IF(AND(AE10&lt;=""),"0:00",IF(AND(AE10="Q"),"Données!$I2",IF(AND(AE10="/"),"0:00",IF(AND(AE10="CP"),Données!$H2,IF(AND(AE10="Z"),"7:36"))))))))</f>
        <v>0:00</v>
      </c>
      <c r="BK10" s="14" t="str">
        <f>IF(AF10="A","7:36",IF(AND(AF10="B"),"7:36",IF(AND(AF10="N"),"9:30",IF(AND(AF10&lt;=""),"0:00",IF(AND(AF10="Q"),"Données!$I2",IF(AND(AF10="/"),"0:00",IF(AND(AF10="CP"),Données!$H2,IF(AND(AF10="Z"),"7:36"))))))))</f>
        <v>0:00</v>
      </c>
      <c r="BL10" s="14" t="str">
        <f>IF(AG10="A","7:36",IF(AND(AG10="B"),"7:36",IF(AND(AG10="N"),"9:30",IF(AND(AG10&lt;=""),"0:00",IF(AND(AG10="Q"),"Données!$I2",IF(AND(AG10="/"),"0:00",IF(AND(AG10="CP"),Données!$H2,IF(AND(AG10="Z"),"7:36"))))))))</f>
        <v>0:00</v>
      </c>
      <c r="BM10" s="14" t="str">
        <f>IF(AH10="A","7:36",IF(AND(AH10="B"),"7:36",IF(AND(AH10="N"),"9:30",IF(AND(AH10&lt;=""),"0:00",IF(AND(AH10="Q"),"Données!$I2",IF(AND(AH10="/"),"0:00",IF(AND(AH10="CP"),Données!$H2,IF(AND(AH10="Z"),"7:36"))))))))</f>
        <v>0:00</v>
      </c>
      <c r="BN10" s="27" t="str">
        <f>IF(AND($C$1&lt;&gt;"",$C$2&lt;&gt;""),SUM(AI10+AJ10+AK10+AL10+AM10+AN10+AO10+AP10+AQ10+AR10+AS10+AT10+AU10+AV10+AW10+AX10+AY10+AZ10+BA10+BB10+BC10+BD10+BE10+BF10+BG10+BH10+BI10+BJ10+BK10+BL10+BM10),"")</f>
        <v/>
      </c>
      <c r="BO10" s="26">
        <f>IF(AND($D$7&lt;&gt;""),IF(MONTH(D$7)=MONTH($D$7),NETWORKDAYS(Données!$K$1,Données!$L$1)))</f>
        <v>23</v>
      </c>
      <c r="BP10" s="28" t="e">
        <f>BO10*C10</f>
        <v>#VALUE!</v>
      </c>
      <c r="BQ10" s="27" t="e">
        <f>($BQ$9*BP10)</f>
        <v>#VALUE!</v>
      </c>
      <c r="BR10" s="27" t="str">
        <f>IFERROR(IF(BN10=BQ10,"",IF(BN10&lt;BQ10,BQ10-BN10,BN10-BQ10)),"")</f>
        <v/>
      </c>
    </row>
    <row r="11" spans="1:70" x14ac:dyDescent="0.3">
      <c r="A11" s="18" t="str">
        <f>IF($D$8&lt;&gt;"",Données!C3,"")</f>
        <v/>
      </c>
      <c r="B11" s="19" t="str">
        <f>IF($D$8&lt;&gt;"",Données!D3,"")</f>
        <v/>
      </c>
      <c r="C11" s="20" t="str">
        <f>IF($D$8&lt;&gt;"",Données!E3,"")</f>
        <v/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14" t="str">
        <f>IF(D11="A","7:36",IF(AND(D11="B"),"7:36",IF(AND(D11="N"),"9:30",IF(AND(D11&lt;=""),"0:00",IF(AND(D11="Q"),"Données!$I2",IF(AND(D11="/"),"0:00",IF(AND(D11="CP"),Données!$H3,IF(AND(D11="Z"),"7:36"))))))))</f>
        <v>0:00</v>
      </c>
      <c r="AJ11" s="14" t="str">
        <f>IF(E11="A","7:36",IF(AND(E11="B"),"7:36",IF(AND(E11="N"),"9:30",IF(AND(E11&lt;=""),"0:00",IF(AND(E11="Q"),"Données!$I2",IF(AND(E11="/"),"0:00",IF(AND(E11="CP"),Données!$H3,IF(AND(E11="Z"),"7:36"))))))))</f>
        <v>0:00</v>
      </c>
      <c r="AK11" s="14" t="str">
        <f>IF(F11="A","7:36",IF(AND(F11="B"),"7:36",IF(AND(F11="N"),"9:30",IF(AND(F11&lt;=""),"0:00",IF(AND(F11="Q"),"Données!$I2",IF(AND(F11="/"),"0:00",IF(AND(F11="CP"),Données!$H3,IF(AND(F11="Z"),"7:36"))))))))</f>
        <v>0:00</v>
      </c>
      <c r="AL11" s="14" t="str">
        <f>IF(G11="A","7:36",IF(AND(G11="B"),"7:36",IF(AND(G11="N"),"9:30",IF(AND(G11&lt;=""),"0:00",IF(AND(G11="Q"),"Données!$I2",IF(AND(G11="/"),"0:00",IF(AND(G11="CP"),Données!$H3,IF(AND(G11="Z"),"7:36"))))))))</f>
        <v>0:00</v>
      </c>
      <c r="AM11" s="14" t="str">
        <f>IF(H11="A","7:36",IF(AND(H11="B"),"7:36",IF(AND(H11="N"),"9:30",IF(AND(H11&lt;=""),"0:00",IF(AND(H11="Q"),"Données!$I2",IF(AND(H11="/"),"0:00",IF(AND(H11="CP"),Données!$H3,IF(AND(H11="Z"),"7:36"))))))))</f>
        <v>0:00</v>
      </c>
      <c r="AN11" s="14" t="str">
        <f>IF(I11="A","7:36",IF(AND(I11="B"),"7:36",IF(AND(I11="N"),"9:30",IF(AND(I11&lt;=""),"0:00",IF(AND(I11="Q"),"Données!$I2",IF(AND(I11="/"),"0:00",IF(AND(I11="CP"),Données!$H3,IF(AND(I11="Z"),"7:36"))))))))</f>
        <v>0:00</v>
      </c>
      <c r="AO11" s="14" t="str">
        <f>IF(J11="A","7:36",IF(AND(J11="B"),"7:36",IF(AND(J11="N"),"9:30",IF(AND(J11&lt;=""),"0:00",IF(AND(J11="Q"),"Données!$I2",IF(AND(J11="/"),"0:00",IF(AND(J11="CP"),Données!$H3,IF(AND(J11="Z"),"7:36"))))))))</f>
        <v>0:00</v>
      </c>
      <c r="AP11" s="14" t="str">
        <f>IF(K11="A","7:36",IF(AND(K11="B"),"7:36",IF(AND(K11="N"),"9:30",IF(AND(K11&lt;=""),"0:00",IF(AND(K11="Q"),"Données!$I2",IF(AND(K11="/"),"0:00",IF(AND(K11="CP"),Données!$H3,IF(AND(K11="Z"),"7:36"))))))))</f>
        <v>0:00</v>
      </c>
      <c r="AQ11" s="14" t="str">
        <f>IF(L11="A","7:36",IF(AND(L11="B"),"7:36",IF(AND(L11="N"),"9:30",IF(AND(L11&lt;=""),"0:00",IF(AND(L11="Q"),"Données!$I2",IF(AND(L11="/"),"0:00",IF(AND(L11="CP"),Données!$H3,IF(AND(L11="Z"),"7:36"))))))))</f>
        <v>0:00</v>
      </c>
      <c r="AR11" s="14" t="str">
        <f>IF(M11="A","7:36",IF(AND(M11="B"),"7:36",IF(AND(M11="N"),"9:30",IF(AND(M11&lt;=""),"0:00",IF(AND(M11="Q"),"Données!$I2",IF(AND(M11="/"),"0:00",IF(AND(M11="CP"),Données!$H3,IF(AND(M11="Z"),"7:36"))))))))</f>
        <v>0:00</v>
      </c>
      <c r="AS11" s="14" t="str">
        <f>IF(N11="A","7:36",IF(AND(N11="B"),"7:36",IF(AND(N11="N"),"9:30",IF(AND(N11&lt;=""),"0:00",IF(AND(N11="Q"),"Données!$I2",IF(AND(N11="/"),"0:00",IF(AND(N11="CP"),Données!$H3,IF(AND(N11="Z"),"7:36"))))))))</f>
        <v>0:00</v>
      </c>
      <c r="AT11" s="14" t="str">
        <f>IF(O11="A","7:36",IF(AND(O11="B"),"7:36",IF(AND(O11="N"),"9:30",IF(AND(O11&lt;=""),"0:00",IF(AND(O11="Q"),"Données!$I2",IF(AND(O11="/"),"0:00",IF(AND(O11="CP"),Données!$H3,IF(AND(O11="Z"),"7:36"))))))))</f>
        <v>0:00</v>
      </c>
      <c r="AU11" s="14" t="str">
        <f>IF(P11="A","7:36",IF(AND(P11="B"),"7:36",IF(AND(P11="N"),"9:30",IF(AND(P11&lt;=""),"0:00",IF(AND(P11="Q"),"Données!$I2",IF(AND(P11="/"),"0:00",IF(AND(P11="CP"),Données!$H3,IF(AND(P11="Z"),"7:36"))))))))</f>
        <v>0:00</v>
      </c>
      <c r="AV11" s="14" t="str">
        <f>IF(Q11="A","7:36",IF(AND(Q11="B"),"7:36",IF(AND(Q11="N"),"9:30",IF(AND(Q11&lt;=""),"0:00",IF(AND(Q11="Q"),"Données!$I2",IF(AND(Q11="/"),"0:00",IF(AND(Q11="CP"),Données!$H3,IF(AND(Q11="Z"),"7:36"))))))))</f>
        <v>0:00</v>
      </c>
      <c r="AW11" s="14" t="str">
        <f>IF(R11="A","7:36",IF(AND(R11="B"),"7:36",IF(AND(R11="N"),"9:30",IF(AND(R11&lt;=""),"0:00",IF(AND(R11="Q"),"Données!$I2",IF(AND(R11="/"),"0:00",IF(AND(R11="CP"),Données!$H3,IF(AND(R11="Z"),"7:36"))))))))</f>
        <v>0:00</v>
      </c>
      <c r="AX11" s="14" t="str">
        <f>IF(S11="A","7:36",IF(AND(S11="B"),"7:36",IF(AND(S11="N"),"9:30",IF(AND(S11&lt;=""),"0:00",IF(AND(S11="Q"),"Données!$I2",IF(AND(S11="/"),"0:00",IF(AND(S11="CP"),Données!$H3,IF(AND(S11="Z"),"7:36"))))))))</f>
        <v>0:00</v>
      </c>
      <c r="AY11" s="14" t="str">
        <f>IF(T11="A","7:36",IF(AND(T11="B"),"7:36",IF(AND(T11="N"),"9:30",IF(AND(T11&lt;=""),"0:00",IF(AND(T11="Q"),"Données!$I2",IF(AND(T11="/"),"0:00",IF(AND(T11="CP"),Données!$H3,IF(AND(T11="Z"),"7:36"))))))))</f>
        <v>0:00</v>
      </c>
      <c r="AZ11" s="14" t="str">
        <f>IF(U11="A","7:36",IF(AND(U11="B"),"7:36",IF(AND(U11="N"),"9:30",IF(AND(U11&lt;=""),"0:00",IF(AND(U11="Q"),"Données!$I2",IF(AND(U11="/"),"0:00",IF(AND(U11="CP"),Données!$H3,IF(AND(U11="Z"),"7:36"))))))))</f>
        <v>0:00</v>
      </c>
      <c r="BA11" s="14" t="str">
        <f>IF(V11="A","7:36",IF(AND(V11="B"),"7:36",IF(AND(V11="N"),"9:30",IF(AND(V11&lt;=""),"0:00",IF(AND(V11="Q"),"Données!$I2",IF(AND(V11="/"),"0:00",IF(AND(V11="CP"),Données!$H3,IF(AND(V11="Z"),"7:36"))))))))</f>
        <v>0:00</v>
      </c>
      <c r="BB11" s="14" t="str">
        <f>IF(W11="A","7:36",IF(AND(W11="B"),"7:36",IF(AND(W11="N"),"9:30",IF(AND(W11&lt;=""),"0:00",IF(AND(W11="Q"),"Données!$I2",IF(AND(W11="/"),"0:00",IF(AND(W11="CP"),Données!$H3,IF(AND(W11="Z"),"7:36"))))))))</f>
        <v>0:00</v>
      </c>
      <c r="BC11" s="14" t="str">
        <f>IF(X11="A","7:36",IF(AND(X11="B"),"7:36",IF(AND(X11="N"),"9:30",IF(AND(X11&lt;=""),"0:00",IF(AND(X11="Q"),"Données!$I2",IF(AND(X11="/"),"0:00",IF(AND(X11="CP"),Données!$H3,IF(AND(X11="Z"),"7:36"))))))))</f>
        <v>0:00</v>
      </c>
      <c r="BD11" s="14" t="str">
        <f>IF(Y11="A","7:36",IF(AND(Y11="B"),"7:36",IF(AND(Y11="N"),"9:30",IF(AND(Y11&lt;=""),"0:00",IF(AND(Y11="Q"),"Données!$I2",IF(AND(Y11="/"),"0:00",IF(AND(Y11="CP"),Données!$H3,IF(AND(Y11="Z"),"7:36"))))))))</f>
        <v>0:00</v>
      </c>
      <c r="BE11" s="14" t="str">
        <f>IF(Z11="A","7:36",IF(AND(Z11="B"),"7:36",IF(AND(Z11="N"),"9:30",IF(AND(Z11&lt;=""),"0:00",IF(AND(Z11="Q"),"Données!$I2",IF(AND(Z11="/"),"0:00",IF(AND(Z11="CP"),Données!$H3,IF(AND(Z11="Z"),"7:36"))))))))</f>
        <v>0:00</v>
      </c>
      <c r="BF11" s="14" t="str">
        <f>IF(AA11="A","7:36",IF(AND(AA11="B"),"7:36",IF(AND(AA11="N"),"9:30",IF(AND(AA11&lt;=""),"0:00",IF(AND(AA11="Q"),"Données!$I2",IF(AND(AA11="/"),"0:00",IF(AND(AA11="CP"),Données!$H3,IF(AND(AA11="Z"),"7:36"))))))))</f>
        <v>0:00</v>
      </c>
      <c r="BG11" s="14" t="str">
        <f>IF(AB11="A","7:36",IF(AND(AB11="B"),"7:36",IF(AND(AB11="N"),"9:30",IF(AND(AB11&lt;=""),"0:00",IF(AND(AB11="Q"),"Données!$I2",IF(AND(AB11="/"),"0:00",IF(AND(AB11="CP"),Données!$H3,IF(AND(AB11="Z"),"7:36"))))))))</f>
        <v>0:00</v>
      </c>
      <c r="BH11" s="14" t="str">
        <f>IF(AC11="A","7:36",IF(AND(AC11="B"),"7:36",IF(AND(AC11="N"),"9:30",IF(AND(AC11&lt;=""),"0:00",IF(AND(AC11="Q"),"Données!$I2",IF(AND(AC11="/"),"0:00",IF(AND(AC11="CP"),Données!$H3,IF(AND(AC11="Z"),"7:36"))))))))</f>
        <v>0:00</v>
      </c>
      <c r="BI11" s="14" t="str">
        <f>IF(AD11="A","7:36",IF(AND(AD11="B"),"7:36",IF(AND(AD11="N"),"9:30",IF(AND(AD11&lt;=""),"0:00",IF(AND(AD11="Q"),"Données!$I2",IF(AND(AD11="/"),"0:00",IF(AND(AD11="CP"),Données!$H3,IF(AND(AD11="Z"),"7:36"))))))))</f>
        <v>0:00</v>
      </c>
      <c r="BJ11" s="14" t="str">
        <f>IF(AE11="A","7:36",IF(AND(AE11="B"),"7:36",IF(AND(AE11="N"),"9:30",IF(AND(AE11&lt;=""),"0:00",IF(AND(AE11="Q"),"Données!$I2",IF(AND(AE11="/"),"0:00",IF(AND(AE11="CP"),Données!$H3,IF(AND(AE11="Z"),"7:36"))))))))</f>
        <v>0:00</v>
      </c>
      <c r="BK11" s="14" t="str">
        <f>IF(AF11="A","7:36",IF(AND(AF11="B"),"7:36",IF(AND(AF11="N"),"9:30",IF(AND(AF11&lt;=""),"0:00",IF(AND(AF11="Q"),"Données!$I2",IF(AND(AF11="/"),"0:00",IF(AND(AF11="CP"),Données!$H3,IF(AND(AF11="Z"),"7:36"))))))))</f>
        <v>0:00</v>
      </c>
      <c r="BL11" s="14" t="str">
        <f>IF(AG11="A","7:36",IF(AND(AG11="B"),"7:36",IF(AND(AG11="N"),"9:30",IF(AND(AG11&lt;=""),"0:00",IF(AND(AG11="Q"),"Données!$I2",IF(AND(AG11="/"),"0:00",IF(AND(AG11="CP"),Données!$H3,IF(AND(AG11="Z"),"7:36"))))))))</f>
        <v>0:00</v>
      </c>
      <c r="BM11" s="14" t="str">
        <f>IF(AH11="A","7:36",IF(AND(AH11="B"),"7:36",IF(AND(AH11="N"),"9:30",IF(AND(AH11&lt;=""),"0:00",IF(AND(AH11="Q"),"Données!$I2",IF(AND(AH11="/"),"0:00",IF(AND(AH11="CP"),Données!$H3,IF(AND(AH11="Z"),"7:36"))))))))</f>
        <v>0:00</v>
      </c>
      <c r="BN11" s="27" t="str">
        <f t="shared" ref="BN11:BN31" si="1">IF(AND($C$1&lt;&gt;"",$C$2&lt;&gt;""),SUM(AI11+AJ11+AK11+AL11+AM11+AN11+AO11+AP11+AQ11+AR11+AS11+AT11+AU11+AV11+AW11+AX11+AY11+AZ11+BA11+BB11+BC11+BD11+BE11+BF11+BG11+BH11+BI11+BJ11+BK11+BL11+BM11),"")</f>
        <v/>
      </c>
      <c r="BO11" s="26">
        <f>IF(AND($D$7&lt;&gt;""),IF(MONTH(D$7)=MONTH($D$7),NETWORKDAYS(Données!$K$1,Données!$L$1)))</f>
        <v>23</v>
      </c>
      <c r="BP11" s="28" t="e">
        <f t="shared" ref="BP11:BP31" si="2">BO11*C11</f>
        <v>#VALUE!</v>
      </c>
      <c r="BQ11" s="27" t="e">
        <f t="shared" ref="BQ11:BQ31" si="3">($BQ$9*BP11)</f>
        <v>#VALUE!</v>
      </c>
      <c r="BR11" s="27" t="str">
        <f t="shared" ref="BR11:BR31" si="4">IFERROR(IF(BN11=BQ11,"",IF(BN11&lt;BQ11,BQ11-BN11,BN11-BQ11)),"")</f>
        <v/>
      </c>
    </row>
    <row r="12" spans="1:70" x14ac:dyDescent="0.3">
      <c r="A12" s="18" t="str">
        <f>IF($D$8&lt;&gt;"",Données!C4,"")</f>
        <v/>
      </c>
      <c r="B12" s="19" t="str">
        <f>IF($D$8&lt;&gt;"",Données!D4,"")</f>
        <v/>
      </c>
      <c r="C12" s="20" t="str">
        <f>IF($D$8&lt;&gt;"",Données!E4,"")</f>
        <v/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14" t="str">
        <f>IF(D12="A","7:36",IF(AND(D12="B"),"7:36",IF(AND(D12="N"),"9:30",IF(AND(D12&lt;=""),"0:00",IF(AND(D12="Q"),"Données!$I2",IF(AND(D12="/"),"0:00",IF(AND(D12="CP"),Données!$H4,IF(AND(D12="Z"),"7:36"))))))))</f>
        <v>0:00</v>
      </c>
      <c r="AJ12" s="14" t="str">
        <f>IF(E12="A","7:36",IF(AND(E12="B"),"7:36",IF(AND(E12="N"),"9:30",IF(AND(E12&lt;=""),"0:00",IF(AND(E12="Q"),"Données!$I2",IF(AND(E12="/"),"0:00",IF(AND(E12="CP"),Données!$H4,IF(AND(E12="Z"),"7:36"))))))))</f>
        <v>0:00</v>
      </c>
      <c r="AK12" s="14" t="str">
        <f>IF(F12="A","7:36",IF(AND(F12="B"),"7:36",IF(AND(F12="N"),"9:30",IF(AND(F12&lt;=""),"0:00",IF(AND(F12="Q"),"Données!$I2",IF(AND(F12="/"),"0:00",IF(AND(F12="CP"),Données!$H4,IF(AND(F12="Z"),"7:36"))))))))</f>
        <v>0:00</v>
      </c>
      <c r="AL12" s="14" t="str">
        <f>IF(G12="A","7:36",IF(AND(G12="B"),"7:36",IF(AND(G12="N"),"9:30",IF(AND(G12&lt;=""),"0:00",IF(AND(G12="Q"),"Données!$I2",IF(AND(G12="/"),"0:00",IF(AND(G12="CP"),Données!$H4,IF(AND(G12="Z"),"7:36"))))))))</f>
        <v>0:00</v>
      </c>
      <c r="AM12" s="14" t="str">
        <f>IF(H12="A","7:36",IF(AND(H12="B"),"7:36",IF(AND(H12="N"),"9:30",IF(AND(H12&lt;=""),"0:00",IF(AND(H12="Q"),"Données!$I2",IF(AND(H12="/"),"0:00",IF(AND(H12="CP"),Données!$H4,IF(AND(H12="Z"),"7:36"))))))))</f>
        <v>0:00</v>
      </c>
      <c r="AN12" s="14" t="str">
        <f>IF(I12="A","7:36",IF(AND(I12="B"),"7:36",IF(AND(I12="N"),"9:30",IF(AND(I12&lt;=""),"0:00",IF(AND(I12="Q"),"Données!$I2",IF(AND(I12="/"),"0:00",IF(AND(I12="CP"),Données!$H4,IF(AND(I12="Z"),"7:36"))))))))</f>
        <v>0:00</v>
      </c>
      <c r="AO12" s="14" t="str">
        <f>IF(J12="A","7:36",IF(AND(J12="B"),"7:36",IF(AND(J12="N"),"9:30",IF(AND(J12&lt;=""),"0:00",IF(AND(J12="Q"),"Données!$I2",IF(AND(J12="/"),"0:00",IF(AND(J12="CP"),Données!$H4,IF(AND(J12="Z"),"7:36"))))))))</f>
        <v>0:00</v>
      </c>
      <c r="AP12" s="14" t="str">
        <f>IF(K12="A","7:36",IF(AND(K12="B"),"7:36",IF(AND(K12="N"),"9:30",IF(AND(K12&lt;=""),"0:00",IF(AND(K12="Q"),"Données!$I2",IF(AND(K12="/"),"0:00",IF(AND(K12="CP"),Données!$H4,IF(AND(K12="Z"),"7:36"))))))))</f>
        <v>0:00</v>
      </c>
      <c r="AQ12" s="14" t="str">
        <f>IF(L12="A","7:36",IF(AND(L12="B"),"7:36",IF(AND(L12="N"),"9:30",IF(AND(L12&lt;=""),"0:00",IF(AND(L12="Q"),"Données!$I2",IF(AND(L12="/"),"0:00",IF(AND(L12="CP"),Données!$H4,IF(AND(L12="Z"),"7:36"))))))))</f>
        <v>0:00</v>
      </c>
      <c r="AR12" s="14" t="str">
        <f>IF(M12="A","7:36",IF(AND(M12="B"),"7:36",IF(AND(M12="N"),"9:30",IF(AND(M12&lt;=""),"0:00",IF(AND(M12="Q"),"Données!$I2",IF(AND(M12="/"),"0:00",IF(AND(M12="CP"),Données!$H4,IF(AND(M12="Z"),"7:36"))))))))</f>
        <v>0:00</v>
      </c>
      <c r="AS12" s="14" t="str">
        <f>IF(N12="A","7:36",IF(AND(N12="B"),"7:36",IF(AND(N12="N"),"9:30",IF(AND(N12&lt;=""),"0:00",IF(AND(N12="Q"),"Données!$I2",IF(AND(N12="/"),"0:00",IF(AND(N12="CP"),Données!$H4,IF(AND(N12="Z"),"7:36"))))))))</f>
        <v>0:00</v>
      </c>
      <c r="AT12" s="14" t="str">
        <f>IF(O12="A","7:36",IF(AND(O12="B"),"7:36",IF(AND(O12="N"),"9:30",IF(AND(O12&lt;=""),"0:00",IF(AND(O12="Q"),"Données!$I2",IF(AND(O12="/"),"0:00",IF(AND(O12="CP"),Données!$H4,IF(AND(O12="Z"),"7:36"))))))))</f>
        <v>0:00</v>
      </c>
      <c r="AU12" s="14" t="str">
        <f>IF(P12="A","7:36",IF(AND(P12="B"),"7:36",IF(AND(P12="N"),"9:30",IF(AND(P12&lt;=""),"0:00",IF(AND(P12="Q"),"Données!$I2",IF(AND(P12="/"),"0:00",IF(AND(P12="CP"),Données!$H4,IF(AND(P12="Z"),"7:36"))))))))</f>
        <v>0:00</v>
      </c>
      <c r="AV12" s="14" t="str">
        <f>IF(Q12="A","7:36",IF(AND(Q12="B"),"7:36",IF(AND(Q12="N"),"9:30",IF(AND(Q12&lt;=""),"0:00",IF(AND(Q12="Q"),"Données!$I2",IF(AND(Q12="/"),"0:00",IF(AND(Q12="CP"),Données!$H4,IF(AND(Q12="Z"),"7:36"))))))))</f>
        <v>0:00</v>
      </c>
      <c r="AW12" s="14" t="str">
        <f>IF(R12="A","7:36",IF(AND(R12="B"),"7:36",IF(AND(R12="N"),"9:30",IF(AND(R12&lt;=""),"0:00",IF(AND(R12="Q"),"Données!$I2",IF(AND(R12="/"),"0:00",IF(AND(R12="CP"),Données!$H4,IF(AND(R12="Z"),"7:36"))))))))</f>
        <v>0:00</v>
      </c>
      <c r="AX12" s="14" t="str">
        <f>IF(S12="A","7:36",IF(AND(S12="B"),"7:36",IF(AND(S12="N"),"9:30",IF(AND(S12&lt;=""),"0:00",IF(AND(S12="Q"),"Données!$I2",IF(AND(S12="/"),"0:00",IF(AND(S12="CP"),Données!$H4,IF(AND(S12="Z"),"7:36"))))))))</f>
        <v>0:00</v>
      </c>
      <c r="AY12" s="14" t="str">
        <f>IF(T12="A","7:36",IF(AND(T12="B"),"7:36",IF(AND(T12="N"),"9:30",IF(AND(T12&lt;=""),"0:00",IF(AND(T12="Q"),"Données!$I2",IF(AND(T12="/"),"0:00",IF(AND(T12="CP"),Données!$H4,IF(AND(T12="Z"),"7:36"))))))))</f>
        <v>0:00</v>
      </c>
      <c r="AZ12" s="14" t="str">
        <f>IF(U12="A","7:36",IF(AND(U12="B"),"7:36",IF(AND(U12="N"),"9:30",IF(AND(U12&lt;=""),"0:00",IF(AND(U12="Q"),"Données!$I2",IF(AND(U12="/"),"0:00",IF(AND(U12="CP"),Données!$H4,IF(AND(U12="Z"),"7:36"))))))))</f>
        <v>0:00</v>
      </c>
      <c r="BA12" s="14" t="str">
        <f>IF(V12="A","7:36",IF(AND(V12="B"),"7:36",IF(AND(V12="N"),"9:30",IF(AND(V12&lt;=""),"0:00",IF(AND(V12="Q"),"Données!$I2",IF(AND(V12="/"),"0:00",IF(AND(V12="CP"),Données!$H4,IF(AND(V12="Z"),"7:36"))))))))</f>
        <v>0:00</v>
      </c>
      <c r="BB12" s="14" t="str">
        <f>IF(W12="A","7:36",IF(AND(W12="B"),"7:36",IF(AND(W12="N"),"9:30",IF(AND(W12&lt;=""),"0:00",IF(AND(W12="Q"),"Données!$I2",IF(AND(W12="/"),"0:00",IF(AND(W12="CP"),Données!$H4,IF(AND(W12="Z"),"7:36"))))))))</f>
        <v>0:00</v>
      </c>
      <c r="BC12" s="14" t="str">
        <f>IF(X12="A","7:36",IF(AND(X12="B"),"7:36",IF(AND(X12="N"),"9:30",IF(AND(X12&lt;=""),"0:00",IF(AND(X12="Q"),"Données!$I2",IF(AND(X12="/"),"0:00",IF(AND(X12="CP"),Données!$H4,IF(AND(X12="Z"),"7:36"))))))))</f>
        <v>0:00</v>
      </c>
      <c r="BD12" s="14" t="str">
        <f>IF(Y12="A","7:36",IF(AND(Y12="B"),"7:36",IF(AND(Y12="N"),"9:30",IF(AND(Y12&lt;=""),"0:00",IF(AND(Y12="Q"),"Données!$I2",IF(AND(Y12="/"),"0:00",IF(AND(Y12="CP"),Données!$H4,IF(AND(Y12="Z"),"7:36"))))))))</f>
        <v>0:00</v>
      </c>
      <c r="BE12" s="14" t="str">
        <f>IF(Z12="A","7:36",IF(AND(Z12="B"),"7:36",IF(AND(Z12="N"),"9:30",IF(AND(Z12&lt;=""),"0:00",IF(AND(Z12="Q"),"Données!$I2",IF(AND(Z12="/"),"0:00",IF(AND(Z12="CP"),Données!$H4,IF(AND(Z12="Z"),"7:36"))))))))</f>
        <v>0:00</v>
      </c>
      <c r="BF12" s="14" t="str">
        <f>IF(AA12="A","7:36",IF(AND(AA12="B"),"7:36",IF(AND(AA12="N"),"9:30",IF(AND(AA12&lt;=""),"0:00",IF(AND(AA12="Q"),"Données!$I2",IF(AND(AA12="/"),"0:00",IF(AND(AA12="CP"),Données!$H4,IF(AND(AA12="Z"),"7:36"))))))))</f>
        <v>0:00</v>
      </c>
      <c r="BG12" s="14" t="str">
        <f>IF(AB12="A","7:36",IF(AND(AB12="B"),"7:36",IF(AND(AB12="N"),"9:30",IF(AND(AB12&lt;=""),"0:00",IF(AND(AB12="Q"),"Données!$I2",IF(AND(AB12="/"),"0:00",IF(AND(AB12="CP"),Données!$H4,IF(AND(AB12="Z"),"7:36"))))))))</f>
        <v>0:00</v>
      </c>
      <c r="BH12" s="14" t="str">
        <f>IF(AC12="A","7:36",IF(AND(AC12="B"),"7:36",IF(AND(AC12="N"),"9:30",IF(AND(AC12&lt;=""),"0:00",IF(AND(AC12="Q"),"Données!$I2",IF(AND(AC12="/"),"0:00",IF(AND(AC12="CP"),Données!$H4,IF(AND(AC12="Z"),"7:36"))))))))</f>
        <v>0:00</v>
      </c>
      <c r="BI12" s="14" t="str">
        <f>IF(AD12="A","7:36",IF(AND(AD12="B"),"7:36",IF(AND(AD12="N"),"9:30",IF(AND(AD12&lt;=""),"0:00",IF(AND(AD12="Q"),"Données!$I2",IF(AND(AD12="/"),"0:00",IF(AND(AD12="CP"),Données!$H4,IF(AND(AD12="Z"),"7:36"))))))))</f>
        <v>0:00</v>
      </c>
      <c r="BJ12" s="14" t="str">
        <f>IF(AE12="A","7:36",IF(AND(AE12="B"),"7:36",IF(AND(AE12="N"),"9:30",IF(AND(AE12&lt;=""),"0:00",IF(AND(AE12="Q"),"Données!$I2",IF(AND(AE12="/"),"0:00",IF(AND(AE12="CP"),Données!$H4,IF(AND(AE12="Z"),"7:36"))))))))</f>
        <v>0:00</v>
      </c>
      <c r="BK12" s="14" t="str">
        <f>IF(AF12="A","7:36",IF(AND(AF12="B"),"7:36",IF(AND(AF12="N"),"9:30",IF(AND(AF12&lt;=""),"0:00",IF(AND(AF12="Q"),"Données!$I2",IF(AND(AF12="/"),"0:00",IF(AND(AF12="CP"),Données!$H4,IF(AND(AF12="Z"),"7:36"))))))))</f>
        <v>0:00</v>
      </c>
      <c r="BL12" s="14" t="str">
        <f>IF(AG12="A","7:36",IF(AND(AG12="B"),"7:36",IF(AND(AG12="N"),"9:30",IF(AND(AG12&lt;=""),"0:00",IF(AND(AG12="Q"),"Données!$I2",IF(AND(AG12="/"),"0:00",IF(AND(AG12="CP"),Données!$H4,IF(AND(AG12="Z"),"7:36"))))))))</f>
        <v>0:00</v>
      </c>
      <c r="BM12" s="14" t="str">
        <f>IF(AH12="A","7:36",IF(AND(AH12="B"),"7:36",IF(AND(AH12="N"),"9:30",IF(AND(AH12&lt;=""),"0:00",IF(AND(AH12="Q"),"Données!$I2",IF(AND(AH12="/"),"0:00",IF(AND(AH12="CP"),Données!$H4,IF(AND(AH12="Z"),"7:36"))))))))</f>
        <v>0:00</v>
      </c>
      <c r="BN12" s="27" t="str">
        <f t="shared" si="1"/>
        <v/>
      </c>
      <c r="BO12" s="26">
        <f>IF(AND($D$7&lt;&gt;""),IF(MONTH(D$7)=MONTH($D$7),NETWORKDAYS(Données!$K$1,Données!$L$1)))</f>
        <v>23</v>
      </c>
      <c r="BP12" s="28" t="e">
        <f t="shared" si="2"/>
        <v>#VALUE!</v>
      </c>
      <c r="BQ12" s="27" t="e">
        <f t="shared" si="3"/>
        <v>#VALUE!</v>
      </c>
      <c r="BR12" s="27" t="str">
        <f t="shared" si="4"/>
        <v/>
      </c>
    </row>
    <row r="13" spans="1:70" x14ac:dyDescent="0.3">
      <c r="A13" s="18" t="str">
        <f>IF($D$8&lt;&gt;"",Données!C5,"")</f>
        <v/>
      </c>
      <c r="B13" s="19" t="str">
        <f>IF($D$8&lt;&gt;"",Données!D5,"")</f>
        <v/>
      </c>
      <c r="C13" s="20" t="str">
        <f>IF($D$8&lt;&gt;"",Données!E5,"")</f>
        <v/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14" t="str">
        <f>IF(D13="A","7:36",IF(AND(D13="B"),"7:36",IF(AND(D13="N"),"9:30",IF(AND(D13&lt;=""),"0:00",IF(AND(D13="Q"),"Données!$I2",IF(AND(D13="/"),"0:00",IF(AND(D13="CP"),Données!$H5,IF(AND(D13="Z"),"7:36"))))))))</f>
        <v>0:00</v>
      </c>
      <c r="AJ13" s="14" t="str">
        <f>IF(E13="A","7:36",IF(AND(E13="B"),"7:36",IF(AND(E13="N"),"9:30",IF(AND(E13&lt;=""),"0:00",IF(AND(E13="Q"),"Données!$I2",IF(AND(E13="/"),"0:00",IF(AND(E13="CP"),Données!$H5,IF(AND(E13="Z"),"7:36"))))))))</f>
        <v>0:00</v>
      </c>
      <c r="AK13" s="14" t="str">
        <f>IF(F13="A","7:36",IF(AND(F13="B"),"7:36",IF(AND(F13="N"),"9:30",IF(AND(F13&lt;=""),"0:00",IF(AND(F13="Q"),"Données!$I2",IF(AND(F13="/"),"0:00",IF(AND(F13="CP"),Données!$H5,IF(AND(F13="Z"),"7:36"))))))))</f>
        <v>0:00</v>
      </c>
      <c r="AL13" s="14" t="str">
        <f>IF(G13="A","7:36",IF(AND(G13="B"),"7:36",IF(AND(G13="N"),"9:30",IF(AND(G13&lt;=""),"0:00",IF(AND(G13="Q"),"Données!$I2",IF(AND(G13="/"),"0:00",IF(AND(G13="CP"),Données!$H5,IF(AND(G13="Z"),"7:36"))))))))</f>
        <v>0:00</v>
      </c>
      <c r="AM13" s="14" t="str">
        <f>IF(H13="A","7:36",IF(AND(H13="B"),"7:36",IF(AND(H13="N"),"9:30",IF(AND(H13&lt;=""),"0:00",IF(AND(H13="Q"),"Données!$I2",IF(AND(H13="/"),"0:00",IF(AND(H13="CP"),Données!$H5,IF(AND(H13="Z"),"7:36"))))))))</f>
        <v>0:00</v>
      </c>
      <c r="AN13" s="14" t="str">
        <f>IF(I13="A","7:36",IF(AND(I13="B"),"7:36",IF(AND(I13="N"),"9:30",IF(AND(I13&lt;=""),"0:00",IF(AND(I13="Q"),"Données!$I2",IF(AND(I13="/"),"0:00",IF(AND(I13="CP"),Données!$H5,IF(AND(I13="Z"),"7:36"))))))))</f>
        <v>0:00</v>
      </c>
      <c r="AO13" s="14" t="str">
        <f>IF(J13="A","7:36",IF(AND(J13="B"),"7:36",IF(AND(J13="N"),"9:30",IF(AND(J13&lt;=""),"0:00",IF(AND(J13="Q"),"Données!$I2",IF(AND(J13="/"),"0:00",IF(AND(J13="CP"),Données!$H5,IF(AND(J13="Z"),"7:36"))))))))</f>
        <v>0:00</v>
      </c>
      <c r="AP13" s="14" t="str">
        <f>IF(K13="A","7:36",IF(AND(K13="B"),"7:36",IF(AND(K13="N"),"9:30",IF(AND(K13&lt;=""),"0:00",IF(AND(K13="Q"),"Données!$I2",IF(AND(K13="/"),"0:00",IF(AND(K13="CP"),Données!$H5,IF(AND(K13="Z"),"7:36"))))))))</f>
        <v>0:00</v>
      </c>
      <c r="AQ13" s="14" t="str">
        <f>IF(L13="A","7:36",IF(AND(L13="B"),"7:36",IF(AND(L13="N"),"9:30",IF(AND(L13&lt;=""),"0:00",IF(AND(L13="Q"),"Données!$I2",IF(AND(L13="/"),"0:00",IF(AND(L13="CP"),Données!$H5,IF(AND(L13="Z"),"7:36"))))))))</f>
        <v>0:00</v>
      </c>
      <c r="AR13" s="14" t="str">
        <f>IF(M13="A","7:36",IF(AND(M13="B"),"7:36",IF(AND(M13="N"),"9:30",IF(AND(M13&lt;=""),"0:00",IF(AND(M13="Q"),"Données!$I2",IF(AND(M13="/"),"0:00",IF(AND(M13="CP"),Données!$H5,IF(AND(M13="Z"),"7:36"))))))))</f>
        <v>0:00</v>
      </c>
      <c r="AS13" s="14" t="str">
        <f>IF(N13="A","7:36",IF(AND(N13="B"),"7:36",IF(AND(N13="N"),"9:30",IF(AND(N13&lt;=""),"0:00",IF(AND(N13="Q"),"Données!$I2",IF(AND(N13="/"),"0:00",IF(AND(N13="CP"),Données!$H5,IF(AND(N13="Z"),"7:36"))))))))</f>
        <v>0:00</v>
      </c>
      <c r="AT13" s="14" t="str">
        <f>IF(O13="A","7:36",IF(AND(O13="B"),"7:36",IF(AND(O13="N"),"9:30",IF(AND(O13&lt;=""),"0:00",IF(AND(O13="Q"),"Données!$I2",IF(AND(O13="/"),"0:00",IF(AND(O13="CP"),Données!$H5,IF(AND(O13="Z"),"7:36"))))))))</f>
        <v>0:00</v>
      </c>
      <c r="AU13" s="14" t="str">
        <f>IF(P13="A","7:36",IF(AND(P13="B"),"7:36",IF(AND(P13="N"),"9:30",IF(AND(P13&lt;=""),"0:00",IF(AND(P13="Q"),"Données!$I2",IF(AND(P13="/"),"0:00",IF(AND(P13="CP"),Données!$H5,IF(AND(P13="Z"),"7:36"))))))))</f>
        <v>0:00</v>
      </c>
      <c r="AV13" s="14" t="str">
        <f>IF(Q13="A","7:36",IF(AND(Q13="B"),"7:36",IF(AND(Q13="N"),"9:30",IF(AND(Q13&lt;=""),"0:00",IF(AND(Q13="Q"),"Données!$I2",IF(AND(Q13="/"),"0:00",IF(AND(Q13="CP"),Données!$H5,IF(AND(Q13="Z"),"7:36"))))))))</f>
        <v>0:00</v>
      </c>
      <c r="AW13" s="14" t="str">
        <f>IF(R13="A","7:36",IF(AND(R13="B"),"7:36",IF(AND(R13="N"),"9:30",IF(AND(R13&lt;=""),"0:00",IF(AND(R13="Q"),"Données!$I2",IF(AND(R13="/"),"0:00",IF(AND(R13="CP"),Données!$H5,IF(AND(R13="Z"),"7:36"))))))))</f>
        <v>0:00</v>
      </c>
      <c r="AX13" s="14" t="str">
        <f>IF(S13="A","7:36",IF(AND(S13="B"),"7:36",IF(AND(S13="N"),"9:30",IF(AND(S13&lt;=""),"0:00",IF(AND(S13="Q"),"Données!$I2",IF(AND(S13="/"),"0:00",IF(AND(S13="CP"),Données!$H5,IF(AND(S13="Z"),"7:36"))))))))</f>
        <v>0:00</v>
      </c>
      <c r="AY13" s="14" t="str">
        <f>IF(T13="A","7:36",IF(AND(T13="B"),"7:36",IF(AND(T13="N"),"9:30",IF(AND(T13&lt;=""),"0:00",IF(AND(T13="Q"),"Données!$I2",IF(AND(T13="/"),"0:00",IF(AND(T13="CP"),Données!$H5,IF(AND(T13="Z"),"7:36"))))))))</f>
        <v>0:00</v>
      </c>
      <c r="AZ13" s="14" t="str">
        <f>IF(U13="A","7:36",IF(AND(U13="B"),"7:36",IF(AND(U13="N"),"9:30",IF(AND(U13&lt;=""),"0:00",IF(AND(U13="Q"),"Données!$I2",IF(AND(U13="/"),"0:00",IF(AND(U13="CP"),Données!$H5,IF(AND(U13="Z"),"7:36"))))))))</f>
        <v>0:00</v>
      </c>
      <c r="BA13" s="14" t="str">
        <f>IF(V13="A","7:36",IF(AND(V13="B"),"7:36",IF(AND(V13="N"),"9:30",IF(AND(V13&lt;=""),"0:00",IF(AND(V13="Q"),"Données!$I2",IF(AND(V13="/"),"0:00",IF(AND(V13="CP"),Données!$H5,IF(AND(V13="Z"),"7:36"))))))))</f>
        <v>0:00</v>
      </c>
      <c r="BB13" s="14" t="str">
        <f>IF(W13="A","7:36",IF(AND(W13="B"),"7:36",IF(AND(W13="N"),"9:30",IF(AND(W13&lt;=""),"0:00",IF(AND(W13="Q"),"Données!$I2",IF(AND(W13="/"),"0:00",IF(AND(W13="CP"),Données!$H5,IF(AND(W13="Z"),"7:36"))))))))</f>
        <v>0:00</v>
      </c>
      <c r="BC13" s="14" t="str">
        <f>IF(X13="A","7:36",IF(AND(X13="B"),"7:36",IF(AND(X13="N"),"9:30",IF(AND(X13&lt;=""),"0:00",IF(AND(X13="Q"),"Données!$I2",IF(AND(X13="/"),"0:00",IF(AND(X13="CP"),Données!$H5,IF(AND(X13="Z"),"7:36"))))))))</f>
        <v>0:00</v>
      </c>
      <c r="BD13" s="14" t="str">
        <f>IF(Y13="A","7:36",IF(AND(Y13="B"),"7:36",IF(AND(Y13="N"),"9:30",IF(AND(Y13&lt;=""),"0:00",IF(AND(Y13="Q"),"Données!$I2",IF(AND(Y13="/"),"0:00",IF(AND(Y13="CP"),Données!$H5,IF(AND(Y13="Z"),"7:36"))))))))</f>
        <v>0:00</v>
      </c>
      <c r="BE13" s="14" t="str">
        <f>IF(Z13="A","7:36",IF(AND(Z13="B"),"7:36",IF(AND(Z13="N"),"9:30",IF(AND(Z13&lt;=""),"0:00",IF(AND(Z13="Q"),"Données!$I2",IF(AND(Z13="/"),"0:00",IF(AND(Z13="CP"),Données!$H5,IF(AND(Z13="Z"),"7:36"))))))))</f>
        <v>0:00</v>
      </c>
      <c r="BF13" s="14" t="str">
        <f>IF(AA13="A","7:36",IF(AND(AA13="B"),"7:36",IF(AND(AA13="N"),"9:30",IF(AND(AA13&lt;=""),"0:00",IF(AND(AA13="Q"),"Données!$I2",IF(AND(AA13="/"),"0:00",IF(AND(AA13="CP"),Données!$H5,IF(AND(AA13="Z"),"7:36"))))))))</f>
        <v>0:00</v>
      </c>
      <c r="BG13" s="14" t="str">
        <f>IF(AB13="A","7:36",IF(AND(AB13="B"),"7:36",IF(AND(AB13="N"),"9:30",IF(AND(AB13&lt;=""),"0:00",IF(AND(AB13="Q"),"Données!$I2",IF(AND(AB13="/"),"0:00",IF(AND(AB13="CP"),Données!$H5,IF(AND(AB13="Z"),"7:36"))))))))</f>
        <v>0:00</v>
      </c>
      <c r="BH13" s="14" t="str">
        <f>IF(AC13="A","7:36",IF(AND(AC13="B"),"7:36",IF(AND(AC13="N"),"9:30",IF(AND(AC13&lt;=""),"0:00",IF(AND(AC13="Q"),"Données!$I2",IF(AND(AC13="/"),"0:00",IF(AND(AC13="CP"),Données!$H5,IF(AND(AC13="Z"),"7:36"))))))))</f>
        <v>0:00</v>
      </c>
      <c r="BI13" s="14" t="str">
        <f>IF(AD13="A","7:36",IF(AND(AD13="B"),"7:36",IF(AND(AD13="N"),"9:30",IF(AND(AD13&lt;=""),"0:00",IF(AND(AD13="Q"),"Données!$I2",IF(AND(AD13="/"),"0:00",IF(AND(AD13="CP"),Données!$H5,IF(AND(AD13="Z"),"7:36"))))))))</f>
        <v>0:00</v>
      </c>
      <c r="BJ13" s="14" t="str">
        <f>IF(AE13="A","7:36",IF(AND(AE13="B"),"7:36",IF(AND(AE13="N"),"9:30",IF(AND(AE13&lt;=""),"0:00",IF(AND(AE13="Q"),"Données!$I2",IF(AND(AE13="/"),"0:00",IF(AND(AE13="CP"),Données!$H5,IF(AND(AE13="Z"),"7:36"))))))))</f>
        <v>0:00</v>
      </c>
      <c r="BK13" s="14" t="str">
        <f>IF(AF13="A","7:36",IF(AND(AF13="B"),"7:36",IF(AND(AF13="N"),"9:30",IF(AND(AF13&lt;=""),"0:00",IF(AND(AF13="Q"),"Données!$I2",IF(AND(AF13="/"),"0:00",IF(AND(AF13="CP"),Données!$H5,IF(AND(AF13="Z"),"7:36"))))))))</f>
        <v>0:00</v>
      </c>
      <c r="BL13" s="14" t="str">
        <f>IF(AG13="A","7:36",IF(AND(AG13="B"),"7:36",IF(AND(AG13="N"),"9:30",IF(AND(AG13&lt;=""),"0:00",IF(AND(AG13="Q"),"Données!$I2",IF(AND(AG13="/"),"0:00",IF(AND(AG13="CP"),Données!$H5,IF(AND(AG13="Z"),"7:36"))))))))</f>
        <v>0:00</v>
      </c>
      <c r="BM13" s="14" t="str">
        <f>IF(AH13="A","7:36",IF(AND(AH13="B"),"7:36",IF(AND(AH13="N"),"9:30",IF(AND(AH13&lt;=""),"0:00",IF(AND(AH13="Q"),"Données!$I2",IF(AND(AH13="/"),"0:00",IF(AND(AH13="CP"),Données!$H5,IF(AND(AH13="Z"),"7:36"))))))))</f>
        <v>0:00</v>
      </c>
      <c r="BN13" s="27" t="str">
        <f t="shared" si="1"/>
        <v/>
      </c>
      <c r="BO13" s="26">
        <f>IF(AND($D$7&lt;&gt;""),IF(MONTH(D$7)=MONTH($D$7),NETWORKDAYS(Données!$K$1,Données!$L$1)))</f>
        <v>23</v>
      </c>
      <c r="BP13" s="28" t="e">
        <f t="shared" si="2"/>
        <v>#VALUE!</v>
      </c>
      <c r="BQ13" s="27" t="e">
        <f t="shared" si="3"/>
        <v>#VALUE!</v>
      </c>
      <c r="BR13" s="27" t="str">
        <f t="shared" si="4"/>
        <v/>
      </c>
    </row>
    <row r="14" spans="1:70" x14ac:dyDescent="0.3">
      <c r="A14" s="18" t="str">
        <f>IF($D$8&lt;&gt;"",Données!C6,"")</f>
        <v/>
      </c>
      <c r="B14" s="19" t="str">
        <f>IF($D$8&lt;&gt;"",Données!D6,"")</f>
        <v/>
      </c>
      <c r="C14" s="20" t="str">
        <f>IF($D$8&lt;&gt;"",Données!E6,"")</f>
        <v/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14" t="str">
        <f>IF(D14="A","7:36",IF(AND(D14="B"),"7:36",IF(AND(D14="N"),"9:30",IF(AND(D14&lt;=""),"0:00",IF(AND(D14="Q"),"Données!$I2",IF(AND(D14="/"),"0:00",IF(AND(D14="CP"),Données!$H6,IF(AND(D14="Z"),"7:36"))))))))</f>
        <v>0:00</v>
      </c>
      <c r="AJ14" s="14" t="str">
        <f>IF(E14="A","7:36",IF(AND(E14="B"),"7:36",IF(AND(E14="N"),"9:30",IF(AND(E14&lt;=""),"0:00",IF(AND(E14="Q"),"Données!$I2",IF(AND(E14="/"),"0:00",IF(AND(E14="CP"),Données!$H6,IF(AND(E14="Z"),"7:36"))))))))</f>
        <v>0:00</v>
      </c>
      <c r="AK14" s="14" t="str">
        <f>IF(F14="A","7:36",IF(AND(F14="B"),"7:36",IF(AND(F14="N"),"9:30",IF(AND(F14&lt;=""),"0:00",IF(AND(F14="Q"),"Données!$I2",IF(AND(F14="/"),"0:00",IF(AND(F14="CP"),Données!$H6,IF(AND(F14="Z"),"7:36"))))))))</f>
        <v>0:00</v>
      </c>
      <c r="AL14" s="14" t="str">
        <f>IF(G14="A","7:36",IF(AND(G14="B"),"7:36",IF(AND(G14="N"),"9:30",IF(AND(G14&lt;=""),"0:00",IF(AND(G14="Q"),"Données!$I2",IF(AND(G14="/"),"0:00",IF(AND(G14="CP"),Données!$H6,IF(AND(G14="Z"),"7:36"))))))))</f>
        <v>0:00</v>
      </c>
      <c r="AM14" s="14" t="str">
        <f>IF(H14="A","7:36",IF(AND(H14="B"),"7:36",IF(AND(H14="N"),"9:30",IF(AND(H14&lt;=""),"0:00",IF(AND(H14="Q"),"Données!$I2",IF(AND(H14="/"),"0:00",IF(AND(H14="CP"),Données!$H6,IF(AND(H14="Z"),"7:36"))))))))</f>
        <v>0:00</v>
      </c>
      <c r="AN14" s="14" t="str">
        <f>IF(I14="A","7:36",IF(AND(I14="B"),"7:36",IF(AND(I14="N"),"9:30",IF(AND(I14&lt;=""),"0:00",IF(AND(I14="Q"),"Données!$I2",IF(AND(I14="/"),"0:00",IF(AND(I14="CP"),Données!$H6,IF(AND(I14="Z"),"7:36"))))))))</f>
        <v>0:00</v>
      </c>
      <c r="AO14" s="14" t="str">
        <f>IF(J14="A","7:36",IF(AND(J14="B"),"7:36",IF(AND(J14="N"),"9:30",IF(AND(J14&lt;=""),"0:00",IF(AND(J14="Q"),"Données!$I2",IF(AND(J14="/"),"0:00",IF(AND(J14="CP"),Données!$H6,IF(AND(J14="Z"),"7:36"))))))))</f>
        <v>0:00</v>
      </c>
      <c r="AP14" s="14" t="str">
        <f>IF(K14="A","7:36",IF(AND(K14="B"),"7:36",IF(AND(K14="N"),"9:30",IF(AND(K14&lt;=""),"0:00",IF(AND(K14="Q"),"Données!$I2",IF(AND(K14="/"),"0:00",IF(AND(K14="CP"),Données!$H6,IF(AND(K14="Z"),"7:36"))))))))</f>
        <v>0:00</v>
      </c>
      <c r="AQ14" s="14" t="str">
        <f>IF(L14="A","7:36",IF(AND(L14="B"),"7:36",IF(AND(L14="N"),"9:30",IF(AND(L14&lt;=""),"0:00",IF(AND(L14="Q"),"Données!$I2",IF(AND(L14="/"),"0:00",IF(AND(L14="CP"),Données!$H6,IF(AND(L14="Z"),"7:36"))))))))</f>
        <v>0:00</v>
      </c>
      <c r="AR14" s="14" t="str">
        <f>IF(M14="A","7:36",IF(AND(M14="B"),"7:36",IF(AND(M14="N"),"9:30",IF(AND(M14&lt;=""),"0:00",IF(AND(M14="Q"),"Données!$I2",IF(AND(M14="/"),"0:00",IF(AND(M14="CP"),Données!$H6,IF(AND(M14="Z"),"7:36"))))))))</f>
        <v>0:00</v>
      </c>
      <c r="AS14" s="14" t="str">
        <f>IF(N14="A","7:36",IF(AND(N14="B"),"7:36",IF(AND(N14="N"),"9:30",IF(AND(N14&lt;=""),"0:00",IF(AND(N14="Q"),"Données!$I2",IF(AND(N14="/"),"0:00",IF(AND(N14="CP"),Données!$H6,IF(AND(N14="Z"),"7:36"))))))))</f>
        <v>0:00</v>
      </c>
      <c r="AT14" s="14" t="str">
        <f>IF(O14="A","7:36",IF(AND(O14="B"),"7:36",IF(AND(O14="N"),"9:30",IF(AND(O14&lt;=""),"0:00",IF(AND(O14="Q"),"Données!$I2",IF(AND(O14="/"),"0:00",IF(AND(O14="CP"),Données!$H6,IF(AND(O14="Z"),"7:36"))))))))</f>
        <v>0:00</v>
      </c>
      <c r="AU14" s="14" t="str">
        <f>IF(P14="A","7:36",IF(AND(P14="B"),"7:36",IF(AND(P14="N"),"9:30",IF(AND(P14&lt;=""),"0:00",IF(AND(P14="Q"),"Données!$I2",IF(AND(P14="/"),"0:00",IF(AND(P14="CP"),Données!$H6,IF(AND(P14="Z"),"7:36"))))))))</f>
        <v>0:00</v>
      </c>
      <c r="AV14" s="14" t="str">
        <f>IF(Q14="A","7:36",IF(AND(Q14="B"),"7:36",IF(AND(Q14="N"),"9:30",IF(AND(Q14&lt;=""),"0:00",IF(AND(Q14="Q"),"Données!$I2",IF(AND(Q14="/"),"0:00",IF(AND(Q14="CP"),Données!$H6,IF(AND(Q14="Z"),"7:36"))))))))</f>
        <v>0:00</v>
      </c>
      <c r="AW14" s="14" t="str">
        <f>IF(R14="A","7:36",IF(AND(R14="B"),"7:36",IF(AND(R14="N"),"9:30",IF(AND(R14&lt;=""),"0:00",IF(AND(R14="Q"),"Données!$I2",IF(AND(R14="/"),"0:00",IF(AND(R14="CP"),Données!$H6,IF(AND(R14="Z"),"7:36"))))))))</f>
        <v>0:00</v>
      </c>
      <c r="AX14" s="14" t="str">
        <f>IF(S14="A","7:36",IF(AND(S14="B"),"7:36",IF(AND(S14="N"),"9:30",IF(AND(S14&lt;=""),"0:00",IF(AND(S14="Q"),"Données!$I2",IF(AND(S14="/"),"0:00",IF(AND(S14="CP"),Données!$H6,IF(AND(S14="Z"),"7:36"))))))))</f>
        <v>0:00</v>
      </c>
      <c r="AY14" s="14" t="str">
        <f>IF(T14="A","7:36",IF(AND(T14="B"),"7:36",IF(AND(T14="N"),"9:30",IF(AND(T14&lt;=""),"0:00",IF(AND(T14="Q"),"Données!$I2",IF(AND(T14="/"),"0:00",IF(AND(T14="CP"),Données!$H6,IF(AND(T14="Z"),"7:36"))))))))</f>
        <v>0:00</v>
      </c>
      <c r="AZ14" s="14" t="str">
        <f>IF(U14="A","7:36",IF(AND(U14="B"),"7:36",IF(AND(U14="N"),"9:30",IF(AND(U14&lt;=""),"0:00",IF(AND(U14="Q"),"Données!$I2",IF(AND(U14="/"),"0:00",IF(AND(U14="CP"),Données!$H6,IF(AND(U14="Z"),"7:36"))))))))</f>
        <v>0:00</v>
      </c>
      <c r="BA14" s="14" t="str">
        <f>IF(V14="A","7:36",IF(AND(V14="B"),"7:36",IF(AND(V14="N"),"9:30",IF(AND(V14&lt;=""),"0:00",IF(AND(V14="Q"),"Données!$I2",IF(AND(V14="/"),"0:00",IF(AND(V14="CP"),Données!$H6,IF(AND(V14="Z"),"7:36"))))))))</f>
        <v>0:00</v>
      </c>
      <c r="BB14" s="14" t="str">
        <f>IF(W14="A","7:36",IF(AND(W14="B"),"7:36",IF(AND(W14="N"),"9:30",IF(AND(W14&lt;=""),"0:00",IF(AND(W14="Q"),"Données!$I2",IF(AND(W14="/"),"0:00",IF(AND(W14="CP"),Données!$H6,IF(AND(W14="Z"),"7:36"))))))))</f>
        <v>0:00</v>
      </c>
      <c r="BC14" s="14" t="str">
        <f>IF(X14="A","7:36",IF(AND(X14="B"),"7:36",IF(AND(X14="N"),"9:30",IF(AND(X14&lt;=""),"0:00",IF(AND(X14="Q"),"Données!$I2",IF(AND(X14="/"),"0:00",IF(AND(X14="CP"),Données!$H6,IF(AND(X14="Z"),"7:36"))))))))</f>
        <v>0:00</v>
      </c>
      <c r="BD14" s="14" t="str">
        <f>IF(Y14="A","7:36",IF(AND(Y14="B"),"7:36",IF(AND(Y14="N"),"9:30",IF(AND(Y14&lt;=""),"0:00",IF(AND(Y14="Q"),"Données!$I2",IF(AND(Y14="/"),"0:00",IF(AND(Y14="CP"),Données!$H6,IF(AND(Y14="Z"),"7:36"))))))))</f>
        <v>0:00</v>
      </c>
      <c r="BE14" s="14" t="str">
        <f>IF(Z14="A","7:36",IF(AND(Z14="B"),"7:36",IF(AND(Z14="N"),"9:30",IF(AND(Z14&lt;=""),"0:00",IF(AND(Z14="Q"),"Données!$I2",IF(AND(Z14="/"),"0:00",IF(AND(Z14="CP"),Données!$H6,IF(AND(Z14="Z"),"7:36"))))))))</f>
        <v>0:00</v>
      </c>
      <c r="BF14" s="14" t="str">
        <f>IF(AA14="A","7:36",IF(AND(AA14="B"),"7:36",IF(AND(AA14="N"),"9:30",IF(AND(AA14&lt;=""),"0:00",IF(AND(AA14="Q"),"Données!$I2",IF(AND(AA14="/"),"0:00",IF(AND(AA14="CP"),Données!$H6,IF(AND(AA14="Z"),"7:36"))))))))</f>
        <v>0:00</v>
      </c>
      <c r="BG14" s="14" t="str">
        <f>IF(AB14="A","7:36",IF(AND(AB14="B"),"7:36",IF(AND(AB14="N"),"9:30",IF(AND(AB14&lt;=""),"0:00",IF(AND(AB14="Q"),"Données!$I2",IF(AND(AB14="/"),"0:00",IF(AND(AB14="CP"),Données!$H6,IF(AND(AB14="Z"),"7:36"))))))))</f>
        <v>0:00</v>
      </c>
      <c r="BH14" s="14" t="str">
        <f>IF(AC14="A","7:36",IF(AND(AC14="B"),"7:36",IF(AND(AC14="N"),"9:30",IF(AND(AC14&lt;=""),"0:00",IF(AND(AC14="Q"),"Données!$I2",IF(AND(AC14="/"),"0:00",IF(AND(AC14="CP"),Données!$H6,IF(AND(AC14="Z"),"7:36"))))))))</f>
        <v>0:00</v>
      </c>
      <c r="BI14" s="14" t="str">
        <f>IF(AD14="A","7:36",IF(AND(AD14="B"),"7:36",IF(AND(AD14="N"),"9:30",IF(AND(AD14&lt;=""),"0:00",IF(AND(AD14="Q"),"Données!$I2",IF(AND(AD14="/"),"0:00",IF(AND(AD14="CP"),Données!$H6,IF(AND(AD14="Z"),"7:36"))))))))</f>
        <v>0:00</v>
      </c>
      <c r="BJ14" s="14" t="str">
        <f>IF(AE14="A","7:36",IF(AND(AE14="B"),"7:36",IF(AND(AE14="N"),"9:30",IF(AND(AE14&lt;=""),"0:00",IF(AND(AE14="Q"),"Données!$I2",IF(AND(AE14="/"),"0:00",IF(AND(AE14="CP"),Données!$H6,IF(AND(AE14="Z"),"7:36"))))))))</f>
        <v>0:00</v>
      </c>
      <c r="BK14" s="14" t="str">
        <f>IF(AF14="A","7:36",IF(AND(AF14="B"),"7:36",IF(AND(AF14="N"),"9:30",IF(AND(AF14&lt;=""),"0:00",IF(AND(AF14="Q"),"Données!$I2",IF(AND(AF14="/"),"0:00",IF(AND(AF14="CP"),Données!$H6,IF(AND(AF14="Z"),"7:36"))))))))</f>
        <v>0:00</v>
      </c>
      <c r="BL14" s="14" t="str">
        <f>IF(AG14="A","7:36",IF(AND(AG14="B"),"7:36",IF(AND(AG14="N"),"9:30",IF(AND(AG14&lt;=""),"0:00",IF(AND(AG14="Q"),"Données!$I2",IF(AND(AG14="/"),"0:00",IF(AND(AG14="CP"),Données!$H6,IF(AND(AG14="Z"),"7:36"))))))))</f>
        <v>0:00</v>
      </c>
      <c r="BM14" s="14" t="str">
        <f>IF(AH14="A","7:36",IF(AND(AH14="B"),"7:36",IF(AND(AH14="N"),"9:30",IF(AND(AH14&lt;=""),"0:00",IF(AND(AH14="Q"),"Données!$I2",IF(AND(AH14="/"),"0:00",IF(AND(AH14="CP"),Données!$H6,IF(AND(AH14="Z"),"7:36"))))))))</f>
        <v>0:00</v>
      </c>
      <c r="BN14" s="27" t="str">
        <f t="shared" si="1"/>
        <v/>
      </c>
      <c r="BO14" s="26">
        <f>IF(AND($D$7&lt;&gt;""),IF(MONTH(D$7)=MONTH($D$7),NETWORKDAYS(Données!$K$1,Données!$L$1)))</f>
        <v>23</v>
      </c>
      <c r="BP14" s="28" t="e">
        <f t="shared" si="2"/>
        <v>#VALUE!</v>
      </c>
      <c r="BQ14" s="27" t="e">
        <f t="shared" si="3"/>
        <v>#VALUE!</v>
      </c>
      <c r="BR14" s="27" t="str">
        <f t="shared" si="4"/>
        <v/>
      </c>
    </row>
    <row r="15" spans="1:70" x14ac:dyDescent="0.3">
      <c r="A15" s="18" t="str">
        <f>IF($D$8&lt;&gt;"",Données!C7,"")</f>
        <v/>
      </c>
      <c r="B15" s="19" t="str">
        <f>IF($D$8&lt;&gt;"",Données!D7,"")</f>
        <v/>
      </c>
      <c r="C15" s="20" t="str">
        <f>IF($D$8&lt;&gt;"",Données!E7,"")</f>
        <v/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14" t="str">
        <f>IF(D15="A","7:36",IF(AND(D15="B"),"7:36",IF(AND(D15="N"),"9:30",IF(AND(D15&lt;=""),"0:00",IF(AND(D15="Q"),"Données!$I2",IF(AND(D15="/"),"0:00",IF(AND(D15="CP"),Données!$H7,IF(AND(D15="Z"),"7:36"))))))))</f>
        <v>0:00</v>
      </c>
      <c r="AJ15" s="14" t="str">
        <f>IF(E15="A","7:36",IF(AND(E15="B"),"7:36",IF(AND(E15="N"),"9:30",IF(AND(E15&lt;=""),"0:00",IF(AND(E15="Q"),"Données!$I2",IF(AND(E15="/"),"0:00",IF(AND(E15="CP"),Données!$H7,IF(AND(E15="Z"),"7:36"))))))))</f>
        <v>0:00</v>
      </c>
      <c r="AK15" s="14" t="str">
        <f>IF(F15="A","7:36",IF(AND(F15="B"),"7:36",IF(AND(F15="N"),"9:30",IF(AND(F15&lt;=""),"0:00",IF(AND(F15="Q"),"Données!$I2",IF(AND(F15="/"),"0:00",IF(AND(F15="CP"),Données!$H7,IF(AND(F15="Z"),"7:36"))))))))</f>
        <v>0:00</v>
      </c>
      <c r="AL15" s="14" t="str">
        <f>IF(G15="A","7:36",IF(AND(G15="B"),"7:36",IF(AND(G15="N"),"9:30",IF(AND(G15&lt;=""),"0:00",IF(AND(G15="Q"),"Données!$I2",IF(AND(G15="/"),"0:00",IF(AND(G15="CP"),Données!$H7,IF(AND(G15="Z"),"7:36"))))))))</f>
        <v>0:00</v>
      </c>
      <c r="AM15" s="14" t="str">
        <f>IF(H15="A","7:36",IF(AND(H15="B"),"7:36",IF(AND(H15="N"),"9:30",IF(AND(H15&lt;=""),"0:00",IF(AND(H15="Q"),"Données!$I2",IF(AND(H15="/"),"0:00",IF(AND(H15="CP"),Données!$H7,IF(AND(H15="Z"),"7:36"))))))))</f>
        <v>0:00</v>
      </c>
      <c r="AN15" s="14" t="str">
        <f>IF(I15="A","7:36",IF(AND(I15="B"),"7:36",IF(AND(I15="N"),"9:30",IF(AND(I15&lt;=""),"0:00",IF(AND(I15="Q"),"Données!$I2",IF(AND(I15="/"),"0:00",IF(AND(I15="CP"),Données!$H7,IF(AND(I15="Z"),"7:36"))))))))</f>
        <v>0:00</v>
      </c>
      <c r="AO15" s="14" t="str">
        <f>IF(J15="A","7:36",IF(AND(J15="B"),"7:36",IF(AND(J15="N"),"9:30",IF(AND(J15&lt;=""),"0:00",IF(AND(J15="Q"),"Données!$I2",IF(AND(J15="/"),"0:00",IF(AND(J15="CP"),Données!$H7,IF(AND(J15="Z"),"7:36"))))))))</f>
        <v>0:00</v>
      </c>
      <c r="AP15" s="14" t="str">
        <f>IF(K15="A","7:36",IF(AND(K15="B"),"7:36",IF(AND(K15="N"),"9:30",IF(AND(K15&lt;=""),"0:00",IF(AND(K15="Q"),"Données!$I2",IF(AND(K15="/"),"0:00",IF(AND(K15="CP"),Données!$H7,IF(AND(K15="Z"),"7:36"))))))))</f>
        <v>0:00</v>
      </c>
      <c r="AQ15" s="14" t="str">
        <f>IF(L15="A","7:36",IF(AND(L15="B"),"7:36",IF(AND(L15="N"),"9:30",IF(AND(L15&lt;=""),"0:00",IF(AND(L15="Q"),"Données!$I2",IF(AND(L15="/"),"0:00",IF(AND(L15="CP"),Données!$H7,IF(AND(L15="Z"),"7:36"))))))))</f>
        <v>0:00</v>
      </c>
      <c r="AR15" s="14" t="str">
        <f>IF(M15="A","7:36",IF(AND(M15="B"),"7:36",IF(AND(M15="N"),"9:30",IF(AND(M15&lt;=""),"0:00",IF(AND(M15="Q"),"Données!$I2",IF(AND(M15="/"),"0:00",IF(AND(M15="CP"),Données!$H7,IF(AND(M15="Z"),"7:36"))))))))</f>
        <v>0:00</v>
      </c>
      <c r="AS15" s="14" t="str">
        <f>IF(N15="A","7:36",IF(AND(N15="B"),"7:36",IF(AND(N15="N"),"9:30",IF(AND(N15&lt;=""),"0:00",IF(AND(N15="Q"),"Données!$I2",IF(AND(N15="/"),"0:00",IF(AND(N15="CP"),Données!$H7,IF(AND(N15="Z"),"7:36"))))))))</f>
        <v>0:00</v>
      </c>
      <c r="AT15" s="14" t="str">
        <f>IF(O15="A","7:36",IF(AND(O15="B"),"7:36",IF(AND(O15="N"),"9:30",IF(AND(O15&lt;=""),"0:00",IF(AND(O15="Q"),"Données!$I2",IF(AND(O15="/"),"0:00",IF(AND(O15="CP"),Données!$H7,IF(AND(O15="Z"),"7:36"))))))))</f>
        <v>0:00</v>
      </c>
      <c r="AU15" s="14" t="str">
        <f>IF(P15="A","7:36",IF(AND(P15="B"),"7:36",IF(AND(P15="N"),"9:30",IF(AND(P15&lt;=""),"0:00",IF(AND(P15="Q"),"Données!$I2",IF(AND(P15="/"),"0:00",IF(AND(P15="CP"),Données!$H7,IF(AND(P15="Z"),"7:36"))))))))</f>
        <v>0:00</v>
      </c>
      <c r="AV15" s="14" t="str">
        <f>IF(Q15="A","7:36",IF(AND(Q15="B"),"7:36",IF(AND(Q15="N"),"9:30",IF(AND(Q15&lt;=""),"0:00",IF(AND(Q15="Q"),"Données!$I2",IF(AND(Q15="/"),"0:00",IF(AND(Q15="CP"),Données!$H7,IF(AND(Q15="Z"),"7:36"))))))))</f>
        <v>0:00</v>
      </c>
      <c r="AW15" s="14" t="str">
        <f>IF(R15="A","7:36",IF(AND(R15="B"),"7:36",IF(AND(R15="N"),"9:30",IF(AND(R15&lt;=""),"0:00",IF(AND(R15="Q"),"Données!$I2",IF(AND(R15="/"),"0:00",IF(AND(R15="CP"),Données!$H7,IF(AND(R15="Z"),"7:36"))))))))</f>
        <v>0:00</v>
      </c>
      <c r="AX15" s="14" t="str">
        <f>IF(S15="A","7:36",IF(AND(S15="B"),"7:36",IF(AND(S15="N"),"9:30",IF(AND(S15&lt;=""),"0:00",IF(AND(S15="Q"),"Données!$I2",IF(AND(S15="/"),"0:00",IF(AND(S15="CP"),Données!$H7,IF(AND(S15="Z"),"7:36"))))))))</f>
        <v>0:00</v>
      </c>
      <c r="AY15" s="14" t="str">
        <f>IF(T15="A","7:36",IF(AND(T15="B"),"7:36",IF(AND(T15="N"),"9:30",IF(AND(T15&lt;=""),"0:00",IF(AND(T15="Q"),"Données!$I2",IF(AND(T15="/"),"0:00",IF(AND(T15="CP"),Données!$H7,IF(AND(T15="Z"),"7:36"))))))))</f>
        <v>0:00</v>
      </c>
      <c r="AZ15" s="14" t="str">
        <f>IF(U15="A","7:36",IF(AND(U15="B"),"7:36",IF(AND(U15="N"),"9:30",IF(AND(U15&lt;=""),"0:00",IF(AND(U15="Q"),"Données!$I2",IF(AND(U15="/"),"0:00",IF(AND(U15="CP"),Données!$H7,IF(AND(U15="Z"),"7:36"))))))))</f>
        <v>0:00</v>
      </c>
      <c r="BA15" s="14" t="str">
        <f>IF(V15="A","7:36",IF(AND(V15="B"),"7:36",IF(AND(V15="N"),"9:30",IF(AND(V15&lt;=""),"0:00",IF(AND(V15="Q"),"Données!$I2",IF(AND(V15="/"),"0:00",IF(AND(V15="CP"),Données!$H7,IF(AND(V15="Z"),"7:36"))))))))</f>
        <v>0:00</v>
      </c>
      <c r="BB15" s="14" t="str">
        <f>IF(W15="A","7:36",IF(AND(W15="B"),"7:36",IF(AND(W15="N"),"9:30",IF(AND(W15&lt;=""),"0:00",IF(AND(W15="Q"),"Données!$I2",IF(AND(W15="/"),"0:00",IF(AND(W15="CP"),Données!$H7,IF(AND(W15="Z"),"7:36"))))))))</f>
        <v>0:00</v>
      </c>
      <c r="BC15" s="14" t="str">
        <f>IF(X15="A","7:36",IF(AND(X15="B"),"7:36",IF(AND(X15="N"),"9:30",IF(AND(X15&lt;=""),"0:00",IF(AND(X15="Q"),"Données!$I2",IF(AND(X15="/"),"0:00",IF(AND(X15="CP"),Données!$H7,IF(AND(X15="Z"),"7:36"))))))))</f>
        <v>0:00</v>
      </c>
      <c r="BD15" s="14" t="str">
        <f>IF(Y15="A","7:36",IF(AND(Y15="B"),"7:36",IF(AND(Y15="N"),"9:30",IF(AND(Y15&lt;=""),"0:00",IF(AND(Y15="Q"),"Données!$I2",IF(AND(Y15="/"),"0:00",IF(AND(Y15="CP"),Données!$H7,IF(AND(Y15="Z"),"7:36"))))))))</f>
        <v>0:00</v>
      </c>
      <c r="BE15" s="14" t="str">
        <f>IF(Z15="A","7:36",IF(AND(Z15="B"),"7:36",IF(AND(Z15="N"),"9:30",IF(AND(Z15&lt;=""),"0:00",IF(AND(Z15="Q"),"Données!$I2",IF(AND(Z15="/"),"0:00",IF(AND(Z15="CP"),Données!$H7,IF(AND(Z15="Z"),"7:36"))))))))</f>
        <v>0:00</v>
      </c>
      <c r="BF15" s="14" t="str">
        <f>IF(AA15="A","7:36",IF(AND(AA15="B"),"7:36",IF(AND(AA15="N"),"9:30",IF(AND(AA15&lt;=""),"0:00",IF(AND(AA15="Q"),"Données!$I2",IF(AND(AA15="/"),"0:00",IF(AND(AA15="CP"),Données!$H7,IF(AND(AA15="Z"),"7:36"))))))))</f>
        <v>0:00</v>
      </c>
      <c r="BG15" s="14" t="str">
        <f>IF(AB15="A","7:36",IF(AND(AB15="B"),"7:36",IF(AND(AB15="N"),"9:30",IF(AND(AB15&lt;=""),"0:00",IF(AND(AB15="Q"),"Données!$I2",IF(AND(AB15="/"),"0:00",IF(AND(AB15="CP"),Données!$H7,IF(AND(AB15="Z"),"7:36"))))))))</f>
        <v>0:00</v>
      </c>
      <c r="BH15" s="14" t="str">
        <f>IF(AC15="A","7:36",IF(AND(AC15="B"),"7:36",IF(AND(AC15="N"),"9:30",IF(AND(AC15&lt;=""),"0:00",IF(AND(AC15="Q"),"Données!$I2",IF(AND(AC15="/"),"0:00",IF(AND(AC15="CP"),Données!$H7,IF(AND(AC15="Z"),"7:36"))))))))</f>
        <v>0:00</v>
      </c>
      <c r="BI15" s="14" t="str">
        <f>IF(AD15="A","7:36",IF(AND(AD15="B"),"7:36",IF(AND(AD15="N"),"9:30",IF(AND(AD15&lt;=""),"0:00",IF(AND(AD15="Q"),"Données!$I2",IF(AND(AD15="/"),"0:00",IF(AND(AD15="CP"),Données!$H7,IF(AND(AD15="Z"),"7:36"))))))))</f>
        <v>0:00</v>
      </c>
      <c r="BJ15" s="14" t="str">
        <f>IF(AE15="A","7:36",IF(AND(AE15="B"),"7:36",IF(AND(AE15="N"),"9:30",IF(AND(AE15&lt;=""),"0:00",IF(AND(AE15="Q"),"Données!$I2",IF(AND(AE15="/"),"0:00",IF(AND(AE15="CP"),Données!$H7,IF(AND(AE15="Z"),"7:36"))))))))</f>
        <v>0:00</v>
      </c>
      <c r="BK15" s="14" t="str">
        <f>IF(AF15="A","7:36",IF(AND(AF15="B"),"7:36",IF(AND(AF15="N"),"9:30",IF(AND(AF15&lt;=""),"0:00",IF(AND(AF15="Q"),"Données!$I2",IF(AND(AF15="/"),"0:00",IF(AND(AF15="CP"),Données!$H7,IF(AND(AF15="Z"),"7:36"))))))))</f>
        <v>0:00</v>
      </c>
      <c r="BL15" s="14" t="str">
        <f>IF(AG15="A","7:36",IF(AND(AG15="B"),"7:36",IF(AND(AG15="N"),"9:30",IF(AND(AG15&lt;=""),"0:00",IF(AND(AG15="Q"),"Données!$I2",IF(AND(AG15="/"),"0:00",IF(AND(AG15="CP"),Données!$H7,IF(AND(AG15="Z"),"7:36"))))))))</f>
        <v>0:00</v>
      </c>
      <c r="BM15" s="14" t="str">
        <f>IF(AH15="A","7:36",IF(AND(AH15="B"),"7:36",IF(AND(AH15="N"),"9:30",IF(AND(AH15&lt;=""),"0:00",IF(AND(AH15="Q"),"Données!$I2",IF(AND(AH15="/"),"0:00",IF(AND(AH15="CP"),Données!$H7,IF(AND(AH15="Z"),"7:36"))))))))</f>
        <v>0:00</v>
      </c>
      <c r="BN15" s="27" t="str">
        <f t="shared" si="1"/>
        <v/>
      </c>
      <c r="BO15" s="26">
        <f>IF(AND($D$7&lt;&gt;""),IF(MONTH(D$7)=MONTH($D$7),NETWORKDAYS(Données!$K$1,Données!$L$1)))</f>
        <v>23</v>
      </c>
      <c r="BP15" s="28" t="e">
        <f t="shared" si="2"/>
        <v>#VALUE!</v>
      </c>
      <c r="BQ15" s="27" t="e">
        <f t="shared" si="3"/>
        <v>#VALUE!</v>
      </c>
      <c r="BR15" s="27" t="str">
        <f t="shared" si="4"/>
        <v/>
      </c>
    </row>
    <row r="16" spans="1:70" x14ac:dyDescent="0.3">
      <c r="A16" s="18" t="str">
        <f>IF($D$8&lt;&gt;"",Données!C8,"")</f>
        <v/>
      </c>
      <c r="B16" s="19" t="str">
        <f>IF($D$8&lt;&gt;"",Données!D8,"")</f>
        <v/>
      </c>
      <c r="C16" s="20" t="str">
        <f>IF($D$8&lt;&gt;"",Données!E8,"")</f>
        <v/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14" t="str">
        <f>IF(D16="A","7:36",IF(AND(D16="B"),"7:36",IF(AND(D16="N"),"9:30",IF(AND(D16&lt;=""),"0:00",IF(AND(D16="Q"),"Données!$I2",IF(AND(D16="/"),"0:00",IF(AND(D16="CP"),Données!$H8,IF(AND(D16="Z"),"7:36"))))))))</f>
        <v>0:00</v>
      </c>
      <c r="AJ16" s="14" t="str">
        <f>IF(E16="A","7:36",IF(AND(E16="B"),"7:36",IF(AND(E16="N"),"9:30",IF(AND(E16&lt;=""),"0:00",IF(AND(E16="Q"),"Données!$I2",IF(AND(E16="/"),"0:00",IF(AND(E16="CP"),Données!$H8,IF(AND(E16="Z"),"7:36"))))))))</f>
        <v>0:00</v>
      </c>
      <c r="AK16" s="14" t="str">
        <f>IF(F16="A","7:36",IF(AND(F16="B"),"7:36",IF(AND(F16="N"),"9:30",IF(AND(F16&lt;=""),"0:00",IF(AND(F16="Q"),"Données!$I2",IF(AND(F16="/"),"0:00",IF(AND(F16="CP"),Données!$H8,IF(AND(F16="Z"),"7:36"))))))))</f>
        <v>0:00</v>
      </c>
      <c r="AL16" s="14" t="str">
        <f>IF(G16="A","7:36",IF(AND(G16="B"),"7:36",IF(AND(G16="N"),"9:30",IF(AND(G16&lt;=""),"0:00",IF(AND(G16="Q"),"Données!$I2",IF(AND(G16="/"),"0:00",IF(AND(G16="CP"),Données!$H8,IF(AND(G16="Z"),"7:36"))))))))</f>
        <v>0:00</v>
      </c>
      <c r="AM16" s="14" t="str">
        <f>IF(H16="A","7:36",IF(AND(H16="B"),"7:36",IF(AND(H16="N"),"9:30",IF(AND(H16&lt;=""),"0:00",IF(AND(H16="Q"),"Données!$I2",IF(AND(H16="/"),"0:00",IF(AND(H16="CP"),Données!$H8,IF(AND(H16="Z"),"7:36"))))))))</f>
        <v>0:00</v>
      </c>
      <c r="AN16" s="14" t="str">
        <f>IF(I16="A","7:36",IF(AND(I16="B"),"7:36",IF(AND(I16="N"),"9:30",IF(AND(I16&lt;=""),"0:00",IF(AND(I16="Q"),"Données!$I2",IF(AND(I16="/"),"0:00",IF(AND(I16="CP"),Données!$H8,IF(AND(I16="Z"),"7:36"))))))))</f>
        <v>0:00</v>
      </c>
      <c r="AO16" s="14" t="str">
        <f>IF(J16="A","7:36",IF(AND(J16="B"),"7:36",IF(AND(J16="N"),"9:30",IF(AND(J16&lt;=""),"0:00",IF(AND(J16="Q"),"Données!$I2",IF(AND(J16="/"),"0:00",IF(AND(J16="CP"),Données!$H8,IF(AND(J16="Z"),"7:36"))))))))</f>
        <v>0:00</v>
      </c>
      <c r="AP16" s="14" t="str">
        <f>IF(K16="A","7:36",IF(AND(K16="B"),"7:36",IF(AND(K16="N"),"9:30",IF(AND(K16&lt;=""),"0:00",IF(AND(K16="Q"),"Données!$I2",IF(AND(K16="/"),"0:00",IF(AND(K16="CP"),Données!$H8,IF(AND(K16="Z"),"7:36"))))))))</f>
        <v>0:00</v>
      </c>
      <c r="AQ16" s="14" t="str">
        <f>IF(L16="A","7:36",IF(AND(L16="B"),"7:36",IF(AND(L16="N"),"9:30",IF(AND(L16&lt;=""),"0:00",IF(AND(L16="Q"),"Données!$I2",IF(AND(L16="/"),"0:00",IF(AND(L16="CP"),Données!$H8,IF(AND(L16="Z"),"7:36"))))))))</f>
        <v>0:00</v>
      </c>
      <c r="AR16" s="14" t="str">
        <f>IF(M16="A","7:36",IF(AND(M16="B"),"7:36",IF(AND(M16="N"),"9:30",IF(AND(M16&lt;=""),"0:00",IF(AND(M16="Q"),"Données!$I2",IF(AND(M16="/"),"0:00",IF(AND(M16="CP"),Données!$H8,IF(AND(M16="Z"),"7:36"))))))))</f>
        <v>0:00</v>
      </c>
      <c r="AS16" s="14" t="str">
        <f>IF(N16="A","7:36",IF(AND(N16="B"),"7:36",IF(AND(N16="N"),"9:30",IF(AND(N16&lt;=""),"0:00",IF(AND(N16="Q"),"Données!$I2",IF(AND(N16="/"),"0:00",IF(AND(N16="CP"),Données!$H8,IF(AND(N16="Z"),"7:36"))))))))</f>
        <v>0:00</v>
      </c>
      <c r="AT16" s="14" t="str">
        <f>IF(O16="A","7:36",IF(AND(O16="B"),"7:36",IF(AND(O16="N"),"9:30",IF(AND(O16&lt;=""),"0:00",IF(AND(O16="Q"),"Données!$I2",IF(AND(O16="/"),"0:00",IF(AND(O16="CP"),Données!$H8,IF(AND(O16="Z"),"7:36"))))))))</f>
        <v>0:00</v>
      </c>
      <c r="AU16" s="14" t="str">
        <f>IF(P16="A","7:36",IF(AND(P16="B"),"7:36",IF(AND(P16="N"),"9:30",IF(AND(P16&lt;=""),"0:00",IF(AND(P16="Q"),"Données!$I2",IF(AND(P16="/"),"0:00",IF(AND(P16="CP"),Données!$H8,IF(AND(P16="Z"),"7:36"))))))))</f>
        <v>0:00</v>
      </c>
      <c r="AV16" s="14" t="str">
        <f>IF(Q16="A","7:36",IF(AND(Q16="B"),"7:36",IF(AND(Q16="N"),"9:30",IF(AND(Q16&lt;=""),"0:00",IF(AND(Q16="Q"),"Données!$I2",IF(AND(Q16="/"),"0:00",IF(AND(Q16="CP"),Données!$H8,IF(AND(Q16="Z"),"7:36"))))))))</f>
        <v>0:00</v>
      </c>
      <c r="AW16" s="14" t="str">
        <f>IF(R16="A","7:36",IF(AND(R16="B"),"7:36",IF(AND(R16="N"),"9:30",IF(AND(R16&lt;=""),"0:00",IF(AND(R16="Q"),"Données!$I2",IF(AND(R16="/"),"0:00",IF(AND(R16="CP"),Données!$H8,IF(AND(R16="Z"),"7:36"))))))))</f>
        <v>0:00</v>
      </c>
      <c r="AX16" s="14" t="str">
        <f>IF(S16="A","7:36",IF(AND(S16="B"),"7:36",IF(AND(S16="N"),"9:30",IF(AND(S16&lt;=""),"0:00",IF(AND(S16="Q"),"Données!$I2",IF(AND(S16="/"),"0:00",IF(AND(S16="CP"),Données!$H8,IF(AND(S16="Z"),"7:36"))))))))</f>
        <v>0:00</v>
      </c>
      <c r="AY16" s="14" t="str">
        <f>IF(T16="A","7:36",IF(AND(T16="B"),"7:36",IF(AND(T16="N"),"9:30",IF(AND(T16&lt;=""),"0:00",IF(AND(T16="Q"),"Données!$I2",IF(AND(T16="/"),"0:00",IF(AND(T16="CP"),Données!$H8,IF(AND(T16="Z"),"7:36"))))))))</f>
        <v>0:00</v>
      </c>
      <c r="AZ16" s="14" t="str">
        <f>IF(U16="A","7:36",IF(AND(U16="B"),"7:36",IF(AND(U16="N"),"9:30",IF(AND(U16&lt;=""),"0:00",IF(AND(U16="Q"),"Données!$I2",IF(AND(U16="/"),"0:00",IF(AND(U16="CP"),Données!$H8,IF(AND(U16="Z"),"7:36"))))))))</f>
        <v>0:00</v>
      </c>
      <c r="BA16" s="14" t="str">
        <f>IF(V16="A","7:36",IF(AND(V16="B"),"7:36",IF(AND(V16="N"),"9:30",IF(AND(V16&lt;=""),"0:00",IF(AND(V16="Q"),"Données!$I2",IF(AND(V16="/"),"0:00",IF(AND(V16="CP"),Données!$H8,IF(AND(V16="Z"),"7:36"))))))))</f>
        <v>0:00</v>
      </c>
      <c r="BB16" s="14" t="str">
        <f>IF(W16="A","7:36",IF(AND(W16="B"),"7:36",IF(AND(W16="N"),"9:30",IF(AND(W16&lt;=""),"0:00",IF(AND(W16="Q"),"Données!$I2",IF(AND(W16="/"),"0:00",IF(AND(W16="CP"),Données!$H8,IF(AND(W16="Z"),"7:36"))))))))</f>
        <v>0:00</v>
      </c>
      <c r="BC16" s="14" t="str">
        <f>IF(X16="A","7:36",IF(AND(X16="B"),"7:36",IF(AND(X16="N"),"9:30",IF(AND(X16&lt;=""),"0:00",IF(AND(X16="Q"),"Données!$I2",IF(AND(X16="/"),"0:00",IF(AND(X16="CP"),Données!$H8,IF(AND(X16="Z"),"7:36"))))))))</f>
        <v>0:00</v>
      </c>
      <c r="BD16" s="14" t="str">
        <f>IF(Y16="A","7:36",IF(AND(Y16="B"),"7:36",IF(AND(Y16="N"),"9:30",IF(AND(Y16&lt;=""),"0:00",IF(AND(Y16="Q"),"Données!$I2",IF(AND(Y16="/"),"0:00",IF(AND(Y16="CP"),Données!$H8,IF(AND(Y16="Z"),"7:36"))))))))</f>
        <v>0:00</v>
      </c>
      <c r="BE16" s="14" t="str">
        <f>IF(Z16="A","7:36",IF(AND(Z16="B"),"7:36",IF(AND(Z16="N"),"9:30",IF(AND(Z16&lt;=""),"0:00",IF(AND(Z16="Q"),"Données!$I2",IF(AND(Z16="/"),"0:00",IF(AND(Z16="CP"),Données!$H8,IF(AND(Z16="Z"),"7:36"))))))))</f>
        <v>0:00</v>
      </c>
      <c r="BF16" s="14" t="str">
        <f>IF(AA16="A","7:36",IF(AND(AA16="B"),"7:36",IF(AND(AA16="N"),"9:30",IF(AND(AA16&lt;=""),"0:00",IF(AND(AA16="Q"),"Données!$I2",IF(AND(AA16="/"),"0:00",IF(AND(AA16="CP"),Données!$H8,IF(AND(AA16="Z"),"7:36"))))))))</f>
        <v>0:00</v>
      </c>
      <c r="BG16" s="14" t="str">
        <f>IF(AB16="A","7:36",IF(AND(AB16="B"),"7:36",IF(AND(AB16="N"),"9:30",IF(AND(AB16&lt;=""),"0:00",IF(AND(AB16="Q"),"Données!$I2",IF(AND(AB16="/"),"0:00",IF(AND(AB16="CP"),Données!$H8,IF(AND(AB16="Z"),"7:36"))))))))</f>
        <v>0:00</v>
      </c>
      <c r="BH16" s="14" t="str">
        <f>IF(AC16="A","7:36",IF(AND(AC16="B"),"7:36",IF(AND(AC16="N"),"9:30",IF(AND(AC16&lt;=""),"0:00",IF(AND(AC16="Q"),"Données!$I2",IF(AND(AC16="/"),"0:00",IF(AND(AC16="CP"),Données!$H8,IF(AND(AC16="Z"),"7:36"))))))))</f>
        <v>0:00</v>
      </c>
      <c r="BI16" s="14" t="str">
        <f>IF(AD16="A","7:36",IF(AND(AD16="B"),"7:36",IF(AND(AD16="N"),"9:30",IF(AND(AD16&lt;=""),"0:00",IF(AND(AD16="Q"),"Données!$I2",IF(AND(AD16="/"),"0:00",IF(AND(AD16="CP"),Données!$H8,IF(AND(AD16="Z"),"7:36"))))))))</f>
        <v>0:00</v>
      </c>
      <c r="BJ16" s="14" t="str">
        <f>IF(AE16="A","7:36",IF(AND(AE16="B"),"7:36",IF(AND(AE16="N"),"9:30",IF(AND(AE16&lt;=""),"0:00",IF(AND(AE16="Q"),"Données!$I2",IF(AND(AE16="/"),"0:00",IF(AND(AE16="CP"),Données!$H8,IF(AND(AE16="Z"),"7:36"))))))))</f>
        <v>0:00</v>
      </c>
      <c r="BK16" s="14" t="str">
        <f>IF(AF16="A","7:36",IF(AND(AF16="B"),"7:36",IF(AND(AF16="N"),"9:30",IF(AND(AF16&lt;=""),"0:00",IF(AND(AF16="Q"),"Données!$I2",IF(AND(AF16="/"),"0:00",IF(AND(AF16="CP"),Données!$H8,IF(AND(AF16="Z"),"7:36"))))))))</f>
        <v>0:00</v>
      </c>
      <c r="BL16" s="14" t="str">
        <f>IF(AG16="A","7:36",IF(AND(AG16="B"),"7:36",IF(AND(AG16="N"),"9:30",IF(AND(AG16&lt;=""),"0:00",IF(AND(AG16="Q"),"Données!$I2",IF(AND(AG16="/"),"0:00",IF(AND(AG16="CP"),Données!$H8,IF(AND(AG16="Z"),"7:36"))))))))</f>
        <v>0:00</v>
      </c>
      <c r="BM16" s="14" t="str">
        <f>IF(AH16="A","7:36",IF(AND(AH16="B"),"7:36",IF(AND(AH16="N"),"9:30",IF(AND(AH16&lt;=""),"0:00",IF(AND(AH16="Q"),"Données!$I2",IF(AND(AH16="/"),"0:00",IF(AND(AH16="CP"),Données!$H8,IF(AND(AH16="Z"),"7:36"))))))))</f>
        <v>0:00</v>
      </c>
      <c r="BN16" s="27" t="str">
        <f t="shared" si="1"/>
        <v/>
      </c>
      <c r="BO16" s="26">
        <f>IF(AND($D$7&lt;&gt;""),IF(MONTH(D$7)=MONTH($D$7),NETWORKDAYS(Données!$K$1,Données!$L$1)))</f>
        <v>23</v>
      </c>
      <c r="BP16" s="28" t="e">
        <f t="shared" si="2"/>
        <v>#VALUE!</v>
      </c>
      <c r="BQ16" s="27" t="e">
        <f t="shared" si="3"/>
        <v>#VALUE!</v>
      </c>
      <c r="BR16" s="27" t="str">
        <f t="shared" si="4"/>
        <v/>
      </c>
    </row>
    <row r="17" spans="1:70" x14ac:dyDescent="0.3">
      <c r="A17" s="18" t="str">
        <f>IF($D$8&lt;&gt;"",Données!C9,"")</f>
        <v/>
      </c>
      <c r="B17" s="19" t="str">
        <f>IF($D$8&lt;&gt;"",Données!D9,"")</f>
        <v/>
      </c>
      <c r="C17" s="20" t="str">
        <f>IF($D$8&lt;&gt;"",Données!E9,"")</f>
        <v/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14" t="str">
        <f>IF(D17="A","7:36",IF(AND(D17="B"),"7:36",IF(AND(D17="N"),"9:30",IF(AND(D17&lt;=""),"0:00",IF(AND(D17="Q"),"Données!$I2",IF(AND(D17="/"),"0:00",IF(AND(D17="CP"),Données!$H9,IF(AND(D17="Z"),"7:36"))))))))</f>
        <v>0:00</v>
      </c>
      <c r="AJ17" s="14" t="str">
        <f>IF(E17="A","7:36",IF(AND(E17="B"),"7:36",IF(AND(E17="N"),"9:30",IF(AND(E17&lt;=""),"0:00",IF(AND(E17="Q"),"Données!$I2",IF(AND(E17="/"),"0:00",IF(AND(E17="CP"),Données!$H9,IF(AND(E17="Z"),"7:36"))))))))</f>
        <v>0:00</v>
      </c>
      <c r="AK17" s="14" t="str">
        <f>IF(F17="A","7:36",IF(AND(F17="B"),"7:36",IF(AND(F17="N"),"9:30",IF(AND(F17&lt;=""),"0:00",IF(AND(F17="Q"),"Données!$I2",IF(AND(F17="/"),"0:00",IF(AND(F17="CP"),Données!$H9,IF(AND(F17="Z"),"7:36"))))))))</f>
        <v>0:00</v>
      </c>
      <c r="AL17" s="14" t="str">
        <f>IF(G17="A","7:36",IF(AND(G17="B"),"7:36",IF(AND(G17="N"),"9:30",IF(AND(G17&lt;=""),"0:00",IF(AND(G17="Q"),"Données!$I2",IF(AND(G17="/"),"0:00",IF(AND(G17="CP"),Données!$H9,IF(AND(G17="Z"),"7:36"))))))))</f>
        <v>0:00</v>
      </c>
      <c r="AM17" s="14" t="str">
        <f>IF(H17="A","7:36",IF(AND(H17="B"),"7:36",IF(AND(H17="N"),"9:30",IF(AND(H17&lt;=""),"0:00",IF(AND(H17="Q"),"Données!$I2",IF(AND(H17="/"),"0:00",IF(AND(H17="CP"),Données!$H9,IF(AND(H17="Z"),"7:36"))))))))</f>
        <v>0:00</v>
      </c>
      <c r="AN17" s="14" t="str">
        <f>IF(I17="A","7:36",IF(AND(I17="B"),"7:36",IF(AND(I17="N"),"9:30",IF(AND(I17&lt;=""),"0:00",IF(AND(I17="Q"),"Données!$I2",IF(AND(I17="/"),"0:00",IF(AND(I17="CP"),Données!$H9,IF(AND(I17="Z"),"7:36"))))))))</f>
        <v>0:00</v>
      </c>
      <c r="AO17" s="14" t="str">
        <f>IF(J17="A","7:36",IF(AND(J17="B"),"7:36",IF(AND(J17="N"),"9:30",IF(AND(J17&lt;=""),"0:00",IF(AND(J17="Q"),"Données!$I2",IF(AND(J17="/"),"0:00",IF(AND(J17="CP"),Données!$H9,IF(AND(J17="Z"),"7:36"))))))))</f>
        <v>0:00</v>
      </c>
      <c r="AP17" s="14" t="str">
        <f>IF(K17="A","7:36",IF(AND(K17="B"),"7:36",IF(AND(K17="N"),"9:30",IF(AND(K17&lt;=""),"0:00",IF(AND(K17="Q"),"Données!$I2",IF(AND(K17="/"),"0:00",IF(AND(K17="CP"),Données!$H9,IF(AND(K17="Z"),"7:36"))))))))</f>
        <v>0:00</v>
      </c>
      <c r="AQ17" s="14" t="str">
        <f>IF(L17="A","7:36",IF(AND(L17="B"),"7:36",IF(AND(L17="N"),"9:30",IF(AND(L17&lt;=""),"0:00",IF(AND(L17="Q"),"Données!$I2",IF(AND(L17="/"),"0:00",IF(AND(L17="CP"),Données!$H9,IF(AND(L17="Z"),"7:36"))))))))</f>
        <v>0:00</v>
      </c>
      <c r="AR17" s="14" t="str">
        <f>IF(M17="A","7:36",IF(AND(M17="B"),"7:36",IF(AND(M17="N"),"9:30",IF(AND(M17&lt;=""),"0:00",IF(AND(M17="Q"),"Données!$I2",IF(AND(M17="/"),"0:00",IF(AND(M17="CP"),Données!$H9,IF(AND(M17="Z"),"7:36"))))))))</f>
        <v>0:00</v>
      </c>
      <c r="AS17" s="14" t="str">
        <f>IF(N17="A","7:36",IF(AND(N17="B"),"7:36",IF(AND(N17="N"),"9:30",IF(AND(N17&lt;=""),"0:00",IF(AND(N17="Q"),"Données!$I2",IF(AND(N17="/"),"0:00",IF(AND(N17="CP"),Données!$H9,IF(AND(N17="Z"),"7:36"))))))))</f>
        <v>0:00</v>
      </c>
      <c r="AT17" s="14" t="str">
        <f>IF(O17="A","7:36",IF(AND(O17="B"),"7:36",IF(AND(O17="N"),"9:30",IF(AND(O17&lt;=""),"0:00",IF(AND(O17="Q"),"Données!$I2",IF(AND(O17="/"),"0:00",IF(AND(O17="CP"),Données!$H9,IF(AND(O17="Z"),"7:36"))))))))</f>
        <v>0:00</v>
      </c>
      <c r="AU17" s="14" t="str">
        <f>IF(P17="A","7:36",IF(AND(P17="B"),"7:36",IF(AND(P17="N"),"9:30",IF(AND(P17&lt;=""),"0:00",IF(AND(P17="Q"),"Données!$I2",IF(AND(P17="/"),"0:00",IF(AND(P17="CP"),Données!$H9,IF(AND(P17="Z"),"7:36"))))))))</f>
        <v>0:00</v>
      </c>
      <c r="AV17" s="14" t="str">
        <f>IF(Q17="A","7:36",IF(AND(Q17="B"),"7:36",IF(AND(Q17="N"),"9:30",IF(AND(Q17&lt;=""),"0:00",IF(AND(Q17="Q"),"Données!$I2",IF(AND(Q17="/"),"0:00",IF(AND(Q17="CP"),Données!$H9,IF(AND(Q17="Z"),"7:36"))))))))</f>
        <v>0:00</v>
      </c>
      <c r="AW17" s="14" t="str">
        <f>IF(R17="A","7:36",IF(AND(R17="B"),"7:36",IF(AND(R17="N"),"9:30",IF(AND(R17&lt;=""),"0:00",IF(AND(R17="Q"),"Données!$I2",IF(AND(R17="/"),"0:00",IF(AND(R17="CP"),Données!$H9,IF(AND(R17="Z"),"7:36"))))))))</f>
        <v>0:00</v>
      </c>
      <c r="AX17" s="14" t="str">
        <f>IF(S17="A","7:36",IF(AND(S17="B"),"7:36",IF(AND(S17="N"),"9:30",IF(AND(S17&lt;=""),"0:00",IF(AND(S17="Q"),"Données!$I2",IF(AND(S17="/"),"0:00",IF(AND(S17="CP"),Données!$H9,IF(AND(S17="Z"),"7:36"))))))))</f>
        <v>0:00</v>
      </c>
      <c r="AY17" s="14" t="str">
        <f>IF(T17="A","7:36",IF(AND(T17="B"),"7:36",IF(AND(T17="N"),"9:30",IF(AND(T17&lt;=""),"0:00",IF(AND(T17="Q"),"Données!$I2",IF(AND(T17="/"),"0:00",IF(AND(T17="CP"),Données!$H9,IF(AND(T17="Z"),"7:36"))))))))</f>
        <v>0:00</v>
      </c>
      <c r="AZ17" s="14" t="str">
        <f>IF(U17="A","7:36",IF(AND(U17="B"),"7:36",IF(AND(U17="N"),"9:30",IF(AND(U17&lt;=""),"0:00",IF(AND(U17="Q"),"Données!$I2",IF(AND(U17="/"),"0:00",IF(AND(U17="CP"),Données!$H9,IF(AND(U17="Z"),"7:36"))))))))</f>
        <v>0:00</v>
      </c>
      <c r="BA17" s="14" t="str">
        <f>IF(V17="A","7:36",IF(AND(V17="B"),"7:36",IF(AND(V17="N"),"9:30",IF(AND(V17&lt;=""),"0:00",IF(AND(V17="Q"),"Données!$I2",IF(AND(V17="/"),"0:00",IF(AND(V17="CP"),Données!$H9,IF(AND(V17="Z"),"7:36"))))))))</f>
        <v>0:00</v>
      </c>
      <c r="BB17" s="14" t="str">
        <f>IF(W17="A","7:36",IF(AND(W17="B"),"7:36",IF(AND(W17="N"),"9:30",IF(AND(W17&lt;=""),"0:00",IF(AND(W17="Q"),"Données!$I2",IF(AND(W17="/"),"0:00",IF(AND(W17="CP"),Données!$H9,IF(AND(W17="Z"),"7:36"))))))))</f>
        <v>0:00</v>
      </c>
      <c r="BC17" s="14" t="str">
        <f>IF(X17="A","7:36",IF(AND(X17="B"),"7:36",IF(AND(X17="N"),"9:30",IF(AND(X17&lt;=""),"0:00",IF(AND(X17="Q"),"Données!$I2",IF(AND(X17="/"),"0:00",IF(AND(X17="CP"),Données!$H9,IF(AND(X17="Z"),"7:36"))))))))</f>
        <v>0:00</v>
      </c>
      <c r="BD17" s="14" t="str">
        <f>IF(Y17="A","7:36",IF(AND(Y17="B"),"7:36",IF(AND(Y17="N"),"9:30",IF(AND(Y17&lt;=""),"0:00",IF(AND(Y17="Q"),"Données!$I2",IF(AND(Y17="/"),"0:00",IF(AND(Y17="CP"),Données!$H9,IF(AND(Y17="Z"),"7:36"))))))))</f>
        <v>0:00</v>
      </c>
      <c r="BE17" s="14" t="str">
        <f>IF(Z17="A","7:36",IF(AND(Z17="B"),"7:36",IF(AND(Z17="N"),"9:30",IF(AND(Z17&lt;=""),"0:00",IF(AND(Z17="Q"),"Données!$I2",IF(AND(Z17="/"),"0:00",IF(AND(Z17="CP"),Données!$H9,IF(AND(Z17="Z"),"7:36"))))))))</f>
        <v>0:00</v>
      </c>
      <c r="BF17" s="14" t="str">
        <f>IF(AA17="A","7:36",IF(AND(AA17="B"),"7:36",IF(AND(AA17="N"),"9:30",IF(AND(AA17&lt;=""),"0:00",IF(AND(AA17="Q"),"Données!$I2",IF(AND(AA17="/"),"0:00",IF(AND(AA17="CP"),Données!$H9,IF(AND(AA17="Z"),"7:36"))))))))</f>
        <v>0:00</v>
      </c>
      <c r="BG17" s="14" t="str">
        <f>IF(AB17="A","7:36",IF(AND(AB17="B"),"7:36",IF(AND(AB17="N"),"9:30",IF(AND(AB17&lt;=""),"0:00",IF(AND(AB17="Q"),"Données!$I2",IF(AND(AB17="/"),"0:00",IF(AND(AB17="CP"),Données!$H9,IF(AND(AB17="Z"),"7:36"))))))))</f>
        <v>0:00</v>
      </c>
      <c r="BH17" s="14" t="str">
        <f>IF(AC17="A","7:36",IF(AND(AC17="B"),"7:36",IF(AND(AC17="N"),"9:30",IF(AND(AC17&lt;=""),"0:00",IF(AND(AC17="Q"),"Données!$I2",IF(AND(AC17="/"),"0:00",IF(AND(AC17="CP"),Données!$H9,IF(AND(AC17="Z"),"7:36"))))))))</f>
        <v>0:00</v>
      </c>
      <c r="BI17" s="14" t="str">
        <f>IF(AD17="A","7:36",IF(AND(AD17="B"),"7:36",IF(AND(AD17="N"),"9:30",IF(AND(AD17&lt;=""),"0:00",IF(AND(AD17="Q"),"Données!$I2",IF(AND(AD17="/"),"0:00",IF(AND(AD17="CP"),Données!$H9,IF(AND(AD17="Z"),"7:36"))))))))</f>
        <v>0:00</v>
      </c>
      <c r="BJ17" s="14" t="str">
        <f>IF(AE17="A","7:36",IF(AND(AE17="B"),"7:36",IF(AND(AE17="N"),"9:30",IF(AND(AE17&lt;=""),"0:00",IF(AND(AE17="Q"),"Données!$I2",IF(AND(AE17="/"),"0:00",IF(AND(AE17="CP"),Données!$H9,IF(AND(AE17="Z"),"7:36"))))))))</f>
        <v>0:00</v>
      </c>
      <c r="BK17" s="14" t="str">
        <f>IF(AF17="A","7:36",IF(AND(AF17="B"),"7:36",IF(AND(AF17="N"),"9:30",IF(AND(AF17&lt;=""),"0:00",IF(AND(AF17="Q"),"Données!$I2",IF(AND(AF17="/"),"0:00",IF(AND(AF17="CP"),Données!$H9,IF(AND(AF17="Z"),"7:36"))))))))</f>
        <v>0:00</v>
      </c>
      <c r="BL17" s="14" t="str">
        <f>IF(AG17="A","7:36",IF(AND(AG17="B"),"7:36",IF(AND(AG17="N"),"9:30",IF(AND(AG17&lt;=""),"0:00",IF(AND(AG17="Q"),"Données!$I2",IF(AND(AG17="/"),"0:00",IF(AND(AG17="CP"),Données!$H9,IF(AND(AG17="Z"),"7:36"))))))))</f>
        <v>0:00</v>
      </c>
      <c r="BM17" s="14" t="str">
        <f>IF(AH17="A","7:36",IF(AND(AH17="B"),"7:36",IF(AND(AH17="N"),"9:30",IF(AND(AH17&lt;=""),"0:00",IF(AND(AH17="Q"),"Données!$I2",IF(AND(AH17="/"),"0:00",IF(AND(AH17="CP"),Données!$H9,IF(AND(AH17="Z"),"7:36"))))))))</f>
        <v>0:00</v>
      </c>
      <c r="BN17" s="27" t="str">
        <f t="shared" si="1"/>
        <v/>
      </c>
      <c r="BO17" s="26">
        <f>IF(AND($D$7&lt;&gt;""),IF(MONTH(D$7)=MONTH($D$7),NETWORKDAYS(Données!$K$1,Données!$L$1)))</f>
        <v>23</v>
      </c>
      <c r="BP17" s="28" t="e">
        <f t="shared" si="2"/>
        <v>#VALUE!</v>
      </c>
      <c r="BQ17" s="27" t="e">
        <f t="shared" si="3"/>
        <v>#VALUE!</v>
      </c>
      <c r="BR17" s="27" t="str">
        <f t="shared" si="4"/>
        <v/>
      </c>
    </row>
    <row r="18" spans="1:70" x14ac:dyDescent="0.3">
      <c r="A18" s="18" t="str">
        <f>IF($D$8&lt;&gt;"",Données!C10,"")</f>
        <v/>
      </c>
      <c r="B18" s="19" t="str">
        <f>IF($D$8&lt;&gt;"",Données!D10,"")</f>
        <v/>
      </c>
      <c r="C18" s="20" t="str">
        <f>IF($D$8&lt;&gt;"",Données!E10,"")</f>
        <v/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14" t="str">
        <f>IF(D18="A","7:36",IF(AND(D18="B"),"7:36",IF(AND(D18="N"),"9:30",IF(AND(D18&lt;=""),"0:00",IF(AND(D18="Q"),"Données!$I2",IF(AND(D18="/"),"0:00",IF(AND(D18="CP"),Données!$H10,IF(AND(D18="Z"),"7:36"))))))))</f>
        <v>0:00</v>
      </c>
      <c r="AJ18" s="14" t="str">
        <f>IF(E18="A","7:36",IF(AND(E18="B"),"7:36",IF(AND(E18="N"),"9:30",IF(AND(E18&lt;=""),"0:00",IF(AND(E18="Q"),"Données!$I2",IF(AND(E18="/"),"0:00",IF(AND(E18="CP"),Données!$H10,IF(AND(E18="Z"),"7:36"))))))))</f>
        <v>0:00</v>
      </c>
      <c r="AK18" s="14" t="str">
        <f>IF(F18="A","7:36",IF(AND(F18="B"),"7:36",IF(AND(F18="N"),"9:30",IF(AND(F18&lt;=""),"0:00",IF(AND(F18="Q"),"Données!$I2",IF(AND(F18="/"),"0:00",IF(AND(F18="CP"),Données!$H10,IF(AND(F18="Z"),"7:36"))))))))</f>
        <v>0:00</v>
      </c>
      <c r="AL18" s="14" t="str">
        <f>IF(G18="A","7:36",IF(AND(G18="B"),"7:36",IF(AND(G18="N"),"9:30",IF(AND(G18&lt;=""),"0:00",IF(AND(G18="Q"),"Données!$I2",IF(AND(G18="/"),"0:00",IF(AND(G18="CP"),Données!$H10,IF(AND(G18="Z"),"7:36"))))))))</f>
        <v>0:00</v>
      </c>
      <c r="AM18" s="14" t="str">
        <f>IF(H18="A","7:36",IF(AND(H18="B"),"7:36",IF(AND(H18="N"),"9:30",IF(AND(H18&lt;=""),"0:00",IF(AND(H18="Q"),"Données!$I2",IF(AND(H18="/"),"0:00",IF(AND(H18="CP"),Données!$H10,IF(AND(H18="Z"),"7:36"))))))))</f>
        <v>0:00</v>
      </c>
      <c r="AN18" s="14" t="str">
        <f>IF(I18="A","7:36",IF(AND(I18="B"),"7:36",IF(AND(I18="N"),"9:30",IF(AND(I18&lt;=""),"0:00",IF(AND(I18="Q"),"Données!$I2",IF(AND(I18="/"),"0:00",IF(AND(I18="CP"),Données!$H10,IF(AND(I18="Z"),"7:36"))))))))</f>
        <v>0:00</v>
      </c>
      <c r="AO18" s="14" t="str">
        <f>IF(J18="A","7:36",IF(AND(J18="B"),"7:36",IF(AND(J18="N"),"9:30",IF(AND(J18&lt;=""),"0:00",IF(AND(J18="Q"),"Données!$I2",IF(AND(J18="/"),"0:00",IF(AND(J18="CP"),Données!$H10,IF(AND(J18="Z"),"7:36"))))))))</f>
        <v>0:00</v>
      </c>
      <c r="AP18" s="14" t="str">
        <f>IF(K18="A","7:36",IF(AND(K18="B"),"7:36",IF(AND(K18="N"),"9:30",IF(AND(K18&lt;=""),"0:00",IF(AND(K18="Q"),"Données!$I2",IF(AND(K18="/"),"0:00",IF(AND(K18="CP"),Données!$H10,IF(AND(K18="Z"),"7:36"))))))))</f>
        <v>0:00</v>
      </c>
      <c r="AQ18" s="14" t="str">
        <f>IF(L18="A","7:36",IF(AND(L18="B"),"7:36",IF(AND(L18="N"),"9:30",IF(AND(L18&lt;=""),"0:00",IF(AND(L18="Q"),"Données!$I2",IF(AND(L18="/"),"0:00",IF(AND(L18="CP"),Données!$H10,IF(AND(L18="Z"),"7:36"))))))))</f>
        <v>0:00</v>
      </c>
      <c r="AR18" s="14" t="str">
        <f>IF(M18="A","7:36",IF(AND(M18="B"),"7:36",IF(AND(M18="N"),"9:30",IF(AND(M18&lt;=""),"0:00",IF(AND(M18="Q"),"Données!$I2",IF(AND(M18="/"),"0:00",IF(AND(M18="CP"),Données!$H10,IF(AND(M18="Z"),"7:36"))))))))</f>
        <v>0:00</v>
      </c>
      <c r="AS18" s="14" t="str">
        <f>IF(N18="A","7:36",IF(AND(N18="B"),"7:36",IF(AND(N18="N"),"9:30",IF(AND(N18&lt;=""),"0:00",IF(AND(N18="Q"),"Données!$I2",IF(AND(N18="/"),"0:00",IF(AND(N18="CP"),Données!$H10,IF(AND(N18="Z"),"7:36"))))))))</f>
        <v>0:00</v>
      </c>
      <c r="AT18" s="14" t="str">
        <f>IF(O18="A","7:36",IF(AND(O18="B"),"7:36",IF(AND(O18="N"),"9:30",IF(AND(O18&lt;=""),"0:00",IF(AND(O18="Q"),"Données!$I2",IF(AND(O18="/"),"0:00",IF(AND(O18="CP"),Données!$H10,IF(AND(O18="Z"),"7:36"))))))))</f>
        <v>0:00</v>
      </c>
      <c r="AU18" s="14" t="str">
        <f>IF(P18="A","7:36",IF(AND(P18="B"),"7:36",IF(AND(P18="N"),"9:30",IF(AND(P18&lt;=""),"0:00",IF(AND(P18="Q"),"Données!$I2",IF(AND(P18="/"),"0:00",IF(AND(P18="CP"),Données!$H10,IF(AND(P18="Z"),"7:36"))))))))</f>
        <v>0:00</v>
      </c>
      <c r="AV18" s="14" t="str">
        <f>IF(Q18="A","7:36",IF(AND(Q18="B"),"7:36",IF(AND(Q18="N"),"9:30",IF(AND(Q18&lt;=""),"0:00",IF(AND(Q18="Q"),"Données!$I2",IF(AND(Q18="/"),"0:00",IF(AND(Q18="CP"),Données!$H10,IF(AND(Q18="Z"),"7:36"))))))))</f>
        <v>0:00</v>
      </c>
      <c r="AW18" s="14" t="str">
        <f>IF(R18="A","7:36",IF(AND(R18="B"),"7:36",IF(AND(R18="N"),"9:30",IF(AND(R18&lt;=""),"0:00",IF(AND(R18="Q"),"Données!$I2",IF(AND(R18="/"),"0:00",IF(AND(R18="CP"),Données!$H10,IF(AND(R18="Z"),"7:36"))))))))</f>
        <v>0:00</v>
      </c>
      <c r="AX18" s="14" t="str">
        <f>IF(S18="A","7:36",IF(AND(S18="B"),"7:36",IF(AND(S18="N"),"9:30",IF(AND(S18&lt;=""),"0:00",IF(AND(S18="Q"),"Données!$I2",IF(AND(S18="/"),"0:00",IF(AND(S18="CP"),Données!$H10,IF(AND(S18="Z"),"7:36"))))))))</f>
        <v>0:00</v>
      </c>
      <c r="AY18" s="14" t="str">
        <f>IF(T18="A","7:36",IF(AND(T18="B"),"7:36",IF(AND(T18="N"),"9:30",IF(AND(T18&lt;=""),"0:00",IF(AND(T18="Q"),"Données!$I2",IF(AND(T18="/"),"0:00",IF(AND(T18="CP"),Données!$H10,IF(AND(T18="Z"),"7:36"))))))))</f>
        <v>0:00</v>
      </c>
      <c r="AZ18" s="14" t="str">
        <f>IF(U18="A","7:36",IF(AND(U18="B"),"7:36",IF(AND(U18="N"),"9:30",IF(AND(U18&lt;=""),"0:00",IF(AND(U18="Q"),"Données!$I2",IF(AND(U18="/"),"0:00",IF(AND(U18="CP"),Données!$H10,IF(AND(U18="Z"),"7:36"))))))))</f>
        <v>0:00</v>
      </c>
      <c r="BA18" s="14" t="str">
        <f>IF(V18="A","7:36",IF(AND(V18="B"),"7:36",IF(AND(V18="N"),"9:30",IF(AND(V18&lt;=""),"0:00",IF(AND(V18="Q"),"Données!$I2",IF(AND(V18="/"),"0:00",IF(AND(V18="CP"),Données!$H10,IF(AND(V18="Z"),"7:36"))))))))</f>
        <v>0:00</v>
      </c>
      <c r="BB18" s="14" t="str">
        <f>IF(W18="A","7:36",IF(AND(W18="B"),"7:36",IF(AND(W18="N"),"9:30",IF(AND(W18&lt;=""),"0:00",IF(AND(W18="Q"),"Données!$I2",IF(AND(W18="/"),"0:00",IF(AND(W18="CP"),Données!$H10,IF(AND(W18="Z"),"7:36"))))))))</f>
        <v>0:00</v>
      </c>
      <c r="BC18" s="14" t="str">
        <f>IF(X18="A","7:36",IF(AND(X18="B"),"7:36",IF(AND(X18="N"),"9:30",IF(AND(X18&lt;=""),"0:00",IF(AND(X18="Q"),"Données!$I2",IF(AND(X18="/"),"0:00",IF(AND(X18="CP"),Données!$H10,IF(AND(X18="Z"),"7:36"))))))))</f>
        <v>0:00</v>
      </c>
      <c r="BD18" s="14" t="str">
        <f>IF(Y18="A","7:36",IF(AND(Y18="B"),"7:36",IF(AND(Y18="N"),"9:30",IF(AND(Y18&lt;=""),"0:00",IF(AND(Y18="Q"),"Données!$I2",IF(AND(Y18="/"),"0:00",IF(AND(Y18="CP"),Données!$H10,IF(AND(Y18="Z"),"7:36"))))))))</f>
        <v>0:00</v>
      </c>
      <c r="BE18" s="14" t="str">
        <f>IF(Z18="A","7:36",IF(AND(Z18="B"),"7:36",IF(AND(Z18="N"),"9:30",IF(AND(Z18&lt;=""),"0:00",IF(AND(Z18="Q"),"Données!$I2",IF(AND(Z18="/"),"0:00",IF(AND(Z18="CP"),Données!$H10,IF(AND(Z18="Z"),"7:36"))))))))</f>
        <v>0:00</v>
      </c>
      <c r="BF18" s="14" t="str">
        <f>IF(AA18="A","7:36",IF(AND(AA18="B"),"7:36",IF(AND(AA18="N"),"9:30",IF(AND(AA18&lt;=""),"0:00",IF(AND(AA18="Q"),"Données!$I2",IF(AND(AA18="/"),"0:00",IF(AND(AA18="CP"),Données!$H10,IF(AND(AA18="Z"),"7:36"))))))))</f>
        <v>0:00</v>
      </c>
      <c r="BG18" s="14" t="str">
        <f>IF(AB18="A","7:36",IF(AND(AB18="B"),"7:36",IF(AND(AB18="N"),"9:30",IF(AND(AB18&lt;=""),"0:00",IF(AND(AB18="Q"),"Données!$I2",IF(AND(AB18="/"),"0:00",IF(AND(AB18="CP"),Données!$H10,IF(AND(AB18="Z"),"7:36"))))))))</f>
        <v>0:00</v>
      </c>
      <c r="BH18" s="14" t="str">
        <f>IF(AC18="A","7:36",IF(AND(AC18="B"),"7:36",IF(AND(AC18="N"),"9:30",IF(AND(AC18&lt;=""),"0:00",IF(AND(AC18="Q"),"Données!$I2",IF(AND(AC18="/"),"0:00",IF(AND(AC18="CP"),Données!$H10,IF(AND(AC18="Z"),"7:36"))))))))</f>
        <v>0:00</v>
      </c>
      <c r="BI18" s="14" t="str">
        <f>IF(AD18="A","7:36",IF(AND(AD18="B"),"7:36",IF(AND(AD18="N"),"9:30",IF(AND(AD18&lt;=""),"0:00",IF(AND(AD18="Q"),"Données!$I2",IF(AND(AD18="/"),"0:00",IF(AND(AD18="CP"),Données!$H10,IF(AND(AD18="Z"),"7:36"))))))))</f>
        <v>0:00</v>
      </c>
      <c r="BJ18" s="14" t="str">
        <f>IF(AE18="A","7:36",IF(AND(AE18="B"),"7:36",IF(AND(AE18="N"),"9:30",IF(AND(AE18&lt;=""),"0:00",IF(AND(AE18="Q"),"Données!$I2",IF(AND(AE18="/"),"0:00",IF(AND(AE18="CP"),Données!$H10,IF(AND(AE18="Z"),"7:36"))))))))</f>
        <v>0:00</v>
      </c>
      <c r="BK18" s="14" t="str">
        <f>IF(AF18="A","7:36",IF(AND(AF18="B"),"7:36",IF(AND(AF18="N"),"9:30",IF(AND(AF18&lt;=""),"0:00",IF(AND(AF18="Q"),"Données!$I2",IF(AND(AF18="/"),"0:00",IF(AND(AF18="CP"),Données!$H10,IF(AND(AF18="Z"),"7:36"))))))))</f>
        <v>0:00</v>
      </c>
      <c r="BL18" s="14" t="str">
        <f>IF(AG18="A","7:36",IF(AND(AG18="B"),"7:36",IF(AND(AG18="N"),"9:30",IF(AND(AG18&lt;=""),"0:00",IF(AND(AG18="Q"),"Données!$I2",IF(AND(AG18="/"),"0:00",IF(AND(AG18="CP"),Données!$H10,IF(AND(AG18="Z"),"7:36"))))))))</f>
        <v>0:00</v>
      </c>
      <c r="BM18" s="14" t="str">
        <f>IF(AH18="A","7:36",IF(AND(AH18="B"),"7:36",IF(AND(AH18="N"),"9:30",IF(AND(AH18&lt;=""),"0:00",IF(AND(AH18="Q"),"Données!$I2",IF(AND(AH18="/"),"0:00",IF(AND(AH18="CP"),Données!$H10,IF(AND(AH18="Z"),"7:36"))))))))</f>
        <v>0:00</v>
      </c>
      <c r="BN18" s="27" t="str">
        <f t="shared" si="1"/>
        <v/>
      </c>
      <c r="BO18" s="26">
        <f>IF(AND($D$7&lt;&gt;""),IF(MONTH(D$7)=MONTH($D$7),NETWORKDAYS(Données!$K$1,Données!$L$1)))</f>
        <v>23</v>
      </c>
      <c r="BP18" s="28" t="e">
        <f t="shared" si="2"/>
        <v>#VALUE!</v>
      </c>
      <c r="BQ18" s="27" t="e">
        <f t="shared" si="3"/>
        <v>#VALUE!</v>
      </c>
      <c r="BR18" s="27" t="str">
        <f t="shared" si="4"/>
        <v/>
      </c>
    </row>
    <row r="19" spans="1:70" x14ac:dyDescent="0.3">
      <c r="A19" s="18" t="str">
        <f>IF($D$8&lt;&gt;"",Données!C11,"")</f>
        <v/>
      </c>
      <c r="B19" s="19" t="str">
        <f>IF($D$8&lt;&gt;"",Données!D11,"")</f>
        <v/>
      </c>
      <c r="C19" s="20" t="str">
        <f>IF($D$8&lt;&gt;"",Données!E11,"")</f>
        <v/>
      </c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14" t="str">
        <f>IF(D19="A","7:36",IF(AND(D19="B"),"7:36",IF(AND(D19="N"),"9:30",IF(AND(D19&lt;=""),"0:00",IF(AND(D19="Q"),"Données!$I2",IF(AND(D19="/"),"0:00",IF(AND(D19="CP"),Données!$H11,IF(AND(D19="Z"),"7:36"))))))))</f>
        <v>0:00</v>
      </c>
      <c r="AJ19" s="14" t="str">
        <f>IF(E19="A","7:36",IF(AND(E19="B"),"7:36",IF(AND(E19="N"),"9:30",IF(AND(E19&lt;=""),"0:00",IF(AND(E19="Q"),"Données!$I2",IF(AND(E19="/"),"0:00",IF(AND(E19="CP"),Données!$H11,IF(AND(E19="Z"),"7:36"))))))))</f>
        <v>0:00</v>
      </c>
      <c r="AK19" s="14" t="str">
        <f>IF(F19="A","7:36",IF(AND(F19="B"),"7:36",IF(AND(F19="N"),"9:30",IF(AND(F19&lt;=""),"0:00",IF(AND(F19="Q"),"Données!$I2",IF(AND(F19="/"),"0:00",IF(AND(F19="CP"),Données!$H11,IF(AND(F19="Z"),"7:36"))))))))</f>
        <v>0:00</v>
      </c>
      <c r="AL19" s="14" t="str">
        <f>IF(G19="A","7:36",IF(AND(G19="B"),"7:36",IF(AND(G19="N"),"9:30",IF(AND(G19&lt;=""),"0:00",IF(AND(G19="Q"),"Données!$I2",IF(AND(G19="/"),"0:00",IF(AND(G19="CP"),Données!$H11,IF(AND(G19="Z"),"7:36"))))))))</f>
        <v>0:00</v>
      </c>
      <c r="AM19" s="14" t="str">
        <f>IF(H19="A","7:36",IF(AND(H19="B"),"7:36",IF(AND(H19="N"),"9:30",IF(AND(H19&lt;=""),"0:00",IF(AND(H19="Q"),"Données!$I2",IF(AND(H19="/"),"0:00",IF(AND(H19="CP"),Données!$H11,IF(AND(H19="Z"),"7:36"))))))))</f>
        <v>0:00</v>
      </c>
      <c r="AN19" s="14" t="str">
        <f>IF(I19="A","7:36",IF(AND(I19="B"),"7:36",IF(AND(I19="N"),"9:30",IF(AND(I19&lt;=""),"0:00",IF(AND(I19="Q"),"Données!$I2",IF(AND(I19="/"),"0:00",IF(AND(I19="CP"),Données!$H11,IF(AND(I19="Z"),"7:36"))))))))</f>
        <v>0:00</v>
      </c>
      <c r="AO19" s="14" t="str">
        <f>IF(J19="A","7:36",IF(AND(J19="B"),"7:36",IF(AND(J19="N"),"9:30",IF(AND(J19&lt;=""),"0:00",IF(AND(J19="Q"),"Données!$I2",IF(AND(J19="/"),"0:00",IF(AND(J19="CP"),Données!$H11,IF(AND(J19="Z"),"7:36"))))))))</f>
        <v>0:00</v>
      </c>
      <c r="AP19" s="14" t="str">
        <f>IF(K19="A","7:36",IF(AND(K19="B"),"7:36",IF(AND(K19="N"),"9:30",IF(AND(K19&lt;=""),"0:00",IF(AND(K19="Q"),"Données!$I2",IF(AND(K19="/"),"0:00",IF(AND(K19="CP"),Données!$H11,IF(AND(K19="Z"),"7:36"))))))))</f>
        <v>0:00</v>
      </c>
      <c r="AQ19" s="14" t="str">
        <f>IF(L19="A","7:36",IF(AND(L19="B"),"7:36",IF(AND(L19="N"),"9:30",IF(AND(L19&lt;=""),"0:00",IF(AND(L19="Q"),"Données!$I2",IF(AND(L19="/"),"0:00",IF(AND(L19="CP"),Données!$H11,IF(AND(L19="Z"),"7:36"))))))))</f>
        <v>0:00</v>
      </c>
      <c r="AR19" s="14" t="str">
        <f>IF(M19="A","7:36",IF(AND(M19="B"),"7:36",IF(AND(M19="N"),"9:30",IF(AND(M19&lt;=""),"0:00",IF(AND(M19="Q"),"Données!$I2",IF(AND(M19="/"),"0:00",IF(AND(M19="CP"),Données!$H11,IF(AND(M19="Z"),"7:36"))))))))</f>
        <v>0:00</v>
      </c>
      <c r="AS19" s="14" t="str">
        <f>IF(N19="A","7:36",IF(AND(N19="B"),"7:36",IF(AND(N19="N"),"9:30",IF(AND(N19&lt;=""),"0:00",IF(AND(N19="Q"),"Données!$I2",IF(AND(N19="/"),"0:00",IF(AND(N19="CP"),Données!$H11,IF(AND(N19="Z"),"7:36"))))))))</f>
        <v>0:00</v>
      </c>
      <c r="AT19" s="14" t="str">
        <f>IF(O19="A","7:36",IF(AND(O19="B"),"7:36",IF(AND(O19="N"),"9:30",IF(AND(O19&lt;=""),"0:00",IF(AND(O19="Q"),"Données!$I2",IF(AND(O19="/"),"0:00",IF(AND(O19="CP"),Données!$H11,IF(AND(O19="Z"),"7:36"))))))))</f>
        <v>0:00</v>
      </c>
      <c r="AU19" s="14" t="str">
        <f>IF(P19="A","7:36",IF(AND(P19="B"),"7:36",IF(AND(P19="N"),"9:30",IF(AND(P19&lt;=""),"0:00",IF(AND(P19="Q"),"Données!$I2",IF(AND(P19="/"),"0:00",IF(AND(P19="CP"),Données!$H11,IF(AND(P19="Z"),"7:36"))))))))</f>
        <v>0:00</v>
      </c>
      <c r="AV19" s="14" t="str">
        <f>IF(Q19="A","7:36",IF(AND(Q19="B"),"7:36",IF(AND(Q19="N"),"9:30",IF(AND(Q19&lt;=""),"0:00",IF(AND(Q19="Q"),"Données!$I2",IF(AND(Q19="/"),"0:00",IF(AND(Q19="CP"),Données!$H11,IF(AND(Q19="Z"),"7:36"))))))))</f>
        <v>0:00</v>
      </c>
      <c r="AW19" s="14" t="str">
        <f>IF(R19="A","7:36",IF(AND(R19="B"),"7:36",IF(AND(R19="N"),"9:30",IF(AND(R19&lt;=""),"0:00",IF(AND(R19="Q"),"Données!$I2",IF(AND(R19="/"),"0:00",IF(AND(R19="CP"),Données!$H11,IF(AND(R19="Z"),"7:36"))))))))</f>
        <v>0:00</v>
      </c>
      <c r="AX19" s="14" t="str">
        <f>IF(S19="A","7:36",IF(AND(S19="B"),"7:36",IF(AND(S19="N"),"9:30",IF(AND(S19&lt;=""),"0:00",IF(AND(S19="Q"),"Données!$I2",IF(AND(S19="/"),"0:00",IF(AND(S19="CP"),Données!$H11,IF(AND(S19="Z"),"7:36"))))))))</f>
        <v>0:00</v>
      </c>
      <c r="AY19" s="14" t="str">
        <f>IF(T19="A","7:36",IF(AND(T19="B"),"7:36",IF(AND(T19="N"),"9:30",IF(AND(T19&lt;=""),"0:00",IF(AND(T19="Q"),"Données!$I2",IF(AND(T19="/"),"0:00",IF(AND(T19="CP"),Données!$H11,IF(AND(T19="Z"),"7:36"))))))))</f>
        <v>0:00</v>
      </c>
      <c r="AZ19" s="14" t="str">
        <f>IF(U19="A","7:36",IF(AND(U19="B"),"7:36",IF(AND(U19="N"),"9:30",IF(AND(U19&lt;=""),"0:00",IF(AND(U19="Q"),"Données!$I2",IF(AND(U19="/"),"0:00",IF(AND(U19="CP"),Données!$H11,IF(AND(U19="Z"),"7:36"))))))))</f>
        <v>0:00</v>
      </c>
      <c r="BA19" s="14" t="str">
        <f>IF(V19="A","7:36",IF(AND(V19="B"),"7:36",IF(AND(V19="N"),"9:30",IF(AND(V19&lt;=""),"0:00",IF(AND(V19="Q"),"Données!$I2",IF(AND(V19="/"),"0:00",IF(AND(V19="CP"),Données!$H11,IF(AND(V19="Z"),"7:36"))))))))</f>
        <v>0:00</v>
      </c>
      <c r="BB19" s="14" t="str">
        <f>IF(W19="A","7:36",IF(AND(W19="B"),"7:36",IF(AND(W19="N"),"9:30",IF(AND(W19&lt;=""),"0:00",IF(AND(W19="Q"),"Données!$I2",IF(AND(W19="/"),"0:00",IF(AND(W19="CP"),Données!$H11,IF(AND(W19="Z"),"7:36"))))))))</f>
        <v>0:00</v>
      </c>
      <c r="BC19" s="14" t="str">
        <f>IF(X19="A","7:36",IF(AND(X19="B"),"7:36",IF(AND(X19="N"),"9:30",IF(AND(X19&lt;=""),"0:00",IF(AND(X19="Q"),"Données!$I2",IF(AND(X19="/"),"0:00",IF(AND(X19="CP"),Données!$H11,IF(AND(X19="Z"),"7:36"))))))))</f>
        <v>0:00</v>
      </c>
      <c r="BD19" s="14" t="str">
        <f>IF(Y19="A","7:36",IF(AND(Y19="B"),"7:36",IF(AND(Y19="N"),"9:30",IF(AND(Y19&lt;=""),"0:00",IF(AND(Y19="Q"),"Données!$I2",IF(AND(Y19="/"),"0:00",IF(AND(Y19="CP"),Données!$H11,IF(AND(Y19="Z"),"7:36"))))))))</f>
        <v>0:00</v>
      </c>
      <c r="BE19" s="14" t="str">
        <f>IF(Z19="A","7:36",IF(AND(Z19="B"),"7:36",IF(AND(Z19="N"),"9:30",IF(AND(Z19&lt;=""),"0:00",IF(AND(Z19="Q"),"Données!$I2",IF(AND(Z19="/"),"0:00",IF(AND(Z19="CP"),Données!$H11,IF(AND(Z19="Z"),"7:36"))))))))</f>
        <v>0:00</v>
      </c>
      <c r="BF19" s="14" t="str">
        <f>IF(AA19="A","7:36",IF(AND(AA19="B"),"7:36",IF(AND(AA19="N"),"9:30",IF(AND(AA19&lt;=""),"0:00",IF(AND(AA19="Q"),"Données!$I2",IF(AND(AA19="/"),"0:00",IF(AND(AA19="CP"),Données!$H11,IF(AND(AA19="Z"),"7:36"))))))))</f>
        <v>0:00</v>
      </c>
      <c r="BG19" s="14" t="str">
        <f>IF(AB19="A","7:36",IF(AND(AB19="B"),"7:36",IF(AND(AB19="N"),"9:30",IF(AND(AB19&lt;=""),"0:00",IF(AND(AB19="Q"),"Données!$I2",IF(AND(AB19="/"),"0:00",IF(AND(AB19="CP"),Données!$H11,IF(AND(AB19="Z"),"7:36"))))))))</f>
        <v>0:00</v>
      </c>
      <c r="BH19" s="14" t="str">
        <f>IF(AC19="A","7:36",IF(AND(AC19="B"),"7:36",IF(AND(AC19="N"),"9:30",IF(AND(AC19&lt;=""),"0:00",IF(AND(AC19="Q"),"Données!$I2",IF(AND(AC19="/"),"0:00",IF(AND(AC19="CP"),Données!$H11,IF(AND(AC19="Z"),"7:36"))))))))</f>
        <v>0:00</v>
      </c>
      <c r="BI19" s="14" t="str">
        <f>IF(AD19="A","7:36",IF(AND(AD19="B"),"7:36",IF(AND(AD19="N"),"9:30",IF(AND(AD19&lt;=""),"0:00",IF(AND(AD19="Q"),"Données!$I2",IF(AND(AD19="/"),"0:00",IF(AND(AD19="CP"),Données!$H11,IF(AND(AD19="Z"),"7:36"))))))))</f>
        <v>0:00</v>
      </c>
      <c r="BJ19" s="14" t="str">
        <f>IF(AE19="A","7:36",IF(AND(AE19="B"),"7:36",IF(AND(AE19="N"),"9:30",IF(AND(AE19&lt;=""),"0:00",IF(AND(AE19="Q"),"Données!$I2",IF(AND(AE19="/"),"0:00",IF(AND(AE19="CP"),Données!$H11,IF(AND(AE19="Z"),"7:36"))))))))</f>
        <v>0:00</v>
      </c>
      <c r="BK19" s="14" t="str">
        <f>IF(AF19="A","7:36",IF(AND(AF19="B"),"7:36",IF(AND(AF19="N"),"9:30",IF(AND(AF19&lt;=""),"0:00",IF(AND(AF19="Q"),"Données!$I2",IF(AND(AF19="/"),"0:00",IF(AND(AF19="CP"),Données!$H11,IF(AND(AF19="Z"),"7:36"))))))))</f>
        <v>0:00</v>
      </c>
      <c r="BL19" s="14" t="str">
        <f>IF(AG19="A","7:36",IF(AND(AG19="B"),"7:36",IF(AND(AG19="N"),"9:30",IF(AND(AG19&lt;=""),"0:00",IF(AND(AG19="Q"),"Données!$I2",IF(AND(AG19="/"),"0:00",IF(AND(AG19="CP"),Données!$H11,IF(AND(AG19="Z"),"7:36"))))))))</f>
        <v>0:00</v>
      </c>
      <c r="BM19" s="14" t="str">
        <f>IF(AH19="A","7:36",IF(AND(AH19="B"),"7:36",IF(AND(AH19="N"),"9:30",IF(AND(AH19&lt;=""),"0:00",IF(AND(AH19="Q"),"Données!$I2",IF(AND(AH19="/"),"0:00",IF(AND(AH19="CP"),Données!$H11,IF(AND(AH19="Z"),"7:36"))))))))</f>
        <v>0:00</v>
      </c>
      <c r="BN19" s="27" t="str">
        <f t="shared" si="1"/>
        <v/>
      </c>
      <c r="BO19" s="26">
        <f>IF(AND($D$7&lt;&gt;""),IF(MONTH(D$7)=MONTH($D$7),NETWORKDAYS(Données!$K$1,Données!$L$1)))</f>
        <v>23</v>
      </c>
      <c r="BP19" s="28" t="e">
        <f t="shared" si="2"/>
        <v>#VALUE!</v>
      </c>
      <c r="BQ19" s="27" t="e">
        <f t="shared" si="3"/>
        <v>#VALUE!</v>
      </c>
      <c r="BR19" s="27" t="str">
        <f t="shared" si="4"/>
        <v/>
      </c>
    </row>
    <row r="20" spans="1:70" x14ac:dyDescent="0.3">
      <c r="A20" s="18" t="str">
        <f>IF($D$8&lt;&gt;"",Données!C12,"")</f>
        <v/>
      </c>
      <c r="B20" s="19" t="str">
        <f>IF($D$8&lt;&gt;"",Données!D12,"")</f>
        <v/>
      </c>
      <c r="C20" s="20" t="str">
        <f>IF($D$8&lt;&gt;"",Données!E12,"")</f>
        <v/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14" t="str">
        <f>IF(D20="A","7:36",IF(AND(D20="B"),"7:36",IF(AND(D20="N"),"9:30",IF(AND(D20&lt;=""),"0:00",IF(AND(D20="Q"),"Données!$I2",IF(AND(D20="/"),"0:00",IF(AND(D20="CP"),Données!$H12,IF(AND(D20="Z"),"7:36"))))))))</f>
        <v>0:00</v>
      </c>
      <c r="AJ20" s="14" t="str">
        <f>IF(E20="A","7:36",IF(AND(E20="B"),"7:36",IF(AND(E20="N"),"9:30",IF(AND(E20&lt;=""),"0:00",IF(AND(E20="Q"),"Données!$I2",IF(AND(E20="/"),"0:00",IF(AND(E20="CP"),Données!$H12,IF(AND(E20="Z"),"7:36"))))))))</f>
        <v>0:00</v>
      </c>
      <c r="AK20" s="14" t="str">
        <f>IF(F20="A","7:36",IF(AND(F20="B"),"7:36",IF(AND(F20="N"),"9:30",IF(AND(F20&lt;=""),"0:00",IF(AND(F20="Q"),"Données!$I2",IF(AND(F20="/"),"0:00",IF(AND(F20="CP"),Données!$H12,IF(AND(F20="Z"),"7:36"))))))))</f>
        <v>0:00</v>
      </c>
      <c r="AL20" s="14" t="str">
        <f>IF(G20="A","7:36",IF(AND(G20="B"),"7:36",IF(AND(G20="N"),"9:30",IF(AND(G20&lt;=""),"0:00",IF(AND(G20="Q"),"Données!$I2",IF(AND(G20="/"),"0:00",IF(AND(G20="CP"),Données!$H12,IF(AND(G20="Z"),"7:36"))))))))</f>
        <v>0:00</v>
      </c>
      <c r="AM20" s="14" t="str">
        <f>IF(H20="A","7:36",IF(AND(H20="B"),"7:36",IF(AND(H20="N"),"9:30",IF(AND(H20&lt;=""),"0:00",IF(AND(H20="Q"),"Données!$I2",IF(AND(H20="/"),"0:00",IF(AND(H20="CP"),Données!$H12,IF(AND(H20="Z"),"7:36"))))))))</f>
        <v>0:00</v>
      </c>
      <c r="AN20" s="14" t="str">
        <f>IF(I20="A","7:36",IF(AND(I20="B"),"7:36",IF(AND(I20="N"),"9:30",IF(AND(I20&lt;=""),"0:00",IF(AND(I20="Q"),"Données!$I2",IF(AND(I20="/"),"0:00",IF(AND(I20="CP"),Données!$H12,IF(AND(I20="Z"),"7:36"))))))))</f>
        <v>0:00</v>
      </c>
      <c r="AO20" s="14" t="str">
        <f>IF(J20="A","7:36",IF(AND(J20="B"),"7:36",IF(AND(J20="N"),"9:30",IF(AND(J20&lt;=""),"0:00",IF(AND(J20="Q"),"Données!$I2",IF(AND(J20="/"),"0:00",IF(AND(J20="CP"),Données!$H12,IF(AND(J20="Z"),"7:36"))))))))</f>
        <v>0:00</v>
      </c>
      <c r="AP20" s="14" t="str">
        <f>IF(K20="A","7:36",IF(AND(K20="B"),"7:36",IF(AND(K20="N"),"9:30",IF(AND(K20&lt;=""),"0:00",IF(AND(K20="Q"),"Données!$I2",IF(AND(K20="/"),"0:00",IF(AND(K20="CP"),Données!$H12,IF(AND(K20="Z"),"7:36"))))))))</f>
        <v>0:00</v>
      </c>
      <c r="AQ20" s="14" t="str">
        <f>IF(L20="A","7:36",IF(AND(L20="B"),"7:36",IF(AND(L20="N"),"9:30",IF(AND(L20&lt;=""),"0:00",IF(AND(L20="Q"),"Données!$I2",IF(AND(L20="/"),"0:00",IF(AND(L20="CP"),Données!$H12,IF(AND(L20="Z"),"7:36"))))))))</f>
        <v>0:00</v>
      </c>
      <c r="AR20" s="14" t="str">
        <f>IF(M20="A","7:36",IF(AND(M20="B"),"7:36",IF(AND(M20="N"),"9:30",IF(AND(M20&lt;=""),"0:00",IF(AND(M20="Q"),"Données!$I2",IF(AND(M20="/"),"0:00",IF(AND(M20="CP"),Données!$H12,IF(AND(M20="Z"),"7:36"))))))))</f>
        <v>0:00</v>
      </c>
      <c r="AS20" s="14" t="str">
        <f>IF(N20="A","7:36",IF(AND(N20="B"),"7:36",IF(AND(N20="N"),"9:30",IF(AND(N20&lt;=""),"0:00",IF(AND(N20="Q"),"Données!$I2",IF(AND(N20="/"),"0:00",IF(AND(N20="CP"),Données!$H12,IF(AND(N20="Z"),"7:36"))))))))</f>
        <v>0:00</v>
      </c>
      <c r="AT20" s="14" t="str">
        <f>IF(O20="A","7:36",IF(AND(O20="B"),"7:36",IF(AND(O20="N"),"9:30",IF(AND(O20&lt;=""),"0:00",IF(AND(O20="Q"),"Données!$I2",IF(AND(O20="/"),"0:00",IF(AND(O20="CP"),Données!$H12,IF(AND(O20="Z"),"7:36"))))))))</f>
        <v>0:00</v>
      </c>
      <c r="AU20" s="14" t="str">
        <f>IF(P20="A","7:36",IF(AND(P20="B"),"7:36",IF(AND(P20="N"),"9:30",IF(AND(P20&lt;=""),"0:00",IF(AND(P20="Q"),"Données!$I2",IF(AND(P20="/"),"0:00",IF(AND(P20="CP"),Données!$H12,IF(AND(P20="Z"),"7:36"))))))))</f>
        <v>0:00</v>
      </c>
      <c r="AV20" s="14" t="str">
        <f>IF(Q20="A","7:36",IF(AND(Q20="B"),"7:36",IF(AND(Q20="N"),"9:30",IF(AND(Q20&lt;=""),"0:00",IF(AND(Q20="Q"),"Données!$I2",IF(AND(Q20="/"),"0:00",IF(AND(Q20="CP"),Données!$H12,IF(AND(Q20="Z"),"7:36"))))))))</f>
        <v>0:00</v>
      </c>
      <c r="AW20" s="14" t="str">
        <f>IF(R20="A","7:36",IF(AND(R20="B"),"7:36",IF(AND(R20="N"),"9:30",IF(AND(R20&lt;=""),"0:00",IF(AND(R20="Q"),"Données!$I2",IF(AND(R20="/"),"0:00",IF(AND(R20="CP"),Données!$H12,IF(AND(R20="Z"),"7:36"))))))))</f>
        <v>0:00</v>
      </c>
      <c r="AX20" s="14" t="str">
        <f>IF(S20="A","7:36",IF(AND(S20="B"),"7:36",IF(AND(S20="N"),"9:30",IF(AND(S20&lt;=""),"0:00",IF(AND(S20="Q"),"Données!$I2",IF(AND(S20="/"),"0:00",IF(AND(S20="CP"),Données!$H12,IF(AND(S20="Z"),"7:36"))))))))</f>
        <v>0:00</v>
      </c>
      <c r="AY20" s="14" t="str">
        <f>IF(T20="A","7:36",IF(AND(T20="B"),"7:36",IF(AND(T20="N"),"9:30",IF(AND(T20&lt;=""),"0:00",IF(AND(T20="Q"),"Données!$I2",IF(AND(T20="/"),"0:00",IF(AND(T20="CP"),Données!$H12,IF(AND(T20="Z"),"7:36"))))))))</f>
        <v>0:00</v>
      </c>
      <c r="AZ20" s="14" t="str">
        <f>IF(U20="A","7:36",IF(AND(U20="B"),"7:36",IF(AND(U20="N"),"9:30",IF(AND(U20&lt;=""),"0:00",IF(AND(U20="Q"),"Données!$I2",IF(AND(U20="/"),"0:00",IF(AND(U20="CP"),Données!$H12,IF(AND(U20="Z"),"7:36"))))))))</f>
        <v>0:00</v>
      </c>
      <c r="BA20" s="14" t="str">
        <f>IF(V20="A","7:36",IF(AND(V20="B"),"7:36",IF(AND(V20="N"),"9:30",IF(AND(V20&lt;=""),"0:00",IF(AND(V20="Q"),"Données!$I2",IF(AND(V20="/"),"0:00",IF(AND(V20="CP"),Données!$H12,IF(AND(V20="Z"),"7:36"))))))))</f>
        <v>0:00</v>
      </c>
      <c r="BB20" s="14" t="str">
        <f>IF(W20="A","7:36",IF(AND(W20="B"),"7:36",IF(AND(W20="N"),"9:30",IF(AND(W20&lt;=""),"0:00",IF(AND(W20="Q"),"Données!$I2",IF(AND(W20="/"),"0:00",IF(AND(W20="CP"),Données!$H12,IF(AND(W20="Z"),"7:36"))))))))</f>
        <v>0:00</v>
      </c>
      <c r="BC20" s="14" t="str">
        <f>IF(X20="A","7:36",IF(AND(X20="B"),"7:36",IF(AND(X20="N"),"9:30",IF(AND(X20&lt;=""),"0:00",IF(AND(X20="Q"),"Données!$I2",IF(AND(X20="/"),"0:00",IF(AND(X20="CP"),Données!$H12,IF(AND(X20="Z"),"7:36"))))))))</f>
        <v>0:00</v>
      </c>
      <c r="BD20" s="14" t="str">
        <f>IF(Y20="A","7:36",IF(AND(Y20="B"),"7:36",IF(AND(Y20="N"),"9:30",IF(AND(Y20&lt;=""),"0:00",IF(AND(Y20="Q"),"Données!$I2",IF(AND(Y20="/"),"0:00",IF(AND(Y20="CP"),Données!$H12,IF(AND(Y20="Z"),"7:36"))))))))</f>
        <v>0:00</v>
      </c>
      <c r="BE20" s="14" t="str">
        <f>IF(Z20="A","7:36",IF(AND(Z20="B"),"7:36",IF(AND(Z20="N"),"9:30",IF(AND(Z20&lt;=""),"0:00",IF(AND(Z20="Q"),"Données!$I2",IF(AND(Z20="/"),"0:00",IF(AND(Z20="CP"),Données!$H12,IF(AND(Z20="Z"),"7:36"))))))))</f>
        <v>0:00</v>
      </c>
      <c r="BF20" s="14" t="str">
        <f>IF(AA20="A","7:36",IF(AND(AA20="B"),"7:36",IF(AND(AA20="N"),"9:30",IF(AND(AA20&lt;=""),"0:00",IF(AND(AA20="Q"),"Données!$I2",IF(AND(AA20="/"),"0:00",IF(AND(AA20="CP"),Données!$H12,IF(AND(AA20="Z"),"7:36"))))))))</f>
        <v>0:00</v>
      </c>
      <c r="BG20" s="14" t="str">
        <f>IF(AB20="A","7:36",IF(AND(AB20="B"),"7:36",IF(AND(AB20="N"),"9:30",IF(AND(AB20&lt;=""),"0:00",IF(AND(AB20="Q"),"Données!$I2",IF(AND(AB20="/"),"0:00",IF(AND(AB20="CP"),Données!$H12,IF(AND(AB20="Z"),"7:36"))))))))</f>
        <v>0:00</v>
      </c>
      <c r="BH20" s="14" t="str">
        <f>IF(AC20="A","7:36",IF(AND(AC20="B"),"7:36",IF(AND(AC20="N"),"9:30",IF(AND(AC20&lt;=""),"0:00",IF(AND(AC20="Q"),"Données!$I2",IF(AND(AC20="/"),"0:00",IF(AND(AC20="CP"),Données!$H12,IF(AND(AC20="Z"),"7:36"))))))))</f>
        <v>0:00</v>
      </c>
      <c r="BI20" s="14" t="str">
        <f>IF(AD20="A","7:36",IF(AND(AD20="B"),"7:36",IF(AND(AD20="N"),"9:30",IF(AND(AD20&lt;=""),"0:00",IF(AND(AD20="Q"),"Données!$I2",IF(AND(AD20="/"),"0:00",IF(AND(AD20="CP"),Données!$H12,IF(AND(AD20="Z"),"7:36"))))))))</f>
        <v>0:00</v>
      </c>
      <c r="BJ20" s="14" t="str">
        <f>IF(AE20="A","7:36",IF(AND(AE20="B"),"7:36",IF(AND(AE20="N"),"9:30",IF(AND(AE20&lt;=""),"0:00",IF(AND(AE20="Q"),"Données!$I2",IF(AND(AE20="/"),"0:00",IF(AND(AE20="CP"),Données!$H12,IF(AND(AE20="Z"),"7:36"))))))))</f>
        <v>0:00</v>
      </c>
      <c r="BK20" s="14" t="str">
        <f>IF(AF20="A","7:36",IF(AND(AF20="B"),"7:36",IF(AND(AF20="N"),"9:30",IF(AND(AF20&lt;=""),"0:00",IF(AND(AF20="Q"),"Données!$I2",IF(AND(AF20="/"),"0:00",IF(AND(AF20="CP"),Données!$H12,IF(AND(AF20="Z"),"7:36"))))))))</f>
        <v>0:00</v>
      </c>
      <c r="BL20" s="14" t="str">
        <f>IF(AG20="A","7:36",IF(AND(AG20="B"),"7:36",IF(AND(AG20="N"),"9:30",IF(AND(AG20&lt;=""),"0:00",IF(AND(AG20="Q"),"Données!$I2",IF(AND(AG20="/"),"0:00",IF(AND(AG20="CP"),Données!$H12,IF(AND(AG20="Z"),"7:36"))))))))</f>
        <v>0:00</v>
      </c>
      <c r="BM20" s="14" t="str">
        <f>IF(AH20="A","7:36",IF(AND(AH20="B"),"7:36",IF(AND(AH20="N"),"9:30",IF(AND(AH20&lt;=""),"0:00",IF(AND(AH20="Q"),"Données!$I2",IF(AND(AH20="/"),"0:00",IF(AND(AH20="CP"),Données!$H12,IF(AND(AH20="Z"),"7:36"))))))))</f>
        <v>0:00</v>
      </c>
      <c r="BN20" s="27" t="str">
        <f t="shared" si="1"/>
        <v/>
      </c>
      <c r="BO20" s="26">
        <f>IF(AND($D$7&lt;&gt;""),IF(MONTH(D$7)=MONTH($D$7),NETWORKDAYS(Données!$K$1,Données!$L$1)))</f>
        <v>23</v>
      </c>
      <c r="BP20" s="28" t="e">
        <f t="shared" si="2"/>
        <v>#VALUE!</v>
      </c>
      <c r="BQ20" s="27" t="e">
        <f t="shared" si="3"/>
        <v>#VALUE!</v>
      </c>
      <c r="BR20" s="27" t="str">
        <f t="shared" si="4"/>
        <v/>
      </c>
    </row>
    <row r="21" spans="1:70" x14ac:dyDescent="0.3">
      <c r="A21" s="18" t="str">
        <f>IF($D$8&lt;&gt;"",Données!C13,"")</f>
        <v/>
      </c>
      <c r="B21" s="19" t="str">
        <f>IF($D$8&lt;&gt;"",Données!D13,"")</f>
        <v/>
      </c>
      <c r="C21" s="20" t="str">
        <f>IF($D$8&lt;&gt;"",Données!E13,"")</f>
        <v/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14" t="str">
        <f>IF(D21="A","7:36",IF(AND(D21="B"),"7:36",IF(AND(D21="N"),"9:30",IF(AND(D21&lt;=""),"0:00",IF(AND(D21="Q"),"Données!$I2",IF(AND(D21="/"),"0:00",IF(AND(D21="CP"),Données!$H13,IF(AND(D21="Z"),"7:36"))))))))</f>
        <v>0:00</v>
      </c>
      <c r="AJ21" s="14" t="str">
        <f>IF(E21="A","7:36",IF(AND(E21="B"),"7:36",IF(AND(E21="N"),"9:30",IF(AND(E21&lt;=""),"0:00",IF(AND(E21="Q"),"Données!$I2",IF(AND(E21="/"),"0:00",IF(AND(E21="CP"),Données!$H13,IF(AND(E21="Z"),"7:36"))))))))</f>
        <v>0:00</v>
      </c>
      <c r="AK21" s="14" t="str">
        <f>IF(F21="A","7:36",IF(AND(F21="B"),"7:36",IF(AND(F21="N"),"9:30",IF(AND(F21&lt;=""),"0:00",IF(AND(F21="Q"),"Données!$I2",IF(AND(F21="/"),"0:00",IF(AND(F21="CP"),Données!$H13,IF(AND(F21="Z"),"7:36"))))))))</f>
        <v>0:00</v>
      </c>
      <c r="AL21" s="14" t="str">
        <f>IF(G21="A","7:36",IF(AND(G21="B"),"7:36",IF(AND(G21="N"),"9:30",IF(AND(G21&lt;=""),"0:00",IF(AND(G21="Q"),"Données!$I2",IF(AND(G21="/"),"0:00",IF(AND(G21="CP"),Données!$H13,IF(AND(G21="Z"),"7:36"))))))))</f>
        <v>0:00</v>
      </c>
      <c r="AM21" s="14" t="str">
        <f>IF(H21="A","7:36",IF(AND(H21="B"),"7:36",IF(AND(H21="N"),"9:30",IF(AND(H21&lt;=""),"0:00",IF(AND(H21="Q"),"Données!$I2",IF(AND(H21="/"),"0:00",IF(AND(H21="CP"),Données!$H13,IF(AND(H21="Z"),"7:36"))))))))</f>
        <v>0:00</v>
      </c>
      <c r="AN21" s="14" t="str">
        <f>IF(I21="A","7:36",IF(AND(I21="B"),"7:36",IF(AND(I21="N"),"9:30",IF(AND(I21&lt;=""),"0:00",IF(AND(I21="Q"),"Données!$I2",IF(AND(I21="/"),"0:00",IF(AND(I21="CP"),Données!$H13,IF(AND(I21="Z"),"7:36"))))))))</f>
        <v>0:00</v>
      </c>
      <c r="AO21" s="14" t="str">
        <f>IF(J21="A","7:36",IF(AND(J21="B"),"7:36",IF(AND(J21="N"),"9:30",IF(AND(J21&lt;=""),"0:00",IF(AND(J21="Q"),"Données!$I2",IF(AND(J21="/"),"0:00",IF(AND(J21="CP"),Données!$H13,IF(AND(J21="Z"),"7:36"))))))))</f>
        <v>0:00</v>
      </c>
      <c r="AP21" s="14" t="str">
        <f>IF(K21="A","7:36",IF(AND(K21="B"),"7:36",IF(AND(K21="N"),"9:30",IF(AND(K21&lt;=""),"0:00",IF(AND(K21="Q"),"Données!$I2",IF(AND(K21="/"),"0:00",IF(AND(K21="CP"),Données!$H13,IF(AND(K21="Z"),"7:36"))))))))</f>
        <v>0:00</v>
      </c>
      <c r="AQ21" s="14" t="str">
        <f>IF(L21="A","7:36",IF(AND(L21="B"),"7:36",IF(AND(L21="N"),"9:30",IF(AND(L21&lt;=""),"0:00",IF(AND(L21="Q"),"Données!$I2",IF(AND(L21="/"),"0:00",IF(AND(L21="CP"),Données!$H13,IF(AND(L21="Z"),"7:36"))))))))</f>
        <v>0:00</v>
      </c>
      <c r="AR21" s="14" t="str">
        <f>IF(M21="A","7:36",IF(AND(M21="B"),"7:36",IF(AND(M21="N"),"9:30",IF(AND(M21&lt;=""),"0:00",IF(AND(M21="Q"),"Données!$I2",IF(AND(M21="/"),"0:00",IF(AND(M21="CP"),Données!$H13,IF(AND(M21="Z"),"7:36"))))))))</f>
        <v>0:00</v>
      </c>
      <c r="AS21" s="14" t="str">
        <f>IF(N21="A","7:36",IF(AND(N21="B"),"7:36",IF(AND(N21="N"),"9:30",IF(AND(N21&lt;=""),"0:00",IF(AND(N21="Q"),"Données!$I2",IF(AND(N21="/"),"0:00",IF(AND(N21="CP"),Données!$H13,IF(AND(N21="Z"),"7:36"))))))))</f>
        <v>0:00</v>
      </c>
      <c r="AT21" s="14" t="str">
        <f>IF(O21="A","7:36",IF(AND(O21="B"),"7:36",IF(AND(O21="N"),"9:30",IF(AND(O21&lt;=""),"0:00",IF(AND(O21="Q"),"Données!$I2",IF(AND(O21="/"),"0:00",IF(AND(O21="CP"),Données!$H13,IF(AND(O21="Z"),"7:36"))))))))</f>
        <v>0:00</v>
      </c>
      <c r="AU21" s="14" t="str">
        <f>IF(P21="A","7:36",IF(AND(P21="B"),"7:36",IF(AND(P21="N"),"9:30",IF(AND(P21&lt;=""),"0:00",IF(AND(P21="Q"),"Données!$I2",IF(AND(P21="/"),"0:00",IF(AND(P21="CP"),Données!$H13,IF(AND(P21="Z"),"7:36"))))))))</f>
        <v>0:00</v>
      </c>
      <c r="AV21" s="14" t="str">
        <f>IF(Q21="A","7:36",IF(AND(Q21="B"),"7:36",IF(AND(Q21="N"),"9:30",IF(AND(Q21&lt;=""),"0:00",IF(AND(Q21="Q"),"Données!$I2",IF(AND(Q21="/"),"0:00",IF(AND(Q21="CP"),Données!$H13,IF(AND(Q21="Z"),"7:36"))))))))</f>
        <v>0:00</v>
      </c>
      <c r="AW21" s="14" t="str">
        <f>IF(R21="A","7:36",IF(AND(R21="B"),"7:36",IF(AND(R21="N"),"9:30",IF(AND(R21&lt;=""),"0:00",IF(AND(R21="Q"),"Données!$I2",IF(AND(R21="/"),"0:00",IF(AND(R21="CP"),Données!$H13,IF(AND(R21="Z"),"7:36"))))))))</f>
        <v>0:00</v>
      </c>
      <c r="AX21" s="14" t="str">
        <f>IF(S21="A","7:36",IF(AND(S21="B"),"7:36",IF(AND(S21="N"),"9:30",IF(AND(S21&lt;=""),"0:00",IF(AND(S21="Q"),"Données!$I2",IF(AND(S21="/"),"0:00",IF(AND(S21="CP"),Données!$H13,IF(AND(S21="Z"),"7:36"))))))))</f>
        <v>0:00</v>
      </c>
      <c r="AY21" s="14" t="str">
        <f>IF(T21="A","7:36",IF(AND(T21="B"),"7:36",IF(AND(T21="N"),"9:30",IF(AND(T21&lt;=""),"0:00",IF(AND(T21="Q"),"Données!$I2",IF(AND(T21="/"),"0:00",IF(AND(T21="CP"),Données!$H13,IF(AND(T21="Z"),"7:36"))))))))</f>
        <v>0:00</v>
      </c>
      <c r="AZ21" s="14" t="str">
        <f>IF(U21="A","7:36",IF(AND(U21="B"),"7:36",IF(AND(U21="N"),"9:30",IF(AND(U21&lt;=""),"0:00",IF(AND(U21="Q"),"Données!$I2",IF(AND(U21="/"),"0:00",IF(AND(U21="CP"),Données!$H13,IF(AND(U21="Z"),"7:36"))))))))</f>
        <v>0:00</v>
      </c>
      <c r="BA21" s="14" t="str">
        <f>IF(V21="A","7:36",IF(AND(V21="B"),"7:36",IF(AND(V21="N"),"9:30",IF(AND(V21&lt;=""),"0:00",IF(AND(V21="Q"),"Données!$I2",IF(AND(V21="/"),"0:00",IF(AND(V21="CP"),Données!$H13,IF(AND(V21="Z"),"7:36"))))))))</f>
        <v>0:00</v>
      </c>
      <c r="BB21" s="14" t="str">
        <f>IF(W21="A","7:36",IF(AND(W21="B"),"7:36",IF(AND(W21="N"),"9:30",IF(AND(W21&lt;=""),"0:00",IF(AND(W21="Q"),"Données!$I2",IF(AND(W21="/"),"0:00",IF(AND(W21="CP"),Données!$H13,IF(AND(W21="Z"),"7:36"))))))))</f>
        <v>0:00</v>
      </c>
      <c r="BC21" s="14" t="str">
        <f>IF(X21="A","7:36",IF(AND(X21="B"),"7:36",IF(AND(X21="N"),"9:30",IF(AND(X21&lt;=""),"0:00",IF(AND(X21="Q"),"Données!$I2",IF(AND(X21="/"),"0:00",IF(AND(X21="CP"),Données!$H13,IF(AND(X21="Z"),"7:36"))))))))</f>
        <v>0:00</v>
      </c>
      <c r="BD21" s="14" t="str">
        <f>IF(Y21="A","7:36",IF(AND(Y21="B"),"7:36",IF(AND(Y21="N"),"9:30",IF(AND(Y21&lt;=""),"0:00",IF(AND(Y21="Q"),"Données!$I2",IF(AND(Y21="/"),"0:00",IF(AND(Y21="CP"),Données!$H13,IF(AND(Y21="Z"),"7:36"))))))))</f>
        <v>0:00</v>
      </c>
      <c r="BE21" s="14" t="str">
        <f>IF(Z21="A","7:36",IF(AND(Z21="B"),"7:36",IF(AND(Z21="N"),"9:30",IF(AND(Z21&lt;=""),"0:00",IF(AND(Z21="Q"),"Données!$I2",IF(AND(Z21="/"),"0:00",IF(AND(Z21="CP"),Données!$H13,IF(AND(Z21="Z"),"7:36"))))))))</f>
        <v>0:00</v>
      </c>
      <c r="BF21" s="14" t="str">
        <f>IF(AA21="A","7:36",IF(AND(AA21="B"),"7:36",IF(AND(AA21="N"),"9:30",IF(AND(AA21&lt;=""),"0:00",IF(AND(AA21="Q"),"Données!$I2",IF(AND(AA21="/"),"0:00",IF(AND(AA21="CP"),Données!$H13,IF(AND(AA21="Z"),"7:36"))))))))</f>
        <v>0:00</v>
      </c>
      <c r="BG21" s="14" t="str">
        <f>IF(AB21="A","7:36",IF(AND(AB21="B"),"7:36",IF(AND(AB21="N"),"9:30",IF(AND(AB21&lt;=""),"0:00",IF(AND(AB21="Q"),"Données!$I2",IF(AND(AB21="/"),"0:00",IF(AND(AB21="CP"),Données!$H13,IF(AND(AB21="Z"),"7:36"))))))))</f>
        <v>0:00</v>
      </c>
      <c r="BH21" s="14" t="str">
        <f>IF(AC21="A","7:36",IF(AND(AC21="B"),"7:36",IF(AND(AC21="N"),"9:30",IF(AND(AC21&lt;=""),"0:00",IF(AND(AC21="Q"),"Données!$I2",IF(AND(AC21="/"),"0:00",IF(AND(AC21="CP"),Données!$H13,IF(AND(AC21="Z"),"7:36"))))))))</f>
        <v>0:00</v>
      </c>
      <c r="BI21" s="14" t="str">
        <f>IF(AD21="A","7:36",IF(AND(AD21="B"),"7:36",IF(AND(AD21="N"),"9:30",IF(AND(AD21&lt;=""),"0:00",IF(AND(AD21="Q"),"Données!$I2",IF(AND(AD21="/"),"0:00",IF(AND(AD21="CP"),Données!$H13,IF(AND(AD21="Z"),"7:36"))))))))</f>
        <v>0:00</v>
      </c>
      <c r="BJ21" s="14" t="str">
        <f>IF(AE21="A","7:36",IF(AND(AE21="B"),"7:36",IF(AND(AE21="N"),"9:30",IF(AND(AE21&lt;=""),"0:00",IF(AND(AE21="Q"),"Données!$I2",IF(AND(AE21="/"),"0:00",IF(AND(AE21="CP"),Données!$H13,IF(AND(AE21="Z"),"7:36"))))))))</f>
        <v>0:00</v>
      </c>
      <c r="BK21" s="14" t="str">
        <f>IF(AF21="A","7:36",IF(AND(AF21="B"),"7:36",IF(AND(AF21="N"),"9:30",IF(AND(AF21&lt;=""),"0:00",IF(AND(AF21="Q"),"Données!$I2",IF(AND(AF21="/"),"0:00",IF(AND(AF21="CP"),Données!$H13,IF(AND(AF21="Z"),"7:36"))))))))</f>
        <v>0:00</v>
      </c>
      <c r="BL21" s="14" t="str">
        <f>IF(AG21="A","7:36",IF(AND(AG21="B"),"7:36",IF(AND(AG21="N"),"9:30",IF(AND(AG21&lt;=""),"0:00",IF(AND(AG21="Q"),"Données!$I2",IF(AND(AG21="/"),"0:00",IF(AND(AG21="CP"),Données!$H13,IF(AND(AG21="Z"),"7:36"))))))))</f>
        <v>0:00</v>
      </c>
      <c r="BM21" s="14" t="str">
        <f>IF(AH21="A","7:36",IF(AND(AH21="B"),"7:36",IF(AND(AH21="N"),"9:30",IF(AND(AH21&lt;=""),"0:00",IF(AND(AH21="Q"),"Données!$I2",IF(AND(AH21="/"),"0:00",IF(AND(AH21="CP"),Données!$H13,IF(AND(AH21="Z"),"7:36"))))))))</f>
        <v>0:00</v>
      </c>
      <c r="BN21" s="27" t="str">
        <f t="shared" si="1"/>
        <v/>
      </c>
      <c r="BO21" s="26">
        <f>IF(AND($D$7&lt;&gt;""),IF(MONTH(D$7)=MONTH($D$7),NETWORKDAYS(Données!$K$1,Données!$L$1)))</f>
        <v>23</v>
      </c>
      <c r="BP21" s="28" t="e">
        <f t="shared" si="2"/>
        <v>#VALUE!</v>
      </c>
      <c r="BQ21" s="27" t="e">
        <f t="shared" si="3"/>
        <v>#VALUE!</v>
      </c>
      <c r="BR21" s="27" t="str">
        <f t="shared" si="4"/>
        <v/>
      </c>
    </row>
    <row r="22" spans="1:70" x14ac:dyDescent="0.3">
      <c r="A22" s="18" t="str">
        <f>IF($D$8&lt;&gt;"",Données!C14,"")</f>
        <v/>
      </c>
      <c r="B22" s="19" t="str">
        <f>IF($D$8&lt;&gt;"",Données!D14,"")</f>
        <v/>
      </c>
      <c r="C22" s="20" t="str">
        <f>IF($D$8&lt;&gt;"",Données!E14,"")</f>
        <v/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14" t="str">
        <f>IF(D22="A","7:36",IF(AND(D22="B"),"7:36",IF(AND(D22="N"),"9:30",IF(AND(D22&lt;=""),"0:00",IF(AND(D22="Q"),"Données!$I2",IF(AND(D22="/"),"0:00",IF(AND(D22="CP"),Données!$H14,IF(AND(D22="Z"),"7:36"))))))))</f>
        <v>0:00</v>
      </c>
      <c r="AJ22" s="14" t="str">
        <f>IF(E22="A","7:36",IF(AND(E22="B"),"7:36",IF(AND(E22="N"),"9:30",IF(AND(E22&lt;=""),"0:00",IF(AND(E22="Q"),"Données!$I2",IF(AND(E22="/"),"0:00",IF(AND(E22="CP"),Données!$H14,IF(AND(E22="Z"),"7:36"))))))))</f>
        <v>0:00</v>
      </c>
      <c r="AK22" s="14" t="str">
        <f>IF(F22="A","7:36",IF(AND(F22="B"),"7:36",IF(AND(F22="N"),"9:30",IF(AND(F22&lt;=""),"0:00",IF(AND(F22="Q"),"Données!$I2",IF(AND(F22="/"),"0:00",IF(AND(F22="CP"),Données!$H14,IF(AND(F22="Z"),"7:36"))))))))</f>
        <v>0:00</v>
      </c>
      <c r="AL22" s="14" t="str">
        <f>IF(G22="A","7:36",IF(AND(G22="B"),"7:36",IF(AND(G22="N"),"9:30",IF(AND(G22&lt;=""),"0:00",IF(AND(G22="Q"),"Données!$I2",IF(AND(G22="/"),"0:00",IF(AND(G22="CP"),Données!$H14,IF(AND(G22="Z"),"7:36"))))))))</f>
        <v>0:00</v>
      </c>
      <c r="AM22" s="14" t="str">
        <f>IF(H22="A","7:36",IF(AND(H22="B"),"7:36",IF(AND(H22="N"),"9:30",IF(AND(H22&lt;=""),"0:00",IF(AND(H22="Q"),"Données!$I2",IF(AND(H22="/"),"0:00",IF(AND(H22="CP"),Données!$H14,IF(AND(H22="Z"),"7:36"))))))))</f>
        <v>0:00</v>
      </c>
      <c r="AN22" s="14" t="str">
        <f>IF(I22="A","7:36",IF(AND(I22="B"),"7:36",IF(AND(I22="N"),"9:30",IF(AND(I22&lt;=""),"0:00",IF(AND(I22="Q"),"Données!$I2",IF(AND(I22="/"),"0:00",IF(AND(I22="CP"),Données!$H14,IF(AND(I22="Z"),"7:36"))))))))</f>
        <v>0:00</v>
      </c>
      <c r="AO22" s="14" t="str">
        <f>IF(J22="A","7:36",IF(AND(J22="B"),"7:36",IF(AND(J22="N"),"9:30",IF(AND(J22&lt;=""),"0:00",IF(AND(J22="Q"),"Données!$I2",IF(AND(J22="/"),"0:00",IF(AND(J22="CP"),Données!$H14,IF(AND(J22="Z"),"7:36"))))))))</f>
        <v>0:00</v>
      </c>
      <c r="AP22" s="14" t="str">
        <f>IF(K22="A","7:36",IF(AND(K22="B"),"7:36",IF(AND(K22="N"),"9:30",IF(AND(K22&lt;=""),"0:00",IF(AND(K22="Q"),"Données!$I2",IF(AND(K22="/"),"0:00",IF(AND(K22="CP"),Données!$H14,IF(AND(K22="Z"),"7:36"))))))))</f>
        <v>0:00</v>
      </c>
      <c r="AQ22" s="14" t="str">
        <f>IF(L22="A","7:36",IF(AND(L22="B"),"7:36",IF(AND(L22="N"),"9:30",IF(AND(L22&lt;=""),"0:00",IF(AND(L22="Q"),"Données!$I2",IF(AND(L22="/"),"0:00",IF(AND(L22="CP"),Données!$H14,IF(AND(L22="Z"),"7:36"))))))))</f>
        <v>0:00</v>
      </c>
      <c r="AR22" s="14" t="str">
        <f>IF(M22="A","7:36",IF(AND(M22="B"),"7:36",IF(AND(M22="N"),"9:30",IF(AND(M22&lt;=""),"0:00",IF(AND(M22="Q"),"Données!$I2",IF(AND(M22="/"),"0:00",IF(AND(M22="CP"),Données!$H14,IF(AND(M22="Z"),"7:36"))))))))</f>
        <v>0:00</v>
      </c>
      <c r="AS22" s="14" t="str">
        <f>IF(N22="A","7:36",IF(AND(N22="B"),"7:36",IF(AND(N22="N"),"9:30",IF(AND(N22&lt;=""),"0:00",IF(AND(N22="Q"),"Données!$I2",IF(AND(N22="/"),"0:00",IF(AND(N22="CP"),Données!$H14,IF(AND(N22="Z"),"7:36"))))))))</f>
        <v>0:00</v>
      </c>
      <c r="AT22" s="14" t="str">
        <f>IF(O22="A","7:36",IF(AND(O22="B"),"7:36",IF(AND(O22="N"),"9:30",IF(AND(O22&lt;=""),"0:00",IF(AND(O22="Q"),"Données!$I2",IF(AND(O22="/"),"0:00",IF(AND(O22="CP"),Données!$H14,IF(AND(O22="Z"),"7:36"))))))))</f>
        <v>0:00</v>
      </c>
      <c r="AU22" s="14" t="str">
        <f>IF(P22="A","7:36",IF(AND(P22="B"),"7:36",IF(AND(P22="N"),"9:30",IF(AND(P22&lt;=""),"0:00",IF(AND(P22="Q"),"Données!$I2",IF(AND(P22="/"),"0:00",IF(AND(P22="CP"),Données!$H14,IF(AND(P22="Z"),"7:36"))))))))</f>
        <v>0:00</v>
      </c>
      <c r="AV22" s="14" t="str">
        <f>IF(Q22="A","7:36",IF(AND(Q22="B"),"7:36",IF(AND(Q22="N"),"9:30",IF(AND(Q22&lt;=""),"0:00",IF(AND(Q22="Q"),"Données!$I2",IF(AND(Q22="/"),"0:00",IF(AND(Q22="CP"),Données!$H14,IF(AND(Q22="Z"),"7:36"))))))))</f>
        <v>0:00</v>
      </c>
      <c r="AW22" s="14" t="str">
        <f>IF(R22="A","7:36",IF(AND(R22="B"),"7:36",IF(AND(R22="N"),"9:30",IF(AND(R22&lt;=""),"0:00",IF(AND(R22="Q"),"Données!$I2",IF(AND(R22="/"),"0:00",IF(AND(R22="CP"),Données!$H14,IF(AND(R22="Z"),"7:36"))))))))</f>
        <v>0:00</v>
      </c>
      <c r="AX22" s="14" t="str">
        <f>IF(S22="A","7:36",IF(AND(S22="B"),"7:36",IF(AND(S22="N"),"9:30",IF(AND(S22&lt;=""),"0:00",IF(AND(S22="Q"),"Données!$I2",IF(AND(S22="/"),"0:00",IF(AND(S22="CP"),Données!$H14,IF(AND(S22="Z"),"7:36"))))))))</f>
        <v>0:00</v>
      </c>
      <c r="AY22" s="14" t="str">
        <f>IF(T22="A","7:36",IF(AND(T22="B"),"7:36",IF(AND(T22="N"),"9:30",IF(AND(T22&lt;=""),"0:00",IF(AND(T22="Q"),"Données!$I2",IF(AND(T22="/"),"0:00",IF(AND(T22="CP"),Données!$H14,IF(AND(T22="Z"),"7:36"))))))))</f>
        <v>0:00</v>
      </c>
      <c r="AZ22" s="14" t="str">
        <f>IF(U22="A","7:36",IF(AND(U22="B"),"7:36",IF(AND(U22="N"),"9:30",IF(AND(U22&lt;=""),"0:00",IF(AND(U22="Q"),"Données!$I2",IF(AND(U22="/"),"0:00",IF(AND(U22="CP"),Données!$H14,IF(AND(U22="Z"),"7:36"))))))))</f>
        <v>0:00</v>
      </c>
      <c r="BA22" s="14" t="str">
        <f>IF(V22="A","7:36",IF(AND(V22="B"),"7:36",IF(AND(V22="N"),"9:30",IF(AND(V22&lt;=""),"0:00",IF(AND(V22="Q"),"Données!$I2",IF(AND(V22="/"),"0:00",IF(AND(V22="CP"),Données!$H14,IF(AND(V22="Z"),"7:36"))))))))</f>
        <v>0:00</v>
      </c>
      <c r="BB22" s="14" t="str">
        <f>IF(W22="A","7:36",IF(AND(W22="B"),"7:36",IF(AND(W22="N"),"9:30",IF(AND(W22&lt;=""),"0:00",IF(AND(W22="Q"),"Données!$I2",IF(AND(W22="/"),"0:00",IF(AND(W22="CP"),Données!$H14,IF(AND(W22="Z"),"7:36"))))))))</f>
        <v>0:00</v>
      </c>
      <c r="BC22" s="14" t="str">
        <f>IF(X22="A","7:36",IF(AND(X22="B"),"7:36",IF(AND(X22="N"),"9:30",IF(AND(X22&lt;=""),"0:00",IF(AND(X22="Q"),"Données!$I2",IF(AND(X22="/"),"0:00",IF(AND(X22="CP"),Données!$H14,IF(AND(X22="Z"),"7:36"))))))))</f>
        <v>0:00</v>
      </c>
      <c r="BD22" s="14" t="str">
        <f>IF(Y22="A","7:36",IF(AND(Y22="B"),"7:36",IF(AND(Y22="N"),"9:30",IF(AND(Y22&lt;=""),"0:00",IF(AND(Y22="Q"),"Données!$I2",IF(AND(Y22="/"),"0:00",IF(AND(Y22="CP"),Données!$H14,IF(AND(Y22="Z"),"7:36"))))))))</f>
        <v>0:00</v>
      </c>
      <c r="BE22" s="14" t="str">
        <f>IF(Z22="A","7:36",IF(AND(Z22="B"),"7:36",IF(AND(Z22="N"),"9:30",IF(AND(Z22&lt;=""),"0:00",IF(AND(Z22="Q"),"Données!$I2",IF(AND(Z22="/"),"0:00",IF(AND(Z22="CP"),Données!$H14,IF(AND(Z22="Z"),"7:36"))))))))</f>
        <v>0:00</v>
      </c>
      <c r="BF22" s="14" t="str">
        <f>IF(AA22="A","7:36",IF(AND(AA22="B"),"7:36",IF(AND(AA22="N"),"9:30",IF(AND(AA22&lt;=""),"0:00",IF(AND(AA22="Q"),"Données!$I2",IF(AND(AA22="/"),"0:00",IF(AND(AA22="CP"),Données!$H14,IF(AND(AA22="Z"),"7:36"))))))))</f>
        <v>0:00</v>
      </c>
      <c r="BG22" s="14" t="str">
        <f>IF(AB22="A","7:36",IF(AND(AB22="B"),"7:36",IF(AND(AB22="N"),"9:30",IF(AND(AB22&lt;=""),"0:00",IF(AND(AB22="Q"),"Données!$I2",IF(AND(AB22="/"),"0:00",IF(AND(AB22="CP"),Données!$H14,IF(AND(AB22="Z"),"7:36"))))))))</f>
        <v>0:00</v>
      </c>
      <c r="BH22" s="14" t="str">
        <f>IF(AC22="A","7:36",IF(AND(AC22="B"),"7:36",IF(AND(AC22="N"),"9:30",IF(AND(AC22&lt;=""),"0:00",IF(AND(AC22="Q"),"Données!$I2",IF(AND(AC22="/"),"0:00",IF(AND(AC22="CP"),Données!$H14,IF(AND(AC22="Z"),"7:36"))))))))</f>
        <v>0:00</v>
      </c>
      <c r="BI22" s="14" t="str">
        <f>IF(AD22="A","7:36",IF(AND(AD22="B"),"7:36",IF(AND(AD22="N"),"9:30",IF(AND(AD22&lt;=""),"0:00",IF(AND(AD22="Q"),"Données!$I2",IF(AND(AD22="/"),"0:00",IF(AND(AD22="CP"),Données!$H14,IF(AND(AD22="Z"),"7:36"))))))))</f>
        <v>0:00</v>
      </c>
      <c r="BJ22" s="14" t="str">
        <f>IF(AE22="A","7:36",IF(AND(AE22="B"),"7:36",IF(AND(AE22="N"),"9:30",IF(AND(AE22&lt;=""),"0:00",IF(AND(AE22="Q"),"Données!$I2",IF(AND(AE22="/"),"0:00",IF(AND(AE22="CP"),Données!$H14,IF(AND(AE22="Z"),"7:36"))))))))</f>
        <v>0:00</v>
      </c>
      <c r="BK22" s="14" t="str">
        <f>IF(AF22="A","7:36",IF(AND(AF22="B"),"7:36",IF(AND(AF22="N"),"9:30",IF(AND(AF22&lt;=""),"0:00",IF(AND(AF22="Q"),"Données!$I2",IF(AND(AF22="/"),"0:00",IF(AND(AF22="CP"),Données!$H14,IF(AND(AF22="Z"),"7:36"))))))))</f>
        <v>0:00</v>
      </c>
      <c r="BL22" s="14" t="str">
        <f>IF(AG22="A","7:36",IF(AND(AG22="B"),"7:36",IF(AND(AG22="N"),"9:30",IF(AND(AG22&lt;=""),"0:00",IF(AND(AG22="Q"),"Données!$I2",IF(AND(AG22="/"),"0:00",IF(AND(AG22="CP"),Données!$H14,IF(AND(AG22="Z"),"7:36"))))))))</f>
        <v>0:00</v>
      </c>
      <c r="BM22" s="14" t="str">
        <f>IF(AH22="A","7:36",IF(AND(AH22="B"),"7:36",IF(AND(AH22="N"),"9:30",IF(AND(AH22&lt;=""),"0:00",IF(AND(AH22="Q"),"Données!$I2",IF(AND(AH22="/"),"0:00",IF(AND(AH22="CP"),Données!$H14,IF(AND(AH22="Z"),"7:36"))))))))</f>
        <v>0:00</v>
      </c>
      <c r="BN22" s="27" t="str">
        <f t="shared" si="1"/>
        <v/>
      </c>
      <c r="BO22" s="26">
        <f>IF(AND($D$7&lt;&gt;""),IF(MONTH(D$7)=MONTH($D$7),NETWORKDAYS(Données!$K$1,Données!$L$1)))</f>
        <v>23</v>
      </c>
      <c r="BP22" s="28" t="e">
        <f t="shared" si="2"/>
        <v>#VALUE!</v>
      </c>
      <c r="BQ22" s="27" t="e">
        <f t="shared" si="3"/>
        <v>#VALUE!</v>
      </c>
      <c r="BR22" s="27" t="str">
        <f t="shared" si="4"/>
        <v/>
      </c>
    </row>
    <row r="23" spans="1:70" x14ac:dyDescent="0.3">
      <c r="A23" s="18" t="str">
        <f>IF($D$8&lt;&gt;"",Données!C15,"")</f>
        <v/>
      </c>
      <c r="B23" s="19" t="str">
        <f>IF($D$8&lt;&gt;"",Données!D15,"")</f>
        <v/>
      </c>
      <c r="C23" s="20" t="str">
        <f>IF($D$8&lt;&gt;"",Données!E15,"")</f>
        <v/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14" t="str">
        <f>IF(D23="A","7:36",IF(AND(D23="B"),"7:36",IF(AND(D23="N"),"9:30",IF(AND(D23&lt;=""),"0:00",IF(AND(D23="Q"),"Données!$I2",IF(AND(D23="/"),"0:00",IF(AND(D23="CP"),Données!$H15,IF(AND(D23="Z"),"7:36"))))))))</f>
        <v>0:00</v>
      </c>
      <c r="AJ23" s="14" t="str">
        <f>IF(E23="A","7:36",IF(AND(E23="B"),"7:36",IF(AND(E23="N"),"9:30",IF(AND(E23&lt;=""),"0:00",IF(AND(E23="Q"),"Données!$I2",IF(AND(E23="/"),"0:00",IF(AND(E23="CP"),Données!$H15,IF(AND(E23="Z"),"7:36"))))))))</f>
        <v>0:00</v>
      </c>
      <c r="AK23" s="14" t="str">
        <f>IF(F23="A","7:36",IF(AND(F23="B"),"7:36",IF(AND(F23="N"),"9:30",IF(AND(F23&lt;=""),"0:00",IF(AND(F23="Q"),"Données!$I2",IF(AND(F23="/"),"0:00",IF(AND(F23="CP"),Données!$H15,IF(AND(F23="Z"),"7:36"))))))))</f>
        <v>0:00</v>
      </c>
      <c r="AL23" s="14" t="str">
        <f>IF(G23="A","7:36",IF(AND(G23="B"),"7:36",IF(AND(G23="N"),"9:30",IF(AND(G23&lt;=""),"0:00",IF(AND(G23="Q"),"Données!$I2",IF(AND(G23="/"),"0:00",IF(AND(G23="CP"),Données!$H15,IF(AND(G23="Z"),"7:36"))))))))</f>
        <v>0:00</v>
      </c>
      <c r="AM23" s="14" t="str">
        <f>IF(H23="A","7:36",IF(AND(H23="B"),"7:36",IF(AND(H23="N"),"9:30",IF(AND(H23&lt;=""),"0:00",IF(AND(H23="Q"),"Données!$I2",IF(AND(H23="/"),"0:00",IF(AND(H23="CP"),Données!$H15,IF(AND(H23="Z"),"7:36"))))))))</f>
        <v>0:00</v>
      </c>
      <c r="AN23" s="14" t="str">
        <f>IF(I23="A","7:36",IF(AND(I23="B"),"7:36",IF(AND(I23="N"),"9:30",IF(AND(I23&lt;=""),"0:00",IF(AND(I23="Q"),"Données!$I2",IF(AND(I23="/"),"0:00",IF(AND(I23="CP"),Données!$H15,IF(AND(I23="Z"),"7:36"))))))))</f>
        <v>0:00</v>
      </c>
      <c r="AO23" s="14" t="str">
        <f>IF(J23="A","7:36",IF(AND(J23="B"),"7:36",IF(AND(J23="N"),"9:30",IF(AND(J23&lt;=""),"0:00",IF(AND(J23="Q"),"Données!$I2",IF(AND(J23="/"),"0:00",IF(AND(J23="CP"),Données!$H15,IF(AND(J23="Z"),"7:36"))))))))</f>
        <v>0:00</v>
      </c>
      <c r="AP23" s="14" t="str">
        <f>IF(K23="A","7:36",IF(AND(K23="B"),"7:36",IF(AND(K23="N"),"9:30",IF(AND(K23&lt;=""),"0:00",IF(AND(K23="Q"),"Données!$I2",IF(AND(K23="/"),"0:00",IF(AND(K23="CP"),Données!$H15,IF(AND(K23="Z"),"7:36"))))))))</f>
        <v>0:00</v>
      </c>
      <c r="AQ23" s="14" t="str">
        <f>IF(L23="A","7:36",IF(AND(L23="B"),"7:36",IF(AND(L23="N"),"9:30",IF(AND(L23&lt;=""),"0:00",IF(AND(L23="Q"),"Données!$I2",IF(AND(L23="/"),"0:00",IF(AND(L23="CP"),Données!$H15,IF(AND(L23="Z"),"7:36"))))))))</f>
        <v>0:00</v>
      </c>
      <c r="AR23" s="14" t="str">
        <f>IF(M23="A","7:36",IF(AND(M23="B"),"7:36",IF(AND(M23="N"),"9:30",IF(AND(M23&lt;=""),"0:00",IF(AND(M23="Q"),"Données!$I2",IF(AND(M23="/"),"0:00",IF(AND(M23="CP"),Données!$H15,IF(AND(M23="Z"),"7:36"))))))))</f>
        <v>0:00</v>
      </c>
      <c r="AS23" s="14" t="str">
        <f>IF(N23="A","7:36",IF(AND(N23="B"),"7:36",IF(AND(N23="N"),"9:30",IF(AND(N23&lt;=""),"0:00",IF(AND(N23="Q"),"Données!$I2",IF(AND(N23="/"),"0:00",IF(AND(N23="CP"),Données!$H15,IF(AND(N23="Z"),"7:36"))))))))</f>
        <v>0:00</v>
      </c>
      <c r="AT23" s="14" t="str">
        <f>IF(O23="A","7:36",IF(AND(O23="B"),"7:36",IF(AND(O23="N"),"9:30",IF(AND(O23&lt;=""),"0:00",IF(AND(O23="Q"),"Données!$I2",IF(AND(O23="/"),"0:00",IF(AND(O23="CP"),Données!$H15,IF(AND(O23="Z"),"7:36"))))))))</f>
        <v>0:00</v>
      </c>
      <c r="AU23" s="14" t="str">
        <f>IF(P23="A","7:36",IF(AND(P23="B"),"7:36",IF(AND(P23="N"),"9:30",IF(AND(P23&lt;=""),"0:00",IF(AND(P23="Q"),"Données!$I2",IF(AND(P23="/"),"0:00",IF(AND(P23="CP"),Données!$H15,IF(AND(P23="Z"),"7:36"))))))))</f>
        <v>0:00</v>
      </c>
      <c r="AV23" s="14" t="str">
        <f>IF(Q23="A","7:36",IF(AND(Q23="B"),"7:36",IF(AND(Q23="N"),"9:30",IF(AND(Q23&lt;=""),"0:00",IF(AND(Q23="Q"),"Données!$I2",IF(AND(Q23="/"),"0:00",IF(AND(Q23="CP"),Données!$H15,IF(AND(Q23="Z"),"7:36"))))))))</f>
        <v>0:00</v>
      </c>
      <c r="AW23" s="14" t="str">
        <f>IF(R23="A","7:36",IF(AND(R23="B"),"7:36",IF(AND(R23="N"),"9:30",IF(AND(R23&lt;=""),"0:00",IF(AND(R23="Q"),"Données!$I2",IF(AND(R23="/"),"0:00",IF(AND(R23="CP"),Données!$H15,IF(AND(R23="Z"),"7:36"))))))))</f>
        <v>0:00</v>
      </c>
      <c r="AX23" s="14" t="str">
        <f>IF(S23="A","7:36",IF(AND(S23="B"),"7:36",IF(AND(S23="N"),"9:30",IF(AND(S23&lt;=""),"0:00",IF(AND(S23="Q"),"Données!$I2",IF(AND(S23="/"),"0:00",IF(AND(S23="CP"),Données!$H15,IF(AND(S23="Z"),"7:36"))))))))</f>
        <v>0:00</v>
      </c>
      <c r="AY23" s="14" t="str">
        <f>IF(T23="A","7:36",IF(AND(T23="B"),"7:36",IF(AND(T23="N"),"9:30",IF(AND(T23&lt;=""),"0:00",IF(AND(T23="Q"),"Données!$I2",IF(AND(T23="/"),"0:00",IF(AND(T23="CP"),Données!$H15,IF(AND(T23="Z"),"7:36"))))))))</f>
        <v>0:00</v>
      </c>
      <c r="AZ23" s="14" t="str">
        <f>IF(U23="A","7:36",IF(AND(U23="B"),"7:36",IF(AND(U23="N"),"9:30",IF(AND(U23&lt;=""),"0:00",IF(AND(U23="Q"),"Données!$I2",IF(AND(U23="/"),"0:00",IF(AND(U23="CP"),Données!$H15,IF(AND(U23="Z"),"7:36"))))))))</f>
        <v>0:00</v>
      </c>
      <c r="BA23" s="14" t="str">
        <f>IF(V23="A","7:36",IF(AND(V23="B"),"7:36",IF(AND(V23="N"),"9:30",IF(AND(V23&lt;=""),"0:00",IF(AND(V23="Q"),"Données!$I2",IF(AND(V23="/"),"0:00",IF(AND(V23="CP"),Données!$H15,IF(AND(V23="Z"),"7:36"))))))))</f>
        <v>0:00</v>
      </c>
      <c r="BB23" s="14" t="str">
        <f>IF(W23="A","7:36",IF(AND(W23="B"),"7:36",IF(AND(W23="N"),"9:30",IF(AND(W23&lt;=""),"0:00",IF(AND(W23="Q"),"Données!$I2",IF(AND(W23="/"),"0:00",IF(AND(W23="CP"),Données!$H15,IF(AND(W23="Z"),"7:36"))))))))</f>
        <v>0:00</v>
      </c>
      <c r="BC23" s="14" t="str">
        <f>IF(X23="A","7:36",IF(AND(X23="B"),"7:36",IF(AND(X23="N"),"9:30",IF(AND(X23&lt;=""),"0:00",IF(AND(X23="Q"),"Données!$I2",IF(AND(X23="/"),"0:00",IF(AND(X23="CP"),Données!$H15,IF(AND(X23="Z"),"7:36"))))))))</f>
        <v>0:00</v>
      </c>
      <c r="BD23" s="14" t="str">
        <f>IF(Y23="A","7:36",IF(AND(Y23="B"),"7:36",IF(AND(Y23="N"),"9:30",IF(AND(Y23&lt;=""),"0:00",IF(AND(Y23="Q"),"Données!$I2",IF(AND(Y23="/"),"0:00",IF(AND(Y23="CP"),Données!$H15,IF(AND(Y23="Z"),"7:36"))))))))</f>
        <v>0:00</v>
      </c>
      <c r="BE23" s="14" t="str">
        <f>IF(Z23="A","7:36",IF(AND(Z23="B"),"7:36",IF(AND(Z23="N"),"9:30",IF(AND(Z23&lt;=""),"0:00",IF(AND(Z23="Q"),"Données!$I2",IF(AND(Z23="/"),"0:00",IF(AND(Z23="CP"),Données!$H15,IF(AND(Z23="Z"),"7:36"))))))))</f>
        <v>0:00</v>
      </c>
      <c r="BF23" s="14" t="str">
        <f>IF(AA23="A","7:36",IF(AND(AA23="B"),"7:36",IF(AND(AA23="N"),"9:30",IF(AND(AA23&lt;=""),"0:00",IF(AND(AA23="Q"),"Données!$I2",IF(AND(AA23="/"),"0:00",IF(AND(AA23="CP"),Données!$H15,IF(AND(AA23="Z"),"7:36"))))))))</f>
        <v>0:00</v>
      </c>
      <c r="BG23" s="14" t="str">
        <f>IF(AB23="A","7:36",IF(AND(AB23="B"),"7:36",IF(AND(AB23="N"),"9:30",IF(AND(AB23&lt;=""),"0:00",IF(AND(AB23="Q"),"Données!$I2",IF(AND(AB23="/"),"0:00",IF(AND(AB23="CP"),Données!$H15,IF(AND(AB23="Z"),"7:36"))))))))</f>
        <v>0:00</v>
      </c>
      <c r="BH23" s="14" t="str">
        <f>IF(AC23="A","7:36",IF(AND(AC23="B"),"7:36",IF(AND(AC23="N"),"9:30",IF(AND(AC23&lt;=""),"0:00",IF(AND(AC23="Q"),"Données!$I2",IF(AND(AC23="/"),"0:00",IF(AND(AC23="CP"),Données!$H15,IF(AND(AC23="Z"),"7:36"))))))))</f>
        <v>0:00</v>
      </c>
      <c r="BI23" s="14" t="str">
        <f>IF(AD23="A","7:36",IF(AND(AD23="B"),"7:36",IF(AND(AD23="N"),"9:30",IF(AND(AD23&lt;=""),"0:00",IF(AND(AD23="Q"),"Données!$I2",IF(AND(AD23="/"),"0:00",IF(AND(AD23="CP"),Données!$H15,IF(AND(AD23="Z"),"7:36"))))))))</f>
        <v>0:00</v>
      </c>
      <c r="BJ23" s="14" t="str">
        <f>IF(AE23="A","7:36",IF(AND(AE23="B"),"7:36",IF(AND(AE23="N"),"9:30",IF(AND(AE23&lt;=""),"0:00",IF(AND(AE23="Q"),"Données!$I2",IF(AND(AE23="/"),"0:00",IF(AND(AE23="CP"),Données!$H15,IF(AND(AE23="Z"),"7:36"))))))))</f>
        <v>0:00</v>
      </c>
      <c r="BK23" s="14" t="str">
        <f>IF(AF23="A","7:36",IF(AND(AF23="B"),"7:36",IF(AND(AF23="N"),"9:30",IF(AND(AF23&lt;=""),"0:00",IF(AND(AF23="Q"),"Données!$I2",IF(AND(AF23="/"),"0:00",IF(AND(AF23="CP"),Données!$H15,IF(AND(AF23="Z"),"7:36"))))))))</f>
        <v>0:00</v>
      </c>
      <c r="BL23" s="14" t="str">
        <f>IF(AG23="A","7:36",IF(AND(AG23="B"),"7:36",IF(AND(AG23="N"),"9:30",IF(AND(AG23&lt;=""),"0:00",IF(AND(AG23="Q"),"Données!$I2",IF(AND(AG23="/"),"0:00",IF(AND(AG23="CP"),Données!$H15,IF(AND(AG23="Z"),"7:36"))))))))</f>
        <v>0:00</v>
      </c>
      <c r="BM23" s="14" t="str">
        <f>IF(AH23="A","7:36",IF(AND(AH23="B"),"7:36",IF(AND(AH23="N"),"9:30",IF(AND(AH23&lt;=""),"0:00",IF(AND(AH23="Q"),"Données!$I2",IF(AND(AH23="/"),"0:00",IF(AND(AH23="CP"),Données!$H15,IF(AND(AH23="Z"),"7:36"))))))))</f>
        <v>0:00</v>
      </c>
      <c r="BN23" s="27" t="str">
        <f t="shared" si="1"/>
        <v/>
      </c>
      <c r="BO23" s="26">
        <f>IF(AND($D$7&lt;&gt;""),IF(MONTH(D$7)=MONTH($D$7),NETWORKDAYS(Données!$K$1,Données!$L$1)))</f>
        <v>23</v>
      </c>
      <c r="BP23" s="28" t="e">
        <f t="shared" si="2"/>
        <v>#VALUE!</v>
      </c>
      <c r="BQ23" s="27" t="e">
        <f t="shared" si="3"/>
        <v>#VALUE!</v>
      </c>
      <c r="BR23" s="27" t="str">
        <f t="shared" si="4"/>
        <v/>
      </c>
    </row>
    <row r="24" spans="1:70" x14ac:dyDescent="0.3">
      <c r="A24" s="18" t="str">
        <f>IF($D$8&lt;&gt;"",Données!C16,"")</f>
        <v/>
      </c>
      <c r="B24" s="19" t="str">
        <f>IF($D$8&lt;&gt;"",Données!D16,"")</f>
        <v/>
      </c>
      <c r="C24" s="20" t="str">
        <f>IF($D$8&lt;&gt;"",Données!E16,"")</f>
        <v/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14" t="str">
        <f>IF(D24="A","7:36",IF(AND(D24="B"),"7:36",IF(AND(D24="N"),"9:30",IF(AND(D24&lt;=""),"0:00",IF(AND(D24="Q"),"Données!$I2",IF(AND(D24="/"),"0:00",IF(AND(D24="CP"),Données!$H16,IF(AND(D24="Z"),"7:36"))))))))</f>
        <v>0:00</v>
      </c>
      <c r="AJ24" s="14" t="str">
        <f>IF(E24="A","7:36",IF(AND(E24="B"),"7:36",IF(AND(E24="N"),"9:30",IF(AND(E24&lt;=""),"0:00",IF(AND(E24="Q"),"Données!$I2",IF(AND(E24="/"),"0:00",IF(AND(E24="CP"),Données!$H16,IF(AND(E24="Z"),"7:36"))))))))</f>
        <v>0:00</v>
      </c>
      <c r="AK24" s="14" t="str">
        <f>IF(F24="A","7:36",IF(AND(F24="B"),"7:36",IF(AND(F24="N"),"9:30",IF(AND(F24&lt;=""),"0:00",IF(AND(F24="Q"),"Données!$I2",IF(AND(F24="/"),"0:00",IF(AND(F24="CP"),Données!$H16,IF(AND(F24="Z"),"7:36"))))))))</f>
        <v>0:00</v>
      </c>
      <c r="AL24" s="14" t="str">
        <f>IF(G24="A","7:36",IF(AND(G24="B"),"7:36",IF(AND(G24="N"),"9:30",IF(AND(G24&lt;=""),"0:00",IF(AND(G24="Q"),"Données!$I2",IF(AND(G24="/"),"0:00",IF(AND(G24="CP"),Données!$H16,IF(AND(G24="Z"),"7:36"))))))))</f>
        <v>0:00</v>
      </c>
      <c r="AM24" s="14" t="str">
        <f>IF(H24="A","7:36",IF(AND(H24="B"),"7:36",IF(AND(H24="N"),"9:30",IF(AND(H24&lt;=""),"0:00",IF(AND(H24="Q"),"Données!$I2",IF(AND(H24="/"),"0:00",IF(AND(H24="CP"),Données!$H16,IF(AND(H24="Z"),"7:36"))))))))</f>
        <v>0:00</v>
      </c>
      <c r="AN24" s="14" t="str">
        <f>IF(I24="A","7:36",IF(AND(I24="B"),"7:36",IF(AND(I24="N"),"9:30",IF(AND(I24&lt;=""),"0:00",IF(AND(I24="Q"),"Données!$I2",IF(AND(I24="/"),"0:00",IF(AND(I24="CP"),Données!$H16,IF(AND(I24="Z"),"7:36"))))))))</f>
        <v>0:00</v>
      </c>
      <c r="AO24" s="14" t="str">
        <f>IF(J24="A","7:36",IF(AND(J24="B"),"7:36",IF(AND(J24="N"),"9:30",IF(AND(J24&lt;=""),"0:00",IF(AND(J24="Q"),"Données!$I2",IF(AND(J24="/"),"0:00",IF(AND(J24="CP"),Données!$H16,IF(AND(J24="Z"),"7:36"))))))))</f>
        <v>0:00</v>
      </c>
      <c r="AP24" s="14" t="str">
        <f>IF(K24="A","7:36",IF(AND(K24="B"),"7:36",IF(AND(K24="N"),"9:30",IF(AND(K24&lt;=""),"0:00",IF(AND(K24="Q"),"Données!$I2",IF(AND(K24="/"),"0:00",IF(AND(K24="CP"),Données!$H16,IF(AND(K24="Z"),"7:36"))))))))</f>
        <v>0:00</v>
      </c>
      <c r="AQ24" s="14" t="str">
        <f>IF(L24="A","7:36",IF(AND(L24="B"),"7:36",IF(AND(L24="N"),"9:30",IF(AND(L24&lt;=""),"0:00",IF(AND(L24="Q"),"Données!$I2",IF(AND(L24="/"),"0:00",IF(AND(L24="CP"),Données!$H16,IF(AND(L24="Z"),"7:36"))))))))</f>
        <v>0:00</v>
      </c>
      <c r="AR24" s="14" t="str">
        <f>IF(M24="A","7:36",IF(AND(M24="B"),"7:36",IF(AND(M24="N"),"9:30",IF(AND(M24&lt;=""),"0:00",IF(AND(M24="Q"),"Données!$I2",IF(AND(M24="/"),"0:00",IF(AND(M24="CP"),Données!$H16,IF(AND(M24="Z"),"7:36"))))))))</f>
        <v>0:00</v>
      </c>
      <c r="AS24" s="14" t="str">
        <f>IF(N24="A","7:36",IF(AND(N24="B"),"7:36",IF(AND(N24="N"),"9:30",IF(AND(N24&lt;=""),"0:00",IF(AND(N24="Q"),"Données!$I2",IF(AND(N24="/"),"0:00",IF(AND(N24="CP"),Données!$H16,IF(AND(N24="Z"),"7:36"))))))))</f>
        <v>0:00</v>
      </c>
      <c r="AT24" s="14" t="str">
        <f>IF(O24="A","7:36",IF(AND(O24="B"),"7:36",IF(AND(O24="N"),"9:30",IF(AND(O24&lt;=""),"0:00",IF(AND(O24="Q"),"Données!$I2",IF(AND(O24="/"),"0:00",IF(AND(O24="CP"),Données!$H16,IF(AND(O24="Z"),"7:36"))))))))</f>
        <v>0:00</v>
      </c>
      <c r="AU24" s="14" t="str">
        <f>IF(P24="A","7:36",IF(AND(P24="B"),"7:36",IF(AND(P24="N"),"9:30",IF(AND(P24&lt;=""),"0:00",IF(AND(P24="Q"),"Données!$I2",IF(AND(P24="/"),"0:00",IF(AND(P24="CP"),Données!$H16,IF(AND(P24="Z"),"7:36"))))))))</f>
        <v>0:00</v>
      </c>
      <c r="AV24" s="14" t="str">
        <f>IF(Q24="A","7:36",IF(AND(Q24="B"),"7:36",IF(AND(Q24="N"),"9:30",IF(AND(Q24&lt;=""),"0:00",IF(AND(Q24="Q"),"Données!$I2",IF(AND(Q24="/"),"0:00",IF(AND(Q24="CP"),Données!$H16,IF(AND(Q24="Z"),"7:36"))))))))</f>
        <v>0:00</v>
      </c>
      <c r="AW24" s="14" t="str">
        <f>IF(R24="A","7:36",IF(AND(R24="B"),"7:36",IF(AND(R24="N"),"9:30",IF(AND(R24&lt;=""),"0:00",IF(AND(R24="Q"),"Données!$I2",IF(AND(R24="/"),"0:00",IF(AND(R24="CP"),Données!$H16,IF(AND(R24="Z"),"7:36"))))))))</f>
        <v>0:00</v>
      </c>
      <c r="AX24" s="14" t="str">
        <f>IF(S24="A","7:36",IF(AND(S24="B"),"7:36",IF(AND(S24="N"),"9:30",IF(AND(S24&lt;=""),"0:00",IF(AND(S24="Q"),"Données!$I2",IF(AND(S24="/"),"0:00",IF(AND(S24="CP"),Données!$H16,IF(AND(S24="Z"),"7:36"))))))))</f>
        <v>0:00</v>
      </c>
      <c r="AY24" s="14" t="str">
        <f>IF(T24="A","7:36",IF(AND(T24="B"),"7:36",IF(AND(T24="N"),"9:30",IF(AND(T24&lt;=""),"0:00",IF(AND(T24="Q"),"Données!$I2",IF(AND(T24="/"),"0:00",IF(AND(T24="CP"),Données!$H16,IF(AND(T24="Z"),"7:36"))))))))</f>
        <v>0:00</v>
      </c>
      <c r="AZ24" s="14" t="str">
        <f>IF(U24="A","7:36",IF(AND(U24="B"),"7:36",IF(AND(U24="N"),"9:30",IF(AND(U24&lt;=""),"0:00",IF(AND(U24="Q"),"Données!$I2",IF(AND(U24="/"),"0:00",IF(AND(U24="CP"),Données!$H16,IF(AND(U24="Z"),"7:36"))))))))</f>
        <v>0:00</v>
      </c>
      <c r="BA24" s="14" t="str">
        <f>IF(V24="A","7:36",IF(AND(V24="B"),"7:36",IF(AND(V24="N"),"9:30",IF(AND(V24&lt;=""),"0:00",IF(AND(V24="Q"),"Données!$I2",IF(AND(V24="/"),"0:00",IF(AND(V24="CP"),Données!$H16,IF(AND(V24="Z"),"7:36"))))))))</f>
        <v>0:00</v>
      </c>
      <c r="BB24" s="14" t="str">
        <f>IF(W24="A","7:36",IF(AND(W24="B"),"7:36",IF(AND(W24="N"),"9:30",IF(AND(W24&lt;=""),"0:00",IF(AND(W24="Q"),"Données!$I2",IF(AND(W24="/"),"0:00",IF(AND(W24="CP"),Données!$H16,IF(AND(W24="Z"),"7:36"))))))))</f>
        <v>0:00</v>
      </c>
      <c r="BC24" s="14" t="str">
        <f>IF(X24="A","7:36",IF(AND(X24="B"),"7:36",IF(AND(X24="N"),"9:30",IF(AND(X24&lt;=""),"0:00",IF(AND(X24="Q"),"Données!$I2",IF(AND(X24="/"),"0:00",IF(AND(X24="CP"),Données!$H16,IF(AND(X24="Z"),"7:36"))))))))</f>
        <v>0:00</v>
      </c>
      <c r="BD24" s="14" t="str">
        <f>IF(Y24="A","7:36",IF(AND(Y24="B"),"7:36",IF(AND(Y24="N"),"9:30",IF(AND(Y24&lt;=""),"0:00",IF(AND(Y24="Q"),"Données!$I2",IF(AND(Y24="/"),"0:00",IF(AND(Y24="CP"),Données!$H16,IF(AND(Y24="Z"),"7:36"))))))))</f>
        <v>0:00</v>
      </c>
      <c r="BE24" s="14" t="str">
        <f>IF(Z24="A","7:36",IF(AND(Z24="B"),"7:36",IF(AND(Z24="N"),"9:30",IF(AND(Z24&lt;=""),"0:00",IF(AND(Z24="Q"),"Données!$I2",IF(AND(Z24="/"),"0:00",IF(AND(Z24="CP"),Données!$H16,IF(AND(Z24="Z"),"7:36"))))))))</f>
        <v>0:00</v>
      </c>
      <c r="BF24" s="14" t="str">
        <f>IF(AA24="A","7:36",IF(AND(AA24="B"),"7:36",IF(AND(AA24="N"),"9:30",IF(AND(AA24&lt;=""),"0:00",IF(AND(AA24="Q"),"Données!$I2",IF(AND(AA24="/"),"0:00",IF(AND(AA24="CP"),Données!$H16,IF(AND(AA24="Z"),"7:36"))))))))</f>
        <v>0:00</v>
      </c>
      <c r="BG24" s="14" t="str">
        <f>IF(AB24="A","7:36",IF(AND(AB24="B"),"7:36",IF(AND(AB24="N"),"9:30",IF(AND(AB24&lt;=""),"0:00",IF(AND(AB24="Q"),"Données!$I2",IF(AND(AB24="/"),"0:00",IF(AND(AB24="CP"),Données!$H16,IF(AND(AB24="Z"),"7:36"))))))))</f>
        <v>0:00</v>
      </c>
      <c r="BH24" s="14" t="str">
        <f>IF(AC24="A","7:36",IF(AND(AC24="B"),"7:36",IF(AND(AC24="N"),"9:30",IF(AND(AC24&lt;=""),"0:00",IF(AND(AC24="Q"),"Données!$I2",IF(AND(AC24="/"),"0:00",IF(AND(AC24="CP"),Données!$H16,IF(AND(AC24="Z"),"7:36"))))))))</f>
        <v>0:00</v>
      </c>
      <c r="BI24" s="14" t="str">
        <f>IF(AD24="A","7:36",IF(AND(AD24="B"),"7:36",IF(AND(AD24="N"),"9:30",IF(AND(AD24&lt;=""),"0:00",IF(AND(AD24="Q"),"Données!$I2",IF(AND(AD24="/"),"0:00",IF(AND(AD24="CP"),Données!$H16,IF(AND(AD24="Z"),"7:36"))))))))</f>
        <v>0:00</v>
      </c>
      <c r="BJ24" s="14" t="str">
        <f>IF(AE24="A","7:36",IF(AND(AE24="B"),"7:36",IF(AND(AE24="N"),"9:30",IF(AND(AE24&lt;=""),"0:00",IF(AND(AE24="Q"),"Données!$I2",IF(AND(AE24="/"),"0:00",IF(AND(AE24="CP"),Données!$H16,IF(AND(AE24="Z"),"7:36"))))))))</f>
        <v>0:00</v>
      </c>
      <c r="BK24" s="14" t="str">
        <f>IF(AF24="A","7:36",IF(AND(AF24="B"),"7:36",IF(AND(AF24="N"),"9:30",IF(AND(AF24&lt;=""),"0:00",IF(AND(AF24="Q"),"Données!$I2",IF(AND(AF24="/"),"0:00",IF(AND(AF24="CP"),Données!$H16,IF(AND(AF24="Z"),"7:36"))))))))</f>
        <v>0:00</v>
      </c>
      <c r="BL24" s="14" t="str">
        <f>IF(AG24="A","7:36",IF(AND(AG24="B"),"7:36",IF(AND(AG24="N"),"9:30",IF(AND(AG24&lt;=""),"0:00",IF(AND(AG24="Q"),"Données!$I2",IF(AND(AG24="/"),"0:00",IF(AND(AG24="CP"),Données!$H16,IF(AND(AG24="Z"),"7:36"))))))))</f>
        <v>0:00</v>
      </c>
      <c r="BM24" s="14" t="str">
        <f>IF(AH24="A","7:36",IF(AND(AH24="B"),"7:36",IF(AND(AH24="N"),"9:30",IF(AND(AH24&lt;=""),"0:00",IF(AND(AH24="Q"),"Données!$I2",IF(AND(AH24="/"),"0:00",IF(AND(AH24="CP"),Données!$H16,IF(AND(AH24="Z"),"7:36"))))))))</f>
        <v>0:00</v>
      </c>
      <c r="BN24" s="27" t="str">
        <f t="shared" si="1"/>
        <v/>
      </c>
      <c r="BO24" s="26">
        <f>IF(AND($D$7&lt;&gt;""),IF(MONTH(D$7)=MONTH($D$7),NETWORKDAYS(Données!$K$1,Données!$L$1)))</f>
        <v>23</v>
      </c>
      <c r="BP24" s="28" t="e">
        <f t="shared" si="2"/>
        <v>#VALUE!</v>
      </c>
      <c r="BQ24" s="27" t="e">
        <f t="shared" si="3"/>
        <v>#VALUE!</v>
      </c>
      <c r="BR24" s="27" t="str">
        <f t="shared" si="4"/>
        <v/>
      </c>
    </row>
    <row r="25" spans="1:70" x14ac:dyDescent="0.3">
      <c r="A25" s="18" t="str">
        <f>IF($D$8&lt;&gt;"",Données!C17,"")</f>
        <v/>
      </c>
      <c r="B25" s="19" t="str">
        <f>IF($D$8&lt;&gt;"",Données!D17,"")</f>
        <v/>
      </c>
      <c r="C25" s="20" t="str">
        <f>IF($D$8&lt;&gt;"",Données!E17,"")</f>
        <v/>
      </c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14" t="str">
        <f>IF(D25="A","7:36",IF(AND(D25="B"),"7:36",IF(AND(D25="N"),"9:30",IF(AND(D25&lt;=""),"0:00",IF(AND(D25="Q"),"Données!$I2",IF(AND(D25="/"),"0:00",IF(AND(D25="CP"),Données!$H17,IF(AND(D25="Z"),"7:36"))))))))</f>
        <v>0:00</v>
      </c>
      <c r="AJ25" s="14" t="str">
        <f>IF(E25="A","7:36",IF(AND(E25="B"),"7:36",IF(AND(E25="N"),"9:30",IF(AND(E25&lt;=""),"0:00",IF(AND(E25="Q"),"Données!$I2",IF(AND(E25="/"),"0:00",IF(AND(E25="CP"),Données!$H17,IF(AND(E25="Z"),"7:36"))))))))</f>
        <v>0:00</v>
      </c>
      <c r="AK25" s="14" t="str">
        <f>IF(F25="A","7:36",IF(AND(F25="B"),"7:36",IF(AND(F25="N"),"9:30",IF(AND(F25&lt;=""),"0:00",IF(AND(F25="Q"),"Données!$I2",IF(AND(F25="/"),"0:00",IF(AND(F25="CP"),Données!$H17,IF(AND(F25="Z"),"7:36"))))))))</f>
        <v>0:00</v>
      </c>
      <c r="AL25" s="14" t="str">
        <f>IF(G25="A","7:36",IF(AND(G25="B"),"7:36",IF(AND(G25="N"),"9:30",IF(AND(G25&lt;=""),"0:00",IF(AND(G25="Q"),"Données!$I2",IF(AND(G25="/"),"0:00",IF(AND(G25="CP"),Données!$H17,IF(AND(G25="Z"),"7:36"))))))))</f>
        <v>0:00</v>
      </c>
      <c r="AM25" s="14" t="str">
        <f>IF(H25="A","7:36",IF(AND(H25="B"),"7:36",IF(AND(H25="N"),"9:30",IF(AND(H25&lt;=""),"0:00",IF(AND(H25="Q"),"Données!$I2",IF(AND(H25="/"),"0:00",IF(AND(H25="CP"),Données!$H17,IF(AND(H25="Z"),"7:36"))))))))</f>
        <v>0:00</v>
      </c>
      <c r="AN25" s="14" t="str">
        <f>IF(I25="A","7:36",IF(AND(I25="B"),"7:36",IF(AND(I25="N"),"9:30",IF(AND(I25&lt;=""),"0:00",IF(AND(I25="Q"),"Données!$I2",IF(AND(I25="/"),"0:00",IF(AND(I25="CP"),Données!$H17,IF(AND(I25="Z"),"7:36"))))))))</f>
        <v>0:00</v>
      </c>
      <c r="AO25" s="14" t="str">
        <f>IF(J25="A","7:36",IF(AND(J25="B"),"7:36",IF(AND(J25="N"),"9:30",IF(AND(J25&lt;=""),"0:00",IF(AND(J25="Q"),"Données!$I2",IF(AND(J25="/"),"0:00",IF(AND(J25="CP"),Données!$H17,IF(AND(J25="Z"),"7:36"))))))))</f>
        <v>0:00</v>
      </c>
      <c r="AP25" s="14" t="str">
        <f>IF(K25="A","7:36",IF(AND(K25="B"),"7:36",IF(AND(K25="N"),"9:30",IF(AND(K25&lt;=""),"0:00",IF(AND(K25="Q"),"Données!$I2",IF(AND(K25="/"),"0:00",IF(AND(K25="CP"),Données!$H17,IF(AND(K25="Z"),"7:36"))))))))</f>
        <v>0:00</v>
      </c>
      <c r="AQ25" s="14" t="str">
        <f>IF(L25="A","7:36",IF(AND(L25="B"),"7:36",IF(AND(L25="N"),"9:30",IF(AND(L25&lt;=""),"0:00",IF(AND(L25="Q"),"Données!$I2",IF(AND(L25="/"),"0:00",IF(AND(L25="CP"),Données!$H17,IF(AND(L25="Z"),"7:36"))))))))</f>
        <v>0:00</v>
      </c>
      <c r="AR25" s="14" t="str">
        <f>IF(M25="A","7:36",IF(AND(M25="B"),"7:36",IF(AND(M25="N"),"9:30",IF(AND(M25&lt;=""),"0:00",IF(AND(M25="Q"),"Données!$I2",IF(AND(M25="/"),"0:00",IF(AND(M25="CP"),Données!$H17,IF(AND(M25="Z"),"7:36"))))))))</f>
        <v>0:00</v>
      </c>
      <c r="AS25" s="14" t="str">
        <f>IF(N25="A","7:36",IF(AND(N25="B"),"7:36",IF(AND(N25="N"),"9:30",IF(AND(N25&lt;=""),"0:00",IF(AND(N25="Q"),"Données!$I2",IF(AND(N25="/"),"0:00",IF(AND(N25="CP"),Données!$H17,IF(AND(N25="Z"),"7:36"))))))))</f>
        <v>0:00</v>
      </c>
      <c r="AT25" s="14" t="str">
        <f>IF(O25="A","7:36",IF(AND(O25="B"),"7:36",IF(AND(O25="N"),"9:30",IF(AND(O25&lt;=""),"0:00",IF(AND(O25="Q"),"Données!$I2",IF(AND(O25="/"),"0:00",IF(AND(O25="CP"),Données!$H17,IF(AND(O25="Z"),"7:36"))))))))</f>
        <v>0:00</v>
      </c>
      <c r="AU25" s="14" t="str">
        <f>IF(P25="A","7:36",IF(AND(P25="B"),"7:36",IF(AND(P25="N"),"9:30",IF(AND(P25&lt;=""),"0:00",IF(AND(P25="Q"),"Données!$I2",IF(AND(P25="/"),"0:00",IF(AND(P25="CP"),Données!$H17,IF(AND(P25="Z"),"7:36"))))))))</f>
        <v>0:00</v>
      </c>
      <c r="AV25" s="14" t="str">
        <f>IF(Q25="A","7:36",IF(AND(Q25="B"),"7:36",IF(AND(Q25="N"),"9:30",IF(AND(Q25&lt;=""),"0:00",IF(AND(Q25="Q"),"Données!$I2",IF(AND(Q25="/"),"0:00",IF(AND(Q25="CP"),Données!$H17,IF(AND(Q25="Z"),"7:36"))))))))</f>
        <v>0:00</v>
      </c>
      <c r="AW25" s="14" t="str">
        <f>IF(R25="A","7:36",IF(AND(R25="B"),"7:36",IF(AND(R25="N"),"9:30",IF(AND(R25&lt;=""),"0:00",IF(AND(R25="Q"),"Données!$I2",IF(AND(R25="/"),"0:00",IF(AND(R25="CP"),Données!$H17,IF(AND(R25="Z"),"7:36"))))))))</f>
        <v>0:00</v>
      </c>
      <c r="AX25" s="14" t="str">
        <f>IF(S25="A","7:36",IF(AND(S25="B"),"7:36",IF(AND(S25="N"),"9:30",IF(AND(S25&lt;=""),"0:00",IF(AND(S25="Q"),"Données!$I2",IF(AND(S25="/"),"0:00",IF(AND(S25="CP"),Données!$H17,IF(AND(S25="Z"),"7:36"))))))))</f>
        <v>0:00</v>
      </c>
      <c r="AY25" s="14" t="str">
        <f>IF(T25="A","7:36",IF(AND(T25="B"),"7:36",IF(AND(T25="N"),"9:30",IF(AND(T25&lt;=""),"0:00",IF(AND(T25="Q"),"Données!$I2",IF(AND(T25="/"),"0:00",IF(AND(T25="CP"),Données!$H17,IF(AND(T25="Z"),"7:36"))))))))</f>
        <v>0:00</v>
      </c>
      <c r="AZ25" s="14" t="str">
        <f>IF(U25="A","7:36",IF(AND(U25="B"),"7:36",IF(AND(U25="N"),"9:30",IF(AND(U25&lt;=""),"0:00",IF(AND(U25="Q"),"Données!$I2",IF(AND(U25="/"),"0:00",IF(AND(U25="CP"),Données!$H17,IF(AND(U25="Z"),"7:36"))))))))</f>
        <v>0:00</v>
      </c>
      <c r="BA25" s="14" t="str">
        <f>IF(V25="A","7:36",IF(AND(V25="B"),"7:36",IF(AND(V25="N"),"9:30",IF(AND(V25&lt;=""),"0:00",IF(AND(V25="Q"),"Données!$I2",IF(AND(V25="/"),"0:00",IF(AND(V25="CP"),Données!$H17,IF(AND(V25="Z"),"7:36"))))))))</f>
        <v>0:00</v>
      </c>
      <c r="BB25" s="14" t="str">
        <f>IF(W25="A","7:36",IF(AND(W25="B"),"7:36",IF(AND(W25="N"),"9:30",IF(AND(W25&lt;=""),"0:00",IF(AND(W25="Q"),"Données!$I2",IF(AND(W25="/"),"0:00",IF(AND(W25="CP"),Données!$H17,IF(AND(W25="Z"),"7:36"))))))))</f>
        <v>0:00</v>
      </c>
      <c r="BC25" s="14" t="str">
        <f>IF(X25="A","7:36",IF(AND(X25="B"),"7:36",IF(AND(X25="N"),"9:30",IF(AND(X25&lt;=""),"0:00",IF(AND(X25="Q"),"Données!$I2",IF(AND(X25="/"),"0:00",IF(AND(X25="CP"),Données!$H17,IF(AND(X25="Z"),"7:36"))))))))</f>
        <v>0:00</v>
      </c>
      <c r="BD25" s="14" t="str">
        <f>IF(Y25="A","7:36",IF(AND(Y25="B"),"7:36",IF(AND(Y25="N"),"9:30",IF(AND(Y25&lt;=""),"0:00",IF(AND(Y25="Q"),"Données!$I2",IF(AND(Y25="/"),"0:00",IF(AND(Y25="CP"),Données!$H17,IF(AND(Y25="Z"),"7:36"))))))))</f>
        <v>0:00</v>
      </c>
      <c r="BE25" s="14" t="str">
        <f>IF(Z25="A","7:36",IF(AND(Z25="B"),"7:36",IF(AND(Z25="N"),"9:30",IF(AND(Z25&lt;=""),"0:00",IF(AND(Z25="Q"),"Données!$I2",IF(AND(Z25="/"),"0:00",IF(AND(Z25="CP"),Données!$H17,IF(AND(Z25="Z"),"7:36"))))))))</f>
        <v>0:00</v>
      </c>
      <c r="BF25" s="14" t="str">
        <f>IF(AA25="A","7:36",IF(AND(AA25="B"),"7:36",IF(AND(AA25="N"),"9:30",IF(AND(AA25&lt;=""),"0:00",IF(AND(AA25="Q"),"Données!$I2",IF(AND(AA25="/"),"0:00",IF(AND(AA25="CP"),Données!$H17,IF(AND(AA25="Z"),"7:36"))))))))</f>
        <v>0:00</v>
      </c>
      <c r="BG25" s="14" t="str">
        <f>IF(AB25="A","7:36",IF(AND(AB25="B"),"7:36",IF(AND(AB25="N"),"9:30",IF(AND(AB25&lt;=""),"0:00",IF(AND(AB25="Q"),"Données!$I2",IF(AND(AB25="/"),"0:00",IF(AND(AB25="CP"),Données!$H17,IF(AND(AB25="Z"),"7:36"))))))))</f>
        <v>0:00</v>
      </c>
      <c r="BH25" s="14" t="str">
        <f>IF(AC25="A","7:36",IF(AND(AC25="B"),"7:36",IF(AND(AC25="N"),"9:30",IF(AND(AC25&lt;=""),"0:00",IF(AND(AC25="Q"),"Données!$I2",IF(AND(AC25="/"),"0:00",IF(AND(AC25="CP"),Données!$H17,IF(AND(AC25="Z"),"7:36"))))))))</f>
        <v>0:00</v>
      </c>
      <c r="BI25" s="14" t="str">
        <f>IF(AD25="A","7:36",IF(AND(AD25="B"),"7:36",IF(AND(AD25="N"),"9:30",IF(AND(AD25&lt;=""),"0:00",IF(AND(AD25="Q"),"Données!$I2",IF(AND(AD25="/"),"0:00",IF(AND(AD25="CP"),Données!$H17,IF(AND(AD25="Z"),"7:36"))))))))</f>
        <v>0:00</v>
      </c>
      <c r="BJ25" s="14" t="str">
        <f>IF(AE25="A","7:36",IF(AND(AE25="B"),"7:36",IF(AND(AE25="N"),"9:30",IF(AND(AE25&lt;=""),"0:00",IF(AND(AE25="Q"),"Données!$I2",IF(AND(AE25="/"),"0:00",IF(AND(AE25="CP"),Données!$H17,IF(AND(AE25="Z"),"7:36"))))))))</f>
        <v>0:00</v>
      </c>
      <c r="BK25" s="14" t="str">
        <f>IF(AF25="A","7:36",IF(AND(AF25="B"),"7:36",IF(AND(AF25="N"),"9:30",IF(AND(AF25&lt;=""),"0:00",IF(AND(AF25="Q"),"Données!$I2",IF(AND(AF25="/"),"0:00",IF(AND(AF25="CP"),Données!$H17,IF(AND(AF25="Z"),"7:36"))))))))</f>
        <v>0:00</v>
      </c>
      <c r="BL25" s="14" t="str">
        <f>IF(AG25="A","7:36",IF(AND(AG25="B"),"7:36",IF(AND(AG25="N"),"9:30",IF(AND(AG25&lt;=""),"0:00",IF(AND(AG25="Q"),"Données!$I2",IF(AND(AG25="/"),"0:00",IF(AND(AG25="CP"),Données!$H17,IF(AND(AG25="Z"),"7:36"))))))))</f>
        <v>0:00</v>
      </c>
      <c r="BM25" s="14" t="str">
        <f>IF(AH25="A","7:36",IF(AND(AH25="B"),"7:36",IF(AND(AH25="N"),"9:30",IF(AND(AH25&lt;=""),"0:00",IF(AND(AH25="Q"),"Données!$I2",IF(AND(AH25="/"),"0:00",IF(AND(AH25="CP"),Données!$H17,IF(AND(AH25="Z"),"7:36"))))))))</f>
        <v>0:00</v>
      </c>
      <c r="BN25" s="27" t="str">
        <f t="shared" si="1"/>
        <v/>
      </c>
      <c r="BO25" s="26">
        <f>IF(AND($D$7&lt;&gt;""),IF(MONTH(D$7)=MONTH($D$7),NETWORKDAYS(Données!$K$1,Données!$L$1)))</f>
        <v>23</v>
      </c>
      <c r="BP25" s="28" t="e">
        <f t="shared" si="2"/>
        <v>#VALUE!</v>
      </c>
      <c r="BQ25" s="27" t="e">
        <f t="shared" si="3"/>
        <v>#VALUE!</v>
      </c>
      <c r="BR25" s="27" t="str">
        <f t="shared" si="4"/>
        <v/>
      </c>
    </row>
    <row r="26" spans="1:70" x14ac:dyDescent="0.3">
      <c r="A26" s="18" t="str">
        <f>IF($D$8&lt;&gt;"",Données!C18,"")</f>
        <v/>
      </c>
      <c r="B26" s="19" t="str">
        <f>IF($D$8&lt;&gt;"",Données!D18,"")</f>
        <v/>
      </c>
      <c r="C26" s="20" t="str">
        <f>IF($D$8&lt;&gt;"",Données!E18,"")</f>
        <v/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14" t="str">
        <f>IF(D26="A","7:36",IF(AND(D26="B"),"7:36",IF(AND(D26="N"),"9:30",IF(AND(D26&lt;=""),"0:00",IF(AND(D26="Q"),"Données!$I2",IF(AND(D26="/"),"0:00",IF(AND(D26="CP"),Données!$H18,IF(AND(D26="Z"),"7:36"))))))))</f>
        <v>0:00</v>
      </c>
      <c r="AJ26" s="14" t="str">
        <f>IF(E26="A","7:36",IF(AND(E26="B"),"7:36",IF(AND(E26="N"),"9:30",IF(AND(E26&lt;=""),"0:00",IF(AND(E26="Q"),"Données!$I2",IF(AND(E26="/"),"0:00",IF(AND(E26="CP"),Données!$H18,IF(AND(E26="Z"),"7:36"))))))))</f>
        <v>0:00</v>
      </c>
      <c r="AK26" s="14" t="str">
        <f>IF(F26="A","7:36",IF(AND(F26="B"),"7:36",IF(AND(F26="N"),"9:30",IF(AND(F26&lt;=""),"0:00",IF(AND(F26="Q"),"Données!$I2",IF(AND(F26="/"),"0:00",IF(AND(F26="CP"),Données!$H18,IF(AND(F26="Z"),"7:36"))))))))</f>
        <v>0:00</v>
      </c>
      <c r="AL26" s="14" t="str">
        <f>IF(G26="A","7:36",IF(AND(G26="B"),"7:36",IF(AND(G26="N"),"9:30",IF(AND(G26&lt;=""),"0:00",IF(AND(G26="Q"),"Données!$I2",IF(AND(G26="/"),"0:00",IF(AND(G26="CP"),Données!$H18,IF(AND(G26="Z"),"7:36"))))))))</f>
        <v>0:00</v>
      </c>
      <c r="AM26" s="14" t="str">
        <f>IF(H26="A","7:36",IF(AND(H26="B"),"7:36",IF(AND(H26="N"),"9:30",IF(AND(H26&lt;=""),"0:00",IF(AND(H26="Q"),"Données!$I2",IF(AND(H26="/"),"0:00",IF(AND(H26="CP"),Données!$H18,IF(AND(H26="Z"),"7:36"))))))))</f>
        <v>0:00</v>
      </c>
      <c r="AN26" s="14" t="str">
        <f>IF(I26="A","7:36",IF(AND(I26="B"),"7:36",IF(AND(I26="N"),"9:30",IF(AND(I26&lt;=""),"0:00",IF(AND(I26="Q"),"Données!$I2",IF(AND(I26="/"),"0:00",IF(AND(I26="CP"),Données!$H18,IF(AND(I26="Z"),"7:36"))))))))</f>
        <v>0:00</v>
      </c>
      <c r="AO26" s="14" t="str">
        <f>IF(J26="A","7:36",IF(AND(J26="B"),"7:36",IF(AND(J26="N"),"9:30",IF(AND(J26&lt;=""),"0:00",IF(AND(J26="Q"),"Données!$I2",IF(AND(J26="/"),"0:00",IF(AND(J26="CP"),Données!$H18,IF(AND(J26="Z"),"7:36"))))))))</f>
        <v>0:00</v>
      </c>
      <c r="AP26" s="14" t="str">
        <f>IF(K26="A","7:36",IF(AND(K26="B"),"7:36",IF(AND(K26="N"),"9:30",IF(AND(K26&lt;=""),"0:00",IF(AND(K26="Q"),"Données!$I2",IF(AND(K26="/"),"0:00",IF(AND(K26="CP"),Données!$H18,IF(AND(K26="Z"),"7:36"))))))))</f>
        <v>0:00</v>
      </c>
      <c r="AQ26" s="14" t="str">
        <f>IF(L26="A","7:36",IF(AND(L26="B"),"7:36",IF(AND(L26="N"),"9:30",IF(AND(L26&lt;=""),"0:00",IF(AND(L26="Q"),"Données!$I2",IF(AND(L26="/"),"0:00",IF(AND(L26="CP"),Données!$H18,IF(AND(L26="Z"),"7:36"))))))))</f>
        <v>0:00</v>
      </c>
      <c r="AR26" s="14" t="str">
        <f>IF(M26="A","7:36",IF(AND(M26="B"),"7:36",IF(AND(M26="N"),"9:30",IF(AND(M26&lt;=""),"0:00",IF(AND(M26="Q"),"Données!$I2",IF(AND(M26="/"),"0:00",IF(AND(M26="CP"),Données!$H18,IF(AND(M26="Z"),"7:36"))))))))</f>
        <v>0:00</v>
      </c>
      <c r="AS26" s="14" t="str">
        <f>IF(N26="A","7:36",IF(AND(N26="B"),"7:36",IF(AND(N26="N"),"9:30",IF(AND(N26&lt;=""),"0:00",IF(AND(N26="Q"),"Données!$I2",IF(AND(N26="/"),"0:00",IF(AND(N26="CP"),Données!$H18,IF(AND(N26="Z"),"7:36"))))))))</f>
        <v>0:00</v>
      </c>
      <c r="AT26" s="14" t="str">
        <f>IF(O26="A","7:36",IF(AND(O26="B"),"7:36",IF(AND(O26="N"),"9:30",IF(AND(O26&lt;=""),"0:00",IF(AND(O26="Q"),"Données!$I2",IF(AND(O26="/"),"0:00",IF(AND(O26="CP"),Données!$H18,IF(AND(O26="Z"),"7:36"))))))))</f>
        <v>0:00</v>
      </c>
      <c r="AU26" s="14" t="str">
        <f>IF(P26="A","7:36",IF(AND(P26="B"),"7:36",IF(AND(P26="N"),"9:30",IF(AND(P26&lt;=""),"0:00",IF(AND(P26="Q"),"Données!$I2",IF(AND(P26="/"),"0:00",IF(AND(P26="CP"),Données!$H18,IF(AND(P26="Z"),"7:36"))))))))</f>
        <v>0:00</v>
      </c>
      <c r="AV26" s="14" t="str">
        <f>IF(Q26="A","7:36",IF(AND(Q26="B"),"7:36",IF(AND(Q26="N"),"9:30",IF(AND(Q26&lt;=""),"0:00",IF(AND(Q26="Q"),"Données!$I2",IF(AND(Q26="/"),"0:00",IF(AND(Q26="CP"),Données!$H18,IF(AND(Q26="Z"),"7:36"))))))))</f>
        <v>0:00</v>
      </c>
      <c r="AW26" s="14" t="str">
        <f>IF(R26="A","7:36",IF(AND(R26="B"),"7:36",IF(AND(R26="N"),"9:30",IF(AND(R26&lt;=""),"0:00",IF(AND(R26="Q"),"Données!$I2",IF(AND(R26="/"),"0:00",IF(AND(R26="CP"),Données!$H18,IF(AND(R26="Z"),"7:36"))))))))</f>
        <v>0:00</v>
      </c>
      <c r="AX26" s="14" t="str">
        <f>IF(S26="A","7:36",IF(AND(S26="B"),"7:36",IF(AND(S26="N"),"9:30",IF(AND(S26&lt;=""),"0:00",IF(AND(S26="Q"),"Données!$I2",IF(AND(S26="/"),"0:00",IF(AND(S26="CP"),Données!$H18,IF(AND(S26="Z"),"7:36"))))))))</f>
        <v>0:00</v>
      </c>
      <c r="AY26" s="14" t="str">
        <f>IF(T26="A","7:36",IF(AND(T26="B"),"7:36",IF(AND(T26="N"),"9:30",IF(AND(T26&lt;=""),"0:00",IF(AND(T26="Q"),"Données!$I2",IF(AND(T26="/"),"0:00",IF(AND(T26="CP"),Données!$H18,IF(AND(T26="Z"),"7:36"))))))))</f>
        <v>0:00</v>
      </c>
      <c r="AZ26" s="14" t="str">
        <f>IF(U26="A","7:36",IF(AND(U26="B"),"7:36",IF(AND(U26="N"),"9:30",IF(AND(U26&lt;=""),"0:00",IF(AND(U26="Q"),"Données!$I2",IF(AND(U26="/"),"0:00",IF(AND(U26="CP"),Données!$H18,IF(AND(U26="Z"),"7:36"))))))))</f>
        <v>0:00</v>
      </c>
      <c r="BA26" s="14" t="str">
        <f>IF(V26="A","7:36",IF(AND(V26="B"),"7:36",IF(AND(V26="N"),"9:30",IF(AND(V26&lt;=""),"0:00",IF(AND(V26="Q"),"Données!$I2",IF(AND(V26="/"),"0:00",IF(AND(V26="CP"),Données!$H18,IF(AND(V26="Z"),"7:36"))))))))</f>
        <v>0:00</v>
      </c>
      <c r="BB26" s="14" t="str">
        <f>IF(W26="A","7:36",IF(AND(W26="B"),"7:36",IF(AND(W26="N"),"9:30",IF(AND(W26&lt;=""),"0:00",IF(AND(W26="Q"),"Données!$I2",IF(AND(W26="/"),"0:00",IF(AND(W26="CP"),Données!$H18,IF(AND(W26="Z"),"7:36"))))))))</f>
        <v>0:00</v>
      </c>
      <c r="BC26" s="14" t="str">
        <f>IF(X26="A","7:36",IF(AND(X26="B"),"7:36",IF(AND(X26="N"),"9:30",IF(AND(X26&lt;=""),"0:00",IF(AND(X26="Q"),"Données!$I2",IF(AND(X26="/"),"0:00",IF(AND(X26="CP"),Données!$H18,IF(AND(X26="Z"),"7:36"))))))))</f>
        <v>0:00</v>
      </c>
      <c r="BD26" s="14" t="str">
        <f>IF(Y26="A","7:36",IF(AND(Y26="B"),"7:36",IF(AND(Y26="N"),"9:30",IF(AND(Y26&lt;=""),"0:00",IF(AND(Y26="Q"),"Données!$I2",IF(AND(Y26="/"),"0:00",IF(AND(Y26="CP"),Données!$H18,IF(AND(Y26="Z"),"7:36"))))))))</f>
        <v>0:00</v>
      </c>
      <c r="BE26" s="14" t="str">
        <f>IF(Z26="A","7:36",IF(AND(Z26="B"),"7:36",IF(AND(Z26="N"),"9:30",IF(AND(Z26&lt;=""),"0:00",IF(AND(Z26="Q"),"Données!$I2",IF(AND(Z26="/"),"0:00",IF(AND(Z26="CP"),Données!$H18,IF(AND(Z26="Z"),"7:36"))))))))</f>
        <v>0:00</v>
      </c>
      <c r="BF26" s="14" t="str">
        <f>IF(AA26="A","7:36",IF(AND(AA26="B"),"7:36",IF(AND(AA26="N"),"9:30",IF(AND(AA26&lt;=""),"0:00",IF(AND(AA26="Q"),"Données!$I2",IF(AND(AA26="/"),"0:00",IF(AND(AA26="CP"),Données!$H18,IF(AND(AA26="Z"),"7:36"))))))))</f>
        <v>0:00</v>
      </c>
      <c r="BG26" s="14" t="str">
        <f>IF(AB26="A","7:36",IF(AND(AB26="B"),"7:36",IF(AND(AB26="N"),"9:30",IF(AND(AB26&lt;=""),"0:00",IF(AND(AB26="Q"),"Données!$I2",IF(AND(AB26="/"),"0:00",IF(AND(AB26="CP"),Données!$H18,IF(AND(AB26="Z"),"7:36"))))))))</f>
        <v>0:00</v>
      </c>
      <c r="BH26" s="14" t="str">
        <f>IF(AC26="A","7:36",IF(AND(AC26="B"),"7:36",IF(AND(AC26="N"),"9:30",IF(AND(AC26&lt;=""),"0:00",IF(AND(AC26="Q"),"Données!$I2",IF(AND(AC26="/"),"0:00",IF(AND(AC26="CP"),Données!$H18,IF(AND(AC26="Z"),"7:36"))))))))</f>
        <v>0:00</v>
      </c>
      <c r="BI26" s="14" t="str">
        <f>IF(AD26="A","7:36",IF(AND(AD26="B"),"7:36",IF(AND(AD26="N"),"9:30",IF(AND(AD26&lt;=""),"0:00",IF(AND(AD26="Q"),"Données!$I2",IF(AND(AD26="/"),"0:00",IF(AND(AD26="CP"),Données!$H18,IF(AND(AD26="Z"),"7:36"))))))))</f>
        <v>0:00</v>
      </c>
      <c r="BJ26" s="14" t="str">
        <f>IF(AE26="A","7:36",IF(AND(AE26="B"),"7:36",IF(AND(AE26="N"),"9:30",IF(AND(AE26&lt;=""),"0:00",IF(AND(AE26="Q"),"Données!$I2",IF(AND(AE26="/"),"0:00",IF(AND(AE26="CP"),Données!$H18,IF(AND(AE26="Z"),"7:36"))))))))</f>
        <v>0:00</v>
      </c>
      <c r="BK26" s="14" t="str">
        <f>IF(AF26="A","7:36",IF(AND(AF26="B"),"7:36",IF(AND(AF26="N"),"9:30",IF(AND(AF26&lt;=""),"0:00",IF(AND(AF26="Q"),"Données!$I2",IF(AND(AF26="/"),"0:00",IF(AND(AF26="CP"),Données!$H18,IF(AND(AF26="Z"),"7:36"))))))))</f>
        <v>0:00</v>
      </c>
      <c r="BL26" s="14" t="str">
        <f>IF(AG26="A","7:36",IF(AND(AG26="B"),"7:36",IF(AND(AG26="N"),"9:30",IF(AND(AG26&lt;=""),"0:00",IF(AND(AG26="Q"),"Données!$I2",IF(AND(AG26="/"),"0:00",IF(AND(AG26="CP"),Données!$H18,IF(AND(AG26="Z"),"7:36"))))))))</f>
        <v>0:00</v>
      </c>
      <c r="BM26" s="14" t="str">
        <f>IF(AH26="A","7:36",IF(AND(AH26="B"),"7:36",IF(AND(AH26="N"),"9:30",IF(AND(AH26&lt;=""),"0:00",IF(AND(AH26="Q"),"Données!$I2",IF(AND(AH26="/"),"0:00",IF(AND(AH26="CP"),Données!$H18,IF(AND(AH26="Z"),"7:36"))))))))</f>
        <v>0:00</v>
      </c>
      <c r="BN26" s="27" t="str">
        <f t="shared" si="1"/>
        <v/>
      </c>
      <c r="BO26" s="26">
        <f>IF(AND($D$7&lt;&gt;""),IF(MONTH(D$7)=MONTH($D$7),NETWORKDAYS(Données!$K$1,Données!$L$1)))</f>
        <v>23</v>
      </c>
      <c r="BP26" s="28" t="e">
        <f t="shared" si="2"/>
        <v>#VALUE!</v>
      </c>
      <c r="BQ26" s="27" t="e">
        <f t="shared" si="3"/>
        <v>#VALUE!</v>
      </c>
      <c r="BR26" s="27" t="str">
        <f t="shared" si="4"/>
        <v/>
      </c>
    </row>
    <row r="27" spans="1:70" x14ac:dyDescent="0.3">
      <c r="A27" s="18" t="str">
        <f>IF($D$8&lt;&gt;"",Données!C19,"")</f>
        <v/>
      </c>
      <c r="B27" s="19" t="str">
        <f>IF($D$8&lt;&gt;"",Données!D19,"")</f>
        <v/>
      </c>
      <c r="C27" s="20" t="str">
        <f>IF($D$8&lt;&gt;"",Données!E19,"")</f>
        <v/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14" t="str">
        <f>IF(D27="A","7:36",IF(AND(D27="B"),"7:36",IF(AND(D27="N"),"9:30",IF(AND(D27&lt;=""),"0:00",IF(AND(D27="Q"),"Données!$I2",IF(AND(D27="/"),"0:00",IF(AND(D27="CP"),Données!$H19,IF(AND(D27="Z"),"7:36"))))))))</f>
        <v>0:00</v>
      </c>
      <c r="AJ27" s="14" t="str">
        <f>IF(E27="A","7:36",IF(AND(E27="B"),"7:36",IF(AND(E27="N"),"9:30",IF(AND(E27&lt;=""),"0:00",IF(AND(E27="Q"),"Données!$I2",IF(AND(E27="/"),"0:00",IF(AND(E27="CP"),Données!$H19,IF(AND(E27="Z"),"7:36"))))))))</f>
        <v>0:00</v>
      </c>
      <c r="AK27" s="14" t="str">
        <f>IF(F27="A","7:36",IF(AND(F27="B"),"7:36",IF(AND(F27="N"),"9:30",IF(AND(F27&lt;=""),"0:00",IF(AND(F27="Q"),"Données!$I2",IF(AND(F27="/"),"0:00",IF(AND(F27="CP"),Données!$H19,IF(AND(F27="Z"),"7:36"))))))))</f>
        <v>0:00</v>
      </c>
      <c r="AL27" s="14" t="str">
        <f>IF(G27="A","7:36",IF(AND(G27="B"),"7:36",IF(AND(G27="N"),"9:30",IF(AND(G27&lt;=""),"0:00",IF(AND(G27="Q"),"Données!$I2",IF(AND(G27="/"),"0:00",IF(AND(G27="CP"),Données!$H19,IF(AND(G27="Z"),"7:36"))))))))</f>
        <v>0:00</v>
      </c>
      <c r="AM27" s="14" t="str">
        <f>IF(H27="A","7:36",IF(AND(H27="B"),"7:36",IF(AND(H27="N"),"9:30",IF(AND(H27&lt;=""),"0:00",IF(AND(H27="Q"),"Données!$I2",IF(AND(H27="/"),"0:00",IF(AND(H27="CP"),Données!$H19,IF(AND(H27="Z"),"7:36"))))))))</f>
        <v>0:00</v>
      </c>
      <c r="AN27" s="14" t="str">
        <f>IF(I27="A","7:36",IF(AND(I27="B"),"7:36",IF(AND(I27="N"),"9:30",IF(AND(I27&lt;=""),"0:00",IF(AND(I27="Q"),"Données!$I2",IF(AND(I27="/"),"0:00",IF(AND(I27="CP"),Données!$H19,IF(AND(I27="Z"),"7:36"))))))))</f>
        <v>0:00</v>
      </c>
      <c r="AO27" s="14" t="str">
        <f>IF(J27="A","7:36",IF(AND(J27="B"),"7:36",IF(AND(J27="N"),"9:30",IF(AND(J27&lt;=""),"0:00",IF(AND(J27="Q"),"Données!$I2",IF(AND(J27="/"),"0:00",IF(AND(J27="CP"),Données!$H19,IF(AND(J27="Z"),"7:36"))))))))</f>
        <v>0:00</v>
      </c>
      <c r="AP27" s="14" t="str">
        <f>IF(K27="A","7:36",IF(AND(K27="B"),"7:36",IF(AND(K27="N"),"9:30",IF(AND(K27&lt;=""),"0:00",IF(AND(K27="Q"),"Données!$I2",IF(AND(K27="/"),"0:00",IF(AND(K27="CP"),Données!$H19,IF(AND(K27="Z"),"7:36"))))))))</f>
        <v>0:00</v>
      </c>
      <c r="AQ27" s="14" t="str">
        <f>IF(L27="A","7:36",IF(AND(L27="B"),"7:36",IF(AND(L27="N"),"9:30",IF(AND(L27&lt;=""),"0:00",IF(AND(L27="Q"),"Données!$I2",IF(AND(L27="/"),"0:00",IF(AND(L27="CP"),Données!$H19,IF(AND(L27="Z"),"7:36"))))))))</f>
        <v>0:00</v>
      </c>
      <c r="AR27" s="14" t="str">
        <f>IF(M27="A","7:36",IF(AND(M27="B"),"7:36",IF(AND(M27="N"),"9:30",IF(AND(M27&lt;=""),"0:00",IF(AND(M27="Q"),"Données!$I2",IF(AND(M27="/"),"0:00",IF(AND(M27="CP"),Données!$H19,IF(AND(M27="Z"),"7:36"))))))))</f>
        <v>0:00</v>
      </c>
      <c r="AS27" s="14" t="str">
        <f>IF(N27="A","7:36",IF(AND(N27="B"),"7:36",IF(AND(N27="N"),"9:30",IF(AND(N27&lt;=""),"0:00",IF(AND(N27="Q"),"Données!$I2",IF(AND(N27="/"),"0:00",IF(AND(N27="CP"),Données!$H19,IF(AND(N27="Z"),"7:36"))))))))</f>
        <v>0:00</v>
      </c>
      <c r="AT27" s="14" t="str">
        <f>IF(O27="A","7:36",IF(AND(O27="B"),"7:36",IF(AND(O27="N"),"9:30",IF(AND(O27&lt;=""),"0:00",IF(AND(O27="Q"),"Données!$I2",IF(AND(O27="/"),"0:00",IF(AND(O27="CP"),Données!$H19,IF(AND(O27="Z"),"7:36"))))))))</f>
        <v>0:00</v>
      </c>
      <c r="AU27" s="14" t="str">
        <f>IF(P27="A","7:36",IF(AND(P27="B"),"7:36",IF(AND(P27="N"),"9:30",IF(AND(P27&lt;=""),"0:00",IF(AND(P27="Q"),"Données!$I2",IF(AND(P27="/"),"0:00",IF(AND(P27="CP"),Données!$H19,IF(AND(P27="Z"),"7:36"))))))))</f>
        <v>0:00</v>
      </c>
      <c r="AV27" s="14" t="str">
        <f>IF(Q27="A","7:36",IF(AND(Q27="B"),"7:36",IF(AND(Q27="N"),"9:30",IF(AND(Q27&lt;=""),"0:00",IF(AND(Q27="Q"),"Données!$I2",IF(AND(Q27="/"),"0:00",IF(AND(Q27="CP"),Données!$H19,IF(AND(Q27="Z"),"7:36"))))))))</f>
        <v>0:00</v>
      </c>
      <c r="AW27" s="14" t="str">
        <f>IF(R27="A","7:36",IF(AND(R27="B"),"7:36",IF(AND(R27="N"),"9:30",IF(AND(R27&lt;=""),"0:00",IF(AND(R27="Q"),"Données!$I2",IF(AND(R27="/"),"0:00",IF(AND(R27="CP"),Données!$H19,IF(AND(R27="Z"),"7:36"))))))))</f>
        <v>0:00</v>
      </c>
      <c r="AX27" s="14" t="str">
        <f>IF(S27="A","7:36",IF(AND(S27="B"),"7:36",IF(AND(S27="N"),"9:30",IF(AND(S27&lt;=""),"0:00",IF(AND(S27="Q"),"Données!$I2",IF(AND(S27="/"),"0:00",IF(AND(S27="CP"),Données!$H19,IF(AND(S27="Z"),"7:36"))))))))</f>
        <v>0:00</v>
      </c>
      <c r="AY27" s="14" t="str">
        <f>IF(T27="A","7:36",IF(AND(T27="B"),"7:36",IF(AND(T27="N"),"9:30",IF(AND(T27&lt;=""),"0:00",IF(AND(T27="Q"),"Données!$I2",IF(AND(T27="/"),"0:00",IF(AND(T27="CP"),Données!$H19,IF(AND(T27="Z"),"7:36"))))))))</f>
        <v>0:00</v>
      </c>
      <c r="AZ27" s="14" t="str">
        <f>IF(U27="A","7:36",IF(AND(U27="B"),"7:36",IF(AND(U27="N"),"9:30",IF(AND(U27&lt;=""),"0:00",IF(AND(U27="Q"),"Données!$I2",IF(AND(U27="/"),"0:00",IF(AND(U27="CP"),Données!$H19,IF(AND(U27="Z"),"7:36"))))))))</f>
        <v>0:00</v>
      </c>
      <c r="BA27" s="14" t="str">
        <f>IF(V27="A","7:36",IF(AND(V27="B"),"7:36",IF(AND(V27="N"),"9:30",IF(AND(V27&lt;=""),"0:00",IF(AND(V27="Q"),"Données!$I2",IF(AND(V27="/"),"0:00",IF(AND(V27="CP"),Données!$H19,IF(AND(V27="Z"),"7:36"))))))))</f>
        <v>0:00</v>
      </c>
      <c r="BB27" s="14" t="str">
        <f>IF(W27="A","7:36",IF(AND(W27="B"),"7:36",IF(AND(W27="N"),"9:30",IF(AND(W27&lt;=""),"0:00",IF(AND(W27="Q"),"Données!$I2",IF(AND(W27="/"),"0:00",IF(AND(W27="CP"),Données!$H19,IF(AND(W27="Z"),"7:36"))))))))</f>
        <v>0:00</v>
      </c>
      <c r="BC27" s="14" t="str">
        <f>IF(X27="A","7:36",IF(AND(X27="B"),"7:36",IF(AND(X27="N"),"9:30",IF(AND(X27&lt;=""),"0:00",IF(AND(X27="Q"),"Données!$I2",IF(AND(X27="/"),"0:00",IF(AND(X27="CP"),Données!$H19,IF(AND(X27="Z"),"7:36"))))))))</f>
        <v>0:00</v>
      </c>
      <c r="BD27" s="14" t="str">
        <f>IF(Y27="A","7:36",IF(AND(Y27="B"),"7:36",IF(AND(Y27="N"),"9:30",IF(AND(Y27&lt;=""),"0:00",IF(AND(Y27="Q"),"Données!$I2",IF(AND(Y27="/"),"0:00",IF(AND(Y27="CP"),Données!$H19,IF(AND(Y27="Z"),"7:36"))))))))</f>
        <v>0:00</v>
      </c>
      <c r="BE27" s="14" t="str">
        <f>IF(Z27="A","7:36",IF(AND(Z27="B"),"7:36",IF(AND(Z27="N"),"9:30",IF(AND(Z27&lt;=""),"0:00",IF(AND(Z27="Q"),"Données!$I2",IF(AND(Z27="/"),"0:00",IF(AND(Z27="CP"),Données!$H19,IF(AND(Z27="Z"),"7:36"))))))))</f>
        <v>0:00</v>
      </c>
      <c r="BF27" s="14" t="str">
        <f>IF(AA27="A","7:36",IF(AND(AA27="B"),"7:36",IF(AND(AA27="N"),"9:30",IF(AND(AA27&lt;=""),"0:00",IF(AND(AA27="Q"),"Données!$I2",IF(AND(AA27="/"),"0:00",IF(AND(AA27="CP"),Données!$H19,IF(AND(AA27="Z"),"7:36"))))))))</f>
        <v>0:00</v>
      </c>
      <c r="BG27" s="14" t="str">
        <f>IF(AB27="A","7:36",IF(AND(AB27="B"),"7:36",IF(AND(AB27="N"),"9:30",IF(AND(AB27&lt;=""),"0:00",IF(AND(AB27="Q"),"Données!$I2",IF(AND(AB27="/"),"0:00",IF(AND(AB27="CP"),Données!$H19,IF(AND(AB27="Z"),"7:36"))))))))</f>
        <v>0:00</v>
      </c>
      <c r="BH27" s="14" t="str">
        <f>IF(AC27="A","7:36",IF(AND(AC27="B"),"7:36",IF(AND(AC27="N"),"9:30",IF(AND(AC27&lt;=""),"0:00",IF(AND(AC27="Q"),"Données!$I2",IF(AND(AC27="/"),"0:00",IF(AND(AC27="CP"),Données!$H19,IF(AND(AC27="Z"),"7:36"))))))))</f>
        <v>0:00</v>
      </c>
      <c r="BI27" s="14" t="str">
        <f>IF(AD27="A","7:36",IF(AND(AD27="B"),"7:36",IF(AND(AD27="N"),"9:30",IF(AND(AD27&lt;=""),"0:00",IF(AND(AD27="Q"),"Données!$I2",IF(AND(AD27="/"),"0:00",IF(AND(AD27="CP"),Données!$H19,IF(AND(AD27="Z"),"7:36"))))))))</f>
        <v>0:00</v>
      </c>
      <c r="BJ27" s="14" t="str">
        <f>IF(AE27="A","7:36",IF(AND(AE27="B"),"7:36",IF(AND(AE27="N"),"9:30",IF(AND(AE27&lt;=""),"0:00",IF(AND(AE27="Q"),"Données!$I2",IF(AND(AE27="/"),"0:00",IF(AND(AE27="CP"),Données!$H19,IF(AND(AE27="Z"),"7:36"))))))))</f>
        <v>0:00</v>
      </c>
      <c r="BK27" s="14" t="str">
        <f>IF(AF27="A","7:36",IF(AND(AF27="B"),"7:36",IF(AND(AF27="N"),"9:30",IF(AND(AF27&lt;=""),"0:00",IF(AND(AF27="Q"),"Données!$I2",IF(AND(AF27="/"),"0:00",IF(AND(AF27="CP"),Données!$H19,IF(AND(AF27="Z"),"7:36"))))))))</f>
        <v>0:00</v>
      </c>
      <c r="BL27" s="14" t="str">
        <f>IF(AG27="A","7:36",IF(AND(AG27="B"),"7:36",IF(AND(AG27="N"),"9:30",IF(AND(AG27&lt;=""),"0:00",IF(AND(AG27="Q"),"Données!$I2",IF(AND(AG27="/"),"0:00",IF(AND(AG27="CP"),Données!$H19,IF(AND(AG27="Z"),"7:36"))))))))</f>
        <v>0:00</v>
      </c>
      <c r="BM27" s="14" t="str">
        <f>IF(AH27="A","7:36",IF(AND(AH27="B"),"7:36",IF(AND(AH27="N"),"9:30",IF(AND(AH27&lt;=""),"0:00",IF(AND(AH27="Q"),"Données!$I2",IF(AND(AH27="/"),"0:00",IF(AND(AH27="CP"),Données!$H19,IF(AND(AH27="Z"),"7:36"))))))))</f>
        <v>0:00</v>
      </c>
      <c r="BN27" s="27" t="str">
        <f t="shared" si="1"/>
        <v/>
      </c>
      <c r="BO27" s="26">
        <f>IF(AND($D$7&lt;&gt;""),IF(MONTH(D$7)=MONTH($D$7),NETWORKDAYS(Données!$K$1,Données!$L$1)))</f>
        <v>23</v>
      </c>
      <c r="BP27" s="28" t="e">
        <f t="shared" si="2"/>
        <v>#VALUE!</v>
      </c>
      <c r="BQ27" s="27" t="e">
        <f t="shared" si="3"/>
        <v>#VALUE!</v>
      </c>
      <c r="BR27" s="27" t="str">
        <f t="shared" si="4"/>
        <v/>
      </c>
    </row>
    <row r="28" spans="1:70" x14ac:dyDescent="0.3">
      <c r="A28" s="18" t="str">
        <f>IF($D$8&lt;&gt;"",Données!C20,"")</f>
        <v/>
      </c>
      <c r="B28" s="19" t="str">
        <f>IF($D$8&lt;&gt;"",Données!D20,"")</f>
        <v/>
      </c>
      <c r="C28" s="20" t="str">
        <f>IF($D$8&lt;&gt;"",Données!E20,"")</f>
        <v/>
      </c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14" t="str">
        <f>IF(D28="A","7:36",IF(AND(D28="B"),"7:36",IF(AND(D28="N"),"9:30",IF(AND(D28&lt;=""),"0:00",IF(AND(D28="Q"),"Données!$I2",IF(AND(D28="/"),"0:00",IF(AND(D28="CP"),Données!$H20,IF(AND(D28="Z"),"7:36"))))))))</f>
        <v>0:00</v>
      </c>
      <c r="AJ28" s="14" t="str">
        <f>IF(E28="A","7:36",IF(AND(E28="B"),"7:36",IF(AND(E28="N"),"9:30",IF(AND(E28&lt;=""),"0:00",IF(AND(E28="Q"),"Données!$I2",IF(AND(E28="/"),"0:00",IF(AND(E28="CP"),Données!$H20,IF(AND(E28="Z"),"7:36"))))))))</f>
        <v>0:00</v>
      </c>
      <c r="AK28" s="14" t="str">
        <f>IF(F28="A","7:36",IF(AND(F28="B"),"7:36",IF(AND(F28="N"),"9:30",IF(AND(F28&lt;=""),"0:00",IF(AND(F28="Q"),"Données!$I2",IF(AND(F28="/"),"0:00",IF(AND(F28="CP"),Données!$H20,IF(AND(F28="Z"),"7:36"))))))))</f>
        <v>0:00</v>
      </c>
      <c r="AL28" s="14" t="str">
        <f>IF(G28="A","7:36",IF(AND(G28="B"),"7:36",IF(AND(G28="N"),"9:30",IF(AND(G28&lt;=""),"0:00",IF(AND(G28="Q"),"Données!$I2",IF(AND(G28="/"),"0:00",IF(AND(G28="CP"),Données!$H20,IF(AND(G28="Z"),"7:36"))))))))</f>
        <v>0:00</v>
      </c>
      <c r="AM28" s="14" t="str">
        <f>IF(H28="A","7:36",IF(AND(H28="B"),"7:36",IF(AND(H28="N"),"9:30",IF(AND(H28&lt;=""),"0:00",IF(AND(H28="Q"),"Données!$I2",IF(AND(H28="/"),"0:00",IF(AND(H28="CP"),Données!$H20,IF(AND(H28="Z"),"7:36"))))))))</f>
        <v>0:00</v>
      </c>
      <c r="AN28" s="14" t="str">
        <f>IF(I28="A","7:36",IF(AND(I28="B"),"7:36",IF(AND(I28="N"),"9:30",IF(AND(I28&lt;=""),"0:00",IF(AND(I28="Q"),"Données!$I2",IF(AND(I28="/"),"0:00",IF(AND(I28="CP"),Données!$H20,IF(AND(I28="Z"),"7:36"))))))))</f>
        <v>0:00</v>
      </c>
      <c r="AO28" s="14" t="str">
        <f>IF(J28="A","7:36",IF(AND(J28="B"),"7:36",IF(AND(J28="N"),"9:30",IF(AND(J28&lt;=""),"0:00",IF(AND(J28="Q"),"Données!$I2",IF(AND(J28="/"),"0:00",IF(AND(J28="CP"),Données!$H20,IF(AND(J28="Z"),"7:36"))))))))</f>
        <v>0:00</v>
      </c>
      <c r="AP28" s="14" t="str">
        <f>IF(K28="A","7:36",IF(AND(K28="B"),"7:36",IF(AND(K28="N"),"9:30",IF(AND(K28&lt;=""),"0:00",IF(AND(K28="Q"),"Données!$I2",IF(AND(K28="/"),"0:00",IF(AND(K28="CP"),Données!$H20,IF(AND(K28="Z"),"7:36"))))))))</f>
        <v>0:00</v>
      </c>
      <c r="AQ28" s="14" t="str">
        <f>IF(L28="A","7:36",IF(AND(L28="B"),"7:36",IF(AND(L28="N"),"9:30",IF(AND(L28&lt;=""),"0:00",IF(AND(L28="Q"),"Données!$I2",IF(AND(L28="/"),"0:00",IF(AND(L28="CP"),Données!$H20,IF(AND(L28="Z"),"7:36"))))))))</f>
        <v>0:00</v>
      </c>
      <c r="AR28" s="14" t="str">
        <f>IF(M28="A","7:36",IF(AND(M28="B"),"7:36",IF(AND(M28="N"),"9:30",IF(AND(M28&lt;=""),"0:00",IF(AND(M28="Q"),"Données!$I2",IF(AND(M28="/"),"0:00",IF(AND(M28="CP"),Données!$H20,IF(AND(M28="Z"),"7:36"))))))))</f>
        <v>0:00</v>
      </c>
      <c r="AS28" s="14" t="str">
        <f>IF(N28="A","7:36",IF(AND(N28="B"),"7:36",IF(AND(N28="N"),"9:30",IF(AND(N28&lt;=""),"0:00",IF(AND(N28="Q"),"Données!$I2",IF(AND(N28="/"),"0:00",IF(AND(N28="CP"),Données!$H20,IF(AND(N28="Z"),"7:36"))))))))</f>
        <v>0:00</v>
      </c>
      <c r="AT28" s="14" t="str">
        <f>IF(O28="A","7:36",IF(AND(O28="B"),"7:36",IF(AND(O28="N"),"9:30",IF(AND(O28&lt;=""),"0:00",IF(AND(O28="Q"),"Données!$I2",IF(AND(O28="/"),"0:00",IF(AND(O28="CP"),Données!$H20,IF(AND(O28="Z"),"7:36"))))))))</f>
        <v>0:00</v>
      </c>
      <c r="AU28" s="14" t="str">
        <f>IF(P28="A","7:36",IF(AND(P28="B"),"7:36",IF(AND(P28="N"),"9:30",IF(AND(P28&lt;=""),"0:00",IF(AND(P28="Q"),"Données!$I2",IF(AND(P28="/"),"0:00",IF(AND(P28="CP"),Données!$H20,IF(AND(P28="Z"),"7:36"))))))))</f>
        <v>0:00</v>
      </c>
      <c r="AV28" s="14" t="str">
        <f>IF(Q28="A","7:36",IF(AND(Q28="B"),"7:36",IF(AND(Q28="N"),"9:30",IF(AND(Q28&lt;=""),"0:00",IF(AND(Q28="Q"),"Données!$I2",IF(AND(Q28="/"),"0:00",IF(AND(Q28="CP"),Données!$H20,IF(AND(Q28="Z"),"7:36"))))))))</f>
        <v>0:00</v>
      </c>
      <c r="AW28" s="14" t="str">
        <f>IF(R28="A","7:36",IF(AND(R28="B"),"7:36",IF(AND(R28="N"),"9:30",IF(AND(R28&lt;=""),"0:00",IF(AND(R28="Q"),"Données!$I2",IF(AND(R28="/"),"0:00",IF(AND(R28="CP"),Données!$H20,IF(AND(R28="Z"),"7:36"))))))))</f>
        <v>0:00</v>
      </c>
      <c r="AX28" s="14" t="str">
        <f>IF(S28="A","7:36",IF(AND(S28="B"),"7:36",IF(AND(S28="N"),"9:30",IF(AND(S28&lt;=""),"0:00",IF(AND(S28="Q"),"Données!$I2",IF(AND(S28="/"),"0:00",IF(AND(S28="CP"),Données!$H20,IF(AND(S28="Z"),"7:36"))))))))</f>
        <v>0:00</v>
      </c>
      <c r="AY28" s="14" t="str">
        <f>IF(T28="A","7:36",IF(AND(T28="B"),"7:36",IF(AND(T28="N"),"9:30",IF(AND(T28&lt;=""),"0:00",IF(AND(T28="Q"),"Données!$I2",IF(AND(T28="/"),"0:00",IF(AND(T28="CP"),Données!$H20,IF(AND(T28="Z"),"7:36"))))))))</f>
        <v>0:00</v>
      </c>
      <c r="AZ28" s="14" t="str">
        <f>IF(U28="A","7:36",IF(AND(U28="B"),"7:36",IF(AND(U28="N"),"9:30",IF(AND(U28&lt;=""),"0:00",IF(AND(U28="Q"),"Données!$I2",IF(AND(U28="/"),"0:00",IF(AND(U28="CP"),Données!$H20,IF(AND(U28="Z"),"7:36"))))))))</f>
        <v>0:00</v>
      </c>
      <c r="BA28" s="14" t="str">
        <f>IF(V28="A","7:36",IF(AND(V28="B"),"7:36",IF(AND(V28="N"),"9:30",IF(AND(V28&lt;=""),"0:00",IF(AND(V28="Q"),"Données!$I2",IF(AND(V28="/"),"0:00",IF(AND(V28="CP"),Données!$H20,IF(AND(V28="Z"),"7:36"))))))))</f>
        <v>0:00</v>
      </c>
      <c r="BB28" s="14" t="str">
        <f>IF(W28="A","7:36",IF(AND(W28="B"),"7:36",IF(AND(W28="N"),"9:30",IF(AND(W28&lt;=""),"0:00",IF(AND(W28="Q"),"Données!$I2",IF(AND(W28="/"),"0:00",IF(AND(W28="CP"),Données!$H20,IF(AND(W28="Z"),"7:36"))))))))</f>
        <v>0:00</v>
      </c>
      <c r="BC28" s="14" t="str">
        <f>IF(X28="A","7:36",IF(AND(X28="B"),"7:36",IF(AND(X28="N"),"9:30",IF(AND(X28&lt;=""),"0:00",IF(AND(X28="Q"),"Données!$I2",IF(AND(X28="/"),"0:00",IF(AND(X28="CP"),Données!$H20,IF(AND(X28="Z"),"7:36"))))))))</f>
        <v>0:00</v>
      </c>
      <c r="BD28" s="14" t="str">
        <f>IF(Y28="A","7:36",IF(AND(Y28="B"),"7:36",IF(AND(Y28="N"),"9:30",IF(AND(Y28&lt;=""),"0:00",IF(AND(Y28="Q"),"Données!$I2",IF(AND(Y28="/"),"0:00",IF(AND(Y28="CP"),Données!$H20,IF(AND(Y28="Z"),"7:36"))))))))</f>
        <v>0:00</v>
      </c>
      <c r="BE28" s="14" t="str">
        <f>IF(Z28="A","7:36",IF(AND(Z28="B"),"7:36",IF(AND(Z28="N"),"9:30",IF(AND(Z28&lt;=""),"0:00",IF(AND(Z28="Q"),"Données!$I2",IF(AND(Z28="/"),"0:00",IF(AND(Z28="CP"),Données!$H20,IF(AND(Z28="Z"),"7:36"))))))))</f>
        <v>0:00</v>
      </c>
      <c r="BF28" s="14" t="str">
        <f>IF(AA28="A","7:36",IF(AND(AA28="B"),"7:36",IF(AND(AA28="N"),"9:30",IF(AND(AA28&lt;=""),"0:00",IF(AND(AA28="Q"),"Données!$I2",IF(AND(AA28="/"),"0:00",IF(AND(AA28="CP"),Données!$H20,IF(AND(AA28="Z"),"7:36"))))))))</f>
        <v>0:00</v>
      </c>
      <c r="BG28" s="14" t="str">
        <f>IF(AB28="A","7:36",IF(AND(AB28="B"),"7:36",IF(AND(AB28="N"),"9:30",IF(AND(AB28&lt;=""),"0:00",IF(AND(AB28="Q"),"Données!$I2",IF(AND(AB28="/"),"0:00",IF(AND(AB28="CP"),Données!$H20,IF(AND(AB28="Z"),"7:36"))))))))</f>
        <v>0:00</v>
      </c>
      <c r="BH28" s="14" t="str">
        <f>IF(AC28="A","7:36",IF(AND(AC28="B"),"7:36",IF(AND(AC28="N"),"9:30",IF(AND(AC28&lt;=""),"0:00",IF(AND(AC28="Q"),"Données!$I2",IF(AND(AC28="/"),"0:00",IF(AND(AC28="CP"),Données!$H20,IF(AND(AC28="Z"),"7:36"))))))))</f>
        <v>0:00</v>
      </c>
      <c r="BI28" s="14" t="str">
        <f>IF(AD28="A","7:36",IF(AND(AD28="B"),"7:36",IF(AND(AD28="N"),"9:30",IF(AND(AD28&lt;=""),"0:00",IF(AND(AD28="Q"),"Données!$I2",IF(AND(AD28="/"),"0:00",IF(AND(AD28="CP"),Données!$H20,IF(AND(AD28="Z"),"7:36"))))))))</f>
        <v>0:00</v>
      </c>
      <c r="BJ28" s="14" t="str">
        <f>IF(AE28="A","7:36",IF(AND(AE28="B"),"7:36",IF(AND(AE28="N"),"9:30",IF(AND(AE28&lt;=""),"0:00",IF(AND(AE28="Q"),"Données!$I2",IF(AND(AE28="/"),"0:00",IF(AND(AE28="CP"),Données!$H20,IF(AND(AE28="Z"),"7:36"))))))))</f>
        <v>0:00</v>
      </c>
      <c r="BK28" s="14" t="str">
        <f>IF(AF28="A","7:36",IF(AND(AF28="B"),"7:36",IF(AND(AF28="N"),"9:30",IF(AND(AF28&lt;=""),"0:00",IF(AND(AF28="Q"),"Données!$I2",IF(AND(AF28="/"),"0:00",IF(AND(AF28="CP"),Données!$H20,IF(AND(AF28="Z"),"7:36"))))))))</f>
        <v>0:00</v>
      </c>
      <c r="BL28" s="14" t="str">
        <f>IF(AG28="A","7:36",IF(AND(AG28="B"),"7:36",IF(AND(AG28="N"),"9:30",IF(AND(AG28&lt;=""),"0:00",IF(AND(AG28="Q"),"Données!$I2",IF(AND(AG28="/"),"0:00",IF(AND(AG28="CP"),Données!$H20,IF(AND(AG28="Z"),"7:36"))))))))</f>
        <v>0:00</v>
      </c>
      <c r="BM28" s="14" t="str">
        <f>IF(AH28="A","7:36",IF(AND(AH28="B"),"7:36",IF(AND(AH28="N"),"9:30",IF(AND(AH28&lt;=""),"0:00",IF(AND(AH28="Q"),"Données!$I2",IF(AND(AH28="/"),"0:00",IF(AND(AH28="CP"),Données!$H20,IF(AND(AH28="Z"),"7:36"))))))))</f>
        <v>0:00</v>
      </c>
      <c r="BN28" s="27" t="str">
        <f t="shared" si="1"/>
        <v/>
      </c>
      <c r="BO28" s="26">
        <f>IF(AND($D$7&lt;&gt;""),IF(MONTH(D$7)=MONTH($D$7),NETWORKDAYS(Données!$K$1,Données!$L$1)))</f>
        <v>23</v>
      </c>
      <c r="BP28" s="28" t="e">
        <f t="shared" si="2"/>
        <v>#VALUE!</v>
      </c>
      <c r="BQ28" s="27" t="e">
        <f t="shared" si="3"/>
        <v>#VALUE!</v>
      </c>
      <c r="BR28" s="27" t="str">
        <f t="shared" si="4"/>
        <v/>
      </c>
    </row>
    <row r="29" spans="1:70" x14ac:dyDescent="0.3">
      <c r="A29" s="18" t="str">
        <f>IF($D$8&lt;&gt;"",Données!C21,"")</f>
        <v/>
      </c>
      <c r="B29" s="19" t="str">
        <f>IF($D$8&lt;&gt;"",Données!D21,"")</f>
        <v/>
      </c>
      <c r="C29" s="20" t="str">
        <f>IF($D$8&lt;&gt;"",Données!E21,"")</f>
        <v/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14" t="str">
        <f>IF(D29="A","7:36",IF(AND(D29="B"),"7:36",IF(AND(D29="N"),"9:30",IF(AND(D29&lt;=""),"0:00",IF(AND(D29="Q"),"Données!$I2",IF(AND(D29="/"),"0:00",IF(AND(D29="CP"),Données!$H21,IF(AND(D29="Z"),"7:36"))))))))</f>
        <v>0:00</v>
      </c>
      <c r="AJ29" s="14" t="str">
        <f>IF(E29="A","7:36",IF(AND(E29="B"),"7:36",IF(AND(E29="N"),"9:30",IF(AND(E29&lt;=""),"0:00",IF(AND(E29="Q"),"Données!$I2",IF(AND(E29="/"),"0:00",IF(AND(E29="CP"),Données!$H21,IF(AND(E29="Z"),"7:36"))))))))</f>
        <v>0:00</v>
      </c>
      <c r="AK29" s="14" t="str">
        <f>IF(F29="A","7:36",IF(AND(F29="B"),"7:36",IF(AND(F29="N"),"9:30",IF(AND(F29&lt;=""),"0:00",IF(AND(F29="Q"),"Données!$I2",IF(AND(F29="/"),"0:00",IF(AND(F29="CP"),Données!$H21,IF(AND(F29="Z"),"7:36"))))))))</f>
        <v>0:00</v>
      </c>
      <c r="AL29" s="14" t="str">
        <f>IF(G29="A","7:36",IF(AND(G29="B"),"7:36",IF(AND(G29="N"),"9:30",IF(AND(G29&lt;=""),"0:00",IF(AND(G29="Q"),"Données!$I2",IF(AND(G29="/"),"0:00",IF(AND(G29="CP"),Données!$H21,IF(AND(G29="Z"),"7:36"))))))))</f>
        <v>0:00</v>
      </c>
      <c r="AM29" s="14" t="str">
        <f>IF(H29="A","7:36",IF(AND(H29="B"),"7:36",IF(AND(H29="N"),"9:30",IF(AND(H29&lt;=""),"0:00",IF(AND(H29="Q"),"Données!$I2",IF(AND(H29="/"),"0:00",IF(AND(H29="CP"),Données!$H21,IF(AND(H29="Z"),"7:36"))))))))</f>
        <v>0:00</v>
      </c>
      <c r="AN29" s="14" t="str">
        <f>IF(I29="A","7:36",IF(AND(I29="B"),"7:36",IF(AND(I29="N"),"9:30",IF(AND(I29&lt;=""),"0:00",IF(AND(I29="Q"),"Données!$I2",IF(AND(I29="/"),"0:00",IF(AND(I29="CP"),Données!$H21,IF(AND(I29="Z"),"7:36"))))))))</f>
        <v>0:00</v>
      </c>
      <c r="AO29" s="14" t="str">
        <f>IF(J29="A","7:36",IF(AND(J29="B"),"7:36",IF(AND(J29="N"),"9:30",IF(AND(J29&lt;=""),"0:00",IF(AND(J29="Q"),"Données!$I2",IF(AND(J29="/"),"0:00",IF(AND(J29="CP"),Données!$H21,IF(AND(J29="Z"),"7:36"))))))))</f>
        <v>0:00</v>
      </c>
      <c r="AP29" s="14" t="str">
        <f>IF(K29="A","7:36",IF(AND(K29="B"),"7:36",IF(AND(K29="N"),"9:30",IF(AND(K29&lt;=""),"0:00",IF(AND(K29="Q"),"Données!$I2",IF(AND(K29="/"),"0:00",IF(AND(K29="CP"),Données!$H21,IF(AND(K29="Z"),"7:36"))))))))</f>
        <v>0:00</v>
      </c>
      <c r="AQ29" s="14" t="str">
        <f>IF(L29="A","7:36",IF(AND(L29="B"),"7:36",IF(AND(L29="N"),"9:30",IF(AND(L29&lt;=""),"0:00",IF(AND(L29="Q"),"Données!$I2",IF(AND(L29="/"),"0:00",IF(AND(L29="CP"),Données!$H21,IF(AND(L29="Z"),"7:36"))))))))</f>
        <v>0:00</v>
      </c>
      <c r="AR29" s="14" t="str">
        <f>IF(M29="A","7:36",IF(AND(M29="B"),"7:36",IF(AND(M29="N"),"9:30",IF(AND(M29&lt;=""),"0:00",IF(AND(M29="Q"),"Données!$I2",IF(AND(M29="/"),"0:00",IF(AND(M29="CP"),Données!$H21,IF(AND(M29="Z"),"7:36"))))))))</f>
        <v>0:00</v>
      </c>
      <c r="AS29" s="14" t="str">
        <f>IF(N29="A","7:36",IF(AND(N29="B"),"7:36",IF(AND(N29="N"),"9:30",IF(AND(N29&lt;=""),"0:00",IF(AND(N29="Q"),"Données!$I2",IF(AND(N29="/"),"0:00",IF(AND(N29="CP"),Données!$H21,IF(AND(N29="Z"),"7:36"))))))))</f>
        <v>0:00</v>
      </c>
      <c r="AT29" s="14" t="str">
        <f>IF(O29="A","7:36",IF(AND(O29="B"),"7:36",IF(AND(O29="N"),"9:30",IF(AND(O29&lt;=""),"0:00",IF(AND(O29="Q"),"Données!$I2",IF(AND(O29="/"),"0:00",IF(AND(O29="CP"),Données!$H21,IF(AND(O29="Z"),"7:36"))))))))</f>
        <v>0:00</v>
      </c>
      <c r="AU29" s="14" t="str">
        <f>IF(P29="A","7:36",IF(AND(P29="B"),"7:36",IF(AND(P29="N"),"9:30",IF(AND(P29&lt;=""),"0:00",IF(AND(P29="Q"),"Données!$I2",IF(AND(P29="/"),"0:00",IF(AND(P29="CP"),Données!$H21,IF(AND(P29="Z"),"7:36"))))))))</f>
        <v>0:00</v>
      </c>
      <c r="AV29" s="14" t="str">
        <f>IF(Q29="A","7:36",IF(AND(Q29="B"),"7:36",IF(AND(Q29="N"),"9:30",IF(AND(Q29&lt;=""),"0:00",IF(AND(Q29="Q"),"Données!$I2",IF(AND(Q29="/"),"0:00",IF(AND(Q29="CP"),Données!$H21,IF(AND(Q29="Z"),"7:36"))))))))</f>
        <v>0:00</v>
      </c>
      <c r="AW29" s="14" t="str">
        <f>IF(R29="A","7:36",IF(AND(R29="B"),"7:36",IF(AND(R29="N"),"9:30",IF(AND(R29&lt;=""),"0:00",IF(AND(R29="Q"),"Données!$I2",IF(AND(R29="/"),"0:00",IF(AND(R29="CP"),Données!$H21,IF(AND(R29="Z"),"7:36"))))))))</f>
        <v>0:00</v>
      </c>
      <c r="AX29" s="14" t="str">
        <f>IF(S29="A","7:36",IF(AND(S29="B"),"7:36",IF(AND(S29="N"),"9:30",IF(AND(S29&lt;=""),"0:00",IF(AND(S29="Q"),"Données!$I2",IF(AND(S29="/"),"0:00",IF(AND(S29="CP"),Données!$H21,IF(AND(S29="Z"),"7:36"))))))))</f>
        <v>0:00</v>
      </c>
      <c r="AY29" s="14" t="str">
        <f>IF(T29="A","7:36",IF(AND(T29="B"),"7:36",IF(AND(T29="N"),"9:30",IF(AND(T29&lt;=""),"0:00",IF(AND(T29="Q"),"Données!$I2",IF(AND(T29="/"),"0:00",IF(AND(T29="CP"),Données!$H21,IF(AND(T29="Z"),"7:36"))))))))</f>
        <v>0:00</v>
      </c>
      <c r="AZ29" s="14" t="str">
        <f>IF(U29="A","7:36",IF(AND(U29="B"),"7:36",IF(AND(U29="N"),"9:30",IF(AND(U29&lt;=""),"0:00",IF(AND(U29="Q"),"Données!$I2",IF(AND(U29="/"),"0:00",IF(AND(U29="CP"),Données!$H21,IF(AND(U29="Z"),"7:36"))))))))</f>
        <v>0:00</v>
      </c>
      <c r="BA29" s="14" t="str">
        <f>IF(V29="A","7:36",IF(AND(V29="B"),"7:36",IF(AND(V29="N"),"9:30",IF(AND(V29&lt;=""),"0:00",IF(AND(V29="Q"),"Données!$I2",IF(AND(V29="/"),"0:00",IF(AND(V29="CP"),Données!$H21,IF(AND(V29="Z"),"7:36"))))))))</f>
        <v>0:00</v>
      </c>
      <c r="BB29" s="14" t="str">
        <f>IF(W29="A","7:36",IF(AND(W29="B"),"7:36",IF(AND(W29="N"),"9:30",IF(AND(W29&lt;=""),"0:00",IF(AND(W29="Q"),"Données!$I2",IF(AND(W29="/"),"0:00",IF(AND(W29="CP"),Données!$H21,IF(AND(W29="Z"),"7:36"))))))))</f>
        <v>0:00</v>
      </c>
      <c r="BC29" s="14" t="str">
        <f>IF(X29="A","7:36",IF(AND(X29="B"),"7:36",IF(AND(X29="N"),"9:30",IF(AND(X29&lt;=""),"0:00",IF(AND(X29="Q"),"Données!$I2",IF(AND(X29="/"),"0:00",IF(AND(X29="CP"),Données!$H21,IF(AND(X29="Z"),"7:36"))))))))</f>
        <v>0:00</v>
      </c>
      <c r="BD29" s="14" t="str">
        <f>IF(Y29="A","7:36",IF(AND(Y29="B"),"7:36",IF(AND(Y29="N"),"9:30",IF(AND(Y29&lt;=""),"0:00",IF(AND(Y29="Q"),"Données!$I2",IF(AND(Y29="/"),"0:00",IF(AND(Y29="CP"),Données!$H21,IF(AND(Y29="Z"),"7:36"))))))))</f>
        <v>0:00</v>
      </c>
      <c r="BE29" s="14" t="str">
        <f>IF(Z29="A","7:36",IF(AND(Z29="B"),"7:36",IF(AND(Z29="N"),"9:30",IF(AND(Z29&lt;=""),"0:00",IF(AND(Z29="Q"),"Données!$I2",IF(AND(Z29="/"),"0:00",IF(AND(Z29="CP"),Données!$H21,IF(AND(Z29="Z"),"7:36"))))))))</f>
        <v>0:00</v>
      </c>
      <c r="BF29" s="14" t="str">
        <f>IF(AA29="A","7:36",IF(AND(AA29="B"),"7:36",IF(AND(AA29="N"),"9:30",IF(AND(AA29&lt;=""),"0:00",IF(AND(AA29="Q"),"Données!$I2",IF(AND(AA29="/"),"0:00",IF(AND(AA29="CP"),Données!$H21,IF(AND(AA29="Z"),"7:36"))))))))</f>
        <v>0:00</v>
      </c>
      <c r="BG29" s="14" t="str">
        <f>IF(AB29="A","7:36",IF(AND(AB29="B"),"7:36",IF(AND(AB29="N"),"9:30",IF(AND(AB29&lt;=""),"0:00",IF(AND(AB29="Q"),"Données!$I2",IF(AND(AB29="/"),"0:00",IF(AND(AB29="CP"),Données!$H21,IF(AND(AB29="Z"),"7:36"))))))))</f>
        <v>0:00</v>
      </c>
      <c r="BH29" s="14" t="str">
        <f>IF(AC29="A","7:36",IF(AND(AC29="B"),"7:36",IF(AND(AC29="N"),"9:30",IF(AND(AC29&lt;=""),"0:00",IF(AND(AC29="Q"),"Données!$I2",IF(AND(AC29="/"),"0:00",IF(AND(AC29="CP"),Données!$H21,IF(AND(AC29="Z"),"7:36"))))))))</f>
        <v>0:00</v>
      </c>
      <c r="BI29" s="14" t="str">
        <f>IF(AD29="A","7:36",IF(AND(AD29="B"),"7:36",IF(AND(AD29="N"),"9:30",IF(AND(AD29&lt;=""),"0:00",IF(AND(AD29="Q"),"Données!$I2",IF(AND(AD29="/"),"0:00",IF(AND(AD29="CP"),Données!$H21,IF(AND(AD29="Z"),"7:36"))))))))</f>
        <v>0:00</v>
      </c>
      <c r="BJ29" s="14" t="str">
        <f>IF(AE29="A","7:36",IF(AND(AE29="B"),"7:36",IF(AND(AE29="N"),"9:30",IF(AND(AE29&lt;=""),"0:00",IF(AND(AE29="Q"),"Données!$I2",IF(AND(AE29="/"),"0:00",IF(AND(AE29="CP"),Données!$H21,IF(AND(AE29="Z"),"7:36"))))))))</f>
        <v>0:00</v>
      </c>
      <c r="BK29" s="14" t="str">
        <f>IF(AF29="A","7:36",IF(AND(AF29="B"),"7:36",IF(AND(AF29="N"),"9:30",IF(AND(AF29&lt;=""),"0:00",IF(AND(AF29="Q"),"Données!$I2",IF(AND(AF29="/"),"0:00",IF(AND(AF29="CP"),Données!$H21,IF(AND(AF29="Z"),"7:36"))))))))</f>
        <v>0:00</v>
      </c>
      <c r="BL29" s="14" t="str">
        <f>IF(AG29="A","7:36",IF(AND(AG29="B"),"7:36",IF(AND(AG29="N"),"9:30",IF(AND(AG29&lt;=""),"0:00",IF(AND(AG29="Q"),"Données!$I2",IF(AND(AG29="/"),"0:00",IF(AND(AG29="CP"),Données!$H21,IF(AND(AG29="Z"),"7:36"))))))))</f>
        <v>0:00</v>
      </c>
      <c r="BM29" s="14" t="str">
        <f>IF(AH29="A","7:36",IF(AND(AH29="B"),"7:36",IF(AND(AH29="N"),"9:30",IF(AND(AH29&lt;=""),"0:00",IF(AND(AH29="Q"),"Données!$I2",IF(AND(AH29="/"),"0:00",IF(AND(AH29="CP"),Données!$H21,IF(AND(AH29="Z"),"7:36"))))))))</f>
        <v>0:00</v>
      </c>
      <c r="BN29" s="27" t="str">
        <f t="shared" si="1"/>
        <v/>
      </c>
      <c r="BO29" s="26">
        <f>IF(AND($D$7&lt;&gt;""),IF(MONTH(D$7)=MONTH($D$7),NETWORKDAYS(Données!$K$1,Données!$L$1)))</f>
        <v>23</v>
      </c>
      <c r="BP29" s="28" t="e">
        <f t="shared" si="2"/>
        <v>#VALUE!</v>
      </c>
      <c r="BQ29" s="27" t="e">
        <f t="shared" si="3"/>
        <v>#VALUE!</v>
      </c>
      <c r="BR29" s="27" t="str">
        <f t="shared" si="4"/>
        <v/>
      </c>
    </row>
    <row r="30" spans="1:70" x14ac:dyDescent="0.3">
      <c r="A30" s="18" t="str">
        <f>IF($D$8&lt;&gt;"",Données!C22,"")</f>
        <v/>
      </c>
      <c r="B30" s="19" t="str">
        <f>IF($D$8&lt;&gt;"",Données!D22,"")</f>
        <v/>
      </c>
      <c r="C30" s="20" t="str">
        <f>IF($D$8&lt;&gt;"",Données!E22,"")</f>
        <v/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14" t="str">
        <f>IF(D30="A","7:36",IF(AND(D30="B"),"7:36",IF(AND(D30="N"),"9:30",IF(AND(D30&lt;=""),"0:00",IF(AND(D30="Q"),"Données!$I2",IF(AND(D30="/"),"0:00",IF(AND(D30="CP"),Données!$H22,IF(AND(D30="Z"),"7:36"))))))))</f>
        <v>0:00</v>
      </c>
      <c r="AJ30" s="14" t="str">
        <f>IF(E30="A","7:36",IF(AND(E30="B"),"7:36",IF(AND(E30="N"),"9:30",IF(AND(E30&lt;=""),"0:00",IF(AND(E30="Q"),"Données!$I2",IF(AND(E30="/"),"0:00",IF(AND(E30="CP"),Données!$H22,IF(AND(E30="Z"),"7:36"))))))))</f>
        <v>0:00</v>
      </c>
      <c r="AK30" s="14" t="str">
        <f>IF(F30="A","7:36",IF(AND(F30="B"),"7:36",IF(AND(F30="N"),"9:30",IF(AND(F30&lt;=""),"0:00",IF(AND(F30="Q"),"Données!$I2",IF(AND(F30="/"),"0:00",IF(AND(F30="CP"),Données!$H22,IF(AND(F30="Z"),"7:36"))))))))</f>
        <v>0:00</v>
      </c>
      <c r="AL30" s="14" t="str">
        <f>IF(G30="A","7:36",IF(AND(G30="B"),"7:36",IF(AND(G30="N"),"9:30",IF(AND(G30&lt;=""),"0:00",IF(AND(G30="Q"),"Données!$I2",IF(AND(G30="/"),"0:00",IF(AND(G30="CP"),Données!$H22,IF(AND(G30="Z"),"7:36"))))))))</f>
        <v>0:00</v>
      </c>
      <c r="AM30" s="14" t="str">
        <f>IF(H30="A","7:36",IF(AND(H30="B"),"7:36",IF(AND(H30="N"),"9:30",IF(AND(H30&lt;=""),"0:00",IF(AND(H30="Q"),"Données!$I2",IF(AND(H30="/"),"0:00",IF(AND(H30="CP"),Données!$H22,IF(AND(H30="Z"),"7:36"))))))))</f>
        <v>0:00</v>
      </c>
      <c r="AN30" s="14" t="str">
        <f>IF(I30="A","7:36",IF(AND(I30="B"),"7:36",IF(AND(I30="N"),"9:30",IF(AND(I30&lt;=""),"0:00",IF(AND(I30="Q"),"Données!$I2",IF(AND(I30="/"),"0:00",IF(AND(I30="CP"),Données!$H22,IF(AND(I30="Z"),"7:36"))))))))</f>
        <v>0:00</v>
      </c>
      <c r="AO30" s="14" t="str">
        <f>IF(J30="A","7:36",IF(AND(J30="B"),"7:36",IF(AND(J30="N"),"9:30",IF(AND(J30&lt;=""),"0:00",IF(AND(J30="Q"),"Données!$I2",IF(AND(J30="/"),"0:00",IF(AND(J30="CP"),Données!$H22,IF(AND(J30="Z"),"7:36"))))))))</f>
        <v>0:00</v>
      </c>
      <c r="AP30" s="14" t="str">
        <f>IF(K30="A","7:36",IF(AND(K30="B"),"7:36",IF(AND(K30="N"),"9:30",IF(AND(K30&lt;=""),"0:00",IF(AND(K30="Q"),"Données!$I2",IF(AND(K30="/"),"0:00",IF(AND(K30="CP"),Données!$H22,IF(AND(K30="Z"),"7:36"))))))))</f>
        <v>0:00</v>
      </c>
      <c r="AQ30" s="14" t="str">
        <f>IF(L30="A","7:36",IF(AND(L30="B"),"7:36",IF(AND(L30="N"),"9:30",IF(AND(L30&lt;=""),"0:00",IF(AND(L30="Q"),"Données!$I2",IF(AND(L30="/"),"0:00",IF(AND(L30="CP"),Données!$H22,IF(AND(L30="Z"),"7:36"))))))))</f>
        <v>0:00</v>
      </c>
      <c r="AR30" s="14" t="str">
        <f>IF(M30="A","7:36",IF(AND(M30="B"),"7:36",IF(AND(M30="N"),"9:30",IF(AND(M30&lt;=""),"0:00",IF(AND(M30="Q"),"Données!$I2",IF(AND(M30="/"),"0:00",IF(AND(M30="CP"),Données!$H22,IF(AND(M30="Z"),"7:36"))))))))</f>
        <v>0:00</v>
      </c>
      <c r="AS30" s="14" t="str">
        <f>IF(N30="A","7:36",IF(AND(N30="B"),"7:36",IF(AND(N30="N"),"9:30",IF(AND(N30&lt;=""),"0:00",IF(AND(N30="Q"),"Données!$I2",IF(AND(N30="/"),"0:00",IF(AND(N30="CP"),Données!$H22,IF(AND(N30="Z"),"7:36"))))))))</f>
        <v>0:00</v>
      </c>
      <c r="AT30" s="14" t="str">
        <f>IF(O30="A","7:36",IF(AND(O30="B"),"7:36",IF(AND(O30="N"),"9:30",IF(AND(O30&lt;=""),"0:00",IF(AND(O30="Q"),"Données!$I2",IF(AND(O30="/"),"0:00",IF(AND(O30="CP"),Données!$H22,IF(AND(O30="Z"),"7:36"))))))))</f>
        <v>0:00</v>
      </c>
      <c r="AU30" s="14" t="str">
        <f>IF(P30="A","7:36",IF(AND(P30="B"),"7:36",IF(AND(P30="N"),"9:30",IF(AND(P30&lt;=""),"0:00",IF(AND(P30="Q"),"Données!$I2",IF(AND(P30="/"),"0:00",IF(AND(P30="CP"),Données!$H22,IF(AND(P30="Z"),"7:36"))))))))</f>
        <v>0:00</v>
      </c>
      <c r="AV30" s="14" t="str">
        <f>IF(Q30="A","7:36",IF(AND(Q30="B"),"7:36",IF(AND(Q30="N"),"9:30",IF(AND(Q30&lt;=""),"0:00",IF(AND(Q30="Q"),"Données!$I2",IF(AND(Q30="/"),"0:00",IF(AND(Q30="CP"),Données!$H22,IF(AND(Q30="Z"),"7:36"))))))))</f>
        <v>0:00</v>
      </c>
      <c r="AW30" s="14" t="str">
        <f>IF(R30="A","7:36",IF(AND(R30="B"),"7:36",IF(AND(R30="N"),"9:30",IF(AND(R30&lt;=""),"0:00",IF(AND(R30="Q"),"Données!$I2",IF(AND(R30="/"),"0:00",IF(AND(R30="CP"),Données!$H22,IF(AND(R30="Z"),"7:36"))))))))</f>
        <v>0:00</v>
      </c>
      <c r="AX30" s="14" t="str">
        <f>IF(S30="A","7:36",IF(AND(S30="B"),"7:36",IF(AND(S30="N"),"9:30",IF(AND(S30&lt;=""),"0:00",IF(AND(S30="Q"),"Données!$I2",IF(AND(S30="/"),"0:00",IF(AND(S30="CP"),Données!$H22,IF(AND(S30="Z"),"7:36"))))))))</f>
        <v>0:00</v>
      </c>
      <c r="AY30" s="14" t="str">
        <f>IF(T30="A","7:36",IF(AND(T30="B"),"7:36",IF(AND(T30="N"),"9:30",IF(AND(T30&lt;=""),"0:00",IF(AND(T30="Q"),"Données!$I2",IF(AND(T30="/"),"0:00",IF(AND(T30="CP"),Données!$H22,IF(AND(T30="Z"),"7:36"))))))))</f>
        <v>0:00</v>
      </c>
      <c r="AZ30" s="14" t="str">
        <f>IF(U30="A","7:36",IF(AND(U30="B"),"7:36",IF(AND(U30="N"),"9:30",IF(AND(U30&lt;=""),"0:00",IF(AND(U30="Q"),"Données!$I2",IF(AND(U30="/"),"0:00",IF(AND(U30="CP"),Données!$H22,IF(AND(U30="Z"),"7:36"))))))))</f>
        <v>0:00</v>
      </c>
      <c r="BA30" s="14" t="str">
        <f>IF(V30="A","7:36",IF(AND(V30="B"),"7:36",IF(AND(V30="N"),"9:30",IF(AND(V30&lt;=""),"0:00",IF(AND(V30="Q"),"Données!$I2",IF(AND(V30="/"),"0:00",IF(AND(V30="CP"),Données!$H22,IF(AND(V30="Z"),"7:36"))))))))</f>
        <v>0:00</v>
      </c>
      <c r="BB30" s="14" t="str">
        <f>IF(W30="A","7:36",IF(AND(W30="B"),"7:36",IF(AND(W30="N"),"9:30",IF(AND(W30&lt;=""),"0:00",IF(AND(W30="Q"),"Données!$I2",IF(AND(W30="/"),"0:00",IF(AND(W30="CP"),Données!$H22,IF(AND(W30="Z"),"7:36"))))))))</f>
        <v>0:00</v>
      </c>
      <c r="BC30" s="14" t="str">
        <f>IF(X30="A","7:36",IF(AND(X30="B"),"7:36",IF(AND(X30="N"),"9:30",IF(AND(X30&lt;=""),"0:00",IF(AND(X30="Q"),"Données!$I2",IF(AND(X30="/"),"0:00",IF(AND(X30="CP"),Données!$H22,IF(AND(X30="Z"),"7:36"))))))))</f>
        <v>0:00</v>
      </c>
      <c r="BD30" s="14" t="str">
        <f>IF(Y30="A","7:36",IF(AND(Y30="B"),"7:36",IF(AND(Y30="N"),"9:30",IF(AND(Y30&lt;=""),"0:00",IF(AND(Y30="Q"),"Données!$I2",IF(AND(Y30="/"),"0:00",IF(AND(Y30="CP"),Données!$H22,IF(AND(Y30="Z"),"7:36"))))))))</f>
        <v>0:00</v>
      </c>
      <c r="BE30" s="14" t="str">
        <f>IF(Z30="A","7:36",IF(AND(Z30="B"),"7:36",IF(AND(Z30="N"),"9:30",IF(AND(Z30&lt;=""),"0:00",IF(AND(Z30="Q"),"Données!$I2",IF(AND(Z30="/"),"0:00",IF(AND(Z30="CP"),Données!$H22,IF(AND(Z30="Z"),"7:36"))))))))</f>
        <v>0:00</v>
      </c>
      <c r="BF30" s="14" t="str">
        <f>IF(AA30="A","7:36",IF(AND(AA30="B"),"7:36",IF(AND(AA30="N"),"9:30",IF(AND(AA30&lt;=""),"0:00",IF(AND(AA30="Q"),"Données!$I2",IF(AND(AA30="/"),"0:00",IF(AND(AA30="CP"),Données!$H22,IF(AND(AA30="Z"),"7:36"))))))))</f>
        <v>0:00</v>
      </c>
      <c r="BG30" s="14" t="str">
        <f>IF(AB30="A","7:36",IF(AND(AB30="B"),"7:36",IF(AND(AB30="N"),"9:30",IF(AND(AB30&lt;=""),"0:00",IF(AND(AB30="Q"),"Données!$I2",IF(AND(AB30="/"),"0:00",IF(AND(AB30="CP"),Données!$H22,IF(AND(AB30="Z"),"7:36"))))))))</f>
        <v>0:00</v>
      </c>
      <c r="BH30" s="14" t="str">
        <f>IF(AC30="A","7:36",IF(AND(AC30="B"),"7:36",IF(AND(AC30="N"),"9:30",IF(AND(AC30&lt;=""),"0:00",IF(AND(AC30="Q"),"Données!$I2",IF(AND(AC30="/"),"0:00",IF(AND(AC30="CP"),Données!$H22,IF(AND(AC30="Z"),"7:36"))))))))</f>
        <v>0:00</v>
      </c>
      <c r="BI30" s="14" t="str">
        <f>IF(AD30="A","7:36",IF(AND(AD30="B"),"7:36",IF(AND(AD30="N"),"9:30",IF(AND(AD30&lt;=""),"0:00",IF(AND(AD30="Q"),"Données!$I2",IF(AND(AD30="/"),"0:00",IF(AND(AD30="CP"),Données!$H22,IF(AND(AD30="Z"),"7:36"))))))))</f>
        <v>0:00</v>
      </c>
      <c r="BJ30" s="14" t="str">
        <f>IF(AE30="A","7:36",IF(AND(AE30="B"),"7:36",IF(AND(AE30="N"),"9:30",IF(AND(AE30&lt;=""),"0:00",IF(AND(AE30="Q"),"Données!$I2",IF(AND(AE30="/"),"0:00",IF(AND(AE30="CP"),Données!$H22,IF(AND(AE30="Z"),"7:36"))))))))</f>
        <v>0:00</v>
      </c>
      <c r="BK30" s="14" t="str">
        <f>IF(AF30="A","7:36",IF(AND(AF30="B"),"7:36",IF(AND(AF30="N"),"9:30",IF(AND(AF30&lt;=""),"0:00",IF(AND(AF30="Q"),"Données!$I2",IF(AND(AF30="/"),"0:00",IF(AND(AF30="CP"),Données!$H22,IF(AND(AF30="Z"),"7:36"))))))))</f>
        <v>0:00</v>
      </c>
      <c r="BL30" s="14" t="str">
        <f>IF(AG30="A","7:36",IF(AND(AG30="B"),"7:36",IF(AND(AG30="N"),"9:30",IF(AND(AG30&lt;=""),"0:00",IF(AND(AG30="Q"),"Données!$I2",IF(AND(AG30="/"),"0:00",IF(AND(AG30="CP"),Données!$H22,IF(AND(AG30="Z"),"7:36"))))))))</f>
        <v>0:00</v>
      </c>
      <c r="BM30" s="14" t="str">
        <f>IF(AH30="A","7:36",IF(AND(AH30="B"),"7:36",IF(AND(AH30="N"),"9:30",IF(AND(AH30&lt;=""),"0:00",IF(AND(AH30="Q"),"Données!$I2",IF(AND(AH30="/"),"0:00",IF(AND(AH30="CP"),Données!$H22,IF(AND(AH30="Z"),"7:36"))))))))</f>
        <v>0:00</v>
      </c>
      <c r="BN30" s="27" t="str">
        <f t="shared" si="1"/>
        <v/>
      </c>
      <c r="BO30" s="26">
        <f>IF(AND($D$7&lt;&gt;""),IF(MONTH(D$7)=MONTH($D$7),NETWORKDAYS(Données!$K$1,Données!$L$1)))</f>
        <v>23</v>
      </c>
      <c r="BP30" s="28" t="e">
        <f t="shared" si="2"/>
        <v>#VALUE!</v>
      </c>
      <c r="BQ30" s="27" t="e">
        <f t="shared" si="3"/>
        <v>#VALUE!</v>
      </c>
      <c r="BR30" s="27" t="str">
        <f t="shared" si="4"/>
        <v/>
      </c>
    </row>
    <row r="31" spans="1:70" x14ac:dyDescent="0.3">
      <c r="A31" s="18" t="str">
        <f>IF($D$8&lt;&gt;"",Données!C23,"")</f>
        <v/>
      </c>
      <c r="B31" s="19" t="str">
        <f>IF($D$8&lt;&gt;"",Données!D23,"")</f>
        <v/>
      </c>
      <c r="C31" s="20" t="str">
        <f>IF($D$8&lt;&gt;"",Données!E23,"")</f>
        <v/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14" t="str">
        <f>IF(D31="A","7:36",IF(AND(D31="B"),"7:36",IF(AND(D31="N"),"9:30",IF(AND(D31&lt;=""),"0:00",IF(AND(D31="Q"),"Données!$I2",IF(AND(D31="/"),"0:00",IF(AND(D31="CP"),Données!$H23,IF(AND(D31="Z"),"7:36"))))))))</f>
        <v>0:00</v>
      </c>
      <c r="AJ31" s="14" t="str">
        <f>IF(E31="A","7:36",IF(AND(E31="B"),"7:36",IF(AND(E31="N"),"9:30",IF(AND(E31&lt;=""),"0:00",IF(AND(E31="Q"),"Données!$I2",IF(AND(E31="/"),"0:00",IF(AND(E31="CP"),Données!$H23,IF(AND(E31="Z"),"7:36"))))))))</f>
        <v>0:00</v>
      </c>
      <c r="AK31" s="14" t="str">
        <f>IF(F31="A","7:36",IF(AND(F31="B"),"7:36",IF(AND(F31="N"),"9:30",IF(AND(F31&lt;=""),"0:00",IF(AND(F31="Q"),"Données!$I2",IF(AND(F31="/"),"0:00",IF(AND(F31="CP"),Données!$H23,IF(AND(F31="Z"),"7:36"))))))))</f>
        <v>0:00</v>
      </c>
      <c r="AL31" s="14" t="str">
        <f>IF(G31="A","7:36",IF(AND(G31="B"),"7:36",IF(AND(G31="N"),"9:30",IF(AND(G31&lt;=""),"0:00",IF(AND(G31="Q"),"Données!$I2",IF(AND(G31="/"),"0:00",IF(AND(G31="CP"),Données!$H23,IF(AND(G31="Z"),"7:36"))))))))</f>
        <v>0:00</v>
      </c>
      <c r="AM31" s="14" t="str">
        <f>IF(H31="A","7:36",IF(AND(H31="B"),"7:36",IF(AND(H31="N"),"9:30",IF(AND(H31&lt;=""),"0:00",IF(AND(H31="Q"),"Données!$I2",IF(AND(H31="/"),"0:00",IF(AND(H31="CP"),Données!$H23,IF(AND(H31="Z"),"7:36"))))))))</f>
        <v>0:00</v>
      </c>
      <c r="AN31" s="14" t="str">
        <f>IF(I31="A","7:36",IF(AND(I31="B"),"7:36",IF(AND(I31="N"),"9:30",IF(AND(I31&lt;=""),"0:00",IF(AND(I31="Q"),"Données!$I2",IF(AND(I31="/"),"0:00",IF(AND(I31="CP"),Données!$H23,IF(AND(I31="Z"),"7:36"))))))))</f>
        <v>0:00</v>
      </c>
      <c r="AO31" s="14" t="str">
        <f>IF(J31="A","7:36",IF(AND(J31="B"),"7:36",IF(AND(J31="N"),"9:30",IF(AND(J31&lt;=""),"0:00",IF(AND(J31="Q"),"Données!$I2",IF(AND(J31="/"),"0:00",IF(AND(J31="CP"),Données!$H23,IF(AND(J31="Z"),"7:36"))))))))</f>
        <v>0:00</v>
      </c>
      <c r="AP31" s="14" t="str">
        <f>IF(K31="A","7:36",IF(AND(K31="B"),"7:36",IF(AND(K31="N"),"9:30",IF(AND(K31&lt;=""),"0:00",IF(AND(K31="Q"),"Données!$I2",IF(AND(K31="/"),"0:00",IF(AND(K31="CP"),Données!$H23,IF(AND(K31="Z"),"7:36"))))))))</f>
        <v>0:00</v>
      </c>
      <c r="AQ31" s="14" t="str">
        <f>IF(L31="A","7:36",IF(AND(L31="B"),"7:36",IF(AND(L31="N"),"9:30",IF(AND(L31&lt;=""),"0:00",IF(AND(L31="Q"),"Données!$I2",IF(AND(L31="/"),"0:00",IF(AND(L31="CP"),Données!$H23,IF(AND(L31="Z"),"7:36"))))))))</f>
        <v>0:00</v>
      </c>
      <c r="AR31" s="14" t="str">
        <f>IF(M31="A","7:36",IF(AND(M31="B"),"7:36",IF(AND(M31="N"),"9:30",IF(AND(M31&lt;=""),"0:00",IF(AND(M31="Q"),"Données!$I2",IF(AND(M31="/"),"0:00",IF(AND(M31="CP"),Données!$H23,IF(AND(M31="Z"),"7:36"))))))))</f>
        <v>0:00</v>
      </c>
      <c r="AS31" s="14" t="str">
        <f>IF(N31="A","7:36",IF(AND(N31="B"),"7:36",IF(AND(N31="N"),"9:30",IF(AND(N31&lt;=""),"0:00",IF(AND(N31="Q"),"Données!$I2",IF(AND(N31="/"),"0:00",IF(AND(N31="CP"),Données!$H23,IF(AND(N31="Z"),"7:36"))))))))</f>
        <v>0:00</v>
      </c>
      <c r="AT31" s="14" t="str">
        <f>IF(O31="A","7:36",IF(AND(O31="B"),"7:36",IF(AND(O31="N"),"9:30",IF(AND(O31&lt;=""),"0:00",IF(AND(O31="Q"),"Données!$I2",IF(AND(O31="/"),"0:00",IF(AND(O31="CP"),Données!$H23,IF(AND(O31="Z"),"7:36"))))))))</f>
        <v>0:00</v>
      </c>
      <c r="AU31" s="14" t="str">
        <f>IF(P31="A","7:36",IF(AND(P31="B"),"7:36",IF(AND(P31="N"),"9:30",IF(AND(P31&lt;=""),"0:00",IF(AND(P31="Q"),"Données!$I2",IF(AND(P31="/"),"0:00",IF(AND(P31="CP"),Données!$H23,IF(AND(P31="Z"),"7:36"))))))))</f>
        <v>0:00</v>
      </c>
      <c r="AV31" s="14" t="str">
        <f>IF(Q31="A","7:36",IF(AND(Q31="B"),"7:36",IF(AND(Q31="N"),"9:30",IF(AND(Q31&lt;=""),"0:00",IF(AND(Q31="Q"),"Données!$I2",IF(AND(Q31="/"),"0:00",IF(AND(Q31="CP"),Données!$H23,IF(AND(Q31="Z"),"7:36"))))))))</f>
        <v>0:00</v>
      </c>
      <c r="AW31" s="14" t="str">
        <f>IF(R31="A","7:36",IF(AND(R31="B"),"7:36",IF(AND(R31="N"),"9:30",IF(AND(R31&lt;=""),"0:00",IF(AND(R31="Q"),"Données!$I2",IF(AND(R31="/"),"0:00",IF(AND(R31="CP"),Données!$H23,IF(AND(R31="Z"),"7:36"))))))))</f>
        <v>0:00</v>
      </c>
      <c r="AX31" s="14" t="str">
        <f>IF(S31="A","7:36",IF(AND(S31="B"),"7:36",IF(AND(S31="N"),"9:30",IF(AND(S31&lt;=""),"0:00",IF(AND(S31="Q"),"Données!$I2",IF(AND(S31="/"),"0:00",IF(AND(S31="CP"),Données!$H23,IF(AND(S31="Z"),"7:36"))))))))</f>
        <v>0:00</v>
      </c>
      <c r="AY31" s="14" t="str">
        <f>IF(T31="A","7:36",IF(AND(T31="B"),"7:36",IF(AND(T31="N"),"9:30",IF(AND(T31&lt;=""),"0:00",IF(AND(T31="Q"),"Données!$I2",IF(AND(T31="/"),"0:00",IF(AND(T31="CP"),Données!$H23,IF(AND(T31="Z"),"7:36"))))))))</f>
        <v>0:00</v>
      </c>
      <c r="AZ31" s="14" t="str">
        <f>IF(U31="A","7:36",IF(AND(U31="B"),"7:36",IF(AND(U31="N"),"9:30",IF(AND(U31&lt;=""),"0:00",IF(AND(U31="Q"),"Données!$I2",IF(AND(U31="/"),"0:00",IF(AND(U31="CP"),Données!$H23,IF(AND(U31="Z"),"7:36"))))))))</f>
        <v>0:00</v>
      </c>
      <c r="BA31" s="14" t="str">
        <f>IF(V31="A","7:36",IF(AND(V31="B"),"7:36",IF(AND(V31="N"),"9:30",IF(AND(V31&lt;=""),"0:00",IF(AND(V31="Q"),"Données!$I2",IF(AND(V31="/"),"0:00",IF(AND(V31="CP"),Données!$H23,IF(AND(V31="Z"),"7:36"))))))))</f>
        <v>0:00</v>
      </c>
      <c r="BB31" s="14" t="str">
        <f>IF(W31="A","7:36",IF(AND(W31="B"),"7:36",IF(AND(W31="N"),"9:30",IF(AND(W31&lt;=""),"0:00",IF(AND(W31="Q"),"Données!$I2",IF(AND(W31="/"),"0:00",IF(AND(W31="CP"),Données!$H23,IF(AND(W31="Z"),"7:36"))))))))</f>
        <v>0:00</v>
      </c>
      <c r="BC31" s="14" t="str">
        <f>IF(X31="A","7:36",IF(AND(X31="B"),"7:36",IF(AND(X31="N"),"9:30",IF(AND(X31&lt;=""),"0:00",IF(AND(X31="Q"),"Données!$I2",IF(AND(X31="/"),"0:00",IF(AND(X31="CP"),Données!$H23,IF(AND(X31="Z"),"7:36"))))))))</f>
        <v>0:00</v>
      </c>
      <c r="BD31" s="14" t="str">
        <f>IF(Y31="A","7:36",IF(AND(Y31="B"),"7:36",IF(AND(Y31="N"),"9:30",IF(AND(Y31&lt;=""),"0:00",IF(AND(Y31="Q"),"Données!$I2",IF(AND(Y31="/"),"0:00",IF(AND(Y31="CP"),Données!$H23,IF(AND(Y31="Z"),"7:36"))))))))</f>
        <v>0:00</v>
      </c>
      <c r="BE31" s="14" t="str">
        <f>IF(Z31="A","7:36",IF(AND(Z31="B"),"7:36",IF(AND(Z31="N"),"9:30",IF(AND(Z31&lt;=""),"0:00",IF(AND(Z31="Q"),"Données!$I2",IF(AND(Z31="/"),"0:00",IF(AND(Z31="CP"),Données!$H23,IF(AND(Z31="Z"),"7:36"))))))))</f>
        <v>0:00</v>
      </c>
      <c r="BF31" s="14" t="str">
        <f>IF(AA31="A","7:36",IF(AND(AA31="B"),"7:36",IF(AND(AA31="N"),"9:30",IF(AND(AA31&lt;=""),"0:00",IF(AND(AA31="Q"),"Données!$I2",IF(AND(AA31="/"),"0:00",IF(AND(AA31="CP"),Données!$H23,IF(AND(AA31="Z"),"7:36"))))))))</f>
        <v>0:00</v>
      </c>
      <c r="BG31" s="14" t="str">
        <f>IF(AB31="A","7:36",IF(AND(AB31="B"),"7:36",IF(AND(AB31="N"),"9:30",IF(AND(AB31&lt;=""),"0:00",IF(AND(AB31="Q"),"Données!$I2",IF(AND(AB31="/"),"0:00",IF(AND(AB31="CP"),Données!$H23,IF(AND(AB31="Z"),"7:36"))))))))</f>
        <v>0:00</v>
      </c>
      <c r="BH31" s="14" t="str">
        <f>IF(AC31="A","7:36",IF(AND(AC31="B"),"7:36",IF(AND(AC31="N"),"9:30",IF(AND(AC31&lt;=""),"0:00",IF(AND(AC31="Q"),"Données!$I2",IF(AND(AC31="/"),"0:00",IF(AND(AC31="CP"),Données!$H23,IF(AND(AC31="Z"),"7:36"))))))))</f>
        <v>0:00</v>
      </c>
      <c r="BI31" s="14" t="str">
        <f>IF(AD31="A","7:36",IF(AND(AD31="B"),"7:36",IF(AND(AD31="N"),"9:30",IF(AND(AD31&lt;=""),"0:00",IF(AND(AD31="Q"),"Données!$I2",IF(AND(AD31="/"),"0:00",IF(AND(AD31="CP"),Données!$H23,IF(AND(AD31="Z"),"7:36"))))))))</f>
        <v>0:00</v>
      </c>
      <c r="BJ31" s="14" t="str">
        <f>IF(AE31="A","7:36",IF(AND(AE31="B"),"7:36",IF(AND(AE31="N"),"9:30",IF(AND(AE31&lt;=""),"0:00",IF(AND(AE31="Q"),"Données!$I2",IF(AND(AE31="/"),"0:00",IF(AND(AE31="CP"),Données!$H23,IF(AND(AE31="Z"),"7:36"))))))))</f>
        <v>0:00</v>
      </c>
      <c r="BK31" s="14" t="str">
        <f>IF(AF31="A","7:36",IF(AND(AF31="B"),"7:36",IF(AND(AF31="N"),"9:30",IF(AND(AF31&lt;=""),"0:00",IF(AND(AF31="Q"),"Données!$I2",IF(AND(AF31="/"),"0:00",IF(AND(AF31="CP"),Données!$H23,IF(AND(AF31="Z"),"7:36"))))))))</f>
        <v>0:00</v>
      </c>
      <c r="BL31" s="14" t="str">
        <f>IF(AG31="A","7:36",IF(AND(AG31="B"),"7:36",IF(AND(AG31="N"),"9:30",IF(AND(AG31&lt;=""),"0:00",IF(AND(AG31="Q"),"Données!$I2",IF(AND(AG31="/"),"0:00",IF(AND(AG31="CP"),Données!$H23,IF(AND(AG31="Z"),"7:36"))))))))</f>
        <v>0:00</v>
      </c>
      <c r="BM31" s="14" t="str">
        <f>IF(AH31="A","7:36",IF(AND(AH31="B"),"7:36",IF(AND(AH31="N"),"9:30",IF(AND(AH31&lt;=""),"0:00",IF(AND(AH31="Q"),"Données!$I2",IF(AND(AH31="/"),"0:00",IF(AND(AH31="CP"),Données!$H23,IF(AND(AH31="Z"),"7:36"))))))))</f>
        <v>0:00</v>
      </c>
      <c r="BN31" s="27" t="str">
        <f t="shared" si="1"/>
        <v/>
      </c>
      <c r="BO31" s="26">
        <f>IF(AND($D$7&lt;&gt;""),IF(MONTH(D$7)=MONTH($D$7),NETWORKDAYS(Données!$K$1,Données!$L$1)))</f>
        <v>23</v>
      </c>
      <c r="BP31" s="28" t="e">
        <f t="shared" si="2"/>
        <v>#VALUE!</v>
      </c>
      <c r="BQ31" s="27" t="e">
        <f t="shared" si="3"/>
        <v>#VALUE!</v>
      </c>
      <c r="BR31" s="27" t="str">
        <f t="shared" si="4"/>
        <v/>
      </c>
    </row>
    <row r="32" spans="1:70" hidden="1" x14ac:dyDescent="0.3">
      <c r="A32" s="39" t="str">
        <f>IF($D$8&lt;&gt;"","Contraintes","")</f>
        <v/>
      </c>
      <c r="B32" s="1" t="str">
        <f>IF($D$8&lt;&gt;"","INF-A","")</f>
        <v/>
      </c>
      <c r="D32" s="1" t="str">
        <f>IF(AND(D$8&lt;&gt;"",OR(WEEKDAY(D$7,2)=6,WEEKDAY(D$7,2)=7,NOT(ISNA(VLOOKUP(D$7,'Jours Fériés'!$B$4:$B$17,1,FALSE))))),"3","4")</f>
        <v>4</v>
      </c>
      <c r="E32" s="35" t="str">
        <f>IF(AND(E$8&lt;&gt;"",OR(WEEKDAY(E$7,2)=6,WEEKDAY(E$7,2)=7,NOT(ISNA(VLOOKUP(E$7,'Jours Fériés'!$B$4:$B$17,1,FALSE))))),"3","4")</f>
        <v>4</v>
      </c>
      <c r="F32" s="35" t="str">
        <f>IF(AND(F$8&lt;&gt;"",OR(WEEKDAY(F$7,2)=6,WEEKDAY(F$7,2)=7,NOT(ISNA(VLOOKUP(F$7,'Jours Fériés'!$B$4:$B$17,1,FALSE))))),"3","4")</f>
        <v>4</v>
      </c>
      <c r="G32" s="35" t="str">
        <f>IF(AND(G$8&lt;&gt;"",OR(WEEKDAY(G$7,2)=6,WEEKDAY(G$7,2)=7,NOT(ISNA(VLOOKUP(G$7,'Jours Fériés'!$B$4:$B$17,1,FALSE))))),"3","4")</f>
        <v>4</v>
      </c>
      <c r="H32" s="35" t="str">
        <f>IF(AND(H$8&lt;&gt;"",OR(WEEKDAY(H$7,2)=6,WEEKDAY(H$7,2)=7,NOT(ISNA(VLOOKUP(H$7,'Jours Fériés'!$B$4:$B$17,1,FALSE))))),"3","4")</f>
        <v>4</v>
      </c>
      <c r="I32" s="35" t="str">
        <f>IF(AND(I$8&lt;&gt;"",OR(WEEKDAY(I$7,2)=6,WEEKDAY(I$7,2)=7,NOT(ISNA(VLOOKUP(I$7,'Jours Fériés'!$B$4:$B$17,1,FALSE))))),"3","4")</f>
        <v>4</v>
      </c>
      <c r="J32" s="35" t="str">
        <f>IF(AND(J$8&lt;&gt;"",OR(WEEKDAY(J$7,2)=6,WEEKDAY(J$7,2)=7,NOT(ISNA(VLOOKUP(J$7,'Jours Fériés'!$B$4:$B$17,1,FALSE))))),"3","4")</f>
        <v>4</v>
      </c>
      <c r="K32" s="35" t="str">
        <f>IF(AND(K$8&lt;&gt;"",OR(WEEKDAY(K$7,2)=6,WEEKDAY(K$7,2)=7,NOT(ISNA(VLOOKUP(K$7,'Jours Fériés'!$B$4:$B$17,1,FALSE))))),"3","4")</f>
        <v>4</v>
      </c>
      <c r="L32" s="35" t="str">
        <f>IF(AND(L$8&lt;&gt;"",OR(WEEKDAY(L$7,2)=6,WEEKDAY(L$7,2)=7,NOT(ISNA(VLOOKUP(L$7,'Jours Fériés'!$B$4:$B$17,1,FALSE))))),"3","4")</f>
        <v>4</v>
      </c>
      <c r="M32" s="35" t="str">
        <f>IF(AND(M$8&lt;&gt;"",OR(WEEKDAY(M$7,2)=6,WEEKDAY(M$7,2)=7,NOT(ISNA(VLOOKUP(M$7,'Jours Fériés'!$B$4:$B$17,1,FALSE))))),"3","4")</f>
        <v>4</v>
      </c>
      <c r="N32" s="35" t="str">
        <f>IF(AND(N$8&lt;&gt;"",OR(WEEKDAY(N$7,2)=6,WEEKDAY(N$7,2)=7,NOT(ISNA(VLOOKUP(N$7,'Jours Fériés'!$B$4:$B$17,1,FALSE))))),"3","4")</f>
        <v>4</v>
      </c>
      <c r="O32" s="35" t="str">
        <f>IF(AND(O$8&lt;&gt;"",OR(WEEKDAY(O$7,2)=6,WEEKDAY(O$7,2)=7,NOT(ISNA(VLOOKUP(O$7,'Jours Fériés'!$B$4:$B$17,1,FALSE))))),"3","4")</f>
        <v>4</v>
      </c>
      <c r="P32" s="35" t="str">
        <f>IF(AND(P$8&lt;&gt;"",OR(WEEKDAY(P$7,2)=6,WEEKDAY(P$7,2)=7,NOT(ISNA(VLOOKUP(P$7,'Jours Fériés'!$B$4:$B$17,1,FALSE))))),"3","4")</f>
        <v>4</v>
      </c>
      <c r="Q32" s="35" t="str">
        <f>IF(AND(Q$8&lt;&gt;"",OR(WEEKDAY(Q$7,2)=6,WEEKDAY(Q$7,2)=7,NOT(ISNA(VLOOKUP(Q$7,'Jours Fériés'!$B$4:$B$17,1,FALSE))))),"3","4")</f>
        <v>4</v>
      </c>
      <c r="R32" s="35" t="str">
        <f>IF(AND(R$8&lt;&gt;"",OR(WEEKDAY(R$7,2)=6,WEEKDAY(R$7,2)=7,NOT(ISNA(VLOOKUP(R$7,'Jours Fériés'!$B$4:$B$17,1,FALSE))))),"3","4")</f>
        <v>4</v>
      </c>
      <c r="S32" s="35" t="str">
        <f>IF(AND(S$8&lt;&gt;"",OR(WEEKDAY(S$7,2)=6,WEEKDAY(S$7,2)=7,NOT(ISNA(VLOOKUP(S$7,'Jours Fériés'!$B$4:$B$17,1,FALSE))))),"3","4")</f>
        <v>4</v>
      </c>
      <c r="T32" s="35" t="str">
        <f>IF(AND(T$8&lt;&gt;"",OR(WEEKDAY(T$7,2)=6,WEEKDAY(T$7,2)=7,NOT(ISNA(VLOOKUP(T$7,'Jours Fériés'!$B$4:$B$17,1,FALSE))))),"3","4")</f>
        <v>4</v>
      </c>
      <c r="U32" s="35" t="str">
        <f>IF(AND(U$8&lt;&gt;"",OR(WEEKDAY(U$7,2)=6,WEEKDAY(U$7,2)=7,NOT(ISNA(VLOOKUP(U$7,'Jours Fériés'!$B$4:$B$17,1,FALSE))))),"3","4")</f>
        <v>4</v>
      </c>
      <c r="V32" s="35" t="str">
        <f>IF(AND(V$8&lt;&gt;"",OR(WEEKDAY(V$7,2)=6,WEEKDAY(V$7,2)=7,NOT(ISNA(VLOOKUP(V$7,'Jours Fériés'!$B$4:$B$17,1,FALSE))))),"3","4")</f>
        <v>4</v>
      </c>
      <c r="W32" s="35" t="str">
        <f>IF(AND(W$8&lt;&gt;"",OR(WEEKDAY(W$7,2)=6,WEEKDAY(W$7,2)=7,NOT(ISNA(VLOOKUP(W$7,'Jours Fériés'!$B$4:$B$17,1,FALSE))))),"3","4")</f>
        <v>4</v>
      </c>
      <c r="X32" s="35" t="str">
        <f>IF(AND(X$8&lt;&gt;"",OR(WEEKDAY(X$7,2)=6,WEEKDAY(X$7,2)=7,NOT(ISNA(VLOOKUP(X$7,'Jours Fériés'!$B$4:$B$17,1,FALSE))))),"3","4")</f>
        <v>4</v>
      </c>
      <c r="Y32" s="35" t="str">
        <f>IF(AND(Y$8&lt;&gt;"",OR(WEEKDAY(Y$7,2)=6,WEEKDAY(Y$7,2)=7,NOT(ISNA(VLOOKUP(Y$7,'Jours Fériés'!$B$4:$B$17,1,FALSE))))),"3","4")</f>
        <v>4</v>
      </c>
      <c r="Z32" s="35" t="str">
        <f>IF(AND(Z$8&lt;&gt;"",OR(WEEKDAY(Z$7,2)=6,WEEKDAY(Z$7,2)=7,NOT(ISNA(VLOOKUP(Z$7,'Jours Fériés'!$B$4:$B$17,1,FALSE))))),"3","4")</f>
        <v>4</v>
      </c>
      <c r="AA32" s="35" t="str">
        <f>IF(AND(AA$8&lt;&gt;"",OR(WEEKDAY(AA$7,2)=6,WEEKDAY(AA$7,2)=7,NOT(ISNA(VLOOKUP(AA$7,'Jours Fériés'!$B$4:$B$17,1,FALSE))))),"3","4")</f>
        <v>4</v>
      </c>
      <c r="AB32" s="35" t="str">
        <f>IF(AND(AB$8&lt;&gt;"",OR(WEEKDAY(AB$7,2)=6,WEEKDAY(AB$7,2)=7,NOT(ISNA(VLOOKUP(AB$7,'Jours Fériés'!$B$4:$B$17,1,FALSE))))),"3","4")</f>
        <v>4</v>
      </c>
      <c r="AC32" s="35" t="str">
        <f>IF(AND(AC$8&lt;&gt;"",OR(WEEKDAY(AC$7,2)=6,WEEKDAY(AC$7,2)=7,NOT(ISNA(VLOOKUP(AC$7,'Jours Fériés'!$B$4:$B$17,1,FALSE))))),"3","4")</f>
        <v>4</v>
      </c>
      <c r="AD32" s="35" t="str">
        <f>IF(AND(AD$8&lt;&gt;"",OR(WEEKDAY(AD$7,2)=6,WEEKDAY(AD$7,2)=7,NOT(ISNA(VLOOKUP(AD$7,'Jours Fériés'!$B$4:$B$17,1,FALSE))))),"3","4")</f>
        <v>4</v>
      </c>
      <c r="AE32" s="35" t="str">
        <f>IF(AND(AE$8&lt;&gt;"",OR(WEEKDAY(AE$7,2)=6,WEEKDAY(AE$7,2)=7,NOT(ISNA(VLOOKUP(AE$7,'Jours Fériés'!$B$4:$B$17,1,FALSE))))),"3","4")</f>
        <v>4</v>
      </c>
      <c r="AF32" s="35" t="str">
        <f>IF(AND(AF$8&lt;&gt;"",OR(WEEKDAY(AF$7,2)=6,WEEKDAY(AF$7,2)=7,NOT(ISNA(VLOOKUP(AF$7,'Jours Fériés'!$B$4:$B$17,1,FALSE))))),"3","4")</f>
        <v>4</v>
      </c>
      <c r="AG32" s="35" t="str">
        <f>IF(AND(AG$8&lt;&gt;"",OR(WEEKDAY(AG$7,2)=6,WEEKDAY(AG$7,2)=7,NOT(ISNA(VLOOKUP(AG$7,'Jours Fériés'!$B$4:$B$17,1,FALSE))))),"3","4")</f>
        <v>4</v>
      </c>
      <c r="AH32" s="35" t="str">
        <f>IF(AND(AH$8&lt;&gt;"",OR(WEEKDAY(AH$7,2)=6,WEEKDAY(AH$7,2)=7,NOT(ISNA(VLOOKUP(AH$7,'Jours Fériés'!$B$4:$B$17,1,FALSE))))),"3","4")</f>
        <v>4</v>
      </c>
      <c r="AI32" s="35" t="str">
        <f>IF(AND(AI$8&lt;&gt;"",OR(WEEKDAY(AI$7,2)=6,WEEKDAY(AI$7,2)=7),AND(AI$8&lt;&gt;"",NOT(ISNA(VLOOKUP(AI$7,'Jours Fériés'!$B$4:$B$17,1,FALSE))))),"2","3")</f>
        <v>3</v>
      </c>
      <c r="AJ32" s="35" t="str">
        <f>IF(AND(AJ$8&lt;&gt;"",OR(WEEKDAY(AJ$7,2)=6,WEEKDAY(AJ$7,2)=7),AND(AJ$8&lt;&gt;"",NOT(ISNA(VLOOKUP(AJ$7,'Jours Fériés'!$B$4:$B$17,1,FALSE))))),"2","3")</f>
        <v>3</v>
      </c>
      <c r="AK32" s="35" t="str">
        <f>IF(AND(AK$8&lt;&gt;"",OR(WEEKDAY(AK$7,2)=6,WEEKDAY(AK$7,2)=7),AND(AK$8&lt;&gt;"",NOT(ISNA(VLOOKUP(AK$7,'Jours Fériés'!$B$4:$B$17,1,FALSE))))),"2","3")</f>
        <v>3</v>
      </c>
      <c r="AL32" s="35" t="str">
        <f>IF(AND(AL$8&lt;&gt;"",OR(WEEKDAY(AL$7,2)=6,WEEKDAY(AL$7,2)=7),AND(AL$8&lt;&gt;"",NOT(ISNA(VLOOKUP(AL$7,'Jours Fériés'!$B$4:$B$17,1,FALSE))))),"2","3")</f>
        <v>3</v>
      </c>
      <c r="AM32" s="35" t="str">
        <f>IF(AND(AM$8&lt;&gt;"",OR(WEEKDAY(AM$7,2)=6,WEEKDAY(AM$7,2)=7),AND(AM$8&lt;&gt;"",NOT(ISNA(VLOOKUP(AM$7,'Jours Fériés'!$B$4:$B$17,1,FALSE))))),"2","3")</f>
        <v>3</v>
      </c>
      <c r="AN32" s="35" t="str">
        <f>IF(AND(AN$8&lt;&gt;"",OR(WEEKDAY(AN$7,2)=6,WEEKDAY(AN$7,2)=7),AND(AN$8&lt;&gt;"",NOT(ISNA(VLOOKUP(AN$7,'Jours Fériés'!$B$4:$B$17,1,FALSE))))),"2","3")</f>
        <v>3</v>
      </c>
      <c r="AO32" s="35" t="str">
        <f>IF(AND(AO$8&lt;&gt;"",OR(WEEKDAY(AO$7,2)=6,WEEKDAY(AO$7,2)=7),AND(AO$8&lt;&gt;"",NOT(ISNA(VLOOKUP(AO$7,'Jours Fériés'!$B$4:$B$17,1,FALSE))))),"2","3")</f>
        <v>3</v>
      </c>
      <c r="AP32" s="35" t="str">
        <f>IF(AND(AP$8&lt;&gt;"",OR(WEEKDAY(AP$7,2)=6,WEEKDAY(AP$7,2)=7),AND(AP$8&lt;&gt;"",NOT(ISNA(VLOOKUP(AP$7,'Jours Fériés'!$B$4:$B$17,1,FALSE))))),"2","3")</f>
        <v>3</v>
      </c>
      <c r="AQ32" s="35" t="str">
        <f>IF(AND(AQ$8&lt;&gt;"",OR(WEEKDAY(AQ$7,2)=6,WEEKDAY(AQ$7,2)=7),AND(AQ$8&lt;&gt;"",NOT(ISNA(VLOOKUP(AQ$7,'Jours Fériés'!$B$4:$B$17,1,FALSE))))),"2","3")</f>
        <v>3</v>
      </c>
      <c r="AR32" s="35" t="str">
        <f>IF(AND(AR$8&lt;&gt;"",OR(WEEKDAY(AR$7,2)=6,WEEKDAY(AR$7,2)=7),AND(AR$8&lt;&gt;"",NOT(ISNA(VLOOKUP(AR$7,'Jours Fériés'!$B$4:$B$17,1,FALSE))))),"2","3")</f>
        <v>3</v>
      </c>
      <c r="AS32" s="35" t="str">
        <f>IF(AND(AS$8&lt;&gt;"",OR(WEEKDAY(AS$7,2)=6,WEEKDAY(AS$7,2)=7),AND(AS$8&lt;&gt;"",NOT(ISNA(VLOOKUP(AS$7,'Jours Fériés'!$B$4:$B$17,1,FALSE))))),"2","3")</f>
        <v>3</v>
      </c>
      <c r="AT32" s="35" t="str">
        <f>IF(AND(AT$8&lt;&gt;"",OR(WEEKDAY(AT$7,2)=6,WEEKDAY(AT$7,2)=7),AND(AT$8&lt;&gt;"",NOT(ISNA(VLOOKUP(AT$7,'Jours Fériés'!$B$4:$B$17,1,FALSE))))),"2","3")</f>
        <v>3</v>
      </c>
      <c r="AU32" s="35" t="str">
        <f>IF(AND(AU$8&lt;&gt;"",OR(WEEKDAY(AU$7,2)=6,WEEKDAY(AU$7,2)=7),AND(AU$8&lt;&gt;"",NOT(ISNA(VLOOKUP(AU$7,'Jours Fériés'!$B$4:$B$17,1,FALSE))))),"2","3")</f>
        <v>3</v>
      </c>
      <c r="AV32" s="35" t="str">
        <f>IF(AND(AV$8&lt;&gt;"",OR(WEEKDAY(AV$7,2)=6,WEEKDAY(AV$7,2)=7),AND(AV$8&lt;&gt;"",NOT(ISNA(VLOOKUP(AV$7,'Jours Fériés'!$B$4:$B$17,1,FALSE))))),"2","3")</f>
        <v>3</v>
      </c>
      <c r="AW32" s="35" t="str">
        <f>IF(AND(AW$8&lt;&gt;"",OR(WEEKDAY(AW$7,2)=6,WEEKDAY(AW$7,2)=7),AND(AW$8&lt;&gt;"",NOT(ISNA(VLOOKUP(AW$7,'Jours Fériés'!$B$4:$B$17,1,FALSE))))),"2","3")</f>
        <v>3</v>
      </c>
      <c r="AX32" s="35" t="str">
        <f>IF(AND(AX$8&lt;&gt;"",OR(WEEKDAY(AX$7,2)=6,WEEKDAY(AX$7,2)=7),AND(AX$8&lt;&gt;"",NOT(ISNA(VLOOKUP(AX$7,'Jours Fériés'!$B$4:$B$17,1,FALSE))))),"2","3")</f>
        <v>3</v>
      </c>
      <c r="AY32" s="35" t="str">
        <f>IF(AND(AY$8&lt;&gt;"",OR(WEEKDAY(AY$7,2)=6,WEEKDAY(AY$7,2)=7),AND(AY$8&lt;&gt;"",NOT(ISNA(VLOOKUP(AY$7,'Jours Fériés'!$B$4:$B$17,1,FALSE))))),"2","3")</f>
        <v>3</v>
      </c>
      <c r="AZ32" s="35" t="str">
        <f>IF(AND(AZ$8&lt;&gt;"",OR(WEEKDAY(AZ$7,2)=6,WEEKDAY(AZ$7,2)=7),AND(AZ$8&lt;&gt;"",NOT(ISNA(VLOOKUP(AZ$7,'Jours Fériés'!$B$4:$B$17,1,FALSE))))),"2","3")</f>
        <v>3</v>
      </c>
      <c r="BA32" s="35" t="str">
        <f>IF(AND(BA$8&lt;&gt;"",OR(WEEKDAY(BA$7,2)=6,WEEKDAY(BA$7,2)=7),AND(BA$8&lt;&gt;"",NOT(ISNA(VLOOKUP(BA$7,'Jours Fériés'!$B$4:$B$17,1,FALSE))))),"2","3")</f>
        <v>3</v>
      </c>
      <c r="BB32" s="35" t="str">
        <f>IF(AND(BB$8&lt;&gt;"",OR(WEEKDAY(BB$7,2)=6,WEEKDAY(BB$7,2)=7),AND(BB$8&lt;&gt;"",NOT(ISNA(VLOOKUP(BB$7,'Jours Fériés'!$B$4:$B$17,1,FALSE))))),"2","3")</f>
        <v>3</v>
      </c>
      <c r="BC32" s="35" t="str">
        <f>IF(AND(BC$8&lt;&gt;"",OR(WEEKDAY(BC$7,2)=6,WEEKDAY(BC$7,2)=7),AND(BC$8&lt;&gt;"",NOT(ISNA(VLOOKUP(BC$7,'Jours Fériés'!$B$4:$B$17,1,FALSE))))),"2","3")</f>
        <v>3</v>
      </c>
      <c r="BD32" s="35" t="str">
        <f>IF(AND(BD$8&lt;&gt;"",OR(WEEKDAY(BD$7,2)=6,WEEKDAY(BD$7,2)=7),AND(BD$8&lt;&gt;"",NOT(ISNA(VLOOKUP(BD$7,'Jours Fériés'!$B$4:$B$17,1,FALSE))))),"2","3")</f>
        <v>3</v>
      </c>
      <c r="BE32" s="35" t="str">
        <f>IF(AND(BE$8&lt;&gt;"",OR(WEEKDAY(BE$7,2)=6,WEEKDAY(BE$7,2)=7),AND(BE$8&lt;&gt;"",NOT(ISNA(VLOOKUP(BE$7,'Jours Fériés'!$B$4:$B$17,1,FALSE))))),"2","3")</f>
        <v>3</v>
      </c>
      <c r="BF32" s="35" t="str">
        <f>IF(AND(BF$8&lt;&gt;"",OR(WEEKDAY(BF$7,2)=6,WEEKDAY(BF$7,2)=7),AND(BF$8&lt;&gt;"",NOT(ISNA(VLOOKUP(BF$7,'Jours Fériés'!$B$4:$B$17,1,FALSE))))),"2","3")</f>
        <v>3</v>
      </c>
      <c r="BG32" s="35" t="str">
        <f>IF(AND(BG$8&lt;&gt;"",OR(WEEKDAY(BG$7,2)=6,WEEKDAY(BG$7,2)=7),AND(BG$8&lt;&gt;"",NOT(ISNA(VLOOKUP(BG$7,'Jours Fériés'!$B$4:$B$17,1,FALSE))))),"2","3")</f>
        <v>3</v>
      </c>
      <c r="BH32" s="35" t="str">
        <f>IF(AND(BH$8&lt;&gt;"",OR(WEEKDAY(BH$7,2)=6,WEEKDAY(BH$7,2)=7),AND(BH$8&lt;&gt;"",NOT(ISNA(VLOOKUP(BH$7,'Jours Fériés'!$B$4:$B$17,1,FALSE))))),"2","3")</f>
        <v>3</v>
      </c>
      <c r="BI32" s="35" t="str">
        <f>IF(AND(BI$8&lt;&gt;"",OR(WEEKDAY(BI$7,2)=6,WEEKDAY(BI$7,2)=7),AND(BI$8&lt;&gt;"",NOT(ISNA(VLOOKUP(BI$7,'Jours Fériés'!$B$4:$B$17,1,FALSE))))),"2","3")</f>
        <v>3</v>
      </c>
      <c r="BJ32" s="35" t="str">
        <f>IF(AND(BJ$8&lt;&gt;"",OR(WEEKDAY(BJ$7,2)=6,WEEKDAY(BJ$7,2)=7),AND(BJ$8&lt;&gt;"",NOT(ISNA(VLOOKUP(BJ$7,'Jours Fériés'!$B$4:$B$17,1,FALSE))))),"2","3")</f>
        <v>3</v>
      </c>
      <c r="BK32" s="35" t="str">
        <f>IF(AND(BK$8&lt;&gt;"",OR(WEEKDAY(BK$7,2)=6,WEEKDAY(BK$7,2)=7),AND(BK$8&lt;&gt;"",NOT(ISNA(VLOOKUP(BK$7,'Jours Fériés'!$B$4:$B$17,1,FALSE))))),"2","3")</f>
        <v>3</v>
      </c>
      <c r="BL32" s="35" t="str">
        <f>IF(AND(BL$8&lt;&gt;"",OR(WEEKDAY(BL$7,2)=6,WEEKDAY(BL$7,2)=7),AND(BL$8&lt;&gt;"",NOT(ISNA(VLOOKUP(BL$7,'Jours Fériés'!$B$4:$B$17,1,FALSE))))),"2","3")</f>
        <v>3</v>
      </c>
      <c r="BM32" s="35" t="str">
        <f>IF(AND(BM$8&lt;&gt;"",OR(WEEKDAY(BM$7,2)=6,WEEKDAY(BM$7,2)=7),AND(BM$8&lt;&gt;"",NOT(ISNA(VLOOKUP(BM$7,'Jours Fériés'!$B$4:$B$17,1,FALSE))))),"2","3")</f>
        <v>3</v>
      </c>
    </row>
    <row r="33" spans="1:34" hidden="1" x14ac:dyDescent="0.3">
      <c r="A33" s="39"/>
      <c r="B33" s="1" t="str">
        <f>IF($D$8&lt;&gt;"","AS-A","")</f>
        <v/>
      </c>
      <c r="D33" s="35" t="str">
        <f>IF(AND(D$8&lt;&gt;"",OR(WEEKDAY(D$7,2)=6,WEEKDAY(D$7,2)=7,NOT(ISNA(VLOOKUP(D$7,'Jours Fériés'!$B$4:$B$17,1,FALSE))))),"0","1")</f>
        <v>1</v>
      </c>
      <c r="E33" s="35" t="str">
        <f>IF(AND(E$8&lt;&gt;"",OR(WEEKDAY(E$7,2)=6,WEEKDAY(E$7,2)=7,NOT(ISNA(VLOOKUP(E$7,'Jours Fériés'!$B$4:$B$17,1,FALSE))))),"0","1")</f>
        <v>1</v>
      </c>
      <c r="F33" s="35" t="str">
        <f>IF(AND(F$8&lt;&gt;"",OR(WEEKDAY(F$7,2)=6,WEEKDAY(F$7,2)=7,NOT(ISNA(VLOOKUP(F$7,'Jours Fériés'!$B$4:$B$17,1,FALSE))))),"0","1")</f>
        <v>1</v>
      </c>
      <c r="G33" s="35" t="str">
        <f>IF(AND(G$8&lt;&gt;"",OR(WEEKDAY(G$7,2)=6,WEEKDAY(G$7,2)=7,NOT(ISNA(VLOOKUP(G$7,'Jours Fériés'!$B$4:$B$17,1,FALSE))))),"0","1")</f>
        <v>1</v>
      </c>
      <c r="H33" s="35" t="str">
        <f>IF(AND(H$8&lt;&gt;"",OR(WEEKDAY(H$7,2)=6,WEEKDAY(H$7,2)=7,NOT(ISNA(VLOOKUP(H$7,'Jours Fériés'!$B$4:$B$17,1,FALSE))))),"0","1")</f>
        <v>1</v>
      </c>
      <c r="I33" s="35" t="str">
        <f>IF(AND(I$8&lt;&gt;"",OR(WEEKDAY(I$7,2)=6,WEEKDAY(I$7,2)=7,NOT(ISNA(VLOOKUP(I$7,'Jours Fériés'!$B$4:$B$17,1,FALSE))))),"0","1")</f>
        <v>1</v>
      </c>
      <c r="J33" s="35" t="str">
        <f>IF(AND(J$8&lt;&gt;"",OR(WEEKDAY(J$7,2)=6,WEEKDAY(J$7,2)=7,NOT(ISNA(VLOOKUP(J$7,'Jours Fériés'!$B$4:$B$17,1,FALSE))))),"0","1")</f>
        <v>1</v>
      </c>
      <c r="K33" s="35" t="str">
        <f>IF(AND(K$8&lt;&gt;"",OR(WEEKDAY(K$7,2)=6,WEEKDAY(K$7,2)=7,NOT(ISNA(VLOOKUP(K$7,'Jours Fériés'!$B$4:$B$17,1,FALSE))))),"0","1")</f>
        <v>1</v>
      </c>
      <c r="L33" s="35" t="str">
        <f>IF(AND(L$8&lt;&gt;"",OR(WEEKDAY(L$7,2)=6,WEEKDAY(L$7,2)=7,NOT(ISNA(VLOOKUP(L$7,'Jours Fériés'!$B$4:$B$17,1,FALSE))))),"0","1")</f>
        <v>1</v>
      </c>
      <c r="M33" s="35" t="str">
        <f>IF(AND(M$8&lt;&gt;"",OR(WEEKDAY(M$7,2)=6,WEEKDAY(M$7,2)=7,NOT(ISNA(VLOOKUP(M$7,'Jours Fériés'!$B$4:$B$17,1,FALSE))))),"0","1")</f>
        <v>1</v>
      </c>
      <c r="N33" s="35" t="str">
        <f>IF(AND(N$8&lt;&gt;"",OR(WEEKDAY(N$7,2)=6,WEEKDAY(N$7,2)=7,NOT(ISNA(VLOOKUP(N$7,'Jours Fériés'!$B$4:$B$17,1,FALSE))))),"0","1")</f>
        <v>1</v>
      </c>
      <c r="O33" s="35" t="str">
        <f>IF(AND(O$8&lt;&gt;"",OR(WEEKDAY(O$7,2)=6,WEEKDAY(O$7,2)=7,NOT(ISNA(VLOOKUP(O$7,'Jours Fériés'!$B$4:$B$17,1,FALSE))))),"0","1")</f>
        <v>1</v>
      </c>
      <c r="P33" s="35" t="str">
        <f>IF(AND(P$8&lt;&gt;"",OR(WEEKDAY(P$7,2)=6,WEEKDAY(P$7,2)=7,NOT(ISNA(VLOOKUP(P$7,'Jours Fériés'!$B$4:$B$17,1,FALSE))))),"0","1")</f>
        <v>1</v>
      </c>
      <c r="Q33" s="35" t="str">
        <f>IF(AND(Q$8&lt;&gt;"",OR(WEEKDAY(Q$7,2)=6,WEEKDAY(Q$7,2)=7,NOT(ISNA(VLOOKUP(Q$7,'Jours Fériés'!$B$4:$B$17,1,FALSE))))),"0","1")</f>
        <v>1</v>
      </c>
      <c r="R33" s="35" t="str">
        <f>IF(AND(R$8&lt;&gt;"",OR(WEEKDAY(R$7,2)=6,WEEKDAY(R$7,2)=7,NOT(ISNA(VLOOKUP(R$7,'Jours Fériés'!$B$4:$B$17,1,FALSE))))),"0","1")</f>
        <v>1</v>
      </c>
      <c r="S33" s="35" t="str">
        <f>IF(AND(S$8&lt;&gt;"",OR(WEEKDAY(S$7,2)=6,WEEKDAY(S$7,2)=7,NOT(ISNA(VLOOKUP(S$7,'Jours Fériés'!$B$4:$B$17,1,FALSE))))),"0","1")</f>
        <v>1</v>
      </c>
      <c r="T33" s="35" t="str">
        <f>IF(AND(T$8&lt;&gt;"",OR(WEEKDAY(T$7,2)=6,WEEKDAY(T$7,2)=7,NOT(ISNA(VLOOKUP(T$7,'Jours Fériés'!$B$4:$B$17,1,FALSE))))),"0","1")</f>
        <v>1</v>
      </c>
      <c r="U33" s="35" t="str">
        <f>IF(AND(U$8&lt;&gt;"",OR(WEEKDAY(U$7,2)=6,WEEKDAY(U$7,2)=7,NOT(ISNA(VLOOKUP(U$7,'Jours Fériés'!$B$4:$B$17,1,FALSE))))),"0","1")</f>
        <v>1</v>
      </c>
      <c r="V33" s="35" t="str">
        <f>IF(AND(V$8&lt;&gt;"",OR(WEEKDAY(V$7,2)=6,WEEKDAY(V$7,2)=7,NOT(ISNA(VLOOKUP(V$7,'Jours Fériés'!$B$4:$B$17,1,FALSE))))),"0","1")</f>
        <v>1</v>
      </c>
      <c r="W33" s="35" t="str">
        <f>IF(AND(W$8&lt;&gt;"",OR(WEEKDAY(W$7,2)=6,WEEKDAY(W$7,2)=7,NOT(ISNA(VLOOKUP(W$7,'Jours Fériés'!$B$4:$B$17,1,FALSE))))),"0","1")</f>
        <v>1</v>
      </c>
      <c r="X33" s="35" t="str">
        <f>IF(AND(X$8&lt;&gt;"",OR(WEEKDAY(X$7,2)=6,WEEKDAY(X$7,2)=7,NOT(ISNA(VLOOKUP(X$7,'Jours Fériés'!$B$4:$B$17,1,FALSE))))),"0","1")</f>
        <v>1</v>
      </c>
      <c r="Y33" s="35" t="str">
        <f>IF(AND(Y$8&lt;&gt;"",OR(WEEKDAY(Y$7,2)=6,WEEKDAY(Y$7,2)=7,NOT(ISNA(VLOOKUP(Y$7,'Jours Fériés'!$B$4:$B$17,1,FALSE))))),"0","1")</f>
        <v>1</v>
      </c>
      <c r="Z33" s="35" t="str">
        <f>IF(AND(Z$8&lt;&gt;"",OR(WEEKDAY(Z$7,2)=6,WEEKDAY(Z$7,2)=7,NOT(ISNA(VLOOKUP(Z$7,'Jours Fériés'!$B$4:$B$17,1,FALSE))))),"0","1")</f>
        <v>1</v>
      </c>
      <c r="AA33" s="35" t="str">
        <f>IF(AND(AA$8&lt;&gt;"",OR(WEEKDAY(AA$7,2)=6,WEEKDAY(AA$7,2)=7,NOT(ISNA(VLOOKUP(AA$7,'Jours Fériés'!$B$4:$B$17,1,FALSE))))),"0","1")</f>
        <v>1</v>
      </c>
      <c r="AB33" s="35" t="str">
        <f>IF(AND(AB$8&lt;&gt;"",OR(WEEKDAY(AB$7,2)=6,WEEKDAY(AB$7,2)=7,NOT(ISNA(VLOOKUP(AB$7,'Jours Fériés'!$B$4:$B$17,1,FALSE))))),"0","1")</f>
        <v>1</v>
      </c>
      <c r="AC33" s="35" t="str">
        <f>IF(AND(AC$8&lt;&gt;"",OR(WEEKDAY(AC$7,2)=6,WEEKDAY(AC$7,2)=7,NOT(ISNA(VLOOKUP(AC$7,'Jours Fériés'!$B$4:$B$17,1,FALSE))))),"0","1")</f>
        <v>1</v>
      </c>
      <c r="AD33" s="35" t="str">
        <f>IF(AND(AD$8&lt;&gt;"",OR(WEEKDAY(AD$7,2)=6,WEEKDAY(AD$7,2)=7,NOT(ISNA(VLOOKUP(AD$7,'Jours Fériés'!$B$4:$B$17,1,FALSE))))),"0","1")</f>
        <v>1</v>
      </c>
      <c r="AE33" s="35" t="str">
        <f>IF(AND(AE$8&lt;&gt;"",OR(WEEKDAY(AE$7,2)=6,WEEKDAY(AE$7,2)=7,NOT(ISNA(VLOOKUP(AE$7,'Jours Fériés'!$B$4:$B$17,1,FALSE))))),"0","1")</f>
        <v>1</v>
      </c>
      <c r="AF33" s="35" t="str">
        <f>IF(AND(AF$8&lt;&gt;"",OR(WEEKDAY(AF$7,2)=6,WEEKDAY(AF$7,2)=7,NOT(ISNA(VLOOKUP(AF$7,'Jours Fériés'!$B$4:$B$17,1,FALSE))))),"0","1")</f>
        <v>1</v>
      </c>
      <c r="AG33" s="35" t="str">
        <f>IF(AND(AG$8&lt;&gt;"",OR(WEEKDAY(AG$7,2)=6,WEEKDAY(AG$7,2)=7,NOT(ISNA(VLOOKUP(AG$7,'Jours Fériés'!$B$4:$B$17,1,FALSE))))),"0","1")</f>
        <v>1</v>
      </c>
      <c r="AH33" s="35" t="str">
        <f>IF(AND(AH$8&lt;&gt;"",OR(WEEKDAY(AH$7,2)=6,WEEKDAY(AH$7,2)=7,NOT(ISNA(VLOOKUP(AH$7,'Jours Fériés'!$B$4:$B$17,1,FALSE))))),"0","1")</f>
        <v>1</v>
      </c>
    </row>
    <row r="34" spans="1:34" hidden="1" x14ac:dyDescent="0.3">
      <c r="A34" s="39"/>
      <c r="B34" s="1" t="str">
        <f>IF($D$8&lt;&gt;"","AL-A","")</f>
        <v/>
      </c>
      <c r="D34" s="35" t="str">
        <f>IF(AND(D$8&lt;&gt;"",OR(WEEKDAY(D$7,2)=6,WEEKDAY(D$7,2)=7,NOT(ISNA(VLOOKUP(D$7,'Jours Fériés'!$B$4:$B$17,1,FALSE))))),"0","1")</f>
        <v>1</v>
      </c>
      <c r="E34" s="35" t="str">
        <f>IF(AND(E$8&lt;&gt;"",OR(WEEKDAY(E$7,2)=6,WEEKDAY(E$7,2)=7,NOT(ISNA(VLOOKUP(E$7,'Jours Fériés'!$B$4:$B$17,1,FALSE))))),"0","1")</f>
        <v>1</v>
      </c>
      <c r="F34" s="35" t="str">
        <f>IF(AND(F$8&lt;&gt;"",OR(WEEKDAY(F$7,2)=6,WEEKDAY(F$7,2)=7,NOT(ISNA(VLOOKUP(F$7,'Jours Fériés'!$B$4:$B$17,1,FALSE))))),"0","1")</f>
        <v>1</v>
      </c>
      <c r="G34" s="35" t="str">
        <f>IF(AND(G$8&lt;&gt;"",OR(WEEKDAY(G$7,2)=6,WEEKDAY(G$7,2)=7,NOT(ISNA(VLOOKUP(G$7,'Jours Fériés'!$B$4:$B$17,1,FALSE))))),"0","1")</f>
        <v>1</v>
      </c>
      <c r="H34" s="35" t="str">
        <f>IF(AND(H$8&lt;&gt;"",OR(WEEKDAY(H$7,2)=6,WEEKDAY(H$7,2)=7,NOT(ISNA(VLOOKUP(H$7,'Jours Fériés'!$B$4:$B$17,1,FALSE))))),"0","1")</f>
        <v>1</v>
      </c>
      <c r="I34" s="35" t="str">
        <f>IF(AND(I$8&lt;&gt;"",OR(WEEKDAY(I$7,2)=6,WEEKDAY(I$7,2)=7,NOT(ISNA(VLOOKUP(I$7,'Jours Fériés'!$B$4:$B$17,1,FALSE))))),"0","1")</f>
        <v>1</v>
      </c>
      <c r="J34" s="35" t="str">
        <f>IF(AND(J$8&lt;&gt;"",OR(WEEKDAY(J$7,2)=6,WEEKDAY(J$7,2)=7,NOT(ISNA(VLOOKUP(J$7,'Jours Fériés'!$B$4:$B$17,1,FALSE))))),"0","1")</f>
        <v>1</v>
      </c>
      <c r="K34" s="35" t="str">
        <f>IF(AND(K$8&lt;&gt;"",OR(WEEKDAY(K$7,2)=6,WEEKDAY(K$7,2)=7,NOT(ISNA(VLOOKUP(K$7,'Jours Fériés'!$B$4:$B$17,1,FALSE))))),"0","1")</f>
        <v>1</v>
      </c>
      <c r="L34" s="35" t="str">
        <f>IF(AND(L$8&lt;&gt;"",OR(WEEKDAY(L$7,2)=6,WEEKDAY(L$7,2)=7,NOT(ISNA(VLOOKUP(L$7,'Jours Fériés'!$B$4:$B$17,1,FALSE))))),"0","1")</f>
        <v>1</v>
      </c>
      <c r="M34" s="35" t="str">
        <f>IF(AND(M$8&lt;&gt;"",OR(WEEKDAY(M$7,2)=6,WEEKDAY(M$7,2)=7,NOT(ISNA(VLOOKUP(M$7,'Jours Fériés'!$B$4:$B$17,1,FALSE))))),"0","1")</f>
        <v>1</v>
      </c>
      <c r="N34" s="35" t="str">
        <f>IF(AND(N$8&lt;&gt;"",OR(WEEKDAY(N$7,2)=6,WEEKDAY(N$7,2)=7,NOT(ISNA(VLOOKUP(N$7,'Jours Fériés'!$B$4:$B$17,1,FALSE))))),"0","1")</f>
        <v>1</v>
      </c>
      <c r="O34" s="35" t="str">
        <f>IF(AND(O$8&lt;&gt;"",OR(WEEKDAY(O$7,2)=6,WEEKDAY(O$7,2)=7,NOT(ISNA(VLOOKUP(O$7,'Jours Fériés'!$B$4:$B$17,1,FALSE))))),"0","1")</f>
        <v>1</v>
      </c>
      <c r="P34" s="35" t="str">
        <f>IF(AND(P$8&lt;&gt;"",OR(WEEKDAY(P$7,2)=6,WEEKDAY(P$7,2)=7,NOT(ISNA(VLOOKUP(P$7,'Jours Fériés'!$B$4:$B$17,1,FALSE))))),"0","1")</f>
        <v>1</v>
      </c>
      <c r="Q34" s="35" t="str">
        <f>IF(AND(Q$8&lt;&gt;"",OR(WEEKDAY(Q$7,2)=6,WEEKDAY(Q$7,2)=7,NOT(ISNA(VLOOKUP(Q$7,'Jours Fériés'!$B$4:$B$17,1,FALSE))))),"0","1")</f>
        <v>1</v>
      </c>
      <c r="R34" s="35" t="str">
        <f>IF(AND(R$8&lt;&gt;"",OR(WEEKDAY(R$7,2)=6,WEEKDAY(R$7,2)=7,NOT(ISNA(VLOOKUP(R$7,'Jours Fériés'!$B$4:$B$17,1,FALSE))))),"0","1")</f>
        <v>1</v>
      </c>
      <c r="S34" s="35" t="str">
        <f>IF(AND(S$8&lt;&gt;"",OR(WEEKDAY(S$7,2)=6,WEEKDAY(S$7,2)=7,NOT(ISNA(VLOOKUP(S$7,'Jours Fériés'!$B$4:$B$17,1,FALSE))))),"0","1")</f>
        <v>1</v>
      </c>
      <c r="T34" s="35" t="str">
        <f>IF(AND(T$8&lt;&gt;"",OR(WEEKDAY(T$7,2)=6,WEEKDAY(T$7,2)=7,NOT(ISNA(VLOOKUP(T$7,'Jours Fériés'!$B$4:$B$17,1,FALSE))))),"0","1")</f>
        <v>1</v>
      </c>
      <c r="U34" s="35" t="str">
        <f>IF(AND(U$8&lt;&gt;"",OR(WEEKDAY(U$7,2)=6,WEEKDAY(U$7,2)=7,NOT(ISNA(VLOOKUP(U$7,'Jours Fériés'!$B$4:$B$17,1,FALSE))))),"0","1")</f>
        <v>1</v>
      </c>
      <c r="V34" s="35" t="str">
        <f>IF(AND(V$8&lt;&gt;"",OR(WEEKDAY(V$7,2)=6,WEEKDAY(V$7,2)=7,NOT(ISNA(VLOOKUP(V$7,'Jours Fériés'!$B$4:$B$17,1,FALSE))))),"0","1")</f>
        <v>1</v>
      </c>
      <c r="W34" s="35" t="str">
        <f>IF(AND(W$8&lt;&gt;"",OR(WEEKDAY(W$7,2)=6,WEEKDAY(W$7,2)=7,NOT(ISNA(VLOOKUP(W$7,'Jours Fériés'!$B$4:$B$17,1,FALSE))))),"0","1")</f>
        <v>1</v>
      </c>
      <c r="X34" s="35" t="str">
        <f>IF(AND(X$8&lt;&gt;"",OR(WEEKDAY(X$7,2)=6,WEEKDAY(X$7,2)=7,NOT(ISNA(VLOOKUP(X$7,'Jours Fériés'!$B$4:$B$17,1,FALSE))))),"0","1")</f>
        <v>1</v>
      </c>
      <c r="Y34" s="35" t="str">
        <f>IF(AND(Y$8&lt;&gt;"",OR(WEEKDAY(Y$7,2)=6,WEEKDAY(Y$7,2)=7,NOT(ISNA(VLOOKUP(Y$7,'Jours Fériés'!$B$4:$B$17,1,FALSE))))),"0","1")</f>
        <v>1</v>
      </c>
      <c r="Z34" s="35" t="str">
        <f>IF(AND(Z$8&lt;&gt;"",OR(WEEKDAY(Z$7,2)=6,WEEKDAY(Z$7,2)=7,NOT(ISNA(VLOOKUP(Z$7,'Jours Fériés'!$B$4:$B$17,1,FALSE))))),"0","1")</f>
        <v>1</v>
      </c>
      <c r="AA34" s="35" t="str">
        <f>IF(AND(AA$8&lt;&gt;"",OR(WEEKDAY(AA$7,2)=6,WEEKDAY(AA$7,2)=7,NOT(ISNA(VLOOKUP(AA$7,'Jours Fériés'!$B$4:$B$17,1,FALSE))))),"0","1")</f>
        <v>1</v>
      </c>
      <c r="AB34" s="35" t="str">
        <f>IF(AND(AB$8&lt;&gt;"",OR(WEEKDAY(AB$7,2)=6,WEEKDAY(AB$7,2)=7,NOT(ISNA(VLOOKUP(AB$7,'Jours Fériés'!$B$4:$B$17,1,FALSE))))),"0","1")</f>
        <v>1</v>
      </c>
      <c r="AC34" s="35" t="str">
        <f>IF(AND(AC$8&lt;&gt;"",OR(WEEKDAY(AC$7,2)=6,WEEKDAY(AC$7,2)=7,NOT(ISNA(VLOOKUP(AC$7,'Jours Fériés'!$B$4:$B$17,1,FALSE))))),"0","1")</f>
        <v>1</v>
      </c>
      <c r="AD34" s="35" t="str">
        <f>IF(AND(AD$8&lt;&gt;"",OR(WEEKDAY(AD$7,2)=6,WEEKDAY(AD$7,2)=7,NOT(ISNA(VLOOKUP(AD$7,'Jours Fériés'!$B$4:$B$17,1,FALSE))))),"0","1")</f>
        <v>1</v>
      </c>
      <c r="AE34" s="35" t="str">
        <f>IF(AND(AE$8&lt;&gt;"",OR(WEEKDAY(AE$7,2)=6,WEEKDAY(AE$7,2)=7,NOT(ISNA(VLOOKUP(AE$7,'Jours Fériés'!$B$4:$B$17,1,FALSE))))),"0","1")</f>
        <v>1</v>
      </c>
      <c r="AF34" s="35" t="str">
        <f>IF(AND(AF$8&lt;&gt;"",OR(WEEKDAY(AF$7,2)=6,WEEKDAY(AF$7,2)=7,NOT(ISNA(VLOOKUP(AF$7,'Jours Fériés'!$B$4:$B$17,1,FALSE))))),"0","1")</f>
        <v>1</v>
      </c>
      <c r="AG34" s="35" t="str">
        <f>IF(AND(AG$8&lt;&gt;"",OR(WEEKDAY(AG$7,2)=6,WEEKDAY(AG$7,2)=7,NOT(ISNA(VLOOKUP(AG$7,'Jours Fériés'!$B$4:$B$17,1,FALSE))))),"0","1")</f>
        <v>1</v>
      </c>
      <c r="AH34" s="35" t="str">
        <f>IF(AND(AH$8&lt;&gt;"",OR(WEEKDAY(AH$7,2)=6,WEEKDAY(AH$7,2)=7,NOT(ISNA(VLOOKUP(AH$7,'Jours Fériés'!$B$4:$B$17,1,FALSE))))),"0","1")</f>
        <v>1</v>
      </c>
    </row>
    <row r="35" spans="1:34" hidden="1" x14ac:dyDescent="0.3">
      <c r="A35" s="39"/>
      <c r="B35" s="1" t="str">
        <f>IF($D$8&lt;&gt;"","INF-B","")</f>
        <v/>
      </c>
      <c r="D35" s="35" t="str">
        <f>IF(AND(D$8&lt;&gt;"",OR(WEEKDAY(D$7,2)=6,WEEKDAY(D$7,2)=7,NOT(ISNA(VLOOKUP(D$7,'Jours Fériés'!$B$4:$B$17,1,FALSE))))),"2","3")</f>
        <v>3</v>
      </c>
      <c r="E35" s="35" t="str">
        <f>IF(AND(E$8&lt;&gt;"",OR(WEEKDAY(E$7,2)=6,WEEKDAY(E$7,2)=7,NOT(ISNA(VLOOKUP(E$7,'Jours Fériés'!$B$4:$B$17,1,FALSE))))),"2","3")</f>
        <v>3</v>
      </c>
      <c r="F35" s="35" t="str">
        <f>IF(AND(F$8&lt;&gt;"",OR(WEEKDAY(F$7,2)=6,WEEKDAY(F$7,2)=7,NOT(ISNA(VLOOKUP(F$7,'Jours Fériés'!$B$4:$B$17,1,FALSE))))),"2","3")</f>
        <v>3</v>
      </c>
      <c r="G35" s="35" t="str">
        <f>IF(AND(G$8&lt;&gt;"",OR(WEEKDAY(G$7,2)=6,WEEKDAY(G$7,2)=7,NOT(ISNA(VLOOKUP(G$7,'Jours Fériés'!$B$4:$B$17,1,FALSE))))),"2","3")</f>
        <v>3</v>
      </c>
      <c r="H35" s="35" t="str">
        <f>IF(AND(H$8&lt;&gt;"",OR(WEEKDAY(H$7,2)=6,WEEKDAY(H$7,2)=7,NOT(ISNA(VLOOKUP(H$7,'Jours Fériés'!$B$4:$B$17,1,FALSE))))),"2","3")</f>
        <v>3</v>
      </c>
      <c r="I35" s="35" t="str">
        <f>IF(AND(I$8&lt;&gt;"",OR(WEEKDAY(I$7,2)=6,WEEKDAY(I$7,2)=7,NOT(ISNA(VLOOKUP(I$7,'Jours Fériés'!$B$4:$B$17,1,FALSE))))),"2","3")</f>
        <v>3</v>
      </c>
      <c r="J35" s="35" t="str">
        <f>IF(AND(J$8&lt;&gt;"",OR(WEEKDAY(J$7,2)=6,WEEKDAY(J$7,2)=7,NOT(ISNA(VLOOKUP(J$7,'Jours Fériés'!$B$4:$B$17,1,FALSE))))),"2","3")</f>
        <v>3</v>
      </c>
      <c r="K35" s="35" t="str">
        <f>IF(AND(K$8&lt;&gt;"",OR(WEEKDAY(K$7,2)=6,WEEKDAY(K$7,2)=7,NOT(ISNA(VLOOKUP(K$7,'Jours Fériés'!$B$4:$B$17,1,FALSE))))),"2","3")</f>
        <v>3</v>
      </c>
      <c r="L35" s="35" t="str">
        <f>IF(AND(L$8&lt;&gt;"",OR(WEEKDAY(L$7,2)=6,WEEKDAY(L$7,2)=7,NOT(ISNA(VLOOKUP(L$7,'Jours Fériés'!$B$4:$B$17,1,FALSE))))),"2","3")</f>
        <v>3</v>
      </c>
      <c r="M35" s="35" t="str">
        <f>IF(AND(M$8&lt;&gt;"",OR(WEEKDAY(M$7,2)=6,WEEKDAY(M$7,2)=7,NOT(ISNA(VLOOKUP(M$7,'Jours Fériés'!$B$4:$B$17,1,FALSE))))),"2","3")</f>
        <v>3</v>
      </c>
      <c r="N35" s="35" t="str">
        <f>IF(AND(N$8&lt;&gt;"",OR(WEEKDAY(N$7,2)=6,WEEKDAY(N$7,2)=7,NOT(ISNA(VLOOKUP(N$7,'Jours Fériés'!$B$4:$B$17,1,FALSE))))),"2","3")</f>
        <v>3</v>
      </c>
      <c r="O35" s="35" t="str">
        <f>IF(AND(O$8&lt;&gt;"",OR(WEEKDAY(O$7,2)=6,WEEKDAY(O$7,2)=7,NOT(ISNA(VLOOKUP(O$7,'Jours Fériés'!$B$4:$B$17,1,FALSE))))),"2","3")</f>
        <v>3</v>
      </c>
      <c r="P35" s="35" t="str">
        <f>IF(AND(P$8&lt;&gt;"",OR(WEEKDAY(P$7,2)=6,WEEKDAY(P$7,2)=7,NOT(ISNA(VLOOKUP(P$7,'Jours Fériés'!$B$4:$B$17,1,FALSE))))),"2","3")</f>
        <v>3</v>
      </c>
      <c r="Q35" s="35" t="str">
        <f>IF(AND(Q$8&lt;&gt;"",OR(WEEKDAY(Q$7,2)=6,WEEKDAY(Q$7,2)=7,NOT(ISNA(VLOOKUP(Q$7,'Jours Fériés'!$B$4:$B$17,1,FALSE))))),"2","3")</f>
        <v>3</v>
      </c>
      <c r="R35" s="35" t="str">
        <f>IF(AND(R$8&lt;&gt;"",OR(WEEKDAY(R$7,2)=6,WEEKDAY(R$7,2)=7,NOT(ISNA(VLOOKUP(R$7,'Jours Fériés'!$B$4:$B$17,1,FALSE))))),"2","3")</f>
        <v>3</v>
      </c>
      <c r="S35" s="35" t="str">
        <f>IF(AND(S$8&lt;&gt;"",OR(WEEKDAY(S$7,2)=6,WEEKDAY(S$7,2)=7,NOT(ISNA(VLOOKUP(S$7,'Jours Fériés'!$B$4:$B$17,1,FALSE))))),"2","3")</f>
        <v>3</v>
      </c>
      <c r="T35" s="35" t="str">
        <f>IF(AND(T$8&lt;&gt;"",OR(WEEKDAY(T$7,2)=6,WEEKDAY(T$7,2)=7,NOT(ISNA(VLOOKUP(T$7,'Jours Fériés'!$B$4:$B$17,1,FALSE))))),"2","3")</f>
        <v>3</v>
      </c>
      <c r="U35" s="35" t="str">
        <f>IF(AND(U$8&lt;&gt;"",OR(WEEKDAY(U$7,2)=6,WEEKDAY(U$7,2)=7,NOT(ISNA(VLOOKUP(U$7,'Jours Fériés'!$B$4:$B$17,1,FALSE))))),"2","3")</f>
        <v>3</v>
      </c>
      <c r="V35" s="35" t="str">
        <f>IF(AND(V$8&lt;&gt;"",OR(WEEKDAY(V$7,2)=6,WEEKDAY(V$7,2)=7,NOT(ISNA(VLOOKUP(V$7,'Jours Fériés'!$B$4:$B$17,1,FALSE))))),"2","3")</f>
        <v>3</v>
      </c>
      <c r="W35" s="35" t="str">
        <f>IF(AND(W$8&lt;&gt;"",OR(WEEKDAY(W$7,2)=6,WEEKDAY(W$7,2)=7,NOT(ISNA(VLOOKUP(W$7,'Jours Fériés'!$B$4:$B$17,1,FALSE))))),"2","3")</f>
        <v>3</v>
      </c>
      <c r="X35" s="35" t="str">
        <f>IF(AND(X$8&lt;&gt;"",OR(WEEKDAY(X$7,2)=6,WEEKDAY(X$7,2)=7,NOT(ISNA(VLOOKUP(X$7,'Jours Fériés'!$B$4:$B$17,1,FALSE))))),"2","3")</f>
        <v>3</v>
      </c>
      <c r="Y35" s="35" t="str">
        <f>IF(AND(Y$8&lt;&gt;"",OR(WEEKDAY(Y$7,2)=6,WEEKDAY(Y$7,2)=7,NOT(ISNA(VLOOKUP(Y$7,'Jours Fériés'!$B$4:$B$17,1,FALSE))))),"2","3")</f>
        <v>3</v>
      </c>
      <c r="Z35" s="35" t="str">
        <f>IF(AND(Z$8&lt;&gt;"",OR(WEEKDAY(Z$7,2)=6,WEEKDAY(Z$7,2)=7,NOT(ISNA(VLOOKUP(Z$7,'Jours Fériés'!$B$4:$B$17,1,FALSE))))),"2","3")</f>
        <v>3</v>
      </c>
      <c r="AA35" s="35" t="str">
        <f>IF(AND(AA$8&lt;&gt;"",OR(WEEKDAY(AA$7,2)=6,WEEKDAY(AA$7,2)=7,NOT(ISNA(VLOOKUP(AA$7,'Jours Fériés'!$B$4:$B$17,1,FALSE))))),"2","3")</f>
        <v>3</v>
      </c>
      <c r="AB35" s="35" t="str">
        <f>IF(AND(AB$8&lt;&gt;"",OR(WEEKDAY(AB$7,2)=6,WEEKDAY(AB$7,2)=7,NOT(ISNA(VLOOKUP(AB$7,'Jours Fériés'!$B$4:$B$17,1,FALSE))))),"2","3")</f>
        <v>3</v>
      </c>
      <c r="AC35" s="35" t="str">
        <f>IF(AND(AC$8&lt;&gt;"",OR(WEEKDAY(AC$7,2)=6,WEEKDAY(AC$7,2)=7,NOT(ISNA(VLOOKUP(AC$7,'Jours Fériés'!$B$4:$B$17,1,FALSE))))),"2","3")</f>
        <v>3</v>
      </c>
      <c r="AD35" s="35" t="str">
        <f>IF(AND(AD$8&lt;&gt;"",OR(WEEKDAY(AD$7,2)=6,WEEKDAY(AD$7,2)=7,NOT(ISNA(VLOOKUP(AD$7,'Jours Fériés'!$B$4:$B$17,1,FALSE))))),"2","3")</f>
        <v>3</v>
      </c>
      <c r="AE35" s="35" t="str">
        <f>IF(AND(AE$8&lt;&gt;"",OR(WEEKDAY(AE$7,2)=6,WEEKDAY(AE$7,2)=7,NOT(ISNA(VLOOKUP(AE$7,'Jours Fériés'!$B$4:$B$17,1,FALSE))))),"2","3")</f>
        <v>3</v>
      </c>
      <c r="AF35" s="35" t="str">
        <f>IF(AND(AF$8&lt;&gt;"",OR(WEEKDAY(AF$7,2)=6,WEEKDAY(AF$7,2)=7,NOT(ISNA(VLOOKUP(AF$7,'Jours Fériés'!$B$4:$B$17,1,FALSE))))),"2","3")</f>
        <v>3</v>
      </c>
      <c r="AG35" s="35" t="str">
        <f>IF(AND(AG$8&lt;&gt;"",OR(WEEKDAY(AG$7,2)=6,WEEKDAY(AG$7,2)=7,NOT(ISNA(VLOOKUP(AG$7,'Jours Fériés'!$B$4:$B$17,1,FALSE))))),"2","3")</f>
        <v>3</v>
      </c>
      <c r="AH35" s="35" t="str">
        <f>IF(AND(AH$8&lt;&gt;"",OR(WEEKDAY(AH$7,2)=6,WEEKDAY(AH$7,2)=7,NOT(ISNA(VLOOKUP(AH$7,'Jours Fériés'!$B$4:$B$17,1,FALSE))))),"2","3")</f>
        <v>3</v>
      </c>
    </row>
    <row r="36" spans="1:34" hidden="1" x14ac:dyDescent="0.3">
      <c r="A36" s="39"/>
      <c r="B36" s="1" t="str">
        <f>IF($D$8&lt;&gt;"","AS-B","")</f>
        <v/>
      </c>
      <c r="D36" s="35" t="str">
        <f>IF(AND(D$8&lt;&gt;"",OR(WEEKDAY(D$7,2)=6,WEEKDAY(D$7,2)=7,NOT(ISNA(VLOOKUP(D$7,'Jours Fériés'!$B$4:$B$17,1,FALSE))))),"0","1")</f>
        <v>1</v>
      </c>
      <c r="E36" s="35" t="str">
        <f>IF(AND(E$8&lt;&gt;"",OR(WEEKDAY(E$7,2)=6,WEEKDAY(E$7,2)=7,NOT(ISNA(VLOOKUP(E$7,'Jours Fériés'!$B$4:$B$17,1,FALSE))))),"0","1")</f>
        <v>1</v>
      </c>
      <c r="F36" s="35" t="str">
        <f>IF(AND(F$8&lt;&gt;"",OR(WEEKDAY(F$7,2)=6,WEEKDAY(F$7,2)=7,NOT(ISNA(VLOOKUP(F$7,'Jours Fériés'!$B$4:$B$17,1,FALSE))))),"0","1")</f>
        <v>1</v>
      </c>
      <c r="G36" s="35" t="str">
        <f>IF(AND(G$8&lt;&gt;"",OR(WEEKDAY(G$7,2)=6,WEEKDAY(G$7,2)=7,NOT(ISNA(VLOOKUP(G$7,'Jours Fériés'!$B$4:$B$17,1,FALSE))))),"0","1")</f>
        <v>1</v>
      </c>
      <c r="H36" s="35" t="str">
        <f>IF(AND(H$8&lt;&gt;"",OR(WEEKDAY(H$7,2)=6,WEEKDAY(H$7,2)=7,NOT(ISNA(VLOOKUP(H$7,'Jours Fériés'!$B$4:$B$17,1,FALSE))))),"0","1")</f>
        <v>1</v>
      </c>
      <c r="I36" s="35" t="str">
        <f>IF(AND(I$8&lt;&gt;"",OR(WEEKDAY(I$7,2)=6,WEEKDAY(I$7,2)=7,NOT(ISNA(VLOOKUP(I$7,'Jours Fériés'!$B$4:$B$17,1,FALSE))))),"0","1")</f>
        <v>1</v>
      </c>
      <c r="J36" s="35" t="str">
        <f>IF(AND(J$8&lt;&gt;"",OR(WEEKDAY(J$7,2)=6,WEEKDAY(J$7,2)=7,NOT(ISNA(VLOOKUP(J$7,'Jours Fériés'!$B$4:$B$17,1,FALSE))))),"0","1")</f>
        <v>1</v>
      </c>
      <c r="K36" s="35" t="str">
        <f>IF(AND(K$8&lt;&gt;"",OR(WEEKDAY(K$7,2)=6,WEEKDAY(K$7,2)=7,NOT(ISNA(VLOOKUP(K$7,'Jours Fériés'!$B$4:$B$17,1,FALSE))))),"0","1")</f>
        <v>1</v>
      </c>
      <c r="L36" s="35" t="str">
        <f>IF(AND(L$8&lt;&gt;"",OR(WEEKDAY(L$7,2)=6,WEEKDAY(L$7,2)=7,NOT(ISNA(VLOOKUP(L$7,'Jours Fériés'!$B$4:$B$17,1,FALSE))))),"0","1")</f>
        <v>1</v>
      </c>
      <c r="M36" s="35" t="str">
        <f>IF(AND(M$8&lt;&gt;"",OR(WEEKDAY(M$7,2)=6,WEEKDAY(M$7,2)=7,NOT(ISNA(VLOOKUP(M$7,'Jours Fériés'!$B$4:$B$17,1,FALSE))))),"0","1")</f>
        <v>1</v>
      </c>
      <c r="N36" s="35" t="str">
        <f>IF(AND(N$8&lt;&gt;"",OR(WEEKDAY(N$7,2)=6,WEEKDAY(N$7,2)=7,NOT(ISNA(VLOOKUP(N$7,'Jours Fériés'!$B$4:$B$17,1,FALSE))))),"0","1")</f>
        <v>1</v>
      </c>
      <c r="O36" s="35" t="str">
        <f>IF(AND(O$8&lt;&gt;"",OR(WEEKDAY(O$7,2)=6,WEEKDAY(O$7,2)=7,NOT(ISNA(VLOOKUP(O$7,'Jours Fériés'!$B$4:$B$17,1,FALSE))))),"0","1")</f>
        <v>1</v>
      </c>
      <c r="P36" s="35" t="str">
        <f>IF(AND(P$8&lt;&gt;"",OR(WEEKDAY(P$7,2)=6,WEEKDAY(P$7,2)=7,NOT(ISNA(VLOOKUP(P$7,'Jours Fériés'!$B$4:$B$17,1,FALSE))))),"0","1")</f>
        <v>1</v>
      </c>
      <c r="Q36" s="35" t="str">
        <f>IF(AND(Q$8&lt;&gt;"",OR(WEEKDAY(Q$7,2)=6,WEEKDAY(Q$7,2)=7,NOT(ISNA(VLOOKUP(Q$7,'Jours Fériés'!$B$4:$B$17,1,FALSE))))),"0","1")</f>
        <v>1</v>
      </c>
      <c r="R36" s="35" t="str">
        <f>IF(AND(R$8&lt;&gt;"",OR(WEEKDAY(R$7,2)=6,WEEKDAY(R$7,2)=7,NOT(ISNA(VLOOKUP(R$7,'Jours Fériés'!$B$4:$B$17,1,FALSE))))),"0","1")</f>
        <v>1</v>
      </c>
      <c r="S36" s="35" t="str">
        <f>IF(AND(S$8&lt;&gt;"",OR(WEEKDAY(S$7,2)=6,WEEKDAY(S$7,2)=7,NOT(ISNA(VLOOKUP(S$7,'Jours Fériés'!$B$4:$B$17,1,FALSE))))),"0","1")</f>
        <v>1</v>
      </c>
      <c r="T36" s="35" t="str">
        <f>IF(AND(T$8&lt;&gt;"",OR(WEEKDAY(T$7,2)=6,WEEKDAY(T$7,2)=7,NOT(ISNA(VLOOKUP(T$7,'Jours Fériés'!$B$4:$B$17,1,FALSE))))),"0","1")</f>
        <v>1</v>
      </c>
      <c r="U36" s="35" t="str">
        <f>IF(AND(U$8&lt;&gt;"",OR(WEEKDAY(U$7,2)=6,WEEKDAY(U$7,2)=7,NOT(ISNA(VLOOKUP(U$7,'Jours Fériés'!$B$4:$B$17,1,FALSE))))),"0","1")</f>
        <v>1</v>
      </c>
      <c r="V36" s="35" t="str">
        <f>IF(AND(V$8&lt;&gt;"",OR(WEEKDAY(V$7,2)=6,WEEKDAY(V$7,2)=7,NOT(ISNA(VLOOKUP(V$7,'Jours Fériés'!$B$4:$B$17,1,FALSE))))),"0","1")</f>
        <v>1</v>
      </c>
      <c r="W36" s="35" t="str">
        <f>IF(AND(W$8&lt;&gt;"",OR(WEEKDAY(W$7,2)=6,WEEKDAY(W$7,2)=7,NOT(ISNA(VLOOKUP(W$7,'Jours Fériés'!$B$4:$B$17,1,FALSE))))),"0","1")</f>
        <v>1</v>
      </c>
      <c r="X36" s="35" t="str">
        <f>IF(AND(X$8&lt;&gt;"",OR(WEEKDAY(X$7,2)=6,WEEKDAY(X$7,2)=7,NOT(ISNA(VLOOKUP(X$7,'Jours Fériés'!$B$4:$B$17,1,FALSE))))),"0","1")</f>
        <v>1</v>
      </c>
      <c r="Y36" s="35" t="str">
        <f>IF(AND(Y$8&lt;&gt;"",OR(WEEKDAY(Y$7,2)=6,WEEKDAY(Y$7,2)=7,NOT(ISNA(VLOOKUP(Y$7,'Jours Fériés'!$B$4:$B$17,1,FALSE))))),"0","1")</f>
        <v>1</v>
      </c>
      <c r="Z36" s="35" t="str">
        <f>IF(AND(Z$8&lt;&gt;"",OR(WEEKDAY(Z$7,2)=6,WEEKDAY(Z$7,2)=7,NOT(ISNA(VLOOKUP(Z$7,'Jours Fériés'!$B$4:$B$17,1,FALSE))))),"0","1")</f>
        <v>1</v>
      </c>
      <c r="AA36" s="35" t="str">
        <f>IF(AND(AA$8&lt;&gt;"",OR(WEEKDAY(AA$7,2)=6,WEEKDAY(AA$7,2)=7,NOT(ISNA(VLOOKUP(AA$7,'Jours Fériés'!$B$4:$B$17,1,FALSE))))),"0","1")</f>
        <v>1</v>
      </c>
      <c r="AB36" s="35" t="str">
        <f>IF(AND(AB$8&lt;&gt;"",OR(WEEKDAY(AB$7,2)=6,WEEKDAY(AB$7,2)=7,NOT(ISNA(VLOOKUP(AB$7,'Jours Fériés'!$B$4:$B$17,1,FALSE))))),"0","1")</f>
        <v>1</v>
      </c>
      <c r="AC36" s="35" t="str">
        <f>IF(AND(AC$8&lt;&gt;"",OR(WEEKDAY(AC$7,2)=6,WEEKDAY(AC$7,2)=7,NOT(ISNA(VLOOKUP(AC$7,'Jours Fériés'!$B$4:$B$17,1,FALSE))))),"0","1")</f>
        <v>1</v>
      </c>
      <c r="AD36" s="35" t="str">
        <f>IF(AND(AD$8&lt;&gt;"",OR(WEEKDAY(AD$7,2)=6,WEEKDAY(AD$7,2)=7,NOT(ISNA(VLOOKUP(AD$7,'Jours Fériés'!$B$4:$B$17,1,FALSE))))),"0","1")</f>
        <v>1</v>
      </c>
      <c r="AE36" s="35" t="str">
        <f>IF(AND(AE$8&lt;&gt;"",OR(WEEKDAY(AE$7,2)=6,WEEKDAY(AE$7,2)=7,NOT(ISNA(VLOOKUP(AE$7,'Jours Fériés'!$B$4:$B$17,1,FALSE))))),"0","1")</f>
        <v>1</v>
      </c>
      <c r="AF36" s="35" t="str">
        <f>IF(AND(AF$8&lt;&gt;"",OR(WEEKDAY(AF$7,2)=6,WEEKDAY(AF$7,2)=7,NOT(ISNA(VLOOKUP(AF$7,'Jours Fériés'!$B$4:$B$17,1,FALSE))))),"0","1")</f>
        <v>1</v>
      </c>
      <c r="AG36" s="35" t="str">
        <f>IF(AND(AG$8&lt;&gt;"",OR(WEEKDAY(AG$7,2)=6,WEEKDAY(AG$7,2)=7,NOT(ISNA(VLOOKUP(AG$7,'Jours Fériés'!$B$4:$B$17,1,FALSE))))),"0","1")</f>
        <v>1</v>
      </c>
      <c r="AH36" s="35" t="str">
        <f>IF(AND(AH$8&lt;&gt;"",OR(WEEKDAY(AH$7,2)=6,WEEKDAY(AH$7,2)=7,NOT(ISNA(VLOOKUP(AH$7,'Jours Fériés'!$B$4:$B$17,1,FALSE))))),"0","1")</f>
        <v>1</v>
      </c>
    </row>
    <row r="37" spans="1:34" hidden="1" x14ac:dyDescent="0.3">
      <c r="A37" s="39"/>
      <c r="B37" s="1" t="str">
        <f>IF($D$8&lt;&gt;"","AL-B","")</f>
        <v/>
      </c>
      <c r="D37" s="35" t="str">
        <f>IF(AND(D$8&lt;&gt;"",OR(WEEKDAY(D$7,2)=6,WEEKDAY(D$7,2)=7,NOT(ISNA(VLOOKUP(D$7,'Jours Fériés'!$B$4:$B$17,1,FALSE))))),"0","0")</f>
        <v>0</v>
      </c>
      <c r="E37" s="35" t="str">
        <f>IF(AND(E$8&lt;&gt;"",OR(WEEKDAY(E$7,2)=6,WEEKDAY(E$7,2)=7,NOT(ISNA(VLOOKUP(E$7,'Jours Fériés'!$B$4:$B$17,1,FALSE))))),"0","0")</f>
        <v>0</v>
      </c>
      <c r="F37" s="35" t="str">
        <f>IF(AND(F$8&lt;&gt;"",OR(WEEKDAY(F$7,2)=6,WEEKDAY(F$7,2)=7,NOT(ISNA(VLOOKUP(F$7,'Jours Fériés'!$B$4:$B$17,1,FALSE))))),"0","0")</f>
        <v>0</v>
      </c>
      <c r="G37" s="35" t="str">
        <f>IF(AND(G$8&lt;&gt;"",OR(WEEKDAY(G$7,2)=6,WEEKDAY(G$7,2)=7,NOT(ISNA(VLOOKUP(G$7,'Jours Fériés'!$B$4:$B$17,1,FALSE))))),"0","0")</f>
        <v>0</v>
      </c>
      <c r="H37" s="35" t="str">
        <f>IF(AND(H$8&lt;&gt;"",OR(WEEKDAY(H$7,2)=6,WEEKDAY(H$7,2)=7,NOT(ISNA(VLOOKUP(H$7,'Jours Fériés'!$B$4:$B$17,1,FALSE))))),"0","0")</f>
        <v>0</v>
      </c>
      <c r="I37" s="35" t="str">
        <f>IF(AND(I$8&lt;&gt;"",OR(WEEKDAY(I$7,2)=6,WEEKDAY(I$7,2)=7,NOT(ISNA(VLOOKUP(I$7,'Jours Fériés'!$B$4:$B$17,1,FALSE))))),"0","0")</f>
        <v>0</v>
      </c>
      <c r="J37" s="35" t="str">
        <f>IF(AND(J$8&lt;&gt;"",OR(WEEKDAY(J$7,2)=6,WEEKDAY(J$7,2)=7,NOT(ISNA(VLOOKUP(J$7,'Jours Fériés'!$B$4:$B$17,1,FALSE))))),"0","0")</f>
        <v>0</v>
      </c>
      <c r="K37" s="35" t="str">
        <f>IF(AND(K$8&lt;&gt;"",OR(WEEKDAY(K$7,2)=6,WEEKDAY(K$7,2)=7,NOT(ISNA(VLOOKUP(K$7,'Jours Fériés'!$B$4:$B$17,1,FALSE))))),"0","0")</f>
        <v>0</v>
      </c>
      <c r="L37" s="35" t="str">
        <f>IF(AND(L$8&lt;&gt;"",OR(WEEKDAY(L$7,2)=6,WEEKDAY(L$7,2)=7,NOT(ISNA(VLOOKUP(L$7,'Jours Fériés'!$B$4:$B$17,1,FALSE))))),"0","0")</f>
        <v>0</v>
      </c>
      <c r="M37" s="35" t="str">
        <f>IF(AND(M$8&lt;&gt;"",OR(WEEKDAY(M$7,2)=6,WEEKDAY(M$7,2)=7,NOT(ISNA(VLOOKUP(M$7,'Jours Fériés'!$B$4:$B$17,1,FALSE))))),"0","0")</f>
        <v>0</v>
      </c>
      <c r="N37" s="35" t="str">
        <f>IF(AND(N$8&lt;&gt;"",OR(WEEKDAY(N$7,2)=6,WEEKDAY(N$7,2)=7,NOT(ISNA(VLOOKUP(N$7,'Jours Fériés'!$B$4:$B$17,1,FALSE))))),"0","0")</f>
        <v>0</v>
      </c>
      <c r="O37" s="35" t="str">
        <f>IF(AND(O$8&lt;&gt;"",OR(WEEKDAY(O$7,2)=6,WEEKDAY(O$7,2)=7,NOT(ISNA(VLOOKUP(O$7,'Jours Fériés'!$B$4:$B$17,1,FALSE))))),"0","0")</f>
        <v>0</v>
      </c>
      <c r="P37" s="35" t="str">
        <f>IF(AND(P$8&lt;&gt;"",OR(WEEKDAY(P$7,2)=6,WEEKDAY(P$7,2)=7,NOT(ISNA(VLOOKUP(P$7,'Jours Fériés'!$B$4:$B$17,1,FALSE))))),"0","0")</f>
        <v>0</v>
      </c>
      <c r="Q37" s="35" t="str">
        <f>IF(AND(Q$8&lt;&gt;"",OR(WEEKDAY(Q$7,2)=6,WEEKDAY(Q$7,2)=7,NOT(ISNA(VLOOKUP(Q$7,'Jours Fériés'!$B$4:$B$17,1,FALSE))))),"0","0")</f>
        <v>0</v>
      </c>
      <c r="R37" s="35" t="str">
        <f>IF(AND(R$8&lt;&gt;"",OR(WEEKDAY(R$7,2)=6,WEEKDAY(R$7,2)=7,NOT(ISNA(VLOOKUP(R$7,'Jours Fériés'!$B$4:$B$17,1,FALSE))))),"0","0")</f>
        <v>0</v>
      </c>
      <c r="S37" s="35" t="str">
        <f>IF(AND(S$8&lt;&gt;"",OR(WEEKDAY(S$7,2)=6,WEEKDAY(S$7,2)=7,NOT(ISNA(VLOOKUP(S$7,'Jours Fériés'!$B$4:$B$17,1,FALSE))))),"0","0")</f>
        <v>0</v>
      </c>
      <c r="T37" s="35" t="str">
        <f>IF(AND(T$8&lt;&gt;"",OR(WEEKDAY(T$7,2)=6,WEEKDAY(T$7,2)=7,NOT(ISNA(VLOOKUP(T$7,'Jours Fériés'!$B$4:$B$17,1,FALSE))))),"0","0")</f>
        <v>0</v>
      </c>
      <c r="U37" s="35" t="str">
        <f>IF(AND(U$8&lt;&gt;"",OR(WEEKDAY(U$7,2)=6,WEEKDAY(U$7,2)=7,NOT(ISNA(VLOOKUP(U$7,'Jours Fériés'!$B$4:$B$17,1,FALSE))))),"0","0")</f>
        <v>0</v>
      </c>
      <c r="V37" s="35" t="str">
        <f>IF(AND(V$8&lt;&gt;"",OR(WEEKDAY(V$7,2)=6,WEEKDAY(V$7,2)=7,NOT(ISNA(VLOOKUP(V$7,'Jours Fériés'!$B$4:$B$17,1,FALSE))))),"0","0")</f>
        <v>0</v>
      </c>
      <c r="W37" s="35" t="str">
        <f>IF(AND(W$8&lt;&gt;"",OR(WEEKDAY(W$7,2)=6,WEEKDAY(W$7,2)=7,NOT(ISNA(VLOOKUP(W$7,'Jours Fériés'!$B$4:$B$17,1,FALSE))))),"0","0")</f>
        <v>0</v>
      </c>
      <c r="X37" s="35" t="str">
        <f>IF(AND(X$8&lt;&gt;"",OR(WEEKDAY(X$7,2)=6,WEEKDAY(X$7,2)=7,NOT(ISNA(VLOOKUP(X$7,'Jours Fériés'!$B$4:$B$17,1,FALSE))))),"0","0")</f>
        <v>0</v>
      </c>
      <c r="Y37" s="35" t="str">
        <f>IF(AND(Y$8&lt;&gt;"",OR(WEEKDAY(Y$7,2)=6,WEEKDAY(Y$7,2)=7,NOT(ISNA(VLOOKUP(Y$7,'Jours Fériés'!$B$4:$B$17,1,FALSE))))),"0","0")</f>
        <v>0</v>
      </c>
      <c r="Z37" s="35" t="str">
        <f>IF(AND(Z$8&lt;&gt;"",OR(WEEKDAY(Z$7,2)=6,WEEKDAY(Z$7,2)=7,NOT(ISNA(VLOOKUP(Z$7,'Jours Fériés'!$B$4:$B$17,1,FALSE))))),"0","0")</f>
        <v>0</v>
      </c>
      <c r="AA37" s="35" t="str">
        <f>IF(AND(AA$8&lt;&gt;"",OR(WEEKDAY(AA$7,2)=6,WEEKDAY(AA$7,2)=7,NOT(ISNA(VLOOKUP(AA$7,'Jours Fériés'!$B$4:$B$17,1,FALSE))))),"0","0")</f>
        <v>0</v>
      </c>
      <c r="AB37" s="35" t="str">
        <f>IF(AND(AB$8&lt;&gt;"",OR(WEEKDAY(AB$7,2)=6,WEEKDAY(AB$7,2)=7,NOT(ISNA(VLOOKUP(AB$7,'Jours Fériés'!$B$4:$B$17,1,FALSE))))),"0","0")</f>
        <v>0</v>
      </c>
      <c r="AC37" s="35" t="str">
        <f>IF(AND(AC$8&lt;&gt;"",OR(WEEKDAY(AC$7,2)=6,WEEKDAY(AC$7,2)=7,NOT(ISNA(VLOOKUP(AC$7,'Jours Fériés'!$B$4:$B$17,1,FALSE))))),"0","0")</f>
        <v>0</v>
      </c>
      <c r="AD37" s="35" t="str">
        <f>IF(AND(AD$8&lt;&gt;"",OR(WEEKDAY(AD$7,2)=6,WEEKDAY(AD$7,2)=7,NOT(ISNA(VLOOKUP(AD$7,'Jours Fériés'!$B$4:$B$17,1,FALSE))))),"0","0")</f>
        <v>0</v>
      </c>
      <c r="AE37" s="35" t="str">
        <f>IF(AND(AE$8&lt;&gt;"",OR(WEEKDAY(AE$7,2)=6,WEEKDAY(AE$7,2)=7,NOT(ISNA(VLOOKUP(AE$7,'Jours Fériés'!$B$4:$B$17,1,FALSE))))),"0","0")</f>
        <v>0</v>
      </c>
      <c r="AF37" s="35" t="str">
        <f>IF(AND(AF$8&lt;&gt;"",OR(WEEKDAY(AF$7,2)=6,WEEKDAY(AF$7,2)=7,NOT(ISNA(VLOOKUP(AF$7,'Jours Fériés'!$B$4:$B$17,1,FALSE))))),"0","0")</f>
        <v>0</v>
      </c>
      <c r="AG37" s="35" t="str">
        <f>IF(AND(AG$8&lt;&gt;"",OR(WEEKDAY(AG$7,2)=6,WEEKDAY(AG$7,2)=7,NOT(ISNA(VLOOKUP(AG$7,'Jours Fériés'!$B$4:$B$17,1,FALSE))))),"0","0")</f>
        <v>0</v>
      </c>
      <c r="AH37" s="35" t="str">
        <f>IF(AND(AH$8&lt;&gt;"",OR(WEEKDAY(AH$7,2)=6,WEEKDAY(AH$7,2)=7,NOT(ISNA(VLOOKUP(AH$7,'Jours Fériés'!$B$4:$B$17,1,FALSE))))),"0","0")</f>
        <v>0</v>
      </c>
    </row>
    <row r="38" spans="1:34" hidden="1" x14ac:dyDescent="0.3">
      <c r="A38" s="39"/>
      <c r="B38" s="1" t="str">
        <f>IF($D$8&lt;&gt;"","INF-N","")</f>
        <v/>
      </c>
      <c r="D38" s="35" t="str">
        <f>IF(AND(D$8&lt;&gt;"",OR(WEEKDAY(D$7,2)=6,WEEKDAY(D$7,2)=7,NOT(ISNA(VLOOKUP(D$7,'Jours Fériés'!$B$4:$B$17,1,FALSE))))),"2","2")</f>
        <v>2</v>
      </c>
      <c r="E38" s="35" t="str">
        <f>IF(AND(E$8&lt;&gt;"",OR(WEEKDAY(E$7,2)=6,WEEKDAY(E$7,2)=7,NOT(ISNA(VLOOKUP(E$7,'Jours Fériés'!$B$4:$B$17,1,FALSE))))),"2","2")</f>
        <v>2</v>
      </c>
      <c r="F38" s="35" t="str">
        <f>IF(AND(F$8&lt;&gt;"",OR(WEEKDAY(F$7,2)=6,WEEKDAY(F$7,2)=7,NOT(ISNA(VLOOKUP(F$7,'Jours Fériés'!$B$4:$B$17,1,FALSE))))),"2","2")</f>
        <v>2</v>
      </c>
      <c r="G38" s="35" t="str">
        <f>IF(AND(G$8&lt;&gt;"",OR(WEEKDAY(G$7,2)=6,WEEKDAY(G$7,2)=7,NOT(ISNA(VLOOKUP(G$7,'Jours Fériés'!$B$4:$B$17,1,FALSE))))),"2","2")</f>
        <v>2</v>
      </c>
      <c r="H38" s="35" t="str">
        <f>IF(AND(H$8&lt;&gt;"",OR(WEEKDAY(H$7,2)=6,WEEKDAY(H$7,2)=7,NOT(ISNA(VLOOKUP(H$7,'Jours Fériés'!$B$4:$B$17,1,FALSE))))),"2","2")</f>
        <v>2</v>
      </c>
      <c r="I38" s="35" t="str">
        <f>IF(AND(I$8&lt;&gt;"",OR(WEEKDAY(I$7,2)=6,WEEKDAY(I$7,2)=7,NOT(ISNA(VLOOKUP(I$7,'Jours Fériés'!$B$4:$B$17,1,FALSE))))),"2","2")</f>
        <v>2</v>
      </c>
      <c r="J38" s="35" t="str">
        <f>IF(AND(J$8&lt;&gt;"",OR(WEEKDAY(J$7,2)=6,WEEKDAY(J$7,2)=7,NOT(ISNA(VLOOKUP(J$7,'Jours Fériés'!$B$4:$B$17,1,FALSE))))),"2","2")</f>
        <v>2</v>
      </c>
      <c r="K38" s="35" t="str">
        <f>IF(AND(K$8&lt;&gt;"",OR(WEEKDAY(K$7,2)=6,WEEKDAY(K$7,2)=7,NOT(ISNA(VLOOKUP(K$7,'Jours Fériés'!$B$4:$B$17,1,FALSE))))),"2","2")</f>
        <v>2</v>
      </c>
      <c r="L38" s="35" t="str">
        <f>IF(AND(L$8&lt;&gt;"",OR(WEEKDAY(L$7,2)=6,WEEKDAY(L$7,2)=7,NOT(ISNA(VLOOKUP(L$7,'Jours Fériés'!$B$4:$B$17,1,FALSE))))),"2","2")</f>
        <v>2</v>
      </c>
      <c r="M38" s="35" t="str">
        <f>IF(AND(M$8&lt;&gt;"",OR(WEEKDAY(M$7,2)=6,WEEKDAY(M$7,2)=7,NOT(ISNA(VLOOKUP(M$7,'Jours Fériés'!$B$4:$B$17,1,FALSE))))),"2","2")</f>
        <v>2</v>
      </c>
      <c r="N38" s="35" t="str">
        <f>IF(AND(N$8&lt;&gt;"",OR(WEEKDAY(N$7,2)=6,WEEKDAY(N$7,2)=7,NOT(ISNA(VLOOKUP(N$7,'Jours Fériés'!$B$4:$B$17,1,FALSE))))),"2","2")</f>
        <v>2</v>
      </c>
      <c r="O38" s="35" t="str">
        <f>IF(AND(O$8&lt;&gt;"",OR(WEEKDAY(O$7,2)=6,WEEKDAY(O$7,2)=7,NOT(ISNA(VLOOKUP(O$7,'Jours Fériés'!$B$4:$B$17,1,FALSE))))),"2","2")</f>
        <v>2</v>
      </c>
      <c r="P38" s="35" t="str">
        <f>IF(AND(P$8&lt;&gt;"",OR(WEEKDAY(P$7,2)=6,WEEKDAY(P$7,2)=7,NOT(ISNA(VLOOKUP(P$7,'Jours Fériés'!$B$4:$B$17,1,FALSE))))),"2","2")</f>
        <v>2</v>
      </c>
      <c r="Q38" s="35" t="str">
        <f>IF(AND(Q$8&lt;&gt;"",OR(WEEKDAY(Q$7,2)=6,WEEKDAY(Q$7,2)=7,NOT(ISNA(VLOOKUP(Q$7,'Jours Fériés'!$B$4:$B$17,1,FALSE))))),"2","2")</f>
        <v>2</v>
      </c>
      <c r="R38" s="35" t="str">
        <f>IF(AND(R$8&lt;&gt;"",OR(WEEKDAY(R$7,2)=6,WEEKDAY(R$7,2)=7,NOT(ISNA(VLOOKUP(R$7,'Jours Fériés'!$B$4:$B$17,1,FALSE))))),"2","2")</f>
        <v>2</v>
      </c>
      <c r="S38" s="35" t="str">
        <f>IF(AND(S$8&lt;&gt;"",OR(WEEKDAY(S$7,2)=6,WEEKDAY(S$7,2)=7,NOT(ISNA(VLOOKUP(S$7,'Jours Fériés'!$B$4:$B$17,1,FALSE))))),"2","2")</f>
        <v>2</v>
      </c>
      <c r="T38" s="35" t="str">
        <f>IF(AND(T$8&lt;&gt;"",OR(WEEKDAY(T$7,2)=6,WEEKDAY(T$7,2)=7,NOT(ISNA(VLOOKUP(T$7,'Jours Fériés'!$B$4:$B$17,1,FALSE))))),"2","2")</f>
        <v>2</v>
      </c>
      <c r="U38" s="35" t="str">
        <f>IF(AND(U$8&lt;&gt;"",OR(WEEKDAY(U$7,2)=6,WEEKDAY(U$7,2)=7,NOT(ISNA(VLOOKUP(U$7,'Jours Fériés'!$B$4:$B$17,1,FALSE))))),"2","2")</f>
        <v>2</v>
      </c>
      <c r="V38" s="35" t="str">
        <f>IF(AND(V$8&lt;&gt;"",OR(WEEKDAY(V$7,2)=6,WEEKDAY(V$7,2)=7,NOT(ISNA(VLOOKUP(V$7,'Jours Fériés'!$B$4:$B$17,1,FALSE))))),"2","2")</f>
        <v>2</v>
      </c>
      <c r="W38" s="35" t="str">
        <f>IF(AND(W$8&lt;&gt;"",OR(WEEKDAY(W$7,2)=6,WEEKDAY(W$7,2)=7,NOT(ISNA(VLOOKUP(W$7,'Jours Fériés'!$B$4:$B$17,1,FALSE))))),"2","2")</f>
        <v>2</v>
      </c>
      <c r="X38" s="35" t="str">
        <f>IF(AND(X$8&lt;&gt;"",OR(WEEKDAY(X$7,2)=6,WEEKDAY(X$7,2)=7,NOT(ISNA(VLOOKUP(X$7,'Jours Fériés'!$B$4:$B$17,1,FALSE))))),"2","2")</f>
        <v>2</v>
      </c>
      <c r="Y38" s="35" t="str">
        <f>IF(AND(Y$8&lt;&gt;"",OR(WEEKDAY(Y$7,2)=6,WEEKDAY(Y$7,2)=7,NOT(ISNA(VLOOKUP(Y$7,'Jours Fériés'!$B$4:$B$17,1,FALSE))))),"2","2")</f>
        <v>2</v>
      </c>
      <c r="Z38" s="35" t="str">
        <f>IF(AND(Z$8&lt;&gt;"",OR(WEEKDAY(Z$7,2)=6,WEEKDAY(Z$7,2)=7,NOT(ISNA(VLOOKUP(Z$7,'Jours Fériés'!$B$4:$B$17,1,FALSE))))),"2","2")</f>
        <v>2</v>
      </c>
      <c r="AA38" s="35" t="str">
        <f>IF(AND(AA$8&lt;&gt;"",OR(WEEKDAY(AA$7,2)=6,WEEKDAY(AA$7,2)=7,NOT(ISNA(VLOOKUP(AA$7,'Jours Fériés'!$B$4:$B$17,1,FALSE))))),"2","2")</f>
        <v>2</v>
      </c>
      <c r="AB38" s="35" t="str">
        <f>IF(AND(AB$8&lt;&gt;"",OR(WEEKDAY(AB$7,2)=6,WEEKDAY(AB$7,2)=7,NOT(ISNA(VLOOKUP(AB$7,'Jours Fériés'!$B$4:$B$17,1,FALSE))))),"2","2")</f>
        <v>2</v>
      </c>
      <c r="AC38" s="35" t="str">
        <f>IF(AND(AC$8&lt;&gt;"",OR(WEEKDAY(AC$7,2)=6,WEEKDAY(AC$7,2)=7,NOT(ISNA(VLOOKUP(AC$7,'Jours Fériés'!$B$4:$B$17,1,FALSE))))),"2","2")</f>
        <v>2</v>
      </c>
      <c r="AD38" s="35" t="str">
        <f>IF(AND(AD$8&lt;&gt;"",OR(WEEKDAY(AD$7,2)=6,WEEKDAY(AD$7,2)=7,NOT(ISNA(VLOOKUP(AD$7,'Jours Fériés'!$B$4:$B$17,1,FALSE))))),"2","2")</f>
        <v>2</v>
      </c>
      <c r="AE38" s="35" t="str">
        <f>IF(AND(AE$8&lt;&gt;"",OR(WEEKDAY(AE$7,2)=6,WEEKDAY(AE$7,2)=7,NOT(ISNA(VLOOKUP(AE$7,'Jours Fériés'!$B$4:$B$17,1,FALSE))))),"2","2")</f>
        <v>2</v>
      </c>
      <c r="AF38" s="35" t="str">
        <f>IF(AND(AF$8&lt;&gt;"",OR(WEEKDAY(AF$7,2)=6,WEEKDAY(AF$7,2)=7,NOT(ISNA(VLOOKUP(AF$7,'Jours Fériés'!$B$4:$B$17,1,FALSE))))),"2","2")</f>
        <v>2</v>
      </c>
      <c r="AG38" s="35" t="str">
        <f>IF(AND(AG$8&lt;&gt;"",OR(WEEKDAY(AG$7,2)=6,WEEKDAY(AG$7,2)=7,NOT(ISNA(VLOOKUP(AG$7,'Jours Fériés'!$B$4:$B$17,1,FALSE))))),"2","2")</f>
        <v>2</v>
      </c>
      <c r="AH38" s="35" t="str">
        <f>IF(AND(AH$8&lt;&gt;"",OR(WEEKDAY(AH$7,2)=6,WEEKDAY(AH$7,2)=7,NOT(ISNA(VLOOKUP(AH$7,'Jours Fériés'!$B$4:$B$17,1,FALSE))))),"2","2")</f>
        <v>2</v>
      </c>
    </row>
    <row r="39" spans="1:34" hidden="1" x14ac:dyDescent="0.3">
      <c r="A39" s="39" t="str">
        <f>IF($D$8&lt;&gt;"","Comptage","")</f>
        <v/>
      </c>
      <c r="B39" s="16" t="str">
        <f>IF($D$8&lt;&gt;"","INF-A","")</f>
        <v/>
      </c>
      <c r="D39" s="35">
        <f>COUNTIF(D11:D27,"A")</f>
        <v>0</v>
      </c>
      <c r="E39" s="35">
        <f t="shared" ref="E39:AH39" si="5">COUNTIF(E11:E27,"A")</f>
        <v>0</v>
      </c>
      <c r="F39" s="35">
        <f t="shared" si="5"/>
        <v>0</v>
      </c>
      <c r="G39" s="35">
        <f t="shared" si="5"/>
        <v>0</v>
      </c>
      <c r="H39" s="35">
        <f t="shared" si="5"/>
        <v>0</v>
      </c>
      <c r="I39" s="35">
        <f t="shared" si="5"/>
        <v>0</v>
      </c>
      <c r="J39" s="35">
        <f t="shared" si="5"/>
        <v>0</v>
      </c>
      <c r="K39" s="35">
        <f t="shared" si="5"/>
        <v>0</v>
      </c>
      <c r="L39" s="35">
        <f t="shared" si="5"/>
        <v>0</v>
      </c>
      <c r="M39" s="35">
        <f t="shared" si="5"/>
        <v>0</v>
      </c>
      <c r="N39" s="35">
        <f t="shared" si="5"/>
        <v>0</v>
      </c>
      <c r="O39" s="35">
        <f t="shared" si="5"/>
        <v>0</v>
      </c>
      <c r="P39" s="35">
        <f t="shared" si="5"/>
        <v>0</v>
      </c>
      <c r="Q39" s="35">
        <f t="shared" si="5"/>
        <v>0</v>
      </c>
      <c r="R39" s="35">
        <f t="shared" si="5"/>
        <v>0</v>
      </c>
      <c r="S39" s="35">
        <f t="shared" si="5"/>
        <v>0</v>
      </c>
      <c r="T39" s="35">
        <f t="shared" si="5"/>
        <v>0</v>
      </c>
      <c r="U39" s="35">
        <f t="shared" si="5"/>
        <v>0</v>
      </c>
      <c r="V39" s="35">
        <f t="shared" si="5"/>
        <v>0</v>
      </c>
      <c r="W39" s="35">
        <f t="shared" si="5"/>
        <v>0</v>
      </c>
      <c r="X39" s="35">
        <f t="shared" si="5"/>
        <v>0</v>
      </c>
      <c r="Y39" s="35">
        <f t="shared" si="5"/>
        <v>0</v>
      </c>
      <c r="Z39" s="35">
        <f t="shared" si="5"/>
        <v>0</v>
      </c>
      <c r="AA39" s="35">
        <f t="shared" si="5"/>
        <v>0</v>
      </c>
      <c r="AB39" s="35">
        <f t="shared" si="5"/>
        <v>0</v>
      </c>
      <c r="AC39" s="35">
        <f t="shared" si="5"/>
        <v>0</v>
      </c>
      <c r="AD39" s="35">
        <f t="shared" si="5"/>
        <v>0</v>
      </c>
      <c r="AE39" s="35">
        <f t="shared" si="5"/>
        <v>0</v>
      </c>
      <c r="AF39" s="35">
        <f t="shared" si="5"/>
        <v>0</v>
      </c>
      <c r="AG39" s="35">
        <f t="shared" si="5"/>
        <v>0</v>
      </c>
      <c r="AH39" s="35">
        <f t="shared" si="5"/>
        <v>0</v>
      </c>
    </row>
    <row r="40" spans="1:34" hidden="1" x14ac:dyDescent="0.3">
      <c r="A40" s="39"/>
      <c r="B40" s="16" t="str">
        <f>IF($D$8&lt;&gt;"","AS-A","")</f>
        <v/>
      </c>
      <c r="D40" s="35">
        <f>COUNTIF(D28:D30,"A")</f>
        <v>0</v>
      </c>
      <c r="E40" s="35">
        <f t="shared" ref="E40:AH40" si="6">COUNTIF(E28:E30,"A")</f>
        <v>0</v>
      </c>
      <c r="F40" s="35">
        <f t="shared" si="6"/>
        <v>0</v>
      </c>
      <c r="G40" s="35">
        <f t="shared" si="6"/>
        <v>0</v>
      </c>
      <c r="H40" s="35">
        <f t="shared" si="6"/>
        <v>0</v>
      </c>
      <c r="I40" s="35">
        <f t="shared" si="6"/>
        <v>0</v>
      </c>
      <c r="J40" s="35">
        <f t="shared" si="6"/>
        <v>0</v>
      </c>
      <c r="K40" s="35">
        <f t="shared" si="6"/>
        <v>0</v>
      </c>
      <c r="L40" s="35">
        <f t="shared" si="6"/>
        <v>0</v>
      </c>
      <c r="M40" s="35">
        <f t="shared" si="6"/>
        <v>0</v>
      </c>
      <c r="N40" s="35">
        <f t="shared" si="6"/>
        <v>0</v>
      </c>
      <c r="O40" s="35">
        <f t="shared" si="6"/>
        <v>0</v>
      </c>
      <c r="P40" s="35">
        <f t="shared" si="6"/>
        <v>0</v>
      </c>
      <c r="Q40" s="35">
        <f t="shared" si="6"/>
        <v>0</v>
      </c>
      <c r="R40" s="35">
        <f t="shared" si="6"/>
        <v>0</v>
      </c>
      <c r="S40" s="35">
        <f t="shared" si="6"/>
        <v>0</v>
      </c>
      <c r="T40" s="35">
        <f t="shared" si="6"/>
        <v>0</v>
      </c>
      <c r="U40" s="35">
        <f t="shared" si="6"/>
        <v>0</v>
      </c>
      <c r="V40" s="35">
        <f t="shared" si="6"/>
        <v>0</v>
      </c>
      <c r="W40" s="35">
        <f t="shared" si="6"/>
        <v>0</v>
      </c>
      <c r="X40" s="35">
        <f t="shared" si="6"/>
        <v>0</v>
      </c>
      <c r="Y40" s="35">
        <f t="shared" si="6"/>
        <v>0</v>
      </c>
      <c r="Z40" s="35">
        <f t="shared" si="6"/>
        <v>0</v>
      </c>
      <c r="AA40" s="35">
        <f t="shared" si="6"/>
        <v>0</v>
      </c>
      <c r="AB40" s="35">
        <f t="shared" si="6"/>
        <v>0</v>
      </c>
      <c r="AC40" s="35">
        <f t="shared" si="6"/>
        <v>0</v>
      </c>
      <c r="AD40" s="35">
        <f t="shared" si="6"/>
        <v>0</v>
      </c>
      <c r="AE40" s="35">
        <f t="shared" si="6"/>
        <v>0</v>
      </c>
      <c r="AF40" s="35">
        <f t="shared" si="6"/>
        <v>0</v>
      </c>
      <c r="AG40" s="35">
        <f t="shared" si="6"/>
        <v>0</v>
      </c>
      <c r="AH40" s="35">
        <f t="shared" si="6"/>
        <v>0</v>
      </c>
    </row>
    <row r="41" spans="1:34" hidden="1" x14ac:dyDescent="0.3">
      <c r="A41" s="39"/>
      <c r="B41" s="16" t="str">
        <f>IF($D$8&lt;&gt;"","AL-A","")</f>
        <v/>
      </c>
      <c r="D41" s="35">
        <f>COUNTIF(D31,"A")</f>
        <v>0</v>
      </c>
      <c r="E41" s="35">
        <f t="shared" ref="E41:AH41" si="7">COUNTIF(E31,"A")</f>
        <v>0</v>
      </c>
      <c r="F41" s="35">
        <f t="shared" si="7"/>
        <v>0</v>
      </c>
      <c r="G41" s="35">
        <f t="shared" si="7"/>
        <v>0</v>
      </c>
      <c r="H41" s="35">
        <f t="shared" si="7"/>
        <v>0</v>
      </c>
      <c r="I41" s="35">
        <f t="shared" si="7"/>
        <v>0</v>
      </c>
      <c r="J41" s="35">
        <f t="shared" si="7"/>
        <v>0</v>
      </c>
      <c r="K41" s="35">
        <f t="shared" si="7"/>
        <v>0</v>
      </c>
      <c r="L41" s="35">
        <f t="shared" si="7"/>
        <v>0</v>
      </c>
      <c r="M41" s="35">
        <f t="shared" si="7"/>
        <v>0</v>
      </c>
      <c r="N41" s="35">
        <f t="shared" si="7"/>
        <v>0</v>
      </c>
      <c r="O41" s="35">
        <f t="shared" si="7"/>
        <v>0</v>
      </c>
      <c r="P41" s="35">
        <f t="shared" si="7"/>
        <v>0</v>
      </c>
      <c r="Q41" s="35">
        <f t="shared" si="7"/>
        <v>0</v>
      </c>
      <c r="R41" s="35">
        <f t="shared" si="7"/>
        <v>0</v>
      </c>
      <c r="S41" s="35">
        <f t="shared" si="7"/>
        <v>0</v>
      </c>
      <c r="T41" s="35">
        <f t="shared" si="7"/>
        <v>0</v>
      </c>
      <c r="U41" s="35">
        <f t="shared" si="7"/>
        <v>0</v>
      </c>
      <c r="V41" s="35">
        <f t="shared" si="7"/>
        <v>0</v>
      </c>
      <c r="W41" s="35">
        <f t="shared" si="7"/>
        <v>0</v>
      </c>
      <c r="X41" s="35">
        <f t="shared" si="7"/>
        <v>0</v>
      </c>
      <c r="Y41" s="35">
        <f t="shared" si="7"/>
        <v>0</v>
      </c>
      <c r="Z41" s="35">
        <f t="shared" si="7"/>
        <v>0</v>
      </c>
      <c r="AA41" s="35">
        <f t="shared" si="7"/>
        <v>0</v>
      </c>
      <c r="AB41" s="35">
        <f t="shared" si="7"/>
        <v>0</v>
      </c>
      <c r="AC41" s="35">
        <f t="shared" si="7"/>
        <v>0</v>
      </c>
      <c r="AD41" s="35">
        <f t="shared" si="7"/>
        <v>0</v>
      </c>
      <c r="AE41" s="35">
        <f t="shared" si="7"/>
        <v>0</v>
      </c>
      <c r="AF41" s="35">
        <f t="shared" si="7"/>
        <v>0</v>
      </c>
      <c r="AG41" s="35">
        <f t="shared" si="7"/>
        <v>0</v>
      </c>
      <c r="AH41" s="35">
        <f t="shared" si="7"/>
        <v>0</v>
      </c>
    </row>
    <row r="42" spans="1:34" hidden="1" x14ac:dyDescent="0.3">
      <c r="A42" s="39"/>
      <c r="B42" s="16" t="str">
        <f>IF($D$8&lt;&gt;"","INF-B","")</f>
        <v/>
      </c>
      <c r="D42" s="35">
        <f>COUNTIF(D11:D27,"B")</f>
        <v>0</v>
      </c>
      <c r="E42" s="35">
        <f t="shared" ref="E42:AH42" si="8">COUNTIF(E11:E27,"B")</f>
        <v>0</v>
      </c>
      <c r="F42" s="35">
        <f t="shared" si="8"/>
        <v>0</v>
      </c>
      <c r="G42" s="35">
        <f t="shared" si="8"/>
        <v>0</v>
      </c>
      <c r="H42" s="35">
        <f t="shared" si="8"/>
        <v>0</v>
      </c>
      <c r="I42" s="35">
        <f t="shared" si="8"/>
        <v>0</v>
      </c>
      <c r="J42" s="35">
        <f t="shared" si="8"/>
        <v>0</v>
      </c>
      <c r="K42" s="35">
        <f t="shared" si="8"/>
        <v>0</v>
      </c>
      <c r="L42" s="35">
        <f t="shared" si="8"/>
        <v>0</v>
      </c>
      <c r="M42" s="35">
        <f t="shared" si="8"/>
        <v>0</v>
      </c>
      <c r="N42" s="35">
        <f t="shared" si="8"/>
        <v>0</v>
      </c>
      <c r="O42" s="35">
        <f t="shared" si="8"/>
        <v>0</v>
      </c>
      <c r="P42" s="35">
        <f t="shared" si="8"/>
        <v>0</v>
      </c>
      <c r="Q42" s="35">
        <f t="shared" si="8"/>
        <v>0</v>
      </c>
      <c r="R42" s="35">
        <f t="shared" si="8"/>
        <v>0</v>
      </c>
      <c r="S42" s="35">
        <f t="shared" si="8"/>
        <v>0</v>
      </c>
      <c r="T42" s="35">
        <f t="shared" si="8"/>
        <v>0</v>
      </c>
      <c r="U42" s="35">
        <f t="shared" si="8"/>
        <v>0</v>
      </c>
      <c r="V42" s="35">
        <f t="shared" si="8"/>
        <v>0</v>
      </c>
      <c r="W42" s="35">
        <f t="shared" si="8"/>
        <v>0</v>
      </c>
      <c r="X42" s="35">
        <f t="shared" si="8"/>
        <v>0</v>
      </c>
      <c r="Y42" s="35">
        <f t="shared" si="8"/>
        <v>0</v>
      </c>
      <c r="Z42" s="35">
        <f t="shared" si="8"/>
        <v>0</v>
      </c>
      <c r="AA42" s="35">
        <f t="shared" si="8"/>
        <v>0</v>
      </c>
      <c r="AB42" s="35">
        <f t="shared" si="8"/>
        <v>0</v>
      </c>
      <c r="AC42" s="35">
        <f t="shared" si="8"/>
        <v>0</v>
      </c>
      <c r="AD42" s="35">
        <f t="shared" si="8"/>
        <v>0</v>
      </c>
      <c r="AE42" s="35">
        <f t="shared" si="8"/>
        <v>0</v>
      </c>
      <c r="AF42" s="35">
        <f t="shared" si="8"/>
        <v>0</v>
      </c>
      <c r="AG42" s="35">
        <f t="shared" si="8"/>
        <v>0</v>
      </c>
      <c r="AH42" s="35">
        <f t="shared" si="8"/>
        <v>0</v>
      </c>
    </row>
    <row r="43" spans="1:34" hidden="1" x14ac:dyDescent="0.3">
      <c r="A43" s="39"/>
      <c r="B43" s="16" t="str">
        <f>IF($D$8&lt;&gt;"","AS-B","")</f>
        <v/>
      </c>
      <c r="D43" s="35">
        <f>COUNTIF(D28:D30,"B")</f>
        <v>0</v>
      </c>
      <c r="E43" s="35">
        <f t="shared" ref="E43:AH43" si="9">COUNTIF(E28:E30,"B")</f>
        <v>0</v>
      </c>
      <c r="F43" s="35">
        <f t="shared" si="9"/>
        <v>0</v>
      </c>
      <c r="G43" s="35">
        <f t="shared" si="9"/>
        <v>0</v>
      </c>
      <c r="H43" s="35">
        <f t="shared" si="9"/>
        <v>0</v>
      </c>
      <c r="I43" s="35">
        <f t="shared" si="9"/>
        <v>0</v>
      </c>
      <c r="J43" s="35">
        <f t="shared" si="9"/>
        <v>0</v>
      </c>
      <c r="K43" s="35">
        <f t="shared" si="9"/>
        <v>0</v>
      </c>
      <c r="L43" s="35">
        <f t="shared" si="9"/>
        <v>0</v>
      </c>
      <c r="M43" s="35">
        <f t="shared" si="9"/>
        <v>0</v>
      </c>
      <c r="N43" s="35">
        <f t="shared" si="9"/>
        <v>0</v>
      </c>
      <c r="O43" s="35">
        <f t="shared" si="9"/>
        <v>0</v>
      </c>
      <c r="P43" s="35">
        <f t="shared" si="9"/>
        <v>0</v>
      </c>
      <c r="Q43" s="35">
        <f t="shared" si="9"/>
        <v>0</v>
      </c>
      <c r="R43" s="35">
        <f t="shared" si="9"/>
        <v>0</v>
      </c>
      <c r="S43" s="35">
        <f t="shared" si="9"/>
        <v>0</v>
      </c>
      <c r="T43" s="35">
        <f t="shared" si="9"/>
        <v>0</v>
      </c>
      <c r="U43" s="35">
        <f t="shared" si="9"/>
        <v>0</v>
      </c>
      <c r="V43" s="35">
        <f t="shared" si="9"/>
        <v>0</v>
      </c>
      <c r="W43" s="35">
        <f t="shared" si="9"/>
        <v>0</v>
      </c>
      <c r="X43" s="35">
        <f t="shared" si="9"/>
        <v>0</v>
      </c>
      <c r="Y43" s="35">
        <f t="shared" si="9"/>
        <v>0</v>
      </c>
      <c r="Z43" s="35">
        <f t="shared" si="9"/>
        <v>0</v>
      </c>
      <c r="AA43" s="35">
        <f t="shared" si="9"/>
        <v>0</v>
      </c>
      <c r="AB43" s="35">
        <f t="shared" si="9"/>
        <v>0</v>
      </c>
      <c r="AC43" s="35">
        <f t="shared" si="9"/>
        <v>0</v>
      </c>
      <c r="AD43" s="35">
        <f t="shared" si="9"/>
        <v>0</v>
      </c>
      <c r="AE43" s="35">
        <f t="shared" si="9"/>
        <v>0</v>
      </c>
      <c r="AF43" s="35">
        <f t="shared" si="9"/>
        <v>0</v>
      </c>
      <c r="AG43" s="35">
        <f t="shared" si="9"/>
        <v>0</v>
      </c>
      <c r="AH43" s="35">
        <f t="shared" si="9"/>
        <v>0</v>
      </c>
    </row>
    <row r="44" spans="1:34" hidden="1" x14ac:dyDescent="0.3">
      <c r="A44" s="39"/>
      <c r="B44" s="16" t="str">
        <f>IF($D$8&lt;&gt;"","AL-B","")</f>
        <v/>
      </c>
      <c r="D44" s="35">
        <f>COUNTIF(D31,"B")</f>
        <v>0</v>
      </c>
      <c r="E44" s="35">
        <f t="shared" ref="E44:AH44" si="10">COUNTIF(E31,"B")</f>
        <v>0</v>
      </c>
      <c r="F44" s="35">
        <f t="shared" si="10"/>
        <v>0</v>
      </c>
      <c r="G44" s="35">
        <f t="shared" si="10"/>
        <v>0</v>
      </c>
      <c r="H44" s="35">
        <f t="shared" si="10"/>
        <v>0</v>
      </c>
      <c r="I44" s="35">
        <f t="shared" si="10"/>
        <v>0</v>
      </c>
      <c r="J44" s="35">
        <f t="shared" si="10"/>
        <v>0</v>
      </c>
      <c r="K44" s="35">
        <f t="shared" si="10"/>
        <v>0</v>
      </c>
      <c r="L44" s="35">
        <f t="shared" si="10"/>
        <v>0</v>
      </c>
      <c r="M44" s="35">
        <f t="shared" si="10"/>
        <v>0</v>
      </c>
      <c r="N44" s="35">
        <f t="shared" si="10"/>
        <v>0</v>
      </c>
      <c r="O44" s="35">
        <f t="shared" si="10"/>
        <v>0</v>
      </c>
      <c r="P44" s="35">
        <f t="shared" si="10"/>
        <v>0</v>
      </c>
      <c r="Q44" s="35">
        <f t="shared" si="10"/>
        <v>0</v>
      </c>
      <c r="R44" s="35">
        <f t="shared" si="10"/>
        <v>0</v>
      </c>
      <c r="S44" s="35">
        <f t="shared" si="10"/>
        <v>0</v>
      </c>
      <c r="T44" s="35">
        <f t="shared" si="10"/>
        <v>0</v>
      </c>
      <c r="U44" s="35">
        <f t="shared" si="10"/>
        <v>0</v>
      </c>
      <c r="V44" s="35">
        <f t="shared" si="10"/>
        <v>0</v>
      </c>
      <c r="W44" s="35">
        <f t="shared" si="10"/>
        <v>0</v>
      </c>
      <c r="X44" s="35">
        <f t="shared" si="10"/>
        <v>0</v>
      </c>
      <c r="Y44" s="35">
        <f t="shared" si="10"/>
        <v>0</v>
      </c>
      <c r="Z44" s="35">
        <f t="shared" si="10"/>
        <v>0</v>
      </c>
      <c r="AA44" s="35">
        <f t="shared" si="10"/>
        <v>0</v>
      </c>
      <c r="AB44" s="35">
        <f t="shared" si="10"/>
        <v>0</v>
      </c>
      <c r="AC44" s="35">
        <f t="shared" si="10"/>
        <v>0</v>
      </c>
      <c r="AD44" s="35">
        <f t="shared" si="10"/>
        <v>0</v>
      </c>
      <c r="AE44" s="35">
        <f t="shared" si="10"/>
        <v>0</v>
      </c>
      <c r="AF44" s="35">
        <f t="shared" si="10"/>
        <v>0</v>
      </c>
      <c r="AG44" s="35">
        <f t="shared" si="10"/>
        <v>0</v>
      </c>
      <c r="AH44" s="35">
        <f t="shared" si="10"/>
        <v>0</v>
      </c>
    </row>
    <row r="45" spans="1:34" hidden="1" x14ac:dyDescent="0.3">
      <c r="A45" s="39"/>
      <c r="B45" s="16" t="str">
        <f>IF($D$8&lt;&gt;"","INF-N","")</f>
        <v/>
      </c>
      <c r="D45" s="35">
        <f>COUNTIF(D11:D27,"N")</f>
        <v>0</v>
      </c>
      <c r="E45" s="35">
        <f t="shared" ref="E45:AH45" si="11">COUNTIF(E11:E27,"N")</f>
        <v>0</v>
      </c>
      <c r="F45" s="35">
        <f t="shared" si="11"/>
        <v>0</v>
      </c>
      <c r="G45" s="35">
        <f t="shared" si="11"/>
        <v>0</v>
      </c>
      <c r="H45" s="35">
        <f t="shared" si="11"/>
        <v>0</v>
      </c>
      <c r="I45" s="35">
        <f t="shared" si="11"/>
        <v>0</v>
      </c>
      <c r="J45" s="35">
        <f t="shared" si="11"/>
        <v>0</v>
      </c>
      <c r="K45" s="35">
        <f t="shared" si="11"/>
        <v>0</v>
      </c>
      <c r="L45" s="35">
        <f t="shared" si="11"/>
        <v>0</v>
      </c>
      <c r="M45" s="35">
        <f t="shared" si="11"/>
        <v>0</v>
      </c>
      <c r="N45" s="35">
        <f t="shared" si="11"/>
        <v>0</v>
      </c>
      <c r="O45" s="35">
        <f t="shared" si="11"/>
        <v>0</v>
      </c>
      <c r="P45" s="35">
        <f t="shared" si="11"/>
        <v>0</v>
      </c>
      <c r="Q45" s="35">
        <f t="shared" si="11"/>
        <v>0</v>
      </c>
      <c r="R45" s="35">
        <f t="shared" si="11"/>
        <v>0</v>
      </c>
      <c r="S45" s="35">
        <f t="shared" si="11"/>
        <v>0</v>
      </c>
      <c r="T45" s="35">
        <f t="shared" si="11"/>
        <v>0</v>
      </c>
      <c r="U45" s="35">
        <f t="shared" si="11"/>
        <v>0</v>
      </c>
      <c r="V45" s="35">
        <f t="shared" si="11"/>
        <v>0</v>
      </c>
      <c r="W45" s="35">
        <f t="shared" si="11"/>
        <v>0</v>
      </c>
      <c r="X45" s="35">
        <f t="shared" si="11"/>
        <v>0</v>
      </c>
      <c r="Y45" s="35">
        <f t="shared" si="11"/>
        <v>0</v>
      </c>
      <c r="Z45" s="35">
        <f t="shared" si="11"/>
        <v>0</v>
      </c>
      <c r="AA45" s="35">
        <f t="shared" si="11"/>
        <v>0</v>
      </c>
      <c r="AB45" s="35">
        <f t="shared" si="11"/>
        <v>0</v>
      </c>
      <c r="AC45" s="35">
        <f t="shared" si="11"/>
        <v>0</v>
      </c>
      <c r="AD45" s="35">
        <f t="shared" si="11"/>
        <v>0</v>
      </c>
      <c r="AE45" s="35">
        <f t="shared" si="11"/>
        <v>0</v>
      </c>
      <c r="AF45" s="35">
        <f t="shared" si="11"/>
        <v>0</v>
      </c>
      <c r="AG45" s="35">
        <f t="shared" si="11"/>
        <v>0</v>
      </c>
      <c r="AH45" s="35">
        <f t="shared" si="11"/>
        <v>0</v>
      </c>
    </row>
    <row r="46" spans="1:34" x14ac:dyDescent="0.3">
      <c r="A46" s="40" t="str">
        <f>IF($D$8&lt;&gt;"","Compteurs","")</f>
        <v/>
      </c>
      <c r="B46" s="40"/>
      <c r="C46" s="25" t="str">
        <f>IF($D$8&lt;&gt;"","INF-A","")</f>
        <v/>
      </c>
      <c r="D46" s="29" t="str">
        <f>IF(D$8&lt;&gt;"",IFERROR(IF(D32=D39,"",IF(D32&lt;D39,D32-D39,D39-D32)),""),"")</f>
        <v/>
      </c>
      <c r="E46" s="29" t="str">
        <f t="shared" ref="E46:AH46" si="12">IF(E$8&lt;&gt;"",IFERROR(IF(E32=E39,"",IF(E32&lt;E39,E32-E39,E39-E32)),""),"")</f>
        <v/>
      </c>
      <c r="F46" s="29" t="str">
        <f t="shared" si="12"/>
        <v/>
      </c>
      <c r="G46" s="29" t="str">
        <f t="shared" si="12"/>
        <v/>
      </c>
      <c r="H46" s="29" t="str">
        <f t="shared" si="12"/>
        <v/>
      </c>
      <c r="I46" s="29" t="str">
        <f t="shared" si="12"/>
        <v/>
      </c>
      <c r="J46" s="29" t="str">
        <f t="shared" si="12"/>
        <v/>
      </c>
      <c r="K46" s="29" t="str">
        <f t="shared" si="12"/>
        <v/>
      </c>
      <c r="L46" s="29" t="str">
        <f t="shared" si="12"/>
        <v/>
      </c>
      <c r="M46" s="29" t="str">
        <f t="shared" si="12"/>
        <v/>
      </c>
      <c r="N46" s="29" t="str">
        <f t="shared" si="12"/>
        <v/>
      </c>
      <c r="O46" s="29" t="str">
        <f t="shared" si="12"/>
        <v/>
      </c>
      <c r="P46" s="29" t="str">
        <f t="shared" si="12"/>
        <v/>
      </c>
      <c r="Q46" s="29" t="str">
        <f t="shared" si="12"/>
        <v/>
      </c>
      <c r="R46" s="29" t="str">
        <f t="shared" si="12"/>
        <v/>
      </c>
      <c r="S46" s="29" t="str">
        <f t="shared" si="12"/>
        <v/>
      </c>
      <c r="T46" s="29" t="str">
        <f t="shared" si="12"/>
        <v/>
      </c>
      <c r="U46" s="29" t="str">
        <f t="shared" si="12"/>
        <v/>
      </c>
      <c r="V46" s="29" t="str">
        <f t="shared" si="12"/>
        <v/>
      </c>
      <c r="W46" s="29" t="str">
        <f t="shared" si="12"/>
        <v/>
      </c>
      <c r="X46" s="29" t="str">
        <f t="shared" si="12"/>
        <v/>
      </c>
      <c r="Y46" s="29" t="str">
        <f t="shared" si="12"/>
        <v/>
      </c>
      <c r="Z46" s="29" t="str">
        <f t="shared" si="12"/>
        <v/>
      </c>
      <c r="AA46" s="29" t="str">
        <f t="shared" si="12"/>
        <v/>
      </c>
      <c r="AB46" s="29" t="str">
        <f t="shared" si="12"/>
        <v/>
      </c>
      <c r="AC46" s="29" t="str">
        <f t="shared" si="12"/>
        <v/>
      </c>
      <c r="AD46" s="29" t="str">
        <f t="shared" si="12"/>
        <v/>
      </c>
      <c r="AE46" s="29" t="str">
        <f t="shared" si="12"/>
        <v/>
      </c>
      <c r="AF46" s="29" t="str">
        <f t="shared" si="12"/>
        <v/>
      </c>
      <c r="AG46" s="29" t="str">
        <f t="shared" si="12"/>
        <v/>
      </c>
      <c r="AH46" s="29" t="str">
        <f t="shared" si="12"/>
        <v/>
      </c>
    </row>
    <row r="47" spans="1:34" x14ac:dyDescent="0.3">
      <c r="A47" s="40"/>
      <c r="B47" s="40"/>
      <c r="C47" s="25" t="str">
        <f>IF($D$8&lt;&gt;"","AS-A","")</f>
        <v/>
      </c>
      <c r="D47" s="29" t="str">
        <f>IF(D$8&lt;&gt;"",IFERROR(IF(D33=D43,"",IF(D33&lt;D43,D33-D43,D43-D33)),""),"")</f>
        <v/>
      </c>
      <c r="E47" s="29" t="str">
        <f t="shared" ref="E47:AH47" si="13">IF(E$8&lt;&gt;"",IFERROR(IF(E33=E43,"",IF(E33&lt;E43,E33-E43,E43-E33)),""),"")</f>
        <v/>
      </c>
      <c r="F47" s="29" t="str">
        <f t="shared" si="13"/>
        <v/>
      </c>
      <c r="G47" s="29" t="str">
        <f t="shared" si="13"/>
        <v/>
      </c>
      <c r="H47" s="29" t="str">
        <f t="shared" si="13"/>
        <v/>
      </c>
      <c r="I47" s="29" t="str">
        <f t="shared" si="13"/>
        <v/>
      </c>
      <c r="J47" s="29" t="str">
        <f t="shared" si="13"/>
        <v/>
      </c>
      <c r="K47" s="29" t="str">
        <f t="shared" si="13"/>
        <v/>
      </c>
      <c r="L47" s="29" t="str">
        <f t="shared" si="13"/>
        <v/>
      </c>
      <c r="M47" s="29" t="str">
        <f t="shared" si="13"/>
        <v/>
      </c>
      <c r="N47" s="29" t="str">
        <f t="shared" si="13"/>
        <v/>
      </c>
      <c r="O47" s="29" t="str">
        <f t="shared" si="13"/>
        <v/>
      </c>
      <c r="P47" s="29" t="str">
        <f t="shared" si="13"/>
        <v/>
      </c>
      <c r="Q47" s="29" t="str">
        <f t="shared" si="13"/>
        <v/>
      </c>
      <c r="R47" s="29" t="str">
        <f t="shared" si="13"/>
        <v/>
      </c>
      <c r="S47" s="29" t="str">
        <f t="shared" si="13"/>
        <v/>
      </c>
      <c r="T47" s="29" t="str">
        <f t="shared" si="13"/>
        <v/>
      </c>
      <c r="U47" s="29" t="str">
        <f t="shared" si="13"/>
        <v/>
      </c>
      <c r="V47" s="29" t="str">
        <f t="shared" si="13"/>
        <v/>
      </c>
      <c r="W47" s="29" t="str">
        <f t="shared" si="13"/>
        <v/>
      </c>
      <c r="X47" s="29" t="str">
        <f t="shared" si="13"/>
        <v/>
      </c>
      <c r="Y47" s="29" t="str">
        <f t="shared" si="13"/>
        <v/>
      </c>
      <c r="Z47" s="29" t="str">
        <f t="shared" si="13"/>
        <v/>
      </c>
      <c r="AA47" s="29" t="str">
        <f t="shared" si="13"/>
        <v/>
      </c>
      <c r="AB47" s="29" t="str">
        <f t="shared" si="13"/>
        <v/>
      </c>
      <c r="AC47" s="29" t="str">
        <f t="shared" si="13"/>
        <v/>
      </c>
      <c r="AD47" s="29" t="str">
        <f t="shared" si="13"/>
        <v/>
      </c>
      <c r="AE47" s="29" t="str">
        <f t="shared" si="13"/>
        <v/>
      </c>
      <c r="AF47" s="29" t="str">
        <f t="shared" si="13"/>
        <v/>
      </c>
      <c r="AG47" s="29" t="str">
        <f t="shared" si="13"/>
        <v/>
      </c>
      <c r="AH47" s="29" t="str">
        <f t="shared" si="13"/>
        <v/>
      </c>
    </row>
    <row r="48" spans="1:34" x14ac:dyDescent="0.3">
      <c r="A48" s="40"/>
      <c r="B48" s="40"/>
      <c r="C48" s="25" t="str">
        <f>IF($D$8&lt;&gt;"","AL-A","")</f>
        <v/>
      </c>
      <c r="D48" s="29" t="str">
        <f>IF(D$8&lt;&gt;"",IFERROR(IF(D34=D41,"",IF(D34&lt;D41,D34-D41,D41-D34)),""),"")</f>
        <v/>
      </c>
      <c r="E48" s="29" t="str">
        <f t="shared" ref="E48:AH48" si="14">IF(E$8&lt;&gt;"",IFERROR(IF(E34=E41,"",IF(E34&lt;E41,E34-E41,E41-E34)),""),"")</f>
        <v/>
      </c>
      <c r="F48" s="29" t="str">
        <f t="shared" si="14"/>
        <v/>
      </c>
      <c r="G48" s="29" t="str">
        <f t="shared" si="14"/>
        <v/>
      </c>
      <c r="H48" s="29" t="str">
        <f t="shared" si="14"/>
        <v/>
      </c>
      <c r="I48" s="29" t="str">
        <f t="shared" si="14"/>
        <v/>
      </c>
      <c r="J48" s="29" t="str">
        <f t="shared" si="14"/>
        <v/>
      </c>
      <c r="K48" s="29" t="str">
        <f t="shared" si="14"/>
        <v/>
      </c>
      <c r="L48" s="29" t="str">
        <f t="shared" si="14"/>
        <v/>
      </c>
      <c r="M48" s="29" t="str">
        <f t="shared" si="14"/>
        <v/>
      </c>
      <c r="N48" s="29" t="str">
        <f t="shared" si="14"/>
        <v/>
      </c>
      <c r="O48" s="29" t="str">
        <f t="shared" si="14"/>
        <v/>
      </c>
      <c r="P48" s="29" t="str">
        <f t="shared" si="14"/>
        <v/>
      </c>
      <c r="Q48" s="29" t="str">
        <f t="shared" si="14"/>
        <v/>
      </c>
      <c r="R48" s="29" t="str">
        <f t="shared" si="14"/>
        <v/>
      </c>
      <c r="S48" s="29" t="str">
        <f t="shared" si="14"/>
        <v/>
      </c>
      <c r="T48" s="29" t="str">
        <f t="shared" si="14"/>
        <v/>
      </c>
      <c r="U48" s="29" t="str">
        <f t="shared" si="14"/>
        <v/>
      </c>
      <c r="V48" s="29" t="str">
        <f t="shared" si="14"/>
        <v/>
      </c>
      <c r="W48" s="29" t="str">
        <f t="shared" si="14"/>
        <v/>
      </c>
      <c r="X48" s="29" t="str">
        <f t="shared" si="14"/>
        <v/>
      </c>
      <c r="Y48" s="29" t="str">
        <f t="shared" si="14"/>
        <v/>
      </c>
      <c r="Z48" s="29" t="str">
        <f t="shared" si="14"/>
        <v/>
      </c>
      <c r="AA48" s="29" t="str">
        <f t="shared" si="14"/>
        <v/>
      </c>
      <c r="AB48" s="29" t="str">
        <f t="shared" si="14"/>
        <v/>
      </c>
      <c r="AC48" s="29" t="str">
        <f t="shared" si="14"/>
        <v/>
      </c>
      <c r="AD48" s="29" t="str">
        <f t="shared" si="14"/>
        <v/>
      </c>
      <c r="AE48" s="29" t="str">
        <f t="shared" si="14"/>
        <v/>
      </c>
      <c r="AF48" s="29" t="str">
        <f t="shared" si="14"/>
        <v/>
      </c>
      <c r="AG48" s="29" t="str">
        <f t="shared" si="14"/>
        <v/>
      </c>
      <c r="AH48" s="29" t="str">
        <f t="shared" si="14"/>
        <v/>
      </c>
    </row>
    <row r="49" spans="1:65" x14ac:dyDescent="0.3">
      <c r="A49" s="40"/>
      <c r="B49" s="40"/>
      <c r="C49" s="25" t="str">
        <f>IF($D$8&lt;&gt;"","INF-B","")</f>
        <v/>
      </c>
      <c r="D49" s="29" t="str">
        <f>IF(D$8&lt;&gt;"",IFERROR(IF(D35=D42,"",IF(D35&lt;D42,D35-D42,D42-D35)),""),"")</f>
        <v/>
      </c>
      <c r="E49" s="29" t="str">
        <f t="shared" ref="E49:AH49" si="15">IF(E$8&lt;&gt;"",IFERROR(IF(E35=E42,"",IF(E35&lt;E42,E35-E42,E42-E35)),""),"")</f>
        <v/>
      </c>
      <c r="F49" s="29" t="str">
        <f t="shared" si="15"/>
        <v/>
      </c>
      <c r="G49" s="29" t="str">
        <f t="shared" si="15"/>
        <v/>
      </c>
      <c r="H49" s="29" t="str">
        <f t="shared" si="15"/>
        <v/>
      </c>
      <c r="I49" s="29" t="str">
        <f t="shared" si="15"/>
        <v/>
      </c>
      <c r="J49" s="29" t="str">
        <f t="shared" si="15"/>
        <v/>
      </c>
      <c r="K49" s="29" t="str">
        <f t="shared" si="15"/>
        <v/>
      </c>
      <c r="L49" s="29" t="str">
        <f t="shared" si="15"/>
        <v/>
      </c>
      <c r="M49" s="29" t="str">
        <f t="shared" si="15"/>
        <v/>
      </c>
      <c r="N49" s="29" t="str">
        <f t="shared" si="15"/>
        <v/>
      </c>
      <c r="O49" s="29" t="str">
        <f t="shared" si="15"/>
        <v/>
      </c>
      <c r="P49" s="29" t="str">
        <f t="shared" si="15"/>
        <v/>
      </c>
      <c r="Q49" s="29" t="str">
        <f t="shared" si="15"/>
        <v/>
      </c>
      <c r="R49" s="29" t="str">
        <f t="shared" si="15"/>
        <v/>
      </c>
      <c r="S49" s="29" t="str">
        <f t="shared" si="15"/>
        <v/>
      </c>
      <c r="T49" s="29" t="str">
        <f t="shared" si="15"/>
        <v/>
      </c>
      <c r="U49" s="29" t="str">
        <f t="shared" si="15"/>
        <v/>
      </c>
      <c r="V49" s="29" t="str">
        <f t="shared" si="15"/>
        <v/>
      </c>
      <c r="W49" s="29" t="str">
        <f t="shared" si="15"/>
        <v/>
      </c>
      <c r="X49" s="29" t="str">
        <f t="shared" si="15"/>
        <v/>
      </c>
      <c r="Y49" s="29" t="str">
        <f t="shared" si="15"/>
        <v/>
      </c>
      <c r="Z49" s="29" t="str">
        <f t="shared" si="15"/>
        <v/>
      </c>
      <c r="AA49" s="29" t="str">
        <f t="shared" si="15"/>
        <v/>
      </c>
      <c r="AB49" s="29" t="str">
        <f t="shared" si="15"/>
        <v/>
      </c>
      <c r="AC49" s="29" t="str">
        <f t="shared" si="15"/>
        <v/>
      </c>
      <c r="AD49" s="29" t="str">
        <f t="shared" si="15"/>
        <v/>
      </c>
      <c r="AE49" s="29" t="str">
        <f t="shared" si="15"/>
        <v/>
      </c>
      <c r="AF49" s="29" t="str">
        <f t="shared" si="15"/>
        <v/>
      </c>
      <c r="AG49" s="29" t="str">
        <f t="shared" si="15"/>
        <v/>
      </c>
      <c r="AH49" s="29" t="str">
        <f t="shared" si="15"/>
        <v/>
      </c>
    </row>
    <row r="50" spans="1:65" x14ac:dyDescent="0.3">
      <c r="A50" s="40"/>
      <c r="B50" s="40"/>
      <c r="C50" s="25" t="str">
        <f>IF($D$8&lt;&gt;"","AS-B","")</f>
        <v/>
      </c>
      <c r="D50" s="29" t="str">
        <f>IF(D$8&lt;&gt;"",IFERROR(IF(D36=D43,"",IF(D36&lt;D43,D36-D43,D43-D36)),""),"")</f>
        <v/>
      </c>
      <c r="E50" s="29" t="str">
        <f t="shared" ref="E50:AH50" si="16">IF(E$8&lt;&gt;"",IFERROR(IF(E36=E43,"",IF(E36&lt;E43,E36-E43,E43-E36)),""),"")</f>
        <v/>
      </c>
      <c r="F50" s="29" t="str">
        <f t="shared" si="16"/>
        <v/>
      </c>
      <c r="G50" s="29" t="str">
        <f t="shared" si="16"/>
        <v/>
      </c>
      <c r="H50" s="29" t="str">
        <f t="shared" si="16"/>
        <v/>
      </c>
      <c r="I50" s="29" t="str">
        <f t="shared" si="16"/>
        <v/>
      </c>
      <c r="J50" s="29" t="str">
        <f t="shared" si="16"/>
        <v/>
      </c>
      <c r="K50" s="29" t="str">
        <f t="shared" si="16"/>
        <v/>
      </c>
      <c r="L50" s="29" t="str">
        <f t="shared" si="16"/>
        <v/>
      </c>
      <c r="M50" s="29" t="str">
        <f t="shared" si="16"/>
        <v/>
      </c>
      <c r="N50" s="29" t="str">
        <f t="shared" si="16"/>
        <v/>
      </c>
      <c r="O50" s="29" t="str">
        <f t="shared" si="16"/>
        <v/>
      </c>
      <c r="P50" s="29" t="str">
        <f t="shared" si="16"/>
        <v/>
      </c>
      <c r="Q50" s="29" t="str">
        <f t="shared" si="16"/>
        <v/>
      </c>
      <c r="R50" s="29" t="str">
        <f t="shared" si="16"/>
        <v/>
      </c>
      <c r="S50" s="29" t="str">
        <f t="shared" si="16"/>
        <v/>
      </c>
      <c r="T50" s="29" t="str">
        <f t="shared" si="16"/>
        <v/>
      </c>
      <c r="U50" s="29" t="str">
        <f t="shared" si="16"/>
        <v/>
      </c>
      <c r="V50" s="29" t="str">
        <f t="shared" si="16"/>
        <v/>
      </c>
      <c r="W50" s="29" t="str">
        <f t="shared" si="16"/>
        <v/>
      </c>
      <c r="X50" s="29" t="str">
        <f t="shared" si="16"/>
        <v/>
      </c>
      <c r="Y50" s="29" t="str">
        <f t="shared" si="16"/>
        <v/>
      </c>
      <c r="Z50" s="29" t="str">
        <f t="shared" si="16"/>
        <v/>
      </c>
      <c r="AA50" s="29" t="str">
        <f t="shared" si="16"/>
        <v/>
      </c>
      <c r="AB50" s="29" t="str">
        <f t="shared" si="16"/>
        <v/>
      </c>
      <c r="AC50" s="29" t="str">
        <f t="shared" si="16"/>
        <v/>
      </c>
      <c r="AD50" s="29" t="str">
        <f t="shared" si="16"/>
        <v/>
      </c>
      <c r="AE50" s="29" t="str">
        <f t="shared" si="16"/>
        <v/>
      </c>
      <c r="AF50" s="29" t="str">
        <f t="shared" si="16"/>
        <v/>
      </c>
      <c r="AG50" s="29" t="str">
        <f t="shared" si="16"/>
        <v/>
      </c>
      <c r="AH50" s="29" t="str">
        <f t="shared" si="16"/>
        <v/>
      </c>
    </row>
    <row r="51" spans="1:65" x14ac:dyDescent="0.3">
      <c r="A51" s="40"/>
      <c r="B51" s="40"/>
      <c r="C51" s="25" t="str">
        <f>IF($D$8&lt;&gt;"","AL-B","")</f>
        <v/>
      </c>
      <c r="D51" s="29" t="str">
        <f>IF(D$8&lt;&gt;"",IFERROR(IF(D37=D44,"",IF(D37&lt;D44,D37-D44,D44-D37)),""),"")</f>
        <v/>
      </c>
      <c r="E51" s="29" t="str">
        <f t="shared" ref="E51:BM51" si="17">IF(E$8&lt;&gt;"",IFERROR(IF(E37=E44,"",IF(E37&lt;E44,E37-E44,E44-E37)),""),"")</f>
        <v/>
      </c>
      <c r="F51" s="29" t="str">
        <f t="shared" si="17"/>
        <v/>
      </c>
      <c r="G51" s="29" t="str">
        <f t="shared" si="17"/>
        <v/>
      </c>
      <c r="H51" s="29" t="str">
        <f t="shared" si="17"/>
        <v/>
      </c>
      <c r="I51" s="29" t="str">
        <f t="shared" si="17"/>
        <v/>
      </c>
      <c r="J51" s="29" t="str">
        <f t="shared" si="17"/>
        <v/>
      </c>
      <c r="K51" s="29" t="str">
        <f t="shared" si="17"/>
        <v/>
      </c>
      <c r="L51" s="29" t="str">
        <f t="shared" si="17"/>
        <v/>
      </c>
      <c r="M51" s="29" t="str">
        <f t="shared" si="17"/>
        <v/>
      </c>
      <c r="N51" s="29" t="str">
        <f t="shared" si="17"/>
        <v/>
      </c>
      <c r="O51" s="29" t="str">
        <f t="shared" si="17"/>
        <v/>
      </c>
      <c r="P51" s="29" t="str">
        <f t="shared" si="17"/>
        <v/>
      </c>
      <c r="Q51" s="29" t="str">
        <f t="shared" si="17"/>
        <v/>
      </c>
      <c r="R51" s="29" t="str">
        <f t="shared" si="17"/>
        <v/>
      </c>
      <c r="S51" s="29" t="str">
        <f t="shared" si="17"/>
        <v/>
      </c>
      <c r="T51" s="29" t="str">
        <f t="shared" si="17"/>
        <v/>
      </c>
      <c r="U51" s="29" t="str">
        <f t="shared" si="17"/>
        <v/>
      </c>
      <c r="V51" s="29" t="str">
        <f t="shared" si="17"/>
        <v/>
      </c>
      <c r="W51" s="29" t="str">
        <f t="shared" si="17"/>
        <v/>
      </c>
      <c r="X51" s="29" t="str">
        <f t="shared" si="17"/>
        <v/>
      </c>
      <c r="Y51" s="29" t="str">
        <f t="shared" si="17"/>
        <v/>
      </c>
      <c r="Z51" s="29" t="str">
        <f t="shared" si="17"/>
        <v/>
      </c>
      <c r="AA51" s="29" t="str">
        <f t="shared" si="17"/>
        <v/>
      </c>
      <c r="AB51" s="29" t="str">
        <f t="shared" si="17"/>
        <v/>
      </c>
      <c r="AC51" s="29" t="str">
        <f t="shared" si="17"/>
        <v/>
      </c>
      <c r="AD51" s="29" t="str">
        <f t="shared" si="17"/>
        <v/>
      </c>
      <c r="AE51" s="29" t="str">
        <f t="shared" si="17"/>
        <v/>
      </c>
      <c r="AF51" s="29" t="str">
        <f t="shared" si="17"/>
        <v/>
      </c>
      <c r="AG51" s="29" t="str">
        <f t="shared" si="17"/>
        <v/>
      </c>
      <c r="AH51" s="29" t="str">
        <f t="shared" si="17"/>
        <v/>
      </c>
      <c r="AI51" s="29" t="str">
        <f t="shared" si="17"/>
        <v/>
      </c>
      <c r="AJ51" s="29" t="str">
        <f t="shared" si="17"/>
        <v/>
      </c>
      <c r="AK51" s="29" t="str">
        <f t="shared" si="17"/>
        <v/>
      </c>
      <c r="AL51" s="29" t="str">
        <f t="shared" si="17"/>
        <v/>
      </c>
      <c r="AM51" s="29" t="str">
        <f t="shared" si="17"/>
        <v/>
      </c>
      <c r="AN51" s="29" t="str">
        <f t="shared" si="17"/>
        <v/>
      </c>
      <c r="AO51" s="29" t="str">
        <f t="shared" si="17"/>
        <v/>
      </c>
      <c r="AP51" s="29" t="str">
        <f t="shared" si="17"/>
        <v/>
      </c>
      <c r="AQ51" s="29" t="str">
        <f t="shared" si="17"/>
        <v/>
      </c>
      <c r="AR51" s="29" t="str">
        <f t="shared" si="17"/>
        <v/>
      </c>
      <c r="AS51" s="29" t="str">
        <f t="shared" si="17"/>
        <v/>
      </c>
      <c r="AT51" s="29" t="str">
        <f t="shared" si="17"/>
        <v/>
      </c>
      <c r="AU51" s="29" t="str">
        <f t="shared" si="17"/>
        <v/>
      </c>
      <c r="AV51" s="29" t="str">
        <f t="shared" si="17"/>
        <v/>
      </c>
      <c r="AW51" s="29" t="str">
        <f t="shared" si="17"/>
        <v/>
      </c>
      <c r="AX51" s="29" t="str">
        <f t="shared" si="17"/>
        <v/>
      </c>
      <c r="AY51" s="29" t="str">
        <f t="shared" si="17"/>
        <v/>
      </c>
      <c r="AZ51" s="29" t="str">
        <f t="shared" si="17"/>
        <v/>
      </c>
      <c r="BA51" s="29" t="str">
        <f t="shared" si="17"/>
        <v/>
      </c>
      <c r="BB51" s="29" t="str">
        <f t="shared" si="17"/>
        <v/>
      </c>
      <c r="BC51" s="29" t="str">
        <f t="shared" si="17"/>
        <v/>
      </c>
      <c r="BD51" s="29" t="str">
        <f t="shared" si="17"/>
        <v/>
      </c>
      <c r="BE51" s="29" t="str">
        <f t="shared" si="17"/>
        <v/>
      </c>
      <c r="BF51" s="29" t="str">
        <f t="shared" si="17"/>
        <v/>
      </c>
      <c r="BG51" s="29" t="str">
        <f t="shared" si="17"/>
        <v/>
      </c>
      <c r="BH51" s="29" t="str">
        <f t="shared" si="17"/>
        <v/>
      </c>
      <c r="BI51" s="29" t="str">
        <f t="shared" si="17"/>
        <v/>
      </c>
      <c r="BJ51" s="29" t="str">
        <f t="shared" si="17"/>
        <v/>
      </c>
      <c r="BK51" s="29" t="str">
        <f t="shared" si="17"/>
        <v/>
      </c>
      <c r="BL51" s="29" t="str">
        <f t="shared" si="17"/>
        <v/>
      </c>
      <c r="BM51" s="29" t="str">
        <f t="shared" si="17"/>
        <v/>
      </c>
    </row>
    <row r="52" spans="1:65" x14ac:dyDescent="0.3">
      <c r="A52" s="40"/>
      <c r="B52" s="40"/>
      <c r="C52" s="25" t="str">
        <f>IF($D$8&lt;&gt;"","INF-N","")</f>
        <v/>
      </c>
      <c r="D52" s="29" t="str">
        <f>IF(D$8&lt;&gt;"",IFERROR(IF(D38=D45,"",IF(D38&lt;D45,D38-D45,D45-D38)),""),"")</f>
        <v/>
      </c>
      <c r="E52" s="29" t="str">
        <f t="shared" ref="E52:AH52" si="18">IF(E$8&lt;&gt;"",IFERROR(IF(E38=E45,"",IF(E38&lt;E45,E38-E45,E45-E38)),""),"")</f>
        <v/>
      </c>
      <c r="F52" s="29" t="str">
        <f t="shared" si="18"/>
        <v/>
      </c>
      <c r="G52" s="29" t="str">
        <f t="shared" si="18"/>
        <v/>
      </c>
      <c r="H52" s="29" t="str">
        <f t="shared" si="18"/>
        <v/>
      </c>
      <c r="I52" s="29" t="str">
        <f t="shared" si="18"/>
        <v/>
      </c>
      <c r="J52" s="29" t="str">
        <f t="shared" si="18"/>
        <v/>
      </c>
      <c r="K52" s="29" t="str">
        <f t="shared" si="18"/>
        <v/>
      </c>
      <c r="L52" s="29" t="str">
        <f t="shared" si="18"/>
        <v/>
      </c>
      <c r="M52" s="29" t="str">
        <f t="shared" si="18"/>
        <v/>
      </c>
      <c r="N52" s="29" t="str">
        <f t="shared" si="18"/>
        <v/>
      </c>
      <c r="O52" s="29" t="str">
        <f t="shared" si="18"/>
        <v/>
      </c>
      <c r="P52" s="29" t="str">
        <f t="shared" si="18"/>
        <v/>
      </c>
      <c r="Q52" s="29" t="str">
        <f t="shared" si="18"/>
        <v/>
      </c>
      <c r="R52" s="29" t="str">
        <f t="shared" si="18"/>
        <v/>
      </c>
      <c r="S52" s="29" t="str">
        <f t="shared" si="18"/>
        <v/>
      </c>
      <c r="T52" s="29" t="str">
        <f t="shared" si="18"/>
        <v/>
      </c>
      <c r="U52" s="29" t="str">
        <f t="shared" si="18"/>
        <v/>
      </c>
      <c r="V52" s="29" t="str">
        <f t="shared" si="18"/>
        <v/>
      </c>
      <c r="W52" s="29" t="str">
        <f t="shared" si="18"/>
        <v/>
      </c>
      <c r="X52" s="29" t="str">
        <f t="shared" si="18"/>
        <v/>
      </c>
      <c r="Y52" s="29" t="str">
        <f t="shared" si="18"/>
        <v/>
      </c>
      <c r="Z52" s="29" t="str">
        <f t="shared" si="18"/>
        <v/>
      </c>
      <c r="AA52" s="29" t="str">
        <f t="shared" si="18"/>
        <v/>
      </c>
      <c r="AB52" s="29" t="str">
        <f t="shared" si="18"/>
        <v/>
      </c>
      <c r="AC52" s="29" t="str">
        <f t="shared" si="18"/>
        <v/>
      </c>
      <c r="AD52" s="29" t="str">
        <f t="shared" si="18"/>
        <v/>
      </c>
      <c r="AE52" s="29" t="str">
        <f t="shared" si="18"/>
        <v/>
      </c>
      <c r="AF52" s="29" t="str">
        <f t="shared" si="18"/>
        <v/>
      </c>
      <c r="AG52" s="29" t="str">
        <f t="shared" si="18"/>
        <v/>
      </c>
      <c r="AH52" s="29" t="str">
        <f t="shared" si="18"/>
        <v/>
      </c>
    </row>
  </sheetData>
  <mergeCells count="5">
    <mergeCell ref="D3:AH5"/>
    <mergeCell ref="D1:AH2"/>
    <mergeCell ref="A32:A38"/>
    <mergeCell ref="A39:A45"/>
    <mergeCell ref="A46:B52"/>
  </mergeCells>
  <conditionalFormatting sqref="F11:AH14 G15:AH15 F15:F31 F16:AH17 D11:E17 D18:AH31 D8:AH10">
    <cfRule type="expression" dxfId="32" priority="38">
      <formula>D$8&lt;&gt;""</formula>
    </cfRule>
    <cfRule type="expression" dxfId="31" priority="46">
      <formula>AND(D$8&lt;&gt;"",OR(WEEKDAY(D$7,2)=6,WEEKDAY(D$7,2)=7))</formula>
    </cfRule>
  </conditionalFormatting>
  <conditionalFormatting sqref="D1:AH2">
    <cfRule type="expression" dxfId="30" priority="41">
      <formula>$D$1&lt;&gt;""</formula>
    </cfRule>
  </conditionalFormatting>
  <conditionalFormatting sqref="D3:AH5">
    <cfRule type="expression" dxfId="29" priority="40">
      <formula>$D$3&lt;&gt;""</formula>
    </cfRule>
  </conditionalFormatting>
  <conditionalFormatting sqref="A9:C9">
    <cfRule type="expression" dxfId="28" priority="37">
      <formula>$D$8&lt;&gt;""</formula>
    </cfRule>
  </conditionalFormatting>
  <conditionalFormatting sqref="A10:A31">
    <cfRule type="expression" dxfId="27" priority="22">
      <formula>AND($D$8&lt;&gt;"",$B10="AL")</formula>
    </cfRule>
    <cfRule type="expression" dxfId="26" priority="23">
      <formula>AND($D$8&lt;&gt;"",$B10="AS")</formula>
    </cfRule>
    <cfRule type="expression" dxfId="25" priority="24">
      <formula>AND($D$8&lt;&gt;"",$B10="INF-A2")</formula>
    </cfRule>
    <cfRule type="expression" dxfId="24" priority="25">
      <formula>AND($D$8&lt;&gt;"",$B10="INF-A1")</formula>
    </cfRule>
    <cfRule type="expression" dxfId="23" priority="36">
      <formula>AND($D$8&lt;&gt;"",$B10="ICU")</formula>
    </cfRule>
  </conditionalFormatting>
  <conditionalFormatting sqref="B10:B31">
    <cfRule type="expression" dxfId="22" priority="34">
      <formula>$D$8&lt;&gt;""</formula>
    </cfRule>
  </conditionalFormatting>
  <conditionalFormatting sqref="C10:C31">
    <cfRule type="expression" dxfId="21" priority="33">
      <formula>$D$8&lt;&gt;""</formula>
    </cfRule>
  </conditionalFormatting>
  <conditionalFormatting sqref="BN8:BQ8">
    <cfRule type="expression" dxfId="20" priority="30">
      <formula>$D$8&lt;&gt;""</formula>
    </cfRule>
  </conditionalFormatting>
  <conditionalFormatting sqref="BR8">
    <cfRule type="expression" dxfId="19" priority="29">
      <formula>$D$8&lt;&gt;""</formula>
    </cfRule>
  </conditionalFormatting>
  <conditionalFormatting sqref="D9:AH9">
    <cfRule type="expression" dxfId="18" priority="28">
      <formula>D$8&lt;&gt;""</formula>
    </cfRule>
  </conditionalFormatting>
  <conditionalFormatting sqref="BR10:BR31">
    <cfRule type="expression" dxfId="17" priority="26">
      <formula>BN10&gt;BR10</formula>
    </cfRule>
    <cfRule type="expression" dxfId="16" priority="27">
      <formula>BN10&lt;BR10</formula>
    </cfRule>
  </conditionalFormatting>
  <conditionalFormatting sqref="D46:AH50 D51:BM51 D52:AH52">
    <cfRule type="expression" dxfId="15" priority="6">
      <formula>D$8&lt;&gt;""</formula>
    </cfRule>
    <cfRule type="cellIs" dxfId="14" priority="7" operator="equal">
      <formula>0</formula>
    </cfRule>
    <cfRule type="cellIs" dxfId="13" priority="8" operator="lessThan">
      <formula>0</formula>
    </cfRule>
    <cfRule type="cellIs" dxfId="12" priority="9" operator="greaterThan">
      <formula>0</formula>
    </cfRule>
  </conditionalFormatting>
  <conditionalFormatting sqref="A46:B52">
    <cfRule type="expression" dxfId="11" priority="5">
      <formula>$D$8&lt;&gt;""</formula>
    </cfRule>
  </conditionalFormatting>
  <conditionalFormatting sqref="C46 C49 C52">
    <cfRule type="expression" dxfId="10" priority="3">
      <formula>$D$8&lt;&gt;""</formula>
    </cfRule>
  </conditionalFormatting>
  <conditionalFormatting sqref="C47 C50">
    <cfRule type="expression" dxfId="9" priority="2">
      <formula>$D$8&lt;&gt;""</formula>
    </cfRule>
  </conditionalFormatting>
  <conditionalFormatting sqref="C48 C51">
    <cfRule type="expression" dxfId="8" priority="1">
      <formula>$D$8&lt;&gt;""</formula>
    </cfRule>
  </conditionalFormatting>
  <pageMargins left="0.7" right="0.7" top="0.75" bottom="0.75" header="0.3" footer="0.3"/>
  <pageSetup paperSize="9" scale="58" orientation="landscape" horizontalDpi="4294967293" verticalDpi="4294967293" r:id="rId1"/>
  <ignoredErrors>
    <ignoredError sqref="D33:AH33 D35:AH35 D47:AH4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locked="0"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1592580</xdr:colOff>
                    <xdr:row>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locked="0"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1592580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DEFC13BB-CBDE-4E61-9859-DDCDE3186B71}">
            <xm:f>AND(D$8&lt;&gt;"",NOT(ISNA(VLOOKUP(D$7,'Jours Fériés'!$B$4:$B$17,1,FALSE))))</xm:f>
            <x14:dxf>
              <fill>
                <patternFill>
                  <bgColor theme="2"/>
                </patternFill>
              </fill>
            </x14:dxf>
          </x14:cfRule>
          <xm:sqref>F11:AH14 G15:AH15 F15:F31 F16:AH17 D11:E17 D18:AH31 D8:AH10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Données!$F$2:$F$8</xm:f>
          </x14:formula1>
          <xm:sqref>D10:AH31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activeCell="K21" sqref="K21"/>
    </sheetView>
  </sheetViews>
  <sheetFormatPr baseColWidth="10" defaultRowHeight="14.4" x14ac:dyDescent="0.3"/>
  <cols>
    <col min="3" max="3" width="18.21875" style="8" bestFit="1" customWidth="1"/>
    <col min="4" max="4" width="12.77734375" style="8" bestFit="1" customWidth="1"/>
    <col min="5" max="5" width="19.21875" style="8" bestFit="1" customWidth="1"/>
    <col min="8" max="8" width="11.5546875" style="14"/>
    <col min="11" max="11" width="14.5546875" customWidth="1"/>
    <col min="13" max="13" width="18.21875" bestFit="1" customWidth="1"/>
  </cols>
  <sheetData>
    <row r="1" spans="1:12" x14ac:dyDescent="0.3">
      <c r="A1" t="s">
        <v>29</v>
      </c>
      <c r="B1" t="s">
        <v>30</v>
      </c>
      <c r="C1" s="8" t="s">
        <v>31</v>
      </c>
      <c r="D1" s="8" t="s">
        <v>32</v>
      </c>
      <c r="E1" s="8" t="s">
        <v>33</v>
      </c>
      <c r="F1" t="s">
        <v>39</v>
      </c>
      <c r="G1" t="s">
        <v>45</v>
      </c>
      <c r="H1" s="14" t="s">
        <v>47</v>
      </c>
      <c r="I1" t="s">
        <v>43</v>
      </c>
      <c r="K1" s="12">
        <f>DATE(Planning!C2+2021,Planning!C1,1)</f>
        <v>44166</v>
      </c>
      <c r="L1" s="12">
        <f>DATE(Planning!C2+2021,Planning!C1+1,1)-1</f>
        <v>44196</v>
      </c>
    </row>
    <row r="2" spans="1:12" x14ac:dyDescent="0.3">
      <c r="A2" t="s">
        <v>0</v>
      </c>
      <c r="B2">
        <v>2022</v>
      </c>
      <c r="C2" s="16" t="s">
        <v>51</v>
      </c>
      <c r="D2" s="8" t="s">
        <v>34</v>
      </c>
      <c r="E2" s="15">
        <v>1</v>
      </c>
      <c r="F2" s="8" t="s">
        <v>40</v>
      </c>
      <c r="G2" s="17">
        <v>0.31666666666666665</v>
      </c>
      <c r="H2" s="17">
        <f>$G$2*Tableau1[[#This Row],[Temps de travail]]</f>
        <v>0.31666666666666665</v>
      </c>
      <c r="I2" s="17">
        <f>$G$2*Tableau1[[#This Row],[Temps de travail]]</f>
        <v>0.31666666666666665</v>
      </c>
    </row>
    <row r="3" spans="1:12" x14ac:dyDescent="0.3">
      <c r="A3" t="s">
        <v>1</v>
      </c>
      <c r="B3">
        <v>2023</v>
      </c>
      <c r="C3" s="36" t="s">
        <v>52</v>
      </c>
      <c r="D3" s="8" t="s">
        <v>37</v>
      </c>
      <c r="E3" s="15">
        <v>1</v>
      </c>
      <c r="F3" s="8" t="s">
        <v>41</v>
      </c>
      <c r="G3" s="17">
        <v>0.31666666666666665</v>
      </c>
      <c r="H3" s="17">
        <f>$G$2*Tableau1[[#This Row],[Temps de travail]]</f>
        <v>0.31666666666666665</v>
      </c>
      <c r="I3" s="17">
        <f>$G$2*Tableau1[[#This Row],[Temps de travail]]</f>
        <v>0.31666666666666665</v>
      </c>
    </row>
    <row r="4" spans="1:12" x14ac:dyDescent="0.3">
      <c r="A4" t="s">
        <v>2</v>
      </c>
      <c r="B4">
        <v>2024</v>
      </c>
      <c r="C4" s="36" t="s">
        <v>53</v>
      </c>
      <c r="D4" s="16" t="s">
        <v>37</v>
      </c>
      <c r="E4" s="15">
        <v>0.8</v>
      </c>
      <c r="F4" s="8" t="s">
        <v>42</v>
      </c>
      <c r="G4" s="8" t="s">
        <v>46</v>
      </c>
      <c r="H4" s="17">
        <f>$G$2*Tableau1[[#This Row],[Temps de travail]]</f>
        <v>0.25333333333333335</v>
      </c>
      <c r="I4" s="17">
        <f>$G$2*Tableau1[[#This Row],[Temps de travail]]</f>
        <v>0.25333333333333335</v>
      </c>
    </row>
    <row r="5" spans="1:12" x14ac:dyDescent="0.3">
      <c r="A5" t="s">
        <v>3</v>
      </c>
      <c r="B5">
        <v>2025</v>
      </c>
      <c r="C5" s="36" t="s">
        <v>54</v>
      </c>
      <c r="D5" s="16" t="s">
        <v>37</v>
      </c>
      <c r="E5" s="15">
        <v>0.5</v>
      </c>
      <c r="F5" s="8" t="s">
        <v>43</v>
      </c>
      <c r="G5" s="17">
        <v>0.31666666666666665</v>
      </c>
      <c r="H5" s="17">
        <f>$G$2*Tableau1[[#This Row],[Temps de travail]]</f>
        <v>0.15833333333333333</v>
      </c>
      <c r="I5" s="17">
        <f>$G$2*Tableau1[[#This Row],[Temps de travail]]</f>
        <v>0.15833333333333333</v>
      </c>
    </row>
    <row r="6" spans="1:12" x14ac:dyDescent="0.3">
      <c r="A6" t="s">
        <v>4</v>
      </c>
      <c r="B6">
        <v>2026</v>
      </c>
      <c r="C6" s="36" t="s">
        <v>55</v>
      </c>
      <c r="D6" s="16" t="s">
        <v>37</v>
      </c>
      <c r="E6" s="15">
        <v>1</v>
      </c>
      <c r="F6" s="8" t="s">
        <v>44</v>
      </c>
      <c r="G6" s="8"/>
      <c r="H6" s="17">
        <f>$G$2*Tableau1[[#This Row],[Temps de travail]]</f>
        <v>0.31666666666666665</v>
      </c>
      <c r="I6" s="17">
        <f>$G$2*Tableau1[[#This Row],[Temps de travail]]</f>
        <v>0.31666666666666665</v>
      </c>
    </row>
    <row r="7" spans="1:12" x14ac:dyDescent="0.3">
      <c r="A7" t="s">
        <v>5</v>
      </c>
      <c r="B7">
        <v>2027</v>
      </c>
      <c r="C7" s="36" t="s">
        <v>56</v>
      </c>
      <c r="D7" s="16" t="s">
        <v>37</v>
      </c>
      <c r="E7" s="15">
        <v>1</v>
      </c>
      <c r="F7" s="8" t="s">
        <v>47</v>
      </c>
      <c r="G7" s="8"/>
      <c r="H7" s="17">
        <f>$G$2*Tableau1[[#This Row],[Temps de travail]]</f>
        <v>0.31666666666666665</v>
      </c>
      <c r="I7" s="17">
        <f>$G$2*Tableau1[[#This Row],[Temps de travail]]</f>
        <v>0.31666666666666665</v>
      </c>
    </row>
    <row r="8" spans="1:12" x14ac:dyDescent="0.3">
      <c r="A8" t="s">
        <v>6</v>
      </c>
      <c r="B8">
        <v>2028</v>
      </c>
      <c r="C8" s="36" t="s">
        <v>57</v>
      </c>
      <c r="D8" s="16" t="s">
        <v>37</v>
      </c>
      <c r="E8" s="15">
        <v>0.8</v>
      </c>
      <c r="F8" s="8" t="s">
        <v>50</v>
      </c>
      <c r="G8" s="8"/>
      <c r="H8" s="17">
        <f>$G$2*Tableau1[[#This Row],[Temps de travail]]</f>
        <v>0.25333333333333335</v>
      </c>
      <c r="I8" s="17">
        <f>$G$2*Tableau1[[#This Row],[Temps de travail]]</f>
        <v>0.25333333333333335</v>
      </c>
    </row>
    <row r="9" spans="1:12" x14ac:dyDescent="0.3">
      <c r="A9" t="s">
        <v>7</v>
      </c>
      <c r="B9">
        <v>2029</v>
      </c>
      <c r="C9" s="36" t="s">
        <v>58</v>
      </c>
      <c r="D9" s="16" t="s">
        <v>37</v>
      </c>
      <c r="E9" s="15">
        <v>1</v>
      </c>
      <c r="F9" s="8"/>
      <c r="G9" s="8"/>
      <c r="H9" s="17">
        <f>$G$2*Tableau1[[#This Row],[Temps de travail]]</f>
        <v>0.31666666666666665</v>
      </c>
      <c r="I9" s="17">
        <f>$G$2*Tableau1[[#This Row],[Temps de travail]]</f>
        <v>0.31666666666666665</v>
      </c>
    </row>
    <row r="10" spans="1:12" x14ac:dyDescent="0.3">
      <c r="A10" t="s">
        <v>8</v>
      </c>
      <c r="B10">
        <v>2030</v>
      </c>
      <c r="C10" s="36" t="s">
        <v>59</v>
      </c>
      <c r="D10" s="16" t="s">
        <v>37</v>
      </c>
      <c r="E10" s="15">
        <v>1</v>
      </c>
      <c r="F10" s="8"/>
      <c r="G10" s="8"/>
      <c r="H10" s="17">
        <f>$G$2*Tableau1[[#This Row],[Temps de travail]]</f>
        <v>0.31666666666666665</v>
      </c>
      <c r="I10" s="17">
        <f>$G$2*Tableau1[[#This Row],[Temps de travail]]</f>
        <v>0.31666666666666665</v>
      </c>
    </row>
    <row r="11" spans="1:12" x14ac:dyDescent="0.3">
      <c r="A11" t="s">
        <v>9</v>
      </c>
      <c r="B11">
        <v>2031</v>
      </c>
      <c r="C11" s="36" t="s">
        <v>60</v>
      </c>
      <c r="D11" s="16" t="s">
        <v>37</v>
      </c>
      <c r="E11" s="15">
        <v>0.8</v>
      </c>
      <c r="F11" s="8"/>
      <c r="G11" s="8"/>
      <c r="H11" s="17">
        <f>$G$2*Tableau1[[#This Row],[Temps de travail]]</f>
        <v>0.25333333333333335</v>
      </c>
      <c r="I11" s="17">
        <f>$G$2*Tableau1[[#This Row],[Temps de travail]]</f>
        <v>0.25333333333333335</v>
      </c>
    </row>
    <row r="12" spans="1:12" x14ac:dyDescent="0.3">
      <c r="A12" t="s">
        <v>10</v>
      </c>
      <c r="B12">
        <v>2032</v>
      </c>
      <c r="C12" s="36" t="s">
        <v>61</v>
      </c>
      <c r="D12" s="16" t="s">
        <v>37</v>
      </c>
      <c r="E12" s="15">
        <v>0.8</v>
      </c>
      <c r="F12" s="8"/>
      <c r="G12" s="8"/>
      <c r="H12" s="17">
        <f>$G$2*Tableau1[[#This Row],[Temps de travail]]</f>
        <v>0.25333333333333335</v>
      </c>
      <c r="I12" s="17">
        <f>$G$2*Tableau1[[#This Row],[Temps de travail]]</f>
        <v>0.25333333333333335</v>
      </c>
    </row>
    <row r="13" spans="1:12" x14ac:dyDescent="0.3">
      <c r="A13" t="s">
        <v>11</v>
      </c>
      <c r="B13">
        <v>2033</v>
      </c>
      <c r="C13" s="36" t="s">
        <v>62</v>
      </c>
      <c r="D13" s="16" t="s">
        <v>37</v>
      </c>
      <c r="E13" s="15">
        <v>0.8</v>
      </c>
      <c r="F13" s="8"/>
      <c r="G13" s="8"/>
      <c r="H13" s="17">
        <f>$G$2*Tableau1[[#This Row],[Temps de travail]]</f>
        <v>0.25333333333333335</v>
      </c>
      <c r="I13" s="17">
        <f>$G$2*Tableau1[[#This Row],[Temps de travail]]</f>
        <v>0.25333333333333335</v>
      </c>
    </row>
    <row r="14" spans="1:12" x14ac:dyDescent="0.3">
      <c r="C14" s="36" t="s">
        <v>63</v>
      </c>
      <c r="D14" s="8" t="s">
        <v>38</v>
      </c>
      <c r="E14" s="15">
        <v>1</v>
      </c>
      <c r="F14" s="8"/>
      <c r="G14" s="8"/>
      <c r="H14" s="17">
        <f>$G$2*Tableau1[[#This Row],[Temps de travail]]</f>
        <v>0.31666666666666665</v>
      </c>
      <c r="I14" s="17">
        <f>$G$2*Tableau1[[#This Row],[Temps de travail]]</f>
        <v>0.31666666666666665</v>
      </c>
    </row>
    <row r="15" spans="1:12" x14ac:dyDescent="0.3">
      <c r="C15" s="36" t="s">
        <v>64</v>
      </c>
      <c r="D15" s="16" t="s">
        <v>38</v>
      </c>
      <c r="E15" s="15">
        <v>1</v>
      </c>
      <c r="F15" s="8"/>
      <c r="G15" s="8"/>
      <c r="H15" s="17">
        <f>$G$2*Tableau1[[#This Row],[Temps de travail]]</f>
        <v>0.31666666666666665</v>
      </c>
      <c r="I15" s="17">
        <f>$G$2*Tableau1[[#This Row],[Temps de travail]]</f>
        <v>0.31666666666666665</v>
      </c>
    </row>
    <row r="16" spans="1:12" x14ac:dyDescent="0.3">
      <c r="C16" s="36" t="s">
        <v>65</v>
      </c>
      <c r="D16" s="16" t="s">
        <v>38</v>
      </c>
      <c r="E16" s="15">
        <v>0.8</v>
      </c>
      <c r="F16" s="8"/>
      <c r="G16" s="8"/>
      <c r="H16" s="17">
        <f>$G$2*Tableau1[[#This Row],[Temps de travail]]</f>
        <v>0.25333333333333335</v>
      </c>
      <c r="I16" s="17">
        <f>$G$2*Tableau1[[#This Row],[Temps de travail]]</f>
        <v>0.25333333333333335</v>
      </c>
    </row>
    <row r="17" spans="3:9" x14ac:dyDescent="0.3">
      <c r="C17" s="36" t="s">
        <v>66</v>
      </c>
      <c r="D17" s="16" t="s">
        <v>38</v>
      </c>
      <c r="E17" s="15">
        <v>1</v>
      </c>
      <c r="F17" s="8"/>
      <c r="G17" s="8"/>
      <c r="H17" s="17">
        <f>$G$2*Tableau1[[#This Row],[Temps de travail]]</f>
        <v>0.31666666666666665</v>
      </c>
      <c r="I17" s="17">
        <f>$G$2*Tableau1[[#This Row],[Temps de travail]]</f>
        <v>0.31666666666666665</v>
      </c>
    </row>
    <row r="18" spans="3:9" x14ac:dyDescent="0.3">
      <c r="C18" s="36" t="s">
        <v>67</v>
      </c>
      <c r="D18" s="16" t="s">
        <v>38</v>
      </c>
      <c r="E18" s="15">
        <v>0.8</v>
      </c>
      <c r="F18" s="8"/>
      <c r="G18" s="8"/>
      <c r="H18" s="17">
        <f>$G$2*Tableau1[[#This Row],[Temps de travail]]</f>
        <v>0.25333333333333335</v>
      </c>
      <c r="I18" s="17">
        <f>$G$2*Tableau1[[#This Row],[Temps de travail]]</f>
        <v>0.25333333333333335</v>
      </c>
    </row>
    <row r="19" spans="3:9" x14ac:dyDescent="0.3">
      <c r="C19" s="36" t="s">
        <v>68</v>
      </c>
      <c r="D19" s="16" t="s">
        <v>38</v>
      </c>
      <c r="E19" s="15">
        <v>1</v>
      </c>
      <c r="F19" s="8"/>
      <c r="G19" s="8"/>
      <c r="H19" s="17">
        <f>$G$2*Tableau1[[#This Row],[Temps de travail]]</f>
        <v>0.31666666666666665</v>
      </c>
      <c r="I19" s="17">
        <f>$G$2*Tableau1[[#This Row],[Temps de travail]]</f>
        <v>0.31666666666666665</v>
      </c>
    </row>
    <row r="20" spans="3:9" x14ac:dyDescent="0.3">
      <c r="C20" s="36" t="s">
        <v>69</v>
      </c>
      <c r="D20" s="8" t="s">
        <v>36</v>
      </c>
      <c r="E20" s="15">
        <v>0.8</v>
      </c>
      <c r="F20" s="8"/>
      <c r="G20" s="8"/>
      <c r="H20" s="17">
        <f>$G$2*Tableau1[[#This Row],[Temps de travail]]</f>
        <v>0.25333333333333335</v>
      </c>
      <c r="I20" s="17">
        <f>$G$2*Tableau1[[#This Row],[Temps de travail]]</f>
        <v>0.25333333333333335</v>
      </c>
    </row>
    <row r="21" spans="3:9" x14ac:dyDescent="0.3">
      <c r="C21" s="36" t="s">
        <v>70</v>
      </c>
      <c r="D21" s="16" t="s">
        <v>36</v>
      </c>
      <c r="E21" s="15">
        <v>0.5</v>
      </c>
      <c r="F21" s="8"/>
      <c r="G21" s="8"/>
      <c r="H21" s="17">
        <f>$G$2*Tableau1[[#This Row],[Temps de travail]]</f>
        <v>0.15833333333333333</v>
      </c>
      <c r="I21" s="17">
        <f>$G$2*Tableau1[[#This Row],[Temps de travail]]</f>
        <v>0.15833333333333333</v>
      </c>
    </row>
    <row r="22" spans="3:9" x14ac:dyDescent="0.3">
      <c r="C22" s="36" t="s">
        <v>71</v>
      </c>
      <c r="D22" s="16" t="s">
        <v>36</v>
      </c>
      <c r="E22" s="15">
        <v>1</v>
      </c>
      <c r="F22" s="8"/>
      <c r="G22" s="8"/>
      <c r="H22" s="17">
        <f>$G$2*Tableau1[[#This Row],[Temps de travail]]</f>
        <v>0.31666666666666665</v>
      </c>
      <c r="I22" s="17">
        <f>$G$2*Tableau1[[#This Row],[Temps de travail]]</f>
        <v>0.31666666666666665</v>
      </c>
    </row>
    <row r="23" spans="3:9" x14ac:dyDescent="0.3">
      <c r="C23" s="36" t="s">
        <v>72</v>
      </c>
      <c r="D23" s="8" t="s">
        <v>35</v>
      </c>
      <c r="E23" s="15">
        <v>0.8</v>
      </c>
      <c r="F23" s="8"/>
      <c r="G23" s="8"/>
      <c r="H23" s="17">
        <f>$G$2*Tableau1[[#This Row],[Temps de travail]]</f>
        <v>0.25333333333333335</v>
      </c>
      <c r="I23" s="17">
        <f>$G$2*Tableau1[[#This Row],[Temps de travail]]</f>
        <v>0.25333333333333335</v>
      </c>
    </row>
  </sheetData>
  <sortState ref="O5:O25">
    <sortCondition ref="O5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7"/>
  <sheetViews>
    <sheetView workbookViewId="0">
      <selection activeCell="B1" sqref="B1"/>
    </sheetView>
  </sheetViews>
  <sheetFormatPr baseColWidth="10" defaultRowHeight="14.4" x14ac:dyDescent="0.3"/>
  <cols>
    <col min="1" max="1" width="13.44140625" style="1" customWidth="1"/>
    <col min="2" max="2" width="11.5546875" style="2"/>
    <col min="3" max="16384" width="11.5546875" style="1"/>
  </cols>
  <sheetData>
    <row r="1" spans="1:2" x14ac:dyDescent="0.3">
      <c r="A1" s="1" t="s">
        <v>12</v>
      </c>
      <c r="B1" s="6">
        <f>Planning!C2+2021</f>
        <v>2021</v>
      </c>
    </row>
    <row r="3" spans="1:2" x14ac:dyDescent="0.3">
      <c r="A3" s="3" t="s">
        <v>13</v>
      </c>
      <c r="B3" s="5" t="s">
        <v>14</v>
      </c>
    </row>
    <row r="4" spans="1:2" x14ac:dyDescent="0.3">
      <c r="A4" s="3" t="s">
        <v>15</v>
      </c>
      <c r="B4" s="4">
        <f>DATE(B1,1,1)</f>
        <v>44197</v>
      </c>
    </row>
    <row r="5" spans="1:2" x14ac:dyDescent="0.3">
      <c r="A5" s="3" t="s">
        <v>16</v>
      </c>
      <c r="B5" s="4">
        <f>ROUND(DATE(B1,4,MOD(234-11*MOD(B1,19),30))/7,0)*7-6</f>
        <v>44290</v>
      </c>
    </row>
    <row r="6" spans="1:2" ht="28.8" x14ac:dyDescent="0.3">
      <c r="A6" s="3" t="s">
        <v>17</v>
      </c>
      <c r="B6" s="4">
        <f>B5+1</f>
        <v>44291</v>
      </c>
    </row>
    <row r="7" spans="1:2" x14ac:dyDescent="0.3">
      <c r="A7" s="3" t="s">
        <v>18</v>
      </c>
      <c r="B7" s="4">
        <f>DATE(B1,5,1)</f>
        <v>44317</v>
      </c>
    </row>
    <row r="8" spans="1:2" ht="28.8" x14ac:dyDescent="0.3">
      <c r="A8" s="3" t="s">
        <v>19</v>
      </c>
      <c r="B8" s="4">
        <f>DATE(B1,5,8)</f>
        <v>44324</v>
      </c>
    </row>
    <row r="9" spans="1:2" x14ac:dyDescent="0.3">
      <c r="A9" s="3" t="s">
        <v>20</v>
      </c>
      <c r="B9" s="4">
        <f>B5+39</f>
        <v>44329</v>
      </c>
    </row>
    <row r="10" spans="1:2" x14ac:dyDescent="0.3">
      <c r="A10" s="3" t="s">
        <v>21</v>
      </c>
      <c r="B10" s="4">
        <f>B5+49</f>
        <v>44339</v>
      </c>
    </row>
    <row r="11" spans="1:2" ht="28.8" x14ac:dyDescent="0.3">
      <c r="A11" s="3" t="s">
        <v>22</v>
      </c>
      <c r="B11" s="4">
        <f>B5+50</f>
        <v>44340</v>
      </c>
    </row>
    <row r="12" spans="1:2" x14ac:dyDescent="0.3">
      <c r="A12" s="3" t="s">
        <v>23</v>
      </c>
      <c r="B12" s="4">
        <f>DATE(B1,7,21)</f>
        <v>44398</v>
      </c>
    </row>
    <row r="13" spans="1:2" x14ac:dyDescent="0.3">
      <c r="A13" s="3" t="s">
        <v>24</v>
      </c>
      <c r="B13" s="4">
        <f>DATE(B1,8,15)</f>
        <v>44423</v>
      </c>
    </row>
    <row r="14" spans="1:2" ht="43.2" x14ac:dyDescent="0.3">
      <c r="A14" s="3" t="s">
        <v>28</v>
      </c>
      <c r="B14" s="4">
        <f>DATE(B1,9,27)</f>
        <v>44466</v>
      </c>
    </row>
    <row r="15" spans="1:2" x14ac:dyDescent="0.3">
      <c r="A15" s="3" t="s">
        <v>25</v>
      </c>
      <c r="B15" s="4">
        <f>DATE(B1,11,1)</f>
        <v>44501</v>
      </c>
    </row>
    <row r="16" spans="1:2" x14ac:dyDescent="0.3">
      <c r="A16" s="3" t="s">
        <v>26</v>
      </c>
      <c r="B16" s="4">
        <f>DATE(B1,11,11)</f>
        <v>44511</v>
      </c>
    </row>
    <row r="17" spans="1:2" x14ac:dyDescent="0.3">
      <c r="A17" s="3" t="s">
        <v>27</v>
      </c>
      <c r="B17" s="4">
        <f>DATE(B1,12,25)</f>
        <v>44555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Données</vt:lpstr>
      <vt:lpstr>Jours Fériés</vt:lpstr>
      <vt:lpstr>Années</vt:lpstr>
      <vt:lpstr>Fonction</vt:lpstr>
      <vt:lpstr>Mois</vt:lpstr>
      <vt:lpstr>Pauses</vt:lpstr>
      <vt:lpstr>Personnel</vt:lpstr>
      <vt:lpstr>Tempstravail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MOHY Philippe</dc:creator>
  <cp:lastModifiedBy>MOHY Philippe</cp:lastModifiedBy>
  <cp:lastPrinted>2022-02-16T21:37:47Z</cp:lastPrinted>
  <dcterms:created xsi:type="dcterms:W3CDTF">2022-02-11T20:02:10Z</dcterms:created>
  <dcterms:modified xsi:type="dcterms:W3CDTF">2022-02-20T12:01:47Z</dcterms:modified>
</cp:coreProperties>
</file>