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211"/>
  <workbookPr filterPrivacy="1" codeName="ThisWorkbook"/>
  <xr:revisionPtr revIDLastSave="0" documentId="8_{83C8DB8D-9C5B-C04E-BFF6-4521010EA7CE}" xr6:coauthVersionLast="41" xr6:coauthVersionMax="41" xr10:uidLastSave="{00000000-0000-0000-0000-000000000000}"/>
  <bookViews>
    <workbookView xWindow="35000" yWindow="500" windowWidth="35540" windowHeight="20500" xr2:uid="{00000000-000D-0000-FFFF-FFFF00000000}"/>
  </bookViews>
  <sheets>
    <sheet name="CALENDRIER DES CHANTIERS " sheetId="1" r:id="rId1"/>
    <sheet name="FICHE CHANTIER" sheetId="2" r:id="rId2"/>
  </sheets>
  <definedNames>
    <definedName name="AprSun1">DATE(CalendarYear,4,1)-WEEKDAY(DATE(CalendarYear,4,1))</definedName>
    <definedName name="AugSun1">DATE(CalendarYear,8,1)-WEEKDAY(DATE(CalendarYear,8,1))</definedName>
    <definedName name="CalendarYear">'CALENDRIER DES CHANTIERS '!$AH$1</definedName>
    <definedName name="DecSun1">DATE(CalendarYear,12,1)-WEEKDAY(DATE(CalendarYear,12,1))</definedName>
    <definedName name="FebSun1">DATE(CalendarYear,2,1)-WEEKDAY(DATE(CalendarYear,2,1))</definedName>
    <definedName name="JanSun1">DATE(CalendarYear,1,1)-WEEKDAY(DATE(CalendarYear,1,1))</definedName>
    <definedName name="Job1_DayOff_Code">#REF!</definedName>
    <definedName name="Job1_Name">#REF!</definedName>
    <definedName name="Job1_Pattern">#REF!</definedName>
    <definedName name="Job1_Shift1_Code">#REF!</definedName>
    <definedName name="Job1_Shift2_Code">#REF!</definedName>
    <definedName name="Job1_Shift3_Code">#REF!</definedName>
    <definedName name="Job1_StartDate">#REF!</definedName>
    <definedName name="Job2_DayOff_Code">#REF!</definedName>
    <definedName name="Job2_Name">#REF!</definedName>
    <definedName name="Job2_Pattern">#REF!</definedName>
    <definedName name="Job2_Shift1_Code">#REF!</definedName>
    <definedName name="Job2_Shift2_Code">#REF!</definedName>
    <definedName name="Job2_Shift3_Code">#REF!</definedName>
    <definedName name="Job2_StartDate">#REF!</definedName>
    <definedName name="Job3_DayOff_Code">#REF!</definedName>
    <definedName name="Job3_Name">#REF!</definedName>
    <definedName name="Job3_Pattern">#REF!</definedName>
    <definedName name="Job3_Shift1_Code">#REF!</definedName>
    <definedName name="Job3_Shift2_Code">#REF!</definedName>
    <definedName name="Job3_Shift3_Code">#REF!</definedName>
    <definedName name="Job3_StartDate">#REF!</definedName>
    <definedName name="JulSun1">DATE(CalendarYear,7,1)-WEEKDAY(DATE(CalendarYear,7,1))</definedName>
    <definedName name="JunSun1">DATE(CalendarYear,6,1)-WEEKDAY(DATE(CalendarYear,6,1))</definedName>
    <definedName name="MarSun1">DATE(CalendarYear,3,1)-WEEKDAY(DATE(CalendarYear,3,1))</definedName>
    <definedName name="MaySun1">DATE(CalendarYear,5,1)-WEEKDAY(DATE(CalendarYear,5,1))</definedName>
    <definedName name="NovSun1">DATE(CalendarYear,11,1)-WEEKDAY(DATE(CalendarYear,11,1))</definedName>
    <definedName name="OctSun1">DATE(CalendarYear,10,1)-WEEKDAY(DATE(CalendarYear,10,1))</definedName>
    <definedName name="Range_Dates">'CALENDRIER DES CHANTIERS '!$C$5:$AM$5,'CALENDRIER DES CHANTIERS '!$C$14:$AM$14,'CALENDRIER DES CHANTIERS '!$C$23:$AM$23,'CALENDRIER DES CHANTIERS '!$C$32:$AM$32,'CALENDRIER DES CHANTIERS '!$C$41:$AM$41,'CALENDRIER DES CHANTIERS '!$C$50:$AM$50,'CALENDRIER DES CHANTIERS '!$C$59:$AM$59,'CALENDRIER DES CHANTIERS '!$C$68:$AM$68,'CALENDRIER DES CHANTIERS '!$C$75:$AM$75,'CALENDRIER DES CHANTIERS '!$C$82:$AM$82,'CALENDRIER DES CHANTIERS '!$C$89:$AM$89,'CALENDRIER DES CHANTIERS '!$C$96:$AM$96</definedName>
    <definedName name="Range_Days">'CALENDRIER DES CHANTIERS '!$C$7:$AM$11,'CALENDRIER DES CHANTIERS '!$C$16:$AM$20,'CALENDRIER DES CHANTIERS '!$C$25:$AM$29,'CALENDRIER DES CHANTIERS '!$C$34:$AM$38,'CALENDRIER DES CHANTIERS '!$C$43:$AM$47,'CALENDRIER DES CHANTIERS '!$C$52:$AM$56,'CALENDRIER DES CHANTIERS '!$C$61:$AM$65,'CALENDRIER DES CHANTIERS '!$C$70:$AM$72,'CALENDRIER DES CHANTIERS '!$C$77:$AM$79,'CALENDRIER DES CHANTIERS '!$C$84:$AM$86,'CALENDRIER DES CHANTIERS '!$C$91:$AM$93,'CALENDRIER DES CHANTIERS '!$C$98:$AM$100</definedName>
    <definedName name="Range_Weekdays">'CALENDRIER DES CHANTIERS '!$C$6:$AM$6,'CALENDRIER DES CHANTIERS '!$C$15:$AM$15,'CALENDRIER DES CHANTIERS '!$C$24:$AM$24,'CALENDRIER DES CHANTIERS '!$C$33:$AM$33,'CALENDRIER DES CHANTIERS '!$C$42:$AM$42,'CALENDRIER DES CHANTIERS '!$C$51:$AM$51,'CALENDRIER DES CHANTIERS '!$C$60:$AM$60,'CALENDRIER DES CHANTIERS '!$C$69:$AM$69,'CALENDRIER DES CHANTIERS '!$C$76:$AM$76,'CALENDRIER DES CHANTIERS '!$C$83:$AM$83,'CALENDRIER DES CHANTIERS '!$C$90:$AM$90,'CALENDRIER DES CHANTIERS '!$C$97:$AM$97</definedName>
    <definedName name="SepSun1">DATE(CalendarYear,9,1)-WEEKDAY(DATE(CalendarYear,9,1))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F12" i="1" l="1"/>
  <c r="AD12" i="1"/>
  <c r="C12" i="1"/>
  <c r="D12" i="1"/>
  <c r="E12" i="1"/>
  <c r="F12" i="1"/>
  <c r="G12" i="1"/>
  <c r="H12" i="1"/>
  <c r="I12" i="1"/>
  <c r="J12" i="1"/>
  <c r="K12" i="1"/>
  <c r="L12" i="1"/>
  <c r="M12" i="1"/>
  <c r="N12" i="1"/>
  <c r="O12" i="1"/>
  <c r="P12" i="1"/>
  <c r="Q12" i="1"/>
  <c r="R12" i="1"/>
  <c r="S12" i="1"/>
  <c r="T12" i="1"/>
  <c r="U12" i="1"/>
  <c r="V12" i="1"/>
  <c r="W12" i="1"/>
  <c r="X12" i="1"/>
  <c r="Y12" i="1"/>
  <c r="Z12" i="1"/>
  <c r="AA12" i="1"/>
  <c r="AB12" i="1"/>
  <c r="AC12" i="1"/>
  <c r="AE12" i="1"/>
  <c r="AG12" i="1"/>
  <c r="AH12" i="1"/>
  <c r="AI12" i="1"/>
  <c r="AJ12" i="1"/>
  <c r="AK12" i="1"/>
  <c r="AL12" i="1"/>
  <c r="AM12" i="1"/>
  <c r="J25" i="2"/>
  <c r="J27" i="2"/>
  <c r="J29" i="2"/>
  <c r="J31" i="2"/>
  <c r="J33" i="2"/>
  <c r="J35" i="2"/>
  <c r="J37" i="2"/>
  <c r="J39" i="2"/>
  <c r="J41" i="2"/>
  <c r="J43" i="2"/>
  <c r="J23" i="2"/>
  <c r="J21" i="2"/>
  <c r="E33" i="1"/>
  <c r="F33" i="1" s="1"/>
  <c r="G33" i="1" s="1"/>
  <c r="H33" i="1" s="1"/>
  <c r="I33" i="1" s="1"/>
  <c r="J33" i="1" s="1"/>
  <c r="K33" i="1" s="1"/>
  <c r="L33" i="1" s="1"/>
  <c r="M33" i="1" s="1"/>
  <c r="N33" i="1" s="1"/>
  <c r="O33" i="1" s="1"/>
  <c r="P33" i="1" s="1"/>
  <c r="Q33" i="1" s="1"/>
  <c r="R33" i="1" s="1"/>
  <c r="S33" i="1" s="1"/>
  <c r="T33" i="1" s="1"/>
  <c r="U33" i="1" s="1"/>
  <c r="V33" i="1" s="1"/>
  <c r="W33" i="1" s="1"/>
  <c r="X33" i="1" s="1"/>
  <c r="Y33" i="1" s="1"/>
  <c r="Z33" i="1" s="1"/>
  <c r="AA33" i="1" s="1"/>
  <c r="AB33" i="1" s="1"/>
  <c r="AC33" i="1" s="1"/>
  <c r="AD33" i="1" s="1"/>
  <c r="AE33" i="1" s="1"/>
  <c r="AF33" i="1" s="1"/>
  <c r="D33" i="1"/>
  <c r="C33" i="1"/>
  <c r="E24" i="1"/>
  <c r="F24" i="1" s="1"/>
  <c r="G24" i="1" s="1"/>
  <c r="H24" i="1" s="1"/>
  <c r="I24" i="1" s="1"/>
  <c r="J24" i="1" s="1"/>
  <c r="K24" i="1" s="1"/>
  <c r="L24" i="1" s="1"/>
  <c r="M24" i="1" s="1"/>
  <c r="N24" i="1" s="1"/>
  <c r="O24" i="1" s="1"/>
  <c r="P24" i="1" s="1"/>
  <c r="Q24" i="1" s="1"/>
  <c r="R24" i="1" s="1"/>
  <c r="S24" i="1" s="1"/>
  <c r="T24" i="1" s="1"/>
  <c r="U24" i="1" s="1"/>
  <c r="V24" i="1" s="1"/>
  <c r="W24" i="1" s="1"/>
  <c r="X24" i="1" s="1"/>
  <c r="Y24" i="1" s="1"/>
  <c r="Z24" i="1" s="1"/>
  <c r="AA24" i="1" s="1"/>
  <c r="AB24" i="1" s="1"/>
  <c r="AC24" i="1" s="1"/>
  <c r="AD24" i="1" s="1"/>
  <c r="AE24" i="1" s="1"/>
  <c r="AF24" i="1" s="1"/>
  <c r="AG24" i="1" s="1"/>
  <c r="D24" i="1"/>
  <c r="AL24" i="1"/>
  <c r="AM24" i="1"/>
  <c r="C24" i="1"/>
  <c r="J9" i="2"/>
  <c r="J11" i="2"/>
  <c r="J13" i="2"/>
  <c r="J15" i="2"/>
  <c r="J17" i="2"/>
  <c r="J19" i="2"/>
  <c r="F15" i="2"/>
  <c r="F23" i="2"/>
  <c r="F7" i="2"/>
  <c r="F9" i="2"/>
  <c r="F11" i="2"/>
  <c r="F13" i="2"/>
  <c r="F17" i="2"/>
  <c r="F19" i="2"/>
  <c r="F21" i="2"/>
  <c r="J7" i="2"/>
  <c r="J5" i="2"/>
  <c r="C15" i="1"/>
  <c r="D15" i="1" s="1"/>
  <c r="E15" i="1" s="1"/>
  <c r="F15" i="1" s="1"/>
  <c r="G15" i="1" s="1"/>
  <c r="H15" i="1" s="1"/>
  <c r="I15" i="1" s="1"/>
  <c r="J15" i="1" s="1"/>
  <c r="K15" i="1" s="1"/>
  <c r="L15" i="1" s="1"/>
  <c r="M15" i="1" s="1"/>
  <c r="N15" i="1" s="1"/>
  <c r="O15" i="1" s="1"/>
  <c r="P15" i="1" s="1"/>
  <c r="Q15" i="1" s="1"/>
  <c r="R15" i="1" s="1"/>
  <c r="S15" i="1" s="1"/>
  <c r="T15" i="1" s="1"/>
  <c r="U15" i="1" s="1"/>
  <c r="V15" i="1" s="1"/>
  <c r="W15" i="1" s="1"/>
  <c r="X15" i="1" s="1"/>
  <c r="Y15" i="1" s="1"/>
  <c r="Z15" i="1" s="1"/>
  <c r="AA15" i="1" s="1"/>
  <c r="AB15" i="1" s="1"/>
  <c r="AC15" i="1" s="1"/>
  <c r="AD15" i="1" s="1"/>
  <c r="F5" i="2" l="1"/>
  <c r="AM96" i="1" l="1"/>
  <c r="AL96" i="1"/>
  <c r="AK96" i="1"/>
  <c r="AJ96" i="1"/>
  <c r="AI96" i="1"/>
  <c r="AH96" i="1"/>
  <c r="AG96" i="1"/>
  <c r="AF96" i="1"/>
  <c r="AE96" i="1"/>
  <c r="AD96" i="1"/>
  <c r="AC96" i="1"/>
  <c r="AB96" i="1"/>
  <c r="AA96" i="1"/>
  <c r="Z96" i="1"/>
  <c r="Y96" i="1"/>
  <c r="X96" i="1"/>
  <c r="W96" i="1"/>
  <c r="V96" i="1"/>
  <c r="U96" i="1"/>
  <c r="T96" i="1"/>
  <c r="S96" i="1"/>
  <c r="R96" i="1"/>
  <c r="Q96" i="1"/>
  <c r="P96" i="1"/>
  <c r="O96" i="1"/>
  <c r="N96" i="1"/>
  <c r="M96" i="1"/>
  <c r="L96" i="1"/>
  <c r="K96" i="1"/>
  <c r="J96" i="1"/>
  <c r="I96" i="1"/>
  <c r="H96" i="1"/>
  <c r="G96" i="1"/>
  <c r="F96" i="1"/>
  <c r="E96" i="1"/>
  <c r="D96" i="1"/>
  <c r="AM89" i="1"/>
  <c r="AL89" i="1"/>
  <c r="AK89" i="1"/>
  <c r="AJ89" i="1"/>
  <c r="AI89" i="1"/>
  <c r="AH89" i="1"/>
  <c r="AG89" i="1"/>
  <c r="AF89" i="1"/>
  <c r="AE89" i="1"/>
  <c r="AD89" i="1"/>
  <c r="AC89" i="1"/>
  <c r="AB89" i="1"/>
  <c r="AA89" i="1"/>
  <c r="Z89" i="1"/>
  <c r="Y89" i="1"/>
  <c r="X89" i="1"/>
  <c r="W89" i="1"/>
  <c r="V89" i="1"/>
  <c r="U89" i="1"/>
  <c r="T89" i="1"/>
  <c r="S89" i="1"/>
  <c r="R89" i="1"/>
  <c r="Q89" i="1"/>
  <c r="P89" i="1"/>
  <c r="O89" i="1"/>
  <c r="N89" i="1"/>
  <c r="M89" i="1"/>
  <c r="L89" i="1"/>
  <c r="K89" i="1"/>
  <c r="J89" i="1"/>
  <c r="I89" i="1"/>
  <c r="H89" i="1"/>
  <c r="G89" i="1"/>
  <c r="F89" i="1"/>
  <c r="E89" i="1"/>
  <c r="D89" i="1"/>
  <c r="AM82" i="1"/>
  <c r="AL82" i="1"/>
  <c r="AK82" i="1"/>
  <c r="AJ82" i="1"/>
  <c r="AI82" i="1"/>
  <c r="AH82" i="1"/>
  <c r="AG82" i="1"/>
  <c r="AF82" i="1"/>
  <c r="AE82" i="1"/>
  <c r="AD82" i="1"/>
  <c r="AC82" i="1"/>
  <c r="AB82" i="1"/>
  <c r="AA82" i="1"/>
  <c r="Z82" i="1"/>
  <c r="Y82" i="1"/>
  <c r="X82" i="1"/>
  <c r="W82" i="1"/>
  <c r="V82" i="1"/>
  <c r="U82" i="1"/>
  <c r="T82" i="1"/>
  <c r="S82" i="1"/>
  <c r="R82" i="1"/>
  <c r="Q82" i="1"/>
  <c r="P82" i="1"/>
  <c r="O82" i="1"/>
  <c r="N82" i="1"/>
  <c r="M82" i="1"/>
  <c r="L82" i="1"/>
  <c r="K82" i="1"/>
  <c r="J82" i="1"/>
  <c r="I82" i="1"/>
  <c r="H82" i="1"/>
  <c r="G82" i="1"/>
  <c r="F82" i="1"/>
  <c r="E82" i="1"/>
  <c r="D82" i="1"/>
  <c r="AM75" i="1"/>
  <c r="AL75" i="1"/>
  <c r="AK75" i="1"/>
  <c r="AJ75" i="1"/>
  <c r="AI75" i="1"/>
  <c r="AH75" i="1"/>
  <c r="AG75" i="1"/>
  <c r="AF75" i="1"/>
  <c r="AE75" i="1"/>
  <c r="AD75" i="1"/>
  <c r="AC75" i="1"/>
  <c r="AB75" i="1"/>
  <c r="AA75" i="1"/>
  <c r="Z75" i="1"/>
  <c r="Y75" i="1"/>
  <c r="X75" i="1"/>
  <c r="W75" i="1"/>
  <c r="V75" i="1"/>
  <c r="U75" i="1"/>
  <c r="T75" i="1"/>
  <c r="S75" i="1"/>
  <c r="R75" i="1"/>
  <c r="Q75" i="1"/>
  <c r="P75" i="1"/>
  <c r="O75" i="1"/>
  <c r="N75" i="1"/>
  <c r="M75" i="1"/>
  <c r="L75" i="1"/>
  <c r="K75" i="1"/>
  <c r="J75" i="1"/>
  <c r="I75" i="1"/>
  <c r="H75" i="1"/>
  <c r="G75" i="1"/>
  <c r="F75" i="1"/>
  <c r="E75" i="1"/>
  <c r="D75" i="1"/>
  <c r="AM68" i="1"/>
  <c r="AL68" i="1"/>
  <c r="AK68" i="1"/>
  <c r="AJ68" i="1"/>
  <c r="AI68" i="1"/>
  <c r="AH68" i="1"/>
  <c r="AG68" i="1"/>
  <c r="AF68" i="1"/>
  <c r="AE68" i="1"/>
  <c r="AD68" i="1"/>
  <c r="AC68" i="1"/>
  <c r="AB68" i="1"/>
  <c r="AA68" i="1"/>
  <c r="Z68" i="1"/>
  <c r="Y68" i="1"/>
  <c r="X68" i="1"/>
  <c r="W68" i="1"/>
  <c r="V68" i="1"/>
  <c r="U68" i="1"/>
  <c r="T68" i="1"/>
  <c r="S68" i="1"/>
  <c r="R68" i="1"/>
  <c r="Q68" i="1"/>
  <c r="P68" i="1"/>
  <c r="O68" i="1"/>
  <c r="N68" i="1"/>
  <c r="M68" i="1"/>
  <c r="L68" i="1"/>
  <c r="K68" i="1"/>
  <c r="J68" i="1"/>
  <c r="I68" i="1"/>
  <c r="H68" i="1"/>
  <c r="G68" i="1"/>
  <c r="F68" i="1"/>
  <c r="E68" i="1"/>
  <c r="D68" i="1"/>
  <c r="AM59" i="1"/>
  <c r="AL59" i="1"/>
  <c r="AK59" i="1"/>
  <c r="AJ59" i="1"/>
  <c r="AI59" i="1"/>
  <c r="AH59" i="1"/>
  <c r="AG59" i="1"/>
  <c r="AF59" i="1"/>
  <c r="AE59" i="1"/>
  <c r="AD59" i="1"/>
  <c r="AC59" i="1"/>
  <c r="AB59" i="1"/>
  <c r="AA59" i="1"/>
  <c r="Z59" i="1"/>
  <c r="Y59" i="1"/>
  <c r="X59" i="1"/>
  <c r="W59" i="1"/>
  <c r="V59" i="1"/>
  <c r="U59" i="1"/>
  <c r="T59" i="1"/>
  <c r="S59" i="1"/>
  <c r="R59" i="1"/>
  <c r="Q59" i="1"/>
  <c r="P59" i="1"/>
  <c r="O59" i="1"/>
  <c r="N59" i="1"/>
  <c r="M59" i="1"/>
  <c r="L59" i="1"/>
  <c r="K59" i="1"/>
  <c r="J59" i="1"/>
  <c r="I59" i="1"/>
  <c r="H59" i="1"/>
  <c r="G59" i="1"/>
  <c r="F59" i="1"/>
  <c r="E59" i="1"/>
  <c r="D59" i="1"/>
  <c r="AM50" i="1"/>
  <c r="AL50" i="1"/>
  <c r="AK50" i="1"/>
  <c r="AJ50" i="1"/>
  <c r="AI50" i="1"/>
  <c r="AH50" i="1"/>
  <c r="AG50" i="1"/>
  <c r="AF50" i="1"/>
  <c r="AE50" i="1"/>
  <c r="AD50" i="1"/>
  <c r="AC50" i="1"/>
  <c r="AB50" i="1"/>
  <c r="AA50" i="1"/>
  <c r="Z50" i="1"/>
  <c r="Y50" i="1"/>
  <c r="X50" i="1"/>
  <c r="W50" i="1"/>
  <c r="V50" i="1"/>
  <c r="U50" i="1"/>
  <c r="T50" i="1"/>
  <c r="S50" i="1"/>
  <c r="R50" i="1"/>
  <c r="Q50" i="1"/>
  <c r="P50" i="1"/>
  <c r="O50" i="1"/>
  <c r="N50" i="1"/>
  <c r="M50" i="1"/>
  <c r="L50" i="1"/>
  <c r="K50" i="1"/>
  <c r="J50" i="1"/>
  <c r="I50" i="1"/>
  <c r="H50" i="1"/>
  <c r="G50" i="1"/>
  <c r="F50" i="1"/>
  <c r="E50" i="1"/>
  <c r="D50" i="1"/>
  <c r="AM41" i="1"/>
  <c r="AL41" i="1"/>
  <c r="AK41" i="1"/>
  <c r="AJ41" i="1"/>
  <c r="AI41" i="1"/>
  <c r="AH41" i="1"/>
  <c r="AG41" i="1"/>
  <c r="AF41" i="1"/>
  <c r="AE41" i="1"/>
  <c r="AD41" i="1"/>
  <c r="AC41" i="1"/>
  <c r="AB41" i="1"/>
  <c r="AA41" i="1"/>
  <c r="Z41" i="1"/>
  <c r="Y41" i="1"/>
  <c r="X41" i="1"/>
  <c r="W41" i="1"/>
  <c r="V41" i="1"/>
  <c r="U41" i="1"/>
  <c r="T41" i="1"/>
  <c r="S41" i="1"/>
  <c r="R41" i="1"/>
  <c r="Q41" i="1"/>
  <c r="P41" i="1"/>
  <c r="O41" i="1"/>
  <c r="N41" i="1"/>
  <c r="M41" i="1"/>
  <c r="L41" i="1"/>
  <c r="K41" i="1"/>
  <c r="J41" i="1"/>
  <c r="I41" i="1"/>
  <c r="H41" i="1"/>
  <c r="G41" i="1"/>
  <c r="F41" i="1"/>
  <c r="E41" i="1"/>
  <c r="D41" i="1"/>
  <c r="AM32" i="1"/>
  <c r="AL32" i="1"/>
  <c r="AK32" i="1"/>
  <c r="AJ32" i="1"/>
  <c r="AM23" i="1"/>
  <c r="AL23" i="1"/>
  <c r="C6" i="1"/>
  <c r="D6" i="1" s="1"/>
  <c r="E6" i="1" s="1"/>
  <c r="F6" i="1" s="1"/>
  <c r="G6" i="1" s="1"/>
  <c r="H6" i="1" s="1"/>
  <c r="I6" i="1" s="1"/>
  <c r="J6" i="1" s="1"/>
  <c r="K6" i="1" s="1"/>
  <c r="L6" i="1" s="1"/>
  <c r="M6" i="1" s="1"/>
  <c r="N6" i="1" s="1"/>
  <c r="O6" i="1" s="1"/>
  <c r="P6" i="1" s="1"/>
  <c r="Q6" i="1" s="1"/>
  <c r="R6" i="1" s="1"/>
  <c r="S6" i="1" s="1"/>
  <c r="T6" i="1" s="1"/>
  <c r="U6" i="1" s="1"/>
  <c r="V6" i="1" s="1"/>
  <c r="W6" i="1" s="1"/>
  <c r="X6" i="1" s="1"/>
  <c r="Y6" i="1" s="1"/>
  <c r="Z6" i="1" s="1"/>
  <c r="AA6" i="1" s="1"/>
  <c r="AB6" i="1" s="1"/>
  <c r="AC6" i="1" s="1"/>
  <c r="AD6" i="1" s="1"/>
  <c r="AE6" i="1" s="1"/>
  <c r="AF6" i="1" s="1"/>
  <c r="AG6" i="1" s="1"/>
</calcChain>
</file>

<file path=xl/sharedStrings.xml><?xml version="1.0" encoding="utf-8"?>
<sst xmlns="http://schemas.openxmlformats.org/spreadsheetml/2006/main" count="354" uniqueCount="46">
  <si>
    <t>Di</t>
  </si>
  <si>
    <t>Lu</t>
  </si>
  <si>
    <t>Ma</t>
  </si>
  <si>
    <t>Me</t>
  </si>
  <si>
    <t>Je</t>
  </si>
  <si>
    <t>Ve</t>
  </si>
  <si>
    <t>Sa</t>
  </si>
  <si>
    <t>CALENDRIER DES CHANTIERS</t>
  </si>
  <si>
    <t>CHANTIER</t>
  </si>
  <si>
    <t>MONTANT TOTAL</t>
  </si>
  <si>
    <t>ACOMPTE 30%</t>
  </si>
  <si>
    <t>SITUATION 1</t>
  </si>
  <si>
    <t>SITUATION 2</t>
  </si>
  <si>
    <t>OUI</t>
  </si>
  <si>
    <t>NON</t>
  </si>
  <si>
    <t>DATE DE DEPOT</t>
  </si>
  <si>
    <t>MONTANT</t>
  </si>
  <si>
    <t>DELAI PAIEMENT</t>
  </si>
  <si>
    <t>ACOMPTE ?</t>
  </si>
  <si>
    <t>DATE PAIEMENT</t>
  </si>
  <si>
    <t>TOTAL :</t>
  </si>
  <si>
    <t>dezfzef</t>
  </si>
  <si>
    <t>dfsedfzedf</t>
  </si>
  <si>
    <t>fesfzef</t>
  </si>
  <si>
    <t>fefez</t>
  </si>
  <si>
    <t>fsefez</t>
  </si>
  <si>
    <t>fsefe</t>
  </si>
  <si>
    <t>sfsef</t>
  </si>
  <si>
    <t>sfezf</t>
  </si>
  <si>
    <t>fesfe</t>
  </si>
  <si>
    <t>sfesf</t>
  </si>
  <si>
    <t>fef</t>
  </si>
  <si>
    <t>sdfes</t>
  </si>
  <si>
    <t>fesf</t>
  </si>
  <si>
    <t>sefce</t>
  </si>
  <si>
    <t>secef</t>
  </si>
  <si>
    <t>tttt</t>
  </si>
  <si>
    <t>ttrgertgrtg</t>
  </si>
  <si>
    <t>getgt</t>
  </si>
  <si>
    <t>grrtge</t>
  </si>
  <si>
    <t>grgregfdsf</t>
  </si>
  <si>
    <t>csdcs</t>
  </si>
  <si>
    <t>dcqzd</t>
  </si>
  <si>
    <t>zdqzcfsrv</t>
  </si>
  <si>
    <t>csvrvvd</t>
  </si>
  <si>
    <t>vdrvrtgv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</si>
</sst>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8">
    <numFmt numFmtId="44" formatCode="_ * #,##0.00_)\ &quot;€&quot;_ ;_ * \(#,##0.00\)\ &quot;€&quot;_ ;_ * &quot;-&quot;??_)\ &quot;€&quot;_ ;_ @_ "/>
    <numFmt numFmtId="164" formatCode="d"/>
    <numFmt numFmtId="165" formatCode=";;;"/>
    <numFmt numFmtId="167" formatCode="#,##0.00\ &quot;€&quot;"/>
    <numFmt numFmtId="168" formatCode="00\ &quot;Jours&quot;"/>
    <numFmt numFmtId="171" formatCode="ddd\ "/>
    <numFmt numFmtId="172" formatCode="&quot;JANVIER&quot;"/>
    <numFmt numFmtId="173" formatCode="&quot;FEVRIER&quot;"/>
    <numFmt numFmtId="175" formatCode="&quot;MARS&quot;"/>
    <numFmt numFmtId="176" formatCode="&quot;AVRIL&quot;"/>
    <numFmt numFmtId="177" formatCode="&quot;MAI&quot;"/>
    <numFmt numFmtId="178" formatCode="&quot;JUIN&quot;"/>
    <numFmt numFmtId="179" formatCode="&quot;JUILLET&quot;"/>
    <numFmt numFmtId="180" formatCode="&quot;AOUT&quot;"/>
    <numFmt numFmtId="181" formatCode="&quot;SEPTEMBRE&quot;"/>
    <numFmt numFmtId="182" formatCode="&quot;OCTOBRE&quot;"/>
    <numFmt numFmtId="183" formatCode="&quot;NOVEMBRE&quot;"/>
    <numFmt numFmtId="184" formatCode="&quot;DECEMBRE&quot;"/>
  </numFmts>
  <fonts count="19" x14ac:knownFonts="1">
    <font>
      <sz val="11"/>
      <color theme="1"/>
      <name val="Franklin Gothic Book"/>
      <family val="2"/>
      <scheme val="minor"/>
    </font>
    <font>
      <sz val="11"/>
      <color theme="0" tint="-0.499984740745262"/>
      <name val="Calibri"/>
      <family val="2"/>
    </font>
    <font>
      <sz val="40"/>
      <color theme="3" tint="-0.499984740745262"/>
      <name val="Franklin Gothic Medium"/>
      <family val="2"/>
      <scheme val="major"/>
    </font>
    <font>
      <b/>
      <sz val="22"/>
      <color theme="0" tint="-0.499984740745262"/>
      <name val="Franklin Gothic Book"/>
      <family val="2"/>
      <scheme val="minor"/>
    </font>
    <font>
      <sz val="11"/>
      <color theme="0" tint="-0.499984740745262"/>
      <name val="Franklin Gothic Book"/>
      <family val="2"/>
      <scheme val="minor"/>
    </font>
    <font>
      <sz val="11"/>
      <color theme="0"/>
      <name val="Franklin Gothic Book"/>
      <family val="2"/>
      <scheme val="minor"/>
    </font>
    <font>
      <sz val="12"/>
      <color theme="1"/>
      <name val="Franklin Gothic Book"/>
      <family val="2"/>
      <scheme val="minor"/>
    </font>
    <font>
      <sz val="11"/>
      <color theme="1" tint="0.14999847407452621"/>
      <name val="Franklin Gothic Book"/>
      <family val="2"/>
      <scheme val="minor"/>
    </font>
    <font>
      <b/>
      <sz val="9"/>
      <color theme="1" tint="4.9989318521683403E-2"/>
      <name val="Franklin Gothic Book"/>
      <family val="2"/>
      <scheme val="minor"/>
    </font>
    <font>
      <b/>
      <sz val="9"/>
      <color theme="3" tint="-0.249977111117893"/>
      <name val="Franklin Gothic Book"/>
      <family val="2"/>
      <scheme val="minor"/>
    </font>
    <font>
      <b/>
      <sz val="9"/>
      <color theme="0"/>
      <name val="Franklin Gothic Book"/>
      <family val="2"/>
      <scheme val="minor"/>
    </font>
    <font>
      <b/>
      <sz val="9"/>
      <color theme="1"/>
      <name val="Franklin Gothic Book"/>
      <family val="2"/>
      <scheme val="minor"/>
    </font>
    <font>
      <sz val="10"/>
      <color theme="0"/>
      <name val="Franklin Gothic Book"/>
      <family val="2"/>
      <scheme val="minor"/>
    </font>
    <font>
      <sz val="11"/>
      <color rgb="FF000000"/>
      <name val="Franklin Gothic Book"/>
      <family val="2"/>
      <scheme val="minor"/>
    </font>
    <font>
      <sz val="11"/>
      <name val="Franklin Gothic Book"/>
      <family val="2"/>
      <scheme val="minor"/>
    </font>
    <font>
      <b/>
      <sz val="11"/>
      <color theme="1"/>
      <name val="Franklin Gothic Book"/>
      <family val="2"/>
      <scheme val="minor"/>
    </font>
    <font>
      <sz val="22"/>
      <color theme="1"/>
      <name val="Franklin Gothic Book"/>
      <family val="2"/>
      <scheme val="minor"/>
    </font>
    <font>
      <b/>
      <sz val="48"/>
      <color theme="1"/>
      <name val="Franklin Gothic Book"/>
      <family val="2"/>
      <scheme val="minor"/>
    </font>
    <font>
      <b/>
      <sz val="18"/>
      <color theme="4"/>
      <name val="Franklin Gothic Book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theme="9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-0.499984740745262"/>
        <bgColor indexed="64"/>
      </patternFill>
    </fill>
    <fill>
      <patternFill patternType="solid">
        <fgColor theme="7" tint="0.59996337778862885"/>
        <bgColor indexed="65"/>
      </patternFill>
    </fill>
    <fill>
      <patternFill patternType="solid">
        <fgColor theme="8" tint="-0.24994659260841701"/>
        <bgColor indexed="65"/>
      </patternFill>
    </fill>
    <fill>
      <patternFill patternType="solid">
        <fgColor theme="6" tint="-0.499984740745262"/>
        <bgColor indexed="65"/>
      </patternFill>
    </fill>
    <fill>
      <patternFill patternType="lightDown">
        <fgColor theme="3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7" tint="-0.249977111117893"/>
        <bgColor rgb="FF000000"/>
      </patternFill>
    </fill>
    <fill>
      <patternFill patternType="solid">
        <fgColor rgb="FFFF00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6"/>
        <bgColor rgb="FF000000"/>
      </patternFill>
    </fill>
    <fill>
      <patternFill patternType="solid">
        <fgColor rgb="FF92D050"/>
        <bgColor indexed="64"/>
      </patternFill>
    </fill>
    <fill>
      <patternFill patternType="solid">
        <fgColor theme="2" tint="-0.249977111117893"/>
        <bgColor indexed="64"/>
      </patternFill>
    </fill>
  </fills>
  <borders count="15">
    <border>
      <left/>
      <right/>
      <top/>
      <bottom/>
      <diagonal/>
    </border>
    <border>
      <left/>
      <right/>
      <top/>
      <bottom style="thin">
        <color theme="0" tint="-0.1499679555650502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rgb="FFBFBFBF"/>
      </left>
      <right style="thin">
        <color rgb="FFBFBFBF"/>
      </right>
      <top style="thin">
        <color rgb="FFBFBFBF"/>
      </top>
      <bottom style="thin">
        <color rgb="FFBFBFBF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/>
      </top>
      <bottom style="thin">
        <color theme="0" tint="-0.2499465926084170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/>
      <diagonal/>
    </border>
  </borders>
  <cellStyleXfs count="8">
    <xf numFmtId="0" fontId="0" fillId="0" borderId="0"/>
    <xf numFmtId="0" fontId="6" fillId="0" borderId="0"/>
    <xf numFmtId="0" fontId="8" fillId="5" borderId="3">
      <alignment horizontal="center" vertical="center"/>
    </xf>
    <xf numFmtId="0" fontId="9" fillId="0" borderId="3" applyNumberFormat="0">
      <alignment horizontal="center" vertical="center"/>
    </xf>
    <xf numFmtId="0" fontId="10" fillId="6" borderId="3">
      <alignment horizontal="center" vertical="center"/>
    </xf>
    <xf numFmtId="0" fontId="8" fillId="2" borderId="3">
      <alignment horizontal="center" vertical="center"/>
    </xf>
    <xf numFmtId="0" fontId="10" fillId="7" borderId="3" applyNumberFormat="0">
      <alignment horizontal="center" vertical="center"/>
    </xf>
    <xf numFmtId="0" fontId="11" fillId="8" borderId="3" applyNumberFormat="0">
      <alignment horizontal="center" vertical="center"/>
    </xf>
  </cellStyleXfs>
  <cellXfs count="93">
    <xf numFmtId="0" fontId="0" fillId="0" borderId="0" xfId="0"/>
    <xf numFmtId="0" fontId="1" fillId="0" borderId="0" xfId="0" applyFont="1" applyAlignment="1">
      <alignment vertical="center"/>
    </xf>
    <xf numFmtId="0" fontId="3" fillId="0" borderId="1" xfId="0" applyFont="1" applyBorder="1" applyAlignment="1">
      <alignment vertical="center"/>
    </xf>
    <xf numFmtId="0" fontId="3" fillId="0" borderId="1" xfId="0" applyFont="1" applyBorder="1" applyAlignment="1">
      <alignment horizontal="left" vertical="center"/>
    </xf>
    <xf numFmtId="0" fontId="4" fillId="0" borderId="1" xfId="0" applyFont="1" applyBorder="1" applyAlignment="1">
      <alignment vertical="center"/>
    </xf>
    <xf numFmtId="0" fontId="7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2" fillId="9" borderId="4" xfId="0" applyFont="1" applyFill="1" applyBorder="1" applyAlignment="1">
      <alignment horizontal="center" vertical="center"/>
    </xf>
    <xf numFmtId="164" fontId="12" fillId="4" borderId="4" xfId="0" applyNumberFormat="1" applyFont="1" applyFill="1" applyBorder="1" applyAlignment="1">
      <alignment horizontal="center" vertical="center"/>
    </xf>
    <xf numFmtId="164" fontId="12" fillId="4" borderId="6" xfId="0" applyNumberFormat="1" applyFont="1" applyFill="1" applyBorder="1" applyAlignment="1">
      <alignment horizontal="center" vertical="center"/>
    </xf>
    <xf numFmtId="0" fontId="12" fillId="9" borderId="6" xfId="0" applyFont="1" applyFill="1" applyBorder="1" applyAlignment="1">
      <alignment horizontal="center" vertical="center"/>
    </xf>
    <xf numFmtId="0" fontId="1" fillId="0" borderId="1" xfId="0" applyFont="1" applyBorder="1" applyAlignment="1">
      <alignment vertical="center"/>
    </xf>
    <xf numFmtId="165" fontId="7" fillId="0" borderId="5" xfId="0" applyNumberFormat="1" applyFont="1" applyBorder="1" applyAlignment="1">
      <alignment horizontal="center" vertical="center"/>
    </xf>
    <xf numFmtId="165" fontId="7" fillId="0" borderId="2" xfId="0" applyNumberFormat="1" applyFont="1" applyBorder="1" applyAlignment="1">
      <alignment horizontal="center" vertical="center"/>
    </xf>
    <xf numFmtId="0" fontId="0" fillId="3" borderId="2" xfId="0" applyFill="1" applyBorder="1"/>
    <xf numFmtId="0" fontId="2" fillId="0" borderId="1" xfId="0" applyFont="1" applyBorder="1"/>
    <xf numFmtId="0" fontId="0" fillId="10" borderId="2" xfId="0" applyFill="1" applyBorder="1"/>
    <xf numFmtId="0" fontId="0" fillId="12" borderId="2" xfId="0" applyFill="1" applyBorder="1"/>
    <xf numFmtId="0" fontId="13" fillId="13" borderId="7" xfId="0" applyFont="1" applyFill="1" applyBorder="1"/>
    <xf numFmtId="165" fontId="7" fillId="0" borderId="8" xfId="0" applyNumberFormat="1" applyFont="1" applyBorder="1" applyAlignment="1">
      <alignment horizontal="center" vertical="center"/>
    </xf>
    <xf numFmtId="165" fontId="7" fillId="0" borderId="9" xfId="0" applyNumberFormat="1" applyFont="1" applyBorder="1" applyAlignment="1">
      <alignment horizontal="center" vertical="center"/>
    </xf>
    <xf numFmtId="165" fontId="7" fillId="0" borderId="10" xfId="0" applyNumberFormat="1" applyFont="1" applyBorder="1" applyAlignment="1">
      <alignment horizontal="center" vertical="center"/>
    </xf>
    <xf numFmtId="165" fontId="7" fillId="14" borderId="2" xfId="0" applyNumberFormat="1" applyFont="1" applyFill="1" applyBorder="1" applyAlignment="1">
      <alignment horizontal="center" vertical="center"/>
    </xf>
    <xf numFmtId="0" fontId="14" fillId="0" borderId="0" xfId="0" applyFont="1" applyFill="1" applyBorder="1"/>
    <xf numFmtId="0" fontId="14" fillId="0" borderId="0" xfId="0" applyFont="1" applyFill="1" applyBorder="1" applyAlignment="1">
      <alignment horizontal="center" vertical="center"/>
    </xf>
    <xf numFmtId="0" fontId="13" fillId="16" borderId="7" xfId="0" applyFont="1" applyFill="1" applyBorder="1"/>
    <xf numFmtId="0" fontId="0" fillId="17" borderId="2" xfId="0" applyFill="1" applyBorder="1"/>
    <xf numFmtId="0" fontId="14" fillId="15" borderId="12" xfId="0" applyFont="1" applyFill="1" applyBorder="1" applyAlignment="1">
      <alignment horizontal="center" vertical="center"/>
    </xf>
    <xf numFmtId="0" fontId="14" fillId="15" borderId="11" xfId="0" applyFont="1" applyFill="1" applyBorder="1" applyAlignment="1">
      <alignment horizontal="center" vertical="center"/>
    </xf>
    <xf numFmtId="0" fontId="14" fillId="15" borderId="2" xfId="0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horizontal="left"/>
    </xf>
    <xf numFmtId="0" fontId="0" fillId="0" borderId="0" xfId="0" applyFill="1" applyBorder="1"/>
    <xf numFmtId="0" fontId="7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right" vertical="center"/>
    </xf>
    <xf numFmtId="165" fontId="7" fillId="0" borderId="0" xfId="0" applyNumberFormat="1" applyFont="1" applyFill="1" applyBorder="1" applyAlignment="1">
      <alignment horizontal="center" vertical="center"/>
    </xf>
    <xf numFmtId="0" fontId="13" fillId="0" borderId="0" xfId="0" applyFont="1" applyFill="1" applyBorder="1"/>
    <xf numFmtId="0" fontId="15" fillId="0" borderId="0" xfId="0" applyFont="1" applyFill="1" applyBorder="1"/>
    <xf numFmtId="0" fontId="0" fillId="0" borderId="0" xfId="0" applyFill="1" applyBorder="1" applyAlignment="1">
      <alignment horizontal="center" vertical="center"/>
    </xf>
    <xf numFmtId="0" fontId="7" fillId="0" borderId="0" xfId="0" applyFont="1" applyFill="1" applyBorder="1" applyAlignment="1">
      <alignment horizontal="right" vertical="center"/>
    </xf>
    <xf numFmtId="0" fontId="0" fillId="0" borderId="0" xfId="0" applyFill="1" applyBorder="1" applyAlignment="1">
      <alignment horizontal="left" vertical="center"/>
    </xf>
    <xf numFmtId="0" fontId="0" fillId="12" borderId="0" xfId="0" applyFont="1" applyFill="1" applyBorder="1"/>
    <xf numFmtId="0" fontId="14" fillId="0" borderId="0" xfId="0" applyFont="1" applyFill="1" applyBorder="1" applyAlignment="1">
      <alignment horizontal="left" vertical="center"/>
    </xf>
    <xf numFmtId="0" fontId="13" fillId="16" borderId="0" xfId="0" applyFont="1" applyFill="1" applyBorder="1"/>
    <xf numFmtId="0" fontId="14" fillId="15" borderId="0" xfId="0" applyFont="1" applyFill="1" applyBorder="1" applyAlignment="1">
      <alignment horizontal="center" vertical="center"/>
    </xf>
    <xf numFmtId="0" fontId="14" fillId="10" borderId="0" xfId="0" applyFont="1" applyFill="1" applyBorder="1" applyAlignment="1">
      <alignment horizontal="center" vertical="center"/>
    </xf>
    <xf numFmtId="0" fontId="0" fillId="3" borderId="0" xfId="0" applyFill="1" applyBorder="1"/>
    <xf numFmtId="0" fontId="14" fillId="17" borderId="0" xfId="0" applyFont="1" applyFill="1" applyBorder="1" applyAlignment="1">
      <alignment horizontal="center" vertical="center"/>
    </xf>
    <xf numFmtId="0" fontId="14" fillId="9" borderId="0" xfId="0" applyFont="1" applyFill="1" applyBorder="1" applyAlignment="1">
      <alignment horizontal="center" vertical="center"/>
    </xf>
    <xf numFmtId="0" fontId="13" fillId="13" borderId="0" xfId="0" applyFont="1" applyFill="1" applyBorder="1"/>
    <xf numFmtId="165" fontId="7" fillId="14" borderId="0" xfId="0" applyNumberFormat="1" applyFont="1" applyFill="1" applyBorder="1" applyAlignment="1">
      <alignment horizontal="center" vertical="center"/>
    </xf>
    <xf numFmtId="0" fontId="14" fillId="11" borderId="0" xfId="0" applyFont="1" applyFill="1" applyBorder="1" applyAlignment="1">
      <alignment horizontal="center" vertical="center"/>
    </xf>
    <xf numFmtId="44" fontId="14" fillId="0" borderId="0" xfId="0" applyNumberFormat="1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vertical="center"/>
    </xf>
    <xf numFmtId="0" fontId="0" fillId="0" borderId="0" xfId="0" applyBorder="1"/>
    <xf numFmtId="0" fontId="7" fillId="0" borderId="0" xfId="0" applyFont="1" applyFill="1" applyAlignment="1">
      <alignment horizontal="center" vertical="center"/>
    </xf>
    <xf numFmtId="14" fontId="14" fillId="0" borderId="0" xfId="0" applyNumberFormat="1" applyFont="1" applyFill="1" applyBorder="1" applyAlignment="1">
      <alignment horizontal="center" vertical="center"/>
    </xf>
    <xf numFmtId="167" fontId="14" fillId="0" borderId="0" xfId="0" applyNumberFormat="1" applyFont="1" applyFill="1" applyBorder="1" applyAlignment="1">
      <alignment horizontal="center" vertical="center"/>
    </xf>
    <xf numFmtId="168" fontId="14" fillId="0" borderId="0" xfId="0" applyNumberFormat="1" applyFont="1" applyFill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165" fontId="7" fillId="0" borderId="0" xfId="0" applyNumberFormat="1" applyFont="1" applyBorder="1" applyAlignment="1">
      <alignment horizontal="center" vertical="center"/>
    </xf>
    <xf numFmtId="0" fontId="0" fillId="0" borderId="0" xfId="0" applyNumberFormat="1" applyFont="1" applyFill="1" applyBorder="1" applyAlignment="1" applyProtection="1">
      <alignment horizontal="center" vertical="center"/>
      <protection locked="0"/>
    </xf>
    <xf numFmtId="0" fontId="12" fillId="0" borderId="0" xfId="0" applyNumberFormat="1" applyFont="1" applyAlignment="1">
      <alignment horizontal="center" vertical="center"/>
    </xf>
    <xf numFmtId="0" fontId="7" fillId="0" borderId="0" xfId="0" applyNumberFormat="1" applyFont="1" applyAlignment="1">
      <alignment horizontal="center" vertical="center"/>
    </xf>
    <xf numFmtId="0" fontId="7" fillId="0" borderId="0" xfId="0" applyNumberFormat="1" applyFont="1" applyBorder="1" applyAlignment="1">
      <alignment horizontal="center" vertical="center"/>
    </xf>
    <xf numFmtId="0" fontId="7" fillId="0" borderId="0" xfId="0" applyNumberFormat="1" applyFont="1" applyFill="1" applyAlignment="1">
      <alignment horizontal="center" vertical="center"/>
    </xf>
    <xf numFmtId="0" fontId="0" fillId="0" borderId="0" xfId="0" applyBorder="1" applyAlignment="1">
      <alignment horizontal="center"/>
    </xf>
    <xf numFmtId="171" fontId="0" fillId="18" borderId="0" xfId="0" applyNumberFormat="1" applyFill="1" applyAlignment="1">
      <alignment horizontal="center" vertical="center"/>
    </xf>
    <xf numFmtId="0" fontId="17" fillId="0" borderId="0" xfId="0" applyFont="1" applyAlignment="1">
      <alignment horizontal="center"/>
    </xf>
    <xf numFmtId="172" fontId="16" fillId="0" borderId="0" xfId="0" applyNumberFormat="1" applyFont="1" applyAlignment="1">
      <alignment horizontal="center" vertical="center"/>
    </xf>
    <xf numFmtId="173" fontId="16" fillId="0" borderId="0" xfId="0" applyNumberFormat="1" applyFont="1" applyAlignment="1">
      <alignment horizontal="center" vertical="center"/>
    </xf>
    <xf numFmtId="175" fontId="16" fillId="0" borderId="0" xfId="0" applyNumberFormat="1" applyFont="1" applyAlignment="1">
      <alignment horizontal="center" vertical="center"/>
    </xf>
    <xf numFmtId="176" fontId="16" fillId="0" borderId="0" xfId="0" applyNumberFormat="1" applyFont="1" applyAlignment="1">
      <alignment horizontal="center" vertical="center"/>
    </xf>
    <xf numFmtId="177" fontId="16" fillId="0" borderId="0" xfId="0" applyNumberFormat="1" applyFont="1" applyAlignment="1">
      <alignment horizontal="center" vertical="center"/>
    </xf>
    <xf numFmtId="178" fontId="16" fillId="0" borderId="0" xfId="0" applyNumberFormat="1" applyFont="1" applyAlignment="1">
      <alignment horizontal="center" vertical="center"/>
    </xf>
    <xf numFmtId="179" fontId="16" fillId="0" borderId="0" xfId="0" applyNumberFormat="1" applyFont="1" applyAlignment="1">
      <alignment horizontal="center" vertical="center"/>
    </xf>
    <xf numFmtId="180" fontId="16" fillId="0" borderId="0" xfId="0" applyNumberFormat="1" applyFont="1" applyAlignment="1">
      <alignment horizontal="center" vertical="center"/>
    </xf>
    <xf numFmtId="181" fontId="16" fillId="0" borderId="0" xfId="0" applyNumberFormat="1" applyFont="1" applyAlignment="1">
      <alignment horizontal="center" vertical="center"/>
    </xf>
    <xf numFmtId="182" fontId="16" fillId="0" borderId="0" xfId="0" applyNumberFormat="1" applyFont="1" applyAlignment="1">
      <alignment horizontal="center" vertical="center"/>
    </xf>
    <xf numFmtId="183" fontId="16" fillId="0" borderId="0" xfId="0" applyNumberFormat="1" applyFont="1" applyAlignment="1">
      <alignment horizontal="center" vertical="center"/>
    </xf>
    <xf numFmtId="184" fontId="16" fillId="0" borderId="0" xfId="0" applyNumberFormat="1" applyFont="1" applyAlignment="1">
      <alignment horizontal="center" vertical="center"/>
    </xf>
    <xf numFmtId="44" fontId="14" fillId="0" borderId="0" xfId="0" applyNumberFormat="1" applyFont="1" applyFill="1" applyBorder="1" applyAlignment="1">
      <alignment horizontal="center" vertical="center"/>
    </xf>
    <xf numFmtId="167" fontId="14" fillId="0" borderId="0" xfId="0" applyNumberFormat="1" applyFont="1" applyFill="1" applyBorder="1" applyAlignment="1">
      <alignment horizontal="center" vertical="center"/>
    </xf>
    <xf numFmtId="168" fontId="14" fillId="0" borderId="0" xfId="0" applyNumberFormat="1" applyFont="1" applyFill="1" applyBorder="1" applyAlignment="1">
      <alignment horizontal="center" vertical="center"/>
    </xf>
    <xf numFmtId="14" fontId="14" fillId="0" borderId="0" xfId="0" applyNumberFormat="1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wrapText="1"/>
    </xf>
    <xf numFmtId="167" fontId="14" fillId="0" borderId="0" xfId="0" applyNumberFormat="1" applyFont="1" applyFill="1" applyBorder="1"/>
    <xf numFmtId="167" fontId="0" fillId="0" borderId="0" xfId="0" applyNumberFormat="1"/>
    <xf numFmtId="165" fontId="7" fillId="0" borderId="14" xfId="0" applyNumberFormat="1" applyFont="1" applyBorder="1" applyAlignment="1">
      <alignment horizontal="center" vertical="center"/>
    </xf>
    <xf numFmtId="0" fontId="18" fillId="0" borderId="13" xfId="0" applyNumberFormat="1" applyFont="1" applyFill="1" applyBorder="1" applyAlignment="1" applyProtection="1">
      <alignment horizontal="center" vertical="center"/>
      <protection locked="0"/>
    </xf>
  </cellXfs>
  <cellStyles count="8">
    <cellStyle name="Congé" xfId="3" xr:uid="{00000000-0005-0000-0000-000000000000}"/>
    <cellStyle name="Horaire de jour" xfId="2" xr:uid="{00000000-0005-0000-0000-000001000000}"/>
    <cellStyle name="Horaire de jour/nuit" xfId="5" xr:uid="{00000000-0005-0000-0000-000002000000}"/>
    <cellStyle name="Horaire de nuit" xfId="4" xr:uid="{00000000-0005-0000-0000-000004000000}"/>
    <cellStyle name="Hors service" xfId="7" xr:uid="{00000000-0005-0000-0000-000005000000}"/>
    <cellStyle name="Jours fériés" xfId="6" xr:uid="{00000000-0005-0000-0000-000003000000}"/>
    <cellStyle name="Normal" xfId="0" builtinId="0"/>
    <cellStyle name="Normal 2" xfId="1" xr:uid="{00000000-0005-0000-0000-000007000000}"/>
  </cellStyles>
  <dxfs count="55"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-0.24994659260841701"/>
        </patternFill>
      </fill>
    </dxf>
    <dxf>
      <fill>
        <patternFill>
          <bgColor rgb="FFC00000"/>
        </patternFill>
      </fill>
    </dxf>
    <dxf>
      <font>
        <color theme="2" tint="-0.24994659260841701"/>
      </font>
      <fill>
        <patternFill>
          <bgColor theme="2" tint="-0.24994659260841701"/>
        </patternFill>
      </fill>
    </dxf>
    <dxf>
      <fill>
        <patternFill>
          <bgColor theme="3" tint="-0.24994659260841701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C00000"/>
        </patternFill>
      </fill>
    </dxf>
    <dxf>
      <font>
        <color theme="2" tint="-0.24994659260841701"/>
      </font>
      <fill>
        <patternFill>
          <bgColor theme="2" tint="-0.24994659260841701"/>
        </patternFill>
      </fill>
    </dxf>
    <dxf>
      <fill>
        <patternFill>
          <bgColor rgb="FFC00000"/>
        </patternFill>
      </fill>
    </dxf>
    <dxf>
      <font>
        <color theme="2" tint="-0.24994659260841701"/>
      </font>
      <fill>
        <patternFill>
          <bgColor theme="2" tint="-0.24994659260841701"/>
        </patternFill>
      </fill>
    </dxf>
    <dxf>
      <fill>
        <patternFill>
          <bgColor rgb="FFC00000"/>
        </patternFill>
      </fill>
    </dxf>
    <dxf>
      <font>
        <color theme="2" tint="-0.24994659260841701"/>
      </font>
      <fill>
        <patternFill>
          <bgColor theme="2" tint="-0.24994659260841701"/>
        </patternFill>
      </fill>
    </dxf>
    <dxf>
      <fill>
        <patternFill>
          <bgColor rgb="FFC00000"/>
        </patternFill>
      </fill>
    </dxf>
    <dxf>
      <font>
        <color theme="2" tint="-0.24994659260841701"/>
      </font>
      <fill>
        <patternFill>
          <bgColor theme="2" tint="-0.24994659260841701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C00000"/>
        </patternFill>
      </fill>
    </dxf>
    <dxf>
      <font>
        <color theme="2" tint="-0.24994659260841701"/>
      </font>
      <fill>
        <patternFill>
          <bgColor theme="2" tint="-0.24994659260841701"/>
        </patternFill>
      </fill>
    </dxf>
    <dxf>
      <fill>
        <patternFill>
          <bgColor rgb="FFC00000"/>
        </patternFill>
      </fill>
    </dxf>
    <dxf>
      <font>
        <color theme="2" tint="-0.24994659260841701"/>
      </font>
      <fill>
        <patternFill>
          <bgColor theme="2" tint="-0.24994659260841701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C00000"/>
        </patternFill>
      </fill>
    </dxf>
    <dxf>
      <font>
        <color theme="2" tint="-0.24994659260841701"/>
      </font>
      <fill>
        <patternFill>
          <bgColor theme="2" tint="-0.24994659260841701"/>
        </patternFill>
      </fill>
    </dxf>
    <dxf>
      <fill>
        <patternFill>
          <bgColor theme="3" tint="-0.24994659260841701"/>
        </patternFill>
      </fill>
    </dxf>
  </dxfs>
  <tableStyles count="0" defaultTableStyle="TableStyleMedium2" defaultPivotStyle="PivotStyleLight16"/>
  <colors>
    <mruColors>
      <color rgb="FF0E668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Shift Work Calendar">
  <a:themeElements>
    <a:clrScheme name="Letterhead-1">
      <a:dk1>
        <a:srgbClr val="000000"/>
      </a:dk1>
      <a:lt1>
        <a:srgbClr val="FFFFFF"/>
      </a:lt1>
      <a:dk2>
        <a:srgbClr val="5E5E5E"/>
      </a:dk2>
      <a:lt2>
        <a:srgbClr val="D6D5D5"/>
      </a:lt2>
      <a:accent1>
        <a:srgbClr val="DF2D25"/>
      </a:accent1>
      <a:accent2>
        <a:srgbClr val="F9D423"/>
      </a:accent2>
      <a:accent3>
        <a:srgbClr val="62C99E"/>
      </a:accent3>
      <a:accent4>
        <a:srgbClr val="45B9EC"/>
      </a:accent4>
      <a:accent5>
        <a:srgbClr val="9B4BA6"/>
      </a:accent5>
      <a:accent6>
        <a:srgbClr val="EF2F94"/>
      </a:accent6>
      <a:hlink>
        <a:srgbClr val="0000FF"/>
      </a:hlink>
      <a:folHlink>
        <a:srgbClr val="FF00FF"/>
      </a:folHlink>
    </a:clrScheme>
    <a:fontScheme name="Franklin Gothic">
      <a:majorFont>
        <a:latin typeface="Franklin Gothic Medium" panose="020B0603020102020204"/>
        <a:ea typeface=""/>
        <a:cs typeface=""/>
        <a:font script="Jpan" typeface="HG創英角ｺﾞｼｯｸUB"/>
        <a:font script="Hang" typeface="돋움"/>
        <a:font script="Hans" typeface="隶书"/>
        <a:font script="Hant" typeface="微軟正黑體"/>
        <a:font script="Arab" typeface="Tahoma"/>
        <a:font script="Hebr" typeface="Aharoni"/>
        <a:font script="Thai" typeface="Lily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Franklin Gothic Book" panose="020B0503020102020204"/>
        <a:ea typeface=""/>
        <a:cs typeface=""/>
        <a:font script="Jpan" typeface="HGｺﾞｼｯｸE"/>
        <a:font script="Hang" typeface="돋움"/>
        <a:font script="Hans" typeface="华文楷体"/>
        <a:font script="Hant" typeface="微軟正黑體"/>
        <a:font script="Arab" typeface="Tahoma"/>
        <a:font script="Hebr" typeface="Aharoni"/>
        <a:font script="Thai" typeface="Lily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inorFont>
    </a:fontScheme>
    <a:fmtScheme name="Whit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29999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4999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noFill/>
        <a:ln w="25400" cap="flat">
          <a:solidFill>
            <a:srgbClr val="000000"/>
          </a:solidFill>
          <a:prstDash val="solid"/>
          <a:miter lim="400000"/>
        </a:ln>
        <a:effectLst/>
        <a:sp3d/>
      </a:spPr>
      <a:bodyPr rot="0" spcFirstLastPara="1" vertOverflow="overflow" horzOverflow="overflow" vert="horz" wrap="square" lIns="38100" tIns="38100" rIns="38100" bIns="38100" numCol="1" spcCol="38100" rtlCol="0" anchor="ctr">
        <a:spAutoFit/>
      </a:bodyPr>
      <a:lstStyle>
        <a:defPPr marL="0" marR="0" indent="0" algn="ctr" defTabSz="4572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3000" b="0" i="0" u="none" strike="noStrike" cap="none" spc="0" normalizeH="0" baseline="0">
            <a:ln>
              <a:noFill/>
            </a:ln>
            <a:solidFill>
              <a:srgbClr val="FFFFFF"/>
            </a:solidFill>
            <a:effectLst>
              <a:outerShdw blurRad="38100" dist="12700" dir="5400000" rotWithShape="0">
                <a:srgbClr val="000000">
                  <a:alpha val="50000"/>
                </a:srgbClr>
              </a:outerShdw>
            </a:effectLst>
            <a:uFillTx/>
            <a:latin typeface="+mn-lt"/>
            <a:ea typeface="+mn-ea"/>
            <a:cs typeface="+mn-cs"/>
            <a:sym typeface="Gill Sans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spDef>
    <a:lnDef>
      <a:spPr>
        <a:noFill/>
        <a:ln w="38100" cap="flat">
          <a:solidFill>
            <a:srgbClr val="000000"/>
          </a:solidFill>
          <a:prstDash val="solid"/>
          <a:miter lim="400000"/>
        </a:ln>
        <a:effectLst/>
        <a:sp3d/>
      </a:spPr>
      <a:bodyPr rot="0" spcFirstLastPara="1" vertOverflow="overflow" horzOverflow="overflow" vert="horz" wrap="square" lIns="91439" tIns="45719" rIns="91439" bIns="45719" numCol="1" spcCol="38100" rtlCol="0" anchor="t">
        <a:noAutofit/>
      </a:bodyPr>
      <a:lstStyle>
        <a:def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lnDef>
    <a:txDef>
      <a:spPr>
        <a:noFill/>
        <a:ln w="12700" cap="flat">
          <a:noFill/>
          <a:miter lim="400000"/>
        </a:ln>
        <a:effectLst/>
        <a:sp3d/>
      </a:spPr>
      <a:bodyPr rot="0" spcFirstLastPara="1" vertOverflow="overflow" horzOverflow="overflow" vert="horz" wrap="square" lIns="50800" tIns="50800" rIns="50800" bIns="50800" numCol="1" spcCol="38100" rtlCol="0" anchor="ctr">
        <a:spAutoFit/>
      </a:bodyPr>
      <a:lstStyle>
        <a:defPPr marL="0" marR="0" indent="0" algn="ctr" defTabSz="4572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32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+mn-lt"/>
            <a:ea typeface="+mn-ea"/>
            <a:cs typeface="+mn-cs"/>
            <a:sym typeface="Gill Sans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txDef>
  </a:objectDefaults>
  <a:extraClrSchemeLst/>
  <a:extLst>
    <a:ext uri="{05A4C25C-085E-4340-85A3-A5531E510DB2}">
      <thm15:themeFamily xmlns:thm15="http://schemas.microsoft.com/office/thememl/2012/main" name=" ShiftCalendar" id="{C0C15053-41A7-A842-8BD5-207B5038EBEC}" vid="{EDF4B661-04CF-B74B-852D-F3AE147C5ED3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pageSetUpPr fitToPage="1"/>
  </sheetPr>
  <dimension ref="B1:AM172"/>
  <sheetViews>
    <sheetView showGridLines="0" tabSelected="1" zoomScale="80" zoomScaleNormal="80" workbookViewId="0">
      <selection activeCell="AF12" sqref="AF12"/>
    </sheetView>
  </sheetViews>
  <sheetFormatPr baseColWidth="10" defaultColWidth="8.83203125" defaultRowHeight="19" customHeight="1" x14ac:dyDescent="0.15"/>
  <cols>
    <col min="1" max="1" width="1.83203125" style="5" customWidth="1"/>
    <col min="2" max="2" width="45.6640625" style="5" customWidth="1"/>
    <col min="3" max="3" width="9.6640625" style="5" customWidth="1"/>
    <col min="4" max="39" width="8" style="5" customWidth="1"/>
    <col min="40" max="40" width="2.83203125" style="5" customWidth="1"/>
    <col min="41" max="41" width="6.33203125" style="5" customWidth="1"/>
    <col min="42" max="16284" width="8.83203125" style="5"/>
    <col min="16285" max="16384" width="4.6640625" style="5" customWidth="1"/>
  </cols>
  <sheetData>
    <row r="1" spans="2:39" s="1" customFormat="1" ht="65.25" customHeight="1" x14ac:dyDescent="0.55000000000000004">
      <c r="B1" s="18" t="s">
        <v>7</v>
      </c>
      <c r="C1" s="2"/>
      <c r="D1" s="2"/>
      <c r="E1" s="2"/>
      <c r="F1" s="2"/>
      <c r="G1" s="2"/>
      <c r="H1" s="2"/>
      <c r="I1" s="2"/>
      <c r="J1" s="2"/>
      <c r="K1" s="2"/>
      <c r="L1" s="3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14"/>
      <c r="AH1"/>
      <c r="AI1"/>
      <c r="AJ1" s="70">
        <v>2022</v>
      </c>
      <c r="AK1" s="70"/>
      <c r="AL1" s="70"/>
      <c r="AM1" s="70"/>
    </row>
    <row r="2" spans="2:39" customFormat="1" ht="17" customHeight="1" x14ac:dyDescent="0.15"/>
    <row r="3" spans="2:39" customFormat="1" ht="19" customHeight="1" x14ac:dyDescent="0.15">
      <c r="B3" s="34"/>
      <c r="C3" s="34"/>
      <c r="D3" s="35"/>
      <c r="E3" s="34"/>
      <c r="F3" s="36"/>
      <c r="G3" s="37"/>
      <c r="H3" s="34"/>
      <c r="I3" s="34"/>
      <c r="J3" s="36"/>
      <c r="K3" s="38"/>
      <c r="L3" s="34"/>
      <c r="M3" s="34"/>
      <c r="N3" s="36"/>
      <c r="O3" s="38"/>
      <c r="P3" s="34"/>
      <c r="Q3" s="34"/>
      <c r="R3" s="34"/>
      <c r="S3" s="36"/>
      <c r="T3" s="38"/>
      <c r="U3" s="34"/>
      <c r="V3" s="34"/>
      <c r="W3" s="36"/>
      <c r="X3" s="39"/>
      <c r="Y3" s="34"/>
      <c r="Z3" s="40"/>
      <c r="AA3" s="35"/>
      <c r="AB3" s="41"/>
      <c r="AC3" s="34"/>
      <c r="AD3" s="35"/>
      <c r="AE3" s="42"/>
      <c r="AF3" s="35"/>
      <c r="AG3" s="35"/>
      <c r="AH3" s="41"/>
      <c r="AI3" s="34"/>
      <c r="AJ3" s="42"/>
      <c r="AK3" s="35"/>
      <c r="AL3" s="41"/>
      <c r="AM3" s="34"/>
    </row>
    <row r="4" spans="2:39" customFormat="1" ht="9" customHeight="1" x14ac:dyDescent="0.15"/>
    <row r="5" spans="2:39" s="64" customFormat="1" ht="19" customHeight="1" x14ac:dyDescent="0.15">
      <c r="B5" s="71">
        <v>1</v>
      </c>
      <c r="C5" s="11">
        <v>44562</v>
      </c>
      <c r="D5" s="11">
        <v>44563</v>
      </c>
      <c r="E5" s="11">
        <v>44564</v>
      </c>
      <c r="F5" s="11">
        <v>44565</v>
      </c>
      <c r="G5" s="11">
        <v>44566</v>
      </c>
      <c r="H5" s="11">
        <v>44567</v>
      </c>
      <c r="I5" s="11">
        <v>44568</v>
      </c>
      <c r="J5" s="11">
        <v>44569</v>
      </c>
      <c r="K5" s="11">
        <v>44570</v>
      </c>
      <c r="L5" s="11">
        <v>44571</v>
      </c>
      <c r="M5" s="11">
        <v>44572</v>
      </c>
      <c r="N5" s="11">
        <v>44573</v>
      </c>
      <c r="O5" s="11">
        <v>44574</v>
      </c>
      <c r="P5" s="11">
        <v>44575</v>
      </c>
      <c r="Q5" s="11">
        <v>44576</v>
      </c>
      <c r="R5" s="11">
        <v>44577</v>
      </c>
      <c r="S5" s="11">
        <v>44578</v>
      </c>
      <c r="T5" s="11">
        <v>44579</v>
      </c>
      <c r="U5" s="11">
        <v>44580</v>
      </c>
      <c r="V5" s="11">
        <v>44581</v>
      </c>
      <c r="W5" s="11">
        <v>44582</v>
      </c>
      <c r="X5" s="11">
        <v>44583</v>
      </c>
      <c r="Y5" s="11">
        <v>44584</v>
      </c>
      <c r="Z5" s="11">
        <v>44585</v>
      </c>
      <c r="AA5" s="11">
        <v>44586</v>
      </c>
      <c r="AB5" s="11">
        <v>44587</v>
      </c>
      <c r="AC5" s="11">
        <v>44588</v>
      </c>
      <c r="AD5" s="11">
        <v>44589</v>
      </c>
      <c r="AE5" s="11">
        <v>44590</v>
      </c>
      <c r="AF5" s="11">
        <v>44591</v>
      </c>
      <c r="AG5" s="11">
        <v>44592</v>
      </c>
      <c r="AH5" s="11"/>
      <c r="AI5" s="11"/>
      <c r="AJ5" s="11"/>
      <c r="AK5" s="11"/>
      <c r="AL5" s="11"/>
      <c r="AM5" s="11"/>
    </row>
    <row r="6" spans="2:39" s="9" customFormat="1" ht="19" customHeight="1" x14ac:dyDescent="0.15">
      <c r="B6" s="71"/>
      <c r="C6" s="69">
        <f>DATE($AJ$1,$B$5,1)</f>
        <v>44562</v>
      </c>
      <c r="D6" s="69">
        <f>C6+1</f>
        <v>44563</v>
      </c>
      <c r="E6" s="69">
        <f t="shared" ref="E6:AM6" si="0">D6+1</f>
        <v>44564</v>
      </c>
      <c r="F6" s="69">
        <f t="shared" si="0"/>
        <v>44565</v>
      </c>
      <c r="G6" s="69">
        <f t="shared" si="0"/>
        <v>44566</v>
      </c>
      <c r="H6" s="69">
        <f t="shared" si="0"/>
        <v>44567</v>
      </c>
      <c r="I6" s="69">
        <f t="shared" si="0"/>
        <v>44568</v>
      </c>
      <c r="J6" s="69">
        <f t="shared" si="0"/>
        <v>44569</v>
      </c>
      <c r="K6" s="69">
        <f t="shared" si="0"/>
        <v>44570</v>
      </c>
      <c r="L6" s="69">
        <f t="shared" si="0"/>
        <v>44571</v>
      </c>
      <c r="M6" s="69">
        <f t="shared" si="0"/>
        <v>44572</v>
      </c>
      <c r="N6" s="69">
        <f t="shared" si="0"/>
        <v>44573</v>
      </c>
      <c r="O6" s="69">
        <f t="shared" si="0"/>
        <v>44574</v>
      </c>
      <c r="P6" s="69">
        <f t="shared" si="0"/>
        <v>44575</v>
      </c>
      <c r="Q6" s="69">
        <f t="shared" si="0"/>
        <v>44576</v>
      </c>
      <c r="R6" s="69">
        <f t="shared" si="0"/>
        <v>44577</v>
      </c>
      <c r="S6" s="69">
        <f t="shared" si="0"/>
        <v>44578</v>
      </c>
      <c r="T6" s="69">
        <f t="shared" si="0"/>
        <v>44579</v>
      </c>
      <c r="U6" s="69">
        <f t="shared" si="0"/>
        <v>44580</v>
      </c>
      <c r="V6" s="69">
        <f t="shared" si="0"/>
        <v>44581</v>
      </c>
      <c r="W6" s="69">
        <f t="shared" si="0"/>
        <v>44582</v>
      </c>
      <c r="X6" s="69">
        <f t="shared" si="0"/>
        <v>44583</v>
      </c>
      <c r="Y6" s="69">
        <f t="shared" si="0"/>
        <v>44584</v>
      </c>
      <c r="Z6" s="69">
        <f t="shared" si="0"/>
        <v>44585</v>
      </c>
      <c r="AA6" s="69">
        <f t="shared" si="0"/>
        <v>44586</v>
      </c>
      <c r="AB6" s="69">
        <f t="shared" si="0"/>
        <v>44587</v>
      </c>
      <c r="AC6" s="69">
        <f t="shared" si="0"/>
        <v>44588</v>
      </c>
      <c r="AD6" s="69">
        <f t="shared" si="0"/>
        <v>44589</v>
      </c>
      <c r="AE6" s="69">
        <f t="shared" si="0"/>
        <v>44590</v>
      </c>
      <c r="AF6" s="69">
        <f t="shared" si="0"/>
        <v>44591</v>
      </c>
      <c r="AG6" s="69">
        <f t="shared" si="0"/>
        <v>44592</v>
      </c>
      <c r="AH6" s="69"/>
      <c r="AI6" s="69"/>
      <c r="AJ6" s="69"/>
      <c r="AK6" s="69"/>
      <c r="AL6" s="69"/>
      <c r="AM6" s="69"/>
    </row>
    <row r="7" spans="2:39" ht="19" customHeight="1" x14ac:dyDescent="0.15">
      <c r="B7" s="7" t="s">
        <v>21</v>
      </c>
      <c r="C7" s="15"/>
      <c r="D7" s="24"/>
      <c r="E7" s="15"/>
      <c r="F7" s="15"/>
      <c r="G7" s="15"/>
      <c r="H7" s="15"/>
      <c r="I7" s="15"/>
      <c r="J7" s="15"/>
      <c r="K7" s="15"/>
      <c r="L7" s="15"/>
      <c r="M7" s="15"/>
      <c r="N7" s="15"/>
      <c r="O7" s="15"/>
      <c r="P7" s="15"/>
      <c r="Q7" s="15"/>
      <c r="R7" s="15"/>
      <c r="S7" s="15"/>
      <c r="T7" s="15"/>
      <c r="U7" s="15"/>
      <c r="V7" s="15"/>
      <c r="W7" s="15"/>
      <c r="X7" s="15"/>
      <c r="Y7" s="15"/>
      <c r="Z7" s="20"/>
      <c r="AA7" s="20"/>
      <c r="AB7" s="20"/>
      <c r="AC7" s="20"/>
      <c r="AD7" s="15"/>
      <c r="AE7" s="15"/>
      <c r="AF7" s="29"/>
      <c r="AG7" s="29"/>
      <c r="AH7" s="29"/>
      <c r="AI7" s="29"/>
      <c r="AJ7" s="29"/>
      <c r="AK7" s="15"/>
      <c r="AL7" s="15"/>
      <c r="AM7" s="31"/>
    </row>
    <row r="8" spans="2:39" ht="19" customHeight="1" x14ac:dyDescent="0.15">
      <c r="B8" s="8" t="s">
        <v>22</v>
      </c>
      <c r="C8" s="22"/>
      <c r="D8" s="16"/>
      <c r="E8" s="23"/>
      <c r="F8" s="16"/>
      <c r="G8" s="16"/>
      <c r="H8" s="16"/>
      <c r="I8" s="16"/>
      <c r="J8" s="16"/>
      <c r="K8" s="16"/>
      <c r="L8" s="16"/>
      <c r="M8" s="16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20"/>
      <c r="AA8" s="20"/>
      <c r="AB8" s="20"/>
      <c r="AC8" s="20"/>
      <c r="AD8" s="16"/>
      <c r="AE8" s="16"/>
      <c r="AF8" s="29"/>
      <c r="AG8" s="29"/>
      <c r="AH8" s="29"/>
      <c r="AI8" s="29"/>
      <c r="AJ8" s="29"/>
      <c r="AK8" s="16"/>
      <c r="AL8" s="16"/>
      <c r="AM8" s="20"/>
    </row>
    <row r="9" spans="2:39" ht="19" customHeight="1" x14ac:dyDescent="0.15">
      <c r="B9" s="8" t="s">
        <v>23</v>
      </c>
      <c r="C9" s="16"/>
      <c r="D9" s="15"/>
      <c r="E9" s="16"/>
      <c r="F9" s="16"/>
      <c r="G9" s="16"/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20"/>
      <c r="AA9" s="20"/>
      <c r="AB9" s="16"/>
      <c r="AC9" s="16"/>
      <c r="AD9" s="16"/>
      <c r="AE9" s="16"/>
      <c r="AF9" s="29"/>
      <c r="AG9" s="29"/>
      <c r="AH9" s="29"/>
      <c r="AI9" s="29"/>
      <c r="AJ9" s="29"/>
      <c r="AK9" s="16"/>
      <c r="AL9" s="16"/>
      <c r="AM9" s="31"/>
    </row>
    <row r="10" spans="2:39" ht="19" customHeight="1" x14ac:dyDescent="0.15">
      <c r="B10" s="8" t="s">
        <v>24</v>
      </c>
      <c r="C10" s="16"/>
      <c r="D10" s="16"/>
      <c r="E10" s="16"/>
      <c r="F10" s="16"/>
      <c r="G10" s="16"/>
      <c r="H10" s="16"/>
      <c r="I10" s="16"/>
      <c r="J10" s="16"/>
      <c r="K10" s="16"/>
      <c r="L10" s="16"/>
      <c r="M10" s="16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20"/>
      <c r="AA10" s="20"/>
      <c r="AB10" s="20"/>
      <c r="AC10" s="20"/>
      <c r="AD10" s="16"/>
      <c r="AE10" s="16"/>
      <c r="AF10" s="29"/>
      <c r="AG10" s="29"/>
      <c r="AH10" s="29"/>
      <c r="AI10" s="29"/>
      <c r="AJ10" s="29"/>
      <c r="AK10" s="16"/>
      <c r="AL10" s="16"/>
      <c r="AM10" s="20"/>
    </row>
    <row r="11" spans="2:39" ht="19" customHeight="1" x14ac:dyDescent="0.15">
      <c r="B11" s="8" t="s">
        <v>25</v>
      </c>
      <c r="C11" s="16">
        <v>30000</v>
      </c>
      <c r="D11" s="16"/>
      <c r="E11" s="16"/>
      <c r="F11" s="16"/>
      <c r="G11" s="16"/>
      <c r="H11" s="16"/>
      <c r="I11" s="16"/>
      <c r="J11" s="16"/>
      <c r="K11" s="16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  <c r="AF11" s="91"/>
      <c r="AG11" s="16"/>
      <c r="AH11" s="16"/>
      <c r="AI11" s="16"/>
      <c r="AJ11" s="16"/>
      <c r="AK11" s="16"/>
      <c r="AL11" s="16"/>
      <c r="AM11" s="20"/>
    </row>
    <row r="12" spans="2:39" s="65" customFormat="1" ht="19" customHeight="1" x14ac:dyDescent="0.15">
      <c r="B12" s="66" t="s">
        <v>20</v>
      </c>
      <c r="C12" s="63" t="e">
        <f>IF(C5='FICHE CHANTIER'!#REF!,'FICHE CHANTIER'!#REF!,0)+IF(C5='FICHE CHANTIER'!#REF!,'FICHE CHANTIER'!#REF!,0)+IF('CALENDRIER DES CHANTIERS '!C5='FICHE CHANTIER'!#REF!,'FICHE CHANTIER'!#REF!,0)+IF('CALENDRIER DES CHANTIERS '!C5='FICHE CHANTIER'!#REF!,'FICHE CHANTIER'!#REF!,0)</f>
        <v>#REF!</v>
      </c>
      <c r="D12" s="63" t="e">
        <f>IF(D5='FICHE CHANTIER'!#REF!,'FICHE CHANTIER'!#REF!,0)+IF(D5='FICHE CHANTIER'!#REF!,'FICHE CHANTIER'!#REF!,0)+IF('CALENDRIER DES CHANTIERS '!D5='FICHE CHANTIER'!#REF!,'FICHE CHANTIER'!#REF!,0)+IF('CALENDRIER DES CHANTIERS '!D5='FICHE CHANTIER'!#REF!,'FICHE CHANTIER'!#REF!,0)</f>
        <v>#REF!</v>
      </c>
      <c r="E12" s="63" t="e">
        <f>IF(E5='FICHE CHANTIER'!#REF!,'FICHE CHANTIER'!#REF!,0)+IF(E5='FICHE CHANTIER'!#REF!,'FICHE CHANTIER'!#REF!,0)+IF('CALENDRIER DES CHANTIERS '!E5='FICHE CHANTIER'!#REF!,'FICHE CHANTIER'!#REF!,0)+IF('CALENDRIER DES CHANTIERS '!E5='FICHE CHANTIER'!#REF!,'FICHE CHANTIER'!#REF!,0)</f>
        <v>#REF!</v>
      </c>
      <c r="F12" s="63" t="e">
        <f>IF(F5='FICHE CHANTIER'!#REF!,'FICHE CHANTIER'!#REF!,0)+IF(F5='FICHE CHANTIER'!#REF!,'FICHE CHANTIER'!#REF!,0)+IF('CALENDRIER DES CHANTIERS '!F5='FICHE CHANTIER'!#REF!,'FICHE CHANTIER'!#REF!,0)+IF('CALENDRIER DES CHANTIERS '!F5='FICHE CHANTIER'!#REF!,'FICHE CHANTIER'!#REF!,0)</f>
        <v>#REF!</v>
      </c>
      <c r="G12" s="63" t="e">
        <f>IF(G5='FICHE CHANTIER'!#REF!,'FICHE CHANTIER'!#REF!,0)+IF(G5='FICHE CHANTIER'!#REF!,'FICHE CHANTIER'!#REF!,0)+IF('CALENDRIER DES CHANTIERS '!G5='FICHE CHANTIER'!#REF!,'FICHE CHANTIER'!#REF!,0)+IF('CALENDRIER DES CHANTIERS '!G5='FICHE CHANTIER'!#REF!,'FICHE CHANTIER'!#REF!,0)</f>
        <v>#REF!</v>
      </c>
      <c r="H12" s="63" t="e">
        <f>IF(H5='FICHE CHANTIER'!#REF!,'FICHE CHANTIER'!#REF!,0)+IF(H5='FICHE CHANTIER'!#REF!,'FICHE CHANTIER'!#REF!,0)+IF('CALENDRIER DES CHANTIERS '!H5='FICHE CHANTIER'!#REF!,'FICHE CHANTIER'!#REF!,0)+IF('CALENDRIER DES CHANTIERS '!H5='FICHE CHANTIER'!#REF!,'FICHE CHANTIER'!#REF!,0)</f>
        <v>#REF!</v>
      </c>
      <c r="I12" s="63" t="e">
        <f>IF(I5='FICHE CHANTIER'!#REF!,'FICHE CHANTIER'!#REF!,0)+IF(I5='FICHE CHANTIER'!#REF!,'FICHE CHANTIER'!#REF!,0)+IF('CALENDRIER DES CHANTIERS '!I5='FICHE CHANTIER'!#REF!,'FICHE CHANTIER'!#REF!,0)+IF('CALENDRIER DES CHANTIERS '!I5='FICHE CHANTIER'!#REF!,'FICHE CHANTIER'!#REF!,0)</f>
        <v>#REF!</v>
      </c>
      <c r="J12" s="63" t="e">
        <f>IF(J5='FICHE CHANTIER'!#REF!,'FICHE CHANTIER'!#REF!,0)+IF(J5='FICHE CHANTIER'!#REF!,'FICHE CHANTIER'!#REF!,0)+IF('CALENDRIER DES CHANTIERS '!J5='FICHE CHANTIER'!#REF!,'FICHE CHANTIER'!#REF!,0)+IF('CALENDRIER DES CHANTIERS '!J5='FICHE CHANTIER'!#REF!,'FICHE CHANTIER'!#REF!,0)</f>
        <v>#REF!</v>
      </c>
      <c r="K12" s="63" t="e">
        <f>IF(K5='FICHE CHANTIER'!#REF!,'FICHE CHANTIER'!#REF!,0)+IF(K5='FICHE CHANTIER'!#REF!,'FICHE CHANTIER'!#REF!,0)+IF('CALENDRIER DES CHANTIERS '!K5='FICHE CHANTIER'!#REF!,'FICHE CHANTIER'!#REF!,0)+IF('CALENDRIER DES CHANTIERS '!K5='FICHE CHANTIER'!#REF!,'FICHE CHANTIER'!#REF!,0)</f>
        <v>#REF!</v>
      </c>
      <c r="L12" s="63" t="e">
        <f>IF(L5='FICHE CHANTIER'!#REF!,'FICHE CHANTIER'!#REF!,0)+IF(L5='FICHE CHANTIER'!#REF!,'FICHE CHANTIER'!#REF!,0)+IF('CALENDRIER DES CHANTIERS '!L5='FICHE CHANTIER'!#REF!,'FICHE CHANTIER'!#REF!,0)+IF('CALENDRIER DES CHANTIERS '!L5='FICHE CHANTIER'!#REF!,'FICHE CHANTIER'!#REF!,0)</f>
        <v>#REF!</v>
      </c>
      <c r="M12" s="63" t="e">
        <f>IF(M5='FICHE CHANTIER'!#REF!,'FICHE CHANTIER'!#REF!,0)+IF(M5='FICHE CHANTIER'!#REF!,'FICHE CHANTIER'!#REF!,0)+IF('CALENDRIER DES CHANTIERS '!M5='FICHE CHANTIER'!#REF!,'FICHE CHANTIER'!#REF!,0)+IF('CALENDRIER DES CHANTIERS '!M5='FICHE CHANTIER'!#REF!,'FICHE CHANTIER'!#REF!,0)</f>
        <v>#REF!</v>
      </c>
      <c r="N12" s="63" t="e">
        <f>IF(N5='FICHE CHANTIER'!#REF!,'FICHE CHANTIER'!#REF!,0)+IF(N5='FICHE CHANTIER'!#REF!,'FICHE CHANTIER'!#REF!,0)+IF('CALENDRIER DES CHANTIERS '!N5='FICHE CHANTIER'!#REF!,'FICHE CHANTIER'!#REF!,0)+IF('CALENDRIER DES CHANTIERS '!N5='FICHE CHANTIER'!#REF!,'FICHE CHANTIER'!#REF!,0)</f>
        <v>#REF!</v>
      </c>
      <c r="O12" s="63" t="e">
        <f>IF(O5='FICHE CHANTIER'!#REF!,'FICHE CHANTIER'!#REF!,0)+IF(O5='FICHE CHANTIER'!#REF!,'FICHE CHANTIER'!#REF!,0)+IF('CALENDRIER DES CHANTIERS '!O5='FICHE CHANTIER'!#REF!,'FICHE CHANTIER'!#REF!,0)+IF('CALENDRIER DES CHANTIERS '!O5='FICHE CHANTIER'!#REF!,'FICHE CHANTIER'!#REF!,0)</f>
        <v>#REF!</v>
      </c>
      <c r="P12" s="63" t="e">
        <f>IF(P5='FICHE CHANTIER'!#REF!,'FICHE CHANTIER'!#REF!,0)+IF(P5='FICHE CHANTIER'!#REF!,'FICHE CHANTIER'!#REF!,0)+IF('CALENDRIER DES CHANTIERS '!P5='FICHE CHANTIER'!#REF!,'FICHE CHANTIER'!#REF!,0)+IF('CALENDRIER DES CHANTIERS '!P5='FICHE CHANTIER'!#REF!,'FICHE CHANTIER'!#REF!,0)</f>
        <v>#REF!</v>
      </c>
      <c r="Q12" s="63" t="e">
        <f>IF(Q5='FICHE CHANTIER'!#REF!,'FICHE CHANTIER'!#REF!,0)+IF(Q5='FICHE CHANTIER'!#REF!,'FICHE CHANTIER'!#REF!,0)+IF('CALENDRIER DES CHANTIERS '!Q5='FICHE CHANTIER'!#REF!,'FICHE CHANTIER'!#REF!,0)+IF('CALENDRIER DES CHANTIERS '!Q5='FICHE CHANTIER'!#REF!,'FICHE CHANTIER'!#REF!,0)</f>
        <v>#REF!</v>
      </c>
      <c r="R12" s="63" t="e">
        <f>IF(R5='FICHE CHANTIER'!#REF!,'FICHE CHANTIER'!#REF!,0)+IF(R5='FICHE CHANTIER'!#REF!,'FICHE CHANTIER'!#REF!,0)+IF('CALENDRIER DES CHANTIERS '!R5='FICHE CHANTIER'!#REF!,'FICHE CHANTIER'!#REF!,0)+IF('CALENDRIER DES CHANTIERS '!R5='FICHE CHANTIER'!#REF!,'FICHE CHANTIER'!#REF!,0)</f>
        <v>#REF!</v>
      </c>
      <c r="S12" s="63" t="e">
        <f>IF(S5='FICHE CHANTIER'!#REF!,'FICHE CHANTIER'!#REF!,0)+IF(S5='FICHE CHANTIER'!#REF!,'FICHE CHANTIER'!#REF!,0)+IF('CALENDRIER DES CHANTIERS '!S5='FICHE CHANTIER'!#REF!,'FICHE CHANTIER'!#REF!,0)+IF('CALENDRIER DES CHANTIERS '!S5='FICHE CHANTIER'!#REF!,'FICHE CHANTIER'!#REF!,0)</f>
        <v>#REF!</v>
      </c>
      <c r="T12" s="63" t="e">
        <f>IF(T5='FICHE CHANTIER'!#REF!,'FICHE CHANTIER'!#REF!,0)+IF(T5='FICHE CHANTIER'!#REF!,'FICHE CHANTIER'!#REF!,0)+IF('CALENDRIER DES CHANTIERS '!T5='FICHE CHANTIER'!#REF!,'FICHE CHANTIER'!#REF!,0)+IF('CALENDRIER DES CHANTIERS '!T5='FICHE CHANTIER'!#REF!,'FICHE CHANTIER'!#REF!,0)</f>
        <v>#REF!</v>
      </c>
      <c r="U12" s="63" t="e">
        <f>IF(U5='FICHE CHANTIER'!#REF!,'FICHE CHANTIER'!#REF!,0)+IF(U5='FICHE CHANTIER'!#REF!,'FICHE CHANTIER'!#REF!,0)+IF('CALENDRIER DES CHANTIERS '!U5='FICHE CHANTIER'!#REF!,'FICHE CHANTIER'!#REF!,0)+IF('CALENDRIER DES CHANTIERS '!U5='FICHE CHANTIER'!#REF!,'FICHE CHANTIER'!#REF!,0)</f>
        <v>#REF!</v>
      </c>
      <c r="V12" s="63" t="e">
        <f>IF(V5='FICHE CHANTIER'!#REF!,'FICHE CHANTIER'!A5,0)+IF(V5='FICHE CHANTIER'!#REF!,'FICHE CHANTIER'!A7,0)+IF('CALENDRIER DES CHANTIERS '!V5='FICHE CHANTIER'!#REF!,'FICHE CHANTIER'!A13,0)+IF('CALENDRIER DES CHANTIERS '!V5='FICHE CHANTIER'!#REF!,'FICHE CHANTIER'!A17,0)</f>
        <v>#REF!</v>
      </c>
      <c r="W12" s="63">
        <f>IF(W5='FICHE CHANTIER'!A5,'FICHE CHANTIER'!B5,0)+IF(W5='FICHE CHANTIER'!A7,'FICHE CHANTIER'!B7,0)+IF('CALENDRIER DES CHANTIERS '!W5='FICHE CHANTIER'!A13,'FICHE CHANTIER'!B13,0)+IF('CALENDRIER DES CHANTIERS '!W5='FICHE CHANTIER'!A17,'FICHE CHANTIER'!B17,0)</f>
        <v>0</v>
      </c>
      <c r="X12" s="63">
        <f>IF(X5='FICHE CHANTIER'!B5,'FICHE CHANTIER'!C5,0)+IF(X5='FICHE CHANTIER'!B7,'FICHE CHANTIER'!C7,0)+IF('CALENDRIER DES CHANTIERS '!X5='FICHE CHANTIER'!B13,'FICHE CHANTIER'!C13,0)+IF('CALENDRIER DES CHANTIERS '!X5='FICHE CHANTIER'!B17,'FICHE CHANTIER'!C17,0)</f>
        <v>0</v>
      </c>
      <c r="Y12" s="63">
        <f>IF(Y5='FICHE CHANTIER'!C5,'FICHE CHANTIER'!D5,0)+IF(Y5='FICHE CHANTIER'!C7,'FICHE CHANTIER'!D7,0)+IF('CALENDRIER DES CHANTIERS '!Y5='FICHE CHANTIER'!C13,'FICHE CHANTIER'!D13,0)+IF('CALENDRIER DES CHANTIERS '!Y5='FICHE CHANTIER'!C17,'FICHE CHANTIER'!D17,0)</f>
        <v>0</v>
      </c>
      <c r="Z12" s="63">
        <f>IF(Z5='FICHE CHANTIER'!D5,'FICHE CHANTIER'!E5,0)+IF(Z5='FICHE CHANTIER'!D7,'FICHE CHANTIER'!E7,0)+IF('CALENDRIER DES CHANTIERS '!Z5='FICHE CHANTIER'!D13,'FICHE CHANTIER'!E13,0)+IF('CALENDRIER DES CHANTIERS '!Z5='FICHE CHANTIER'!D17,'FICHE CHANTIER'!E17,0)</f>
        <v>0</v>
      </c>
      <c r="AA12" s="63">
        <f>IF(AA5='FICHE CHANTIER'!E5,'FICHE CHANTIER'!F5,0)+IF(AA5='FICHE CHANTIER'!E7,'FICHE CHANTIER'!F7,0)+IF('CALENDRIER DES CHANTIERS '!AA5='FICHE CHANTIER'!E13,'FICHE CHANTIER'!F13,0)+IF('CALENDRIER DES CHANTIERS '!AA5='FICHE CHANTIER'!E17,'FICHE CHANTIER'!F17,0)</f>
        <v>0</v>
      </c>
      <c r="AB12" s="63">
        <f>IF(AB5='FICHE CHANTIER'!F5,'FICHE CHANTIER'!G5,0)+IF(AB5='FICHE CHANTIER'!F7,'FICHE CHANTIER'!G7,0)+IF('CALENDRIER DES CHANTIERS '!AB5='FICHE CHANTIER'!F13,'FICHE CHANTIER'!G13,0)+IF('CALENDRIER DES CHANTIERS '!AB5='FICHE CHANTIER'!F17,'FICHE CHANTIER'!G17,0)</f>
        <v>0</v>
      </c>
      <c r="AC12" s="63">
        <f>IF(AC5='FICHE CHANTIER'!G5,'FICHE CHANTIER'!H5,0)+IF(AC5='FICHE CHANTIER'!G7,'FICHE CHANTIER'!H7,0)+IF('CALENDRIER DES CHANTIERS '!AC5='FICHE CHANTIER'!G13,'FICHE CHANTIER'!H13,0)+IF('CALENDRIER DES CHANTIERS '!AC5='FICHE CHANTIER'!G17,'FICHE CHANTIER'!H17,0)</f>
        <v>0</v>
      </c>
      <c r="AD12" s="63">
        <f>IF(AD5='FICHE CHANTIER'!H5,'FICHE CHANTIER'!I5,0)+IF(AD5='FICHE CHANTIER'!H7,'FICHE CHANTIER'!I7,0)+IF('CALENDRIER DES CHANTIERS '!AD5='FICHE CHANTIER'!H13,'FICHE CHANTIER'!I13,0)+IF('CALENDRIER DES CHANTIERS '!AD5='FICHE CHANTIER'!H17,'FICHE CHANTIER'!I17,0)</f>
        <v>0</v>
      </c>
      <c r="AE12" s="63">
        <f>IF(AE5='FICHE CHANTIER'!I5,'FICHE CHANTIER'!J5,0)+IF(AE5='FICHE CHANTIER'!I7,'FICHE CHANTIER'!J7,0)+IF('CALENDRIER DES CHANTIERS '!AE5='FICHE CHANTIER'!I13,'FICHE CHANTIER'!J13,0)+IF('CALENDRIER DES CHANTIERS '!AE5='FICHE CHANTIER'!I17,'FICHE CHANTIER'!J17,0)</f>
        <v>0</v>
      </c>
      <c r="AF12" s="92">
        <f>IF(AF5='FICHE CHANTIER'!J5,'FICHE CHANTIER'!K5,0)+IF(AF5='FICHE CHANTIER'!J7,'FICHE CHANTIER'!K7,0)+IF('CALENDRIER DES CHANTIERS '!AF5='FICHE CHANTIER'!J13,'FICHE CHANTIER'!K13,0)+IF('CALENDRIER DES CHANTIERS '!AF5='FICHE CHANTIER'!J17,'FICHE CHANTIER'!K17,0)</f>
        <v>800</v>
      </c>
      <c r="AG12" s="63">
        <f>IF(AG5='FICHE CHANTIER'!AN5,'FICHE CHANTIER'!AO5,0)+IF(AG5='FICHE CHANTIER'!AN7,'FICHE CHANTIER'!AO7,0)</f>
        <v>0</v>
      </c>
      <c r="AH12" s="63">
        <f>IF(AH5='FICHE CHANTIER'!AO5,'FICHE CHANTIER'!AP5,0)+IF(AH5='FICHE CHANTIER'!AO7,'FICHE CHANTIER'!AP7,0)</f>
        <v>0</v>
      </c>
      <c r="AI12" s="63">
        <f>IF(AI5='FICHE CHANTIER'!AP5,'FICHE CHANTIER'!AQ5,0)+IF(AI5='FICHE CHANTIER'!AP7,'FICHE CHANTIER'!AQ7,0)</f>
        <v>0</v>
      </c>
      <c r="AJ12" s="63">
        <f>IF(AJ5='FICHE CHANTIER'!AQ5,'FICHE CHANTIER'!AR5,0)+IF(AJ5='FICHE CHANTIER'!AQ7,'FICHE CHANTIER'!AR7,0)</f>
        <v>0</v>
      </c>
      <c r="AK12" s="63">
        <f>IF(AK5='FICHE CHANTIER'!AR5,'FICHE CHANTIER'!AS5,0)+IF(AK5='FICHE CHANTIER'!AR7,'FICHE CHANTIER'!AS7,0)</f>
        <v>0</v>
      </c>
      <c r="AL12" s="63">
        <f>IF(AL5='FICHE CHANTIER'!AS5,'FICHE CHANTIER'!AT5,0)+IF(AL5='FICHE CHANTIER'!AS7,'FICHE CHANTIER'!AT7,0)</f>
        <v>0</v>
      </c>
      <c r="AM12" s="63">
        <f>IF(AM5='FICHE CHANTIER'!AT5,'FICHE CHANTIER'!AU5,0)+IF(AM5='FICHE CHANTIER'!AT7,'FICHE CHANTIER'!AU7,0)</f>
        <v>0</v>
      </c>
    </row>
    <row r="13" spans="2:39" ht="16" customHeight="1" x14ac:dyDescent="0.15"/>
    <row r="14" spans="2:39" s="6" customFormat="1" ht="19" customHeight="1" x14ac:dyDescent="0.15">
      <c r="B14" s="72">
        <v>2</v>
      </c>
      <c r="C14" s="11">
        <v>44593</v>
      </c>
      <c r="D14" s="11">
        <v>44594</v>
      </c>
      <c r="E14" s="11">
        <v>44595</v>
      </c>
      <c r="F14" s="11">
        <v>44596</v>
      </c>
      <c r="G14" s="11">
        <v>44597</v>
      </c>
      <c r="H14" s="11">
        <v>44598</v>
      </c>
      <c r="I14" s="11">
        <v>44599</v>
      </c>
      <c r="J14" s="11">
        <v>44600</v>
      </c>
      <c r="K14" s="11">
        <v>44601</v>
      </c>
      <c r="L14" s="11">
        <v>44602</v>
      </c>
      <c r="M14" s="11">
        <v>44603</v>
      </c>
      <c r="N14" s="11">
        <v>44604</v>
      </c>
      <c r="O14" s="11">
        <v>44605</v>
      </c>
      <c r="P14" s="11">
        <v>44606</v>
      </c>
      <c r="Q14" s="11">
        <v>44607</v>
      </c>
      <c r="R14" s="11">
        <v>44608</v>
      </c>
      <c r="S14" s="11">
        <v>44609</v>
      </c>
      <c r="T14" s="11">
        <v>44610</v>
      </c>
      <c r="U14" s="11">
        <v>44611</v>
      </c>
      <c r="V14" s="11">
        <v>44612</v>
      </c>
      <c r="W14" s="11">
        <v>44613</v>
      </c>
      <c r="X14" s="11">
        <v>44614</v>
      </c>
      <c r="Y14" s="11">
        <v>44615</v>
      </c>
      <c r="Z14" s="11">
        <v>44616</v>
      </c>
      <c r="AA14" s="11">
        <v>44617</v>
      </c>
      <c r="AB14" s="11">
        <v>44618</v>
      </c>
      <c r="AC14" s="11">
        <v>44619</v>
      </c>
      <c r="AD14" s="11">
        <v>44620</v>
      </c>
      <c r="AE14" s="11"/>
      <c r="AF14" s="11"/>
      <c r="AG14" s="11"/>
      <c r="AH14" s="11"/>
      <c r="AI14" s="11"/>
      <c r="AJ14" s="11"/>
      <c r="AK14" s="11"/>
      <c r="AL14" s="11"/>
      <c r="AM14" s="11"/>
    </row>
    <row r="15" spans="2:39" s="6" customFormat="1" ht="19" customHeight="1" x14ac:dyDescent="0.15">
      <c r="B15" s="72"/>
      <c r="C15" s="69">
        <f>DATE($AJ$1,$B$14,1)</f>
        <v>44593</v>
      </c>
      <c r="D15" s="69">
        <f>C15+1</f>
        <v>44594</v>
      </c>
      <c r="E15" s="69">
        <f t="shared" ref="E15:AM15" si="1">D15+1</f>
        <v>44595</v>
      </c>
      <c r="F15" s="69">
        <f t="shared" si="1"/>
        <v>44596</v>
      </c>
      <c r="G15" s="69">
        <f t="shared" si="1"/>
        <v>44597</v>
      </c>
      <c r="H15" s="69">
        <f t="shared" si="1"/>
        <v>44598</v>
      </c>
      <c r="I15" s="69">
        <f t="shared" si="1"/>
        <v>44599</v>
      </c>
      <c r="J15" s="69">
        <f t="shared" si="1"/>
        <v>44600</v>
      </c>
      <c r="K15" s="69">
        <f t="shared" si="1"/>
        <v>44601</v>
      </c>
      <c r="L15" s="69">
        <f t="shared" si="1"/>
        <v>44602</v>
      </c>
      <c r="M15" s="69">
        <f t="shared" si="1"/>
        <v>44603</v>
      </c>
      <c r="N15" s="69">
        <f t="shared" si="1"/>
        <v>44604</v>
      </c>
      <c r="O15" s="69">
        <f t="shared" si="1"/>
        <v>44605</v>
      </c>
      <c r="P15" s="69">
        <f t="shared" si="1"/>
        <v>44606</v>
      </c>
      <c r="Q15" s="69">
        <f t="shared" si="1"/>
        <v>44607</v>
      </c>
      <c r="R15" s="69">
        <f t="shared" si="1"/>
        <v>44608</v>
      </c>
      <c r="S15" s="69">
        <f t="shared" si="1"/>
        <v>44609</v>
      </c>
      <c r="T15" s="69">
        <f t="shared" si="1"/>
        <v>44610</v>
      </c>
      <c r="U15" s="69">
        <f t="shared" si="1"/>
        <v>44611</v>
      </c>
      <c r="V15" s="69">
        <f t="shared" si="1"/>
        <v>44612</v>
      </c>
      <c r="W15" s="69">
        <f t="shared" si="1"/>
        <v>44613</v>
      </c>
      <c r="X15" s="69">
        <f t="shared" si="1"/>
        <v>44614</v>
      </c>
      <c r="Y15" s="69">
        <f t="shared" si="1"/>
        <v>44615</v>
      </c>
      <c r="Z15" s="69">
        <f t="shared" si="1"/>
        <v>44616</v>
      </c>
      <c r="AA15" s="69">
        <f t="shared" si="1"/>
        <v>44617</v>
      </c>
      <c r="AB15" s="69">
        <f t="shared" si="1"/>
        <v>44618</v>
      </c>
      <c r="AC15" s="69">
        <f t="shared" si="1"/>
        <v>44619</v>
      </c>
      <c r="AD15" s="69">
        <f t="shared" si="1"/>
        <v>44620</v>
      </c>
      <c r="AE15" s="69"/>
      <c r="AF15" s="69"/>
      <c r="AG15" s="69"/>
      <c r="AH15" s="69"/>
      <c r="AI15" s="69"/>
      <c r="AJ15" s="69"/>
      <c r="AK15" s="69"/>
      <c r="AL15" s="69"/>
      <c r="AM15" s="69"/>
    </row>
    <row r="16" spans="2:39" ht="19" customHeight="1" x14ac:dyDescent="0.15">
      <c r="B16" s="7" t="s">
        <v>26</v>
      </c>
      <c r="C16" s="15"/>
      <c r="D16" s="15"/>
      <c r="E16" s="31"/>
      <c r="F16" s="30"/>
      <c r="G16" s="20"/>
      <c r="H16" s="20"/>
      <c r="I16" s="15"/>
      <c r="J16" s="15"/>
      <c r="K16" s="28"/>
      <c r="L16" s="28"/>
      <c r="M16" s="28"/>
      <c r="N16" s="28"/>
      <c r="O16" s="28"/>
      <c r="P16" s="15"/>
      <c r="Q16" s="15"/>
      <c r="R16" s="21"/>
      <c r="S16" s="21"/>
      <c r="T16" s="21"/>
      <c r="U16" s="21"/>
      <c r="V16" s="21"/>
      <c r="W16" s="15"/>
      <c r="X16" s="15"/>
      <c r="Y16" s="17"/>
      <c r="Z16" s="17"/>
      <c r="AA16" s="17"/>
      <c r="AB16" s="17"/>
      <c r="AC16" s="17"/>
      <c r="AD16" s="15"/>
      <c r="AE16" s="15"/>
      <c r="AF16" s="28"/>
      <c r="AG16" s="15"/>
      <c r="AH16" s="15"/>
      <c r="AI16" s="15"/>
      <c r="AJ16" s="15"/>
      <c r="AK16" s="15"/>
      <c r="AL16" s="15"/>
      <c r="AM16" s="15"/>
    </row>
    <row r="17" spans="2:39" ht="19" customHeight="1" x14ac:dyDescent="0.15">
      <c r="B17" s="8" t="s">
        <v>27</v>
      </c>
      <c r="C17" s="15"/>
      <c r="D17" s="15"/>
      <c r="E17" s="20"/>
      <c r="F17" s="20"/>
      <c r="G17" s="20"/>
      <c r="H17" s="20"/>
      <c r="I17" s="15"/>
      <c r="J17" s="15"/>
      <c r="K17" s="20"/>
      <c r="L17" s="17"/>
      <c r="M17" s="17"/>
      <c r="N17" s="17"/>
      <c r="O17" s="17"/>
      <c r="P17" s="15"/>
      <c r="Q17" s="15"/>
      <c r="R17" s="17"/>
      <c r="S17" s="17"/>
      <c r="T17" s="17"/>
      <c r="U17" s="17"/>
      <c r="V17" s="17"/>
      <c r="W17" s="15"/>
      <c r="X17" s="15"/>
      <c r="Y17" s="19"/>
      <c r="Z17" s="19"/>
      <c r="AA17" s="19"/>
      <c r="AB17" s="17"/>
      <c r="AC17" s="17"/>
      <c r="AD17" s="15"/>
      <c r="AE17" s="15"/>
      <c r="AF17" s="17"/>
      <c r="AG17" s="15"/>
      <c r="AH17" s="15"/>
      <c r="AI17" s="15"/>
      <c r="AJ17" s="15"/>
      <c r="AK17" s="15"/>
      <c r="AL17" s="15"/>
      <c r="AM17" s="15"/>
    </row>
    <row r="18" spans="2:39" ht="19" customHeight="1" x14ac:dyDescent="0.15">
      <c r="B18" s="8" t="s">
        <v>28</v>
      </c>
      <c r="C18" s="15"/>
      <c r="D18" s="15"/>
      <c r="E18" s="32"/>
      <c r="F18" s="30"/>
      <c r="G18" s="20"/>
      <c r="H18" s="20"/>
      <c r="I18" s="15"/>
      <c r="J18" s="15"/>
      <c r="K18" s="28"/>
      <c r="L18" s="28"/>
      <c r="M18" s="28"/>
      <c r="N18" s="28"/>
      <c r="O18" s="28"/>
      <c r="P18" s="15"/>
      <c r="Q18" s="15"/>
      <c r="R18" s="21"/>
      <c r="S18" s="21"/>
      <c r="T18" s="21"/>
      <c r="U18" s="21"/>
      <c r="V18" s="21"/>
      <c r="W18" s="15"/>
      <c r="X18" s="15"/>
      <c r="Y18" s="19"/>
      <c r="Z18" s="19"/>
      <c r="AA18" s="19"/>
      <c r="AB18" s="17"/>
      <c r="AC18" s="17"/>
      <c r="AD18" s="15"/>
      <c r="AE18" s="15"/>
      <c r="AF18" s="28"/>
      <c r="AG18" s="15"/>
      <c r="AH18" s="15"/>
      <c r="AI18" s="15"/>
      <c r="AJ18" s="15"/>
      <c r="AK18" s="15"/>
      <c r="AL18" s="15"/>
      <c r="AM18" s="15"/>
    </row>
    <row r="19" spans="2:39" ht="19" customHeight="1" x14ac:dyDescent="0.15">
      <c r="B19" s="8" t="s">
        <v>28</v>
      </c>
      <c r="C19" s="16"/>
      <c r="D19" s="15"/>
      <c r="E19" s="20"/>
      <c r="F19" s="20"/>
      <c r="G19" s="20"/>
      <c r="H19" s="20"/>
      <c r="I19" s="16"/>
      <c r="J19" s="16"/>
      <c r="K19" s="20"/>
      <c r="L19" s="17"/>
      <c r="M19" s="17"/>
      <c r="N19" s="17"/>
      <c r="O19" s="17"/>
      <c r="P19" s="16"/>
      <c r="Q19" s="16"/>
      <c r="R19" s="17"/>
      <c r="S19" s="17"/>
      <c r="T19" s="17"/>
      <c r="U19" s="17"/>
      <c r="V19" s="17"/>
      <c r="W19" s="16"/>
      <c r="X19" s="16"/>
      <c r="Y19" s="17"/>
      <c r="Z19" s="17"/>
      <c r="AA19" s="17"/>
      <c r="AB19" s="17"/>
      <c r="AC19" s="17"/>
      <c r="AD19" s="16"/>
      <c r="AE19" s="16"/>
      <c r="AF19" s="17"/>
      <c r="AG19" s="16"/>
      <c r="AH19" s="16"/>
      <c r="AI19" s="16"/>
      <c r="AJ19" s="16"/>
      <c r="AK19" s="16"/>
      <c r="AL19" s="16"/>
      <c r="AM19" s="16"/>
    </row>
    <row r="20" spans="2:39" ht="19" customHeight="1" x14ac:dyDescent="0.15">
      <c r="B20" s="8" t="s">
        <v>29</v>
      </c>
      <c r="C20" s="16"/>
      <c r="D20" s="15"/>
      <c r="E20" s="20"/>
      <c r="F20" s="20"/>
      <c r="G20" s="20"/>
      <c r="H20" s="20"/>
      <c r="I20" s="16"/>
      <c r="J20" s="16"/>
      <c r="K20" s="20"/>
      <c r="L20" s="17"/>
      <c r="M20" s="17"/>
      <c r="N20" s="17"/>
      <c r="O20" s="17"/>
      <c r="P20" s="16"/>
      <c r="Q20" s="16"/>
      <c r="R20" s="17"/>
      <c r="S20" s="17"/>
      <c r="T20" s="17"/>
      <c r="U20" s="17"/>
      <c r="V20" s="17"/>
      <c r="W20" s="16"/>
      <c r="X20" s="16"/>
      <c r="Y20" s="17"/>
      <c r="Z20" s="17"/>
      <c r="AA20" s="17"/>
      <c r="AB20" s="17"/>
      <c r="AC20" s="17"/>
      <c r="AD20" s="16"/>
      <c r="AE20" s="16"/>
      <c r="AF20" s="17"/>
      <c r="AG20" s="16"/>
      <c r="AH20" s="16"/>
      <c r="AI20" s="16"/>
      <c r="AJ20" s="16"/>
      <c r="AK20" s="16"/>
      <c r="AL20" s="16"/>
      <c r="AM20" s="16"/>
    </row>
    <row r="21" spans="2:39" s="67" customFormat="1" ht="19" customHeight="1" x14ac:dyDescent="0.15">
      <c r="B21" s="66" t="s">
        <v>20</v>
      </c>
      <c r="C21" s="63"/>
      <c r="D21" s="63"/>
      <c r="E21" s="63"/>
      <c r="F21" s="63"/>
      <c r="G21" s="63"/>
      <c r="H21" s="63"/>
      <c r="I21" s="63"/>
      <c r="J21" s="63"/>
      <c r="K21" s="63"/>
      <c r="L21" s="63"/>
      <c r="M21" s="63"/>
      <c r="N21" s="63"/>
      <c r="O21" s="63"/>
      <c r="P21" s="63"/>
      <c r="Q21" s="63"/>
      <c r="R21" s="63"/>
      <c r="S21" s="63"/>
      <c r="T21" s="63"/>
      <c r="U21" s="63"/>
      <c r="V21" s="63"/>
      <c r="W21" s="63"/>
      <c r="X21" s="63"/>
      <c r="Y21" s="63"/>
      <c r="Z21" s="63"/>
      <c r="AA21" s="63"/>
      <c r="AB21" s="63"/>
      <c r="AC21" s="63"/>
      <c r="AD21" s="63"/>
      <c r="AE21" s="63"/>
      <c r="AF21" s="63"/>
      <c r="AG21" s="63"/>
      <c r="AH21" s="63"/>
      <c r="AI21" s="63"/>
      <c r="AJ21" s="63"/>
      <c r="AK21" s="63"/>
      <c r="AL21" s="63"/>
      <c r="AM21" s="63"/>
    </row>
    <row r="22" spans="2:39" ht="21" customHeight="1" x14ac:dyDescent="0.15"/>
    <row r="23" spans="2:39" s="9" customFormat="1" ht="19" customHeight="1" x14ac:dyDescent="0.15">
      <c r="B23" s="73">
        <v>3</v>
      </c>
      <c r="C23" s="11">
        <v>44621</v>
      </c>
      <c r="D23" s="11">
        <v>44622</v>
      </c>
      <c r="E23" s="11">
        <v>44623</v>
      </c>
      <c r="F23" s="11">
        <v>44624</v>
      </c>
      <c r="G23" s="11">
        <v>44625</v>
      </c>
      <c r="H23" s="11">
        <v>44626</v>
      </c>
      <c r="I23" s="11">
        <v>44627</v>
      </c>
      <c r="J23" s="11">
        <v>44628</v>
      </c>
      <c r="K23" s="11">
        <v>44629</v>
      </c>
      <c r="L23" s="11">
        <v>44630</v>
      </c>
      <c r="M23" s="11">
        <v>44631</v>
      </c>
      <c r="N23" s="11">
        <v>44632</v>
      </c>
      <c r="O23" s="11">
        <v>44633</v>
      </c>
      <c r="P23" s="11">
        <v>44634</v>
      </c>
      <c r="Q23" s="11">
        <v>44635</v>
      </c>
      <c r="R23" s="11">
        <v>44636</v>
      </c>
      <c r="S23" s="11">
        <v>44637</v>
      </c>
      <c r="T23" s="11">
        <v>44638</v>
      </c>
      <c r="U23" s="11">
        <v>44639</v>
      </c>
      <c r="V23" s="11">
        <v>44640</v>
      </c>
      <c r="W23" s="11">
        <v>44641</v>
      </c>
      <c r="X23" s="11">
        <v>44642</v>
      </c>
      <c r="Y23" s="11">
        <v>44643</v>
      </c>
      <c r="Z23" s="11">
        <v>44644</v>
      </c>
      <c r="AA23" s="11">
        <v>44645</v>
      </c>
      <c r="AB23" s="11">
        <v>44646</v>
      </c>
      <c r="AC23" s="11">
        <v>44647</v>
      </c>
      <c r="AD23" s="11">
        <v>44648</v>
      </c>
      <c r="AE23" s="11">
        <v>44649</v>
      </c>
      <c r="AF23" s="11">
        <v>44650</v>
      </c>
      <c r="AG23" s="11">
        <v>44651</v>
      </c>
      <c r="AH23" s="11"/>
      <c r="AI23" s="11"/>
      <c r="AJ23" s="11"/>
      <c r="AK23" s="11"/>
      <c r="AL23" s="11" t="str">
        <f>IF(DAY(MarSun1)=1,IF(AND(YEAR(MarSun1+29)=CalendarYear,MONTH(MarSun1+29)=3),MarSun1+29,""),IF(AND(YEAR(MarSun1+36)=CalendarYear,MONTH(MarSun1+36)=3),MarSun1+36,""))</f>
        <v/>
      </c>
      <c r="AM23" s="12" t="str">
        <f>IF(DAY(MarSun1)=1,IF(AND(YEAR(MarSun1+30)=CalendarYear,MONTH(MarSun1+30)=3),MarSun1+30,""),IF(AND(YEAR(MarSun1+37)=CalendarYear,MONTH(MarSun1+37)=3),MarSun1+37,""))</f>
        <v/>
      </c>
    </row>
    <row r="24" spans="2:39" s="9" customFormat="1" ht="19" customHeight="1" x14ac:dyDescent="0.15">
      <c r="B24" s="73"/>
      <c r="C24" s="69">
        <f>DATE($AJ$1,$B$23,1)</f>
        <v>44621</v>
      </c>
      <c r="D24" s="69">
        <f>C24+1</f>
        <v>44622</v>
      </c>
      <c r="E24" s="69">
        <f t="shared" ref="E24:AK24" si="2">D24+1</f>
        <v>44623</v>
      </c>
      <c r="F24" s="69">
        <f t="shared" si="2"/>
        <v>44624</v>
      </c>
      <c r="G24" s="69">
        <f t="shared" si="2"/>
        <v>44625</v>
      </c>
      <c r="H24" s="69">
        <f t="shared" si="2"/>
        <v>44626</v>
      </c>
      <c r="I24" s="69">
        <f t="shared" si="2"/>
        <v>44627</v>
      </c>
      <c r="J24" s="69">
        <f t="shared" si="2"/>
        <v>44628</v>
      </c>
      <c r="K24" s="69">
        <f t="shared" si="2"/>
        <v>44629</v>
      </c>
      <c r="L24" s="69">
        <f t="shared" si="2"/>
        <v>44630</v>
      </c>
      <c r="M24" s="69">
        <f t="shared" si="2"/>
        <v>44631</v>
      </c>
      <c r="N24" s="69">
        <f t="shared" si="2"/>
        <v>44632</v>
      </c>
      <c r="O24" s="69">
        <f t="shared" si="2"/>
        <v>44633</v>
      </c>
      <c r="P24" s="69">
        <f t="shared" si="2"/>
        <v>44634</v>
      </c>
      <c r="Q24" s="69">
        <f t="shared" si="2"/>
        <v>44635</v>
      </c>
      <c r="R24" s="69">
        <f t="shared" si="2"/>
        <v>44636</v>
      </c>
      <c r="S24" s="69">
        <f t="shared" si="2"/>
        <v>44637</v>
      </c>
      <c r="T24" s="69">
        <f t="shared" si="2"/>
        <v>44638</v>
      </c>
      <c r="U24" s="69">
        <f t="shared" si="2"/>
        <v>44639</v>
      </c>
      <c r="V24" s="69">
        <f t="shared" si="2"/>
        <v>44640</v>
      </c>
      <c r="W24" s="69">
        <f t="shared" si="2"/>
        <v>44641</v>
      </c>
      <c r="X24" s="69">
        <f t="shared" si="2"/>
        <v>44642</v>
      </c>
      <c r="Y24" s="69">
        <f t="shared" si="2"/>
        <v>44643</v>
      </c>
      <c r="Z24" s="69">
        <f t="shared" si="2"/>
        <v>44644</v>
      </c>
      <c r="AA24" s="69">
        <f t="shared" si="2"/>
        <v>44645</v>
      </c>
      <c r="AB24" s="69">
        <f t="shared" si="2"/>
        <v>44646</v>
      </c>
      <c r="AC24" s="69">
        <f t="shared" si="2"/>
        <v>44647</v>
      </c>
      <c r="AD24" s="69">
        <f t="shared" si="2"/>
        <v>44648</v>
      </c>
      <c r="AE24" s="69">
        <f t="shared" si="2"/>
        <v>44649</v>
      </c>
      <c r="AF24" s="69">
        <f t="shared" si="2"/>
        <v>44650</v>
      </c>
      <c r="AG24" s="69">
        <f t="shared" si="2"/>
        <v>44651</v>
      </c>
      <c r="AH24" s="69"/>
      <c r="AI24" s="69"/>
      <c r="AJ24" s="69"/>
      <c r="AK24" s="69"/>
      <c r="AL24" s="69">
        <f t="shared" ref="D24:AM24" si="3">DATE($AJ$1,$B$23,1)</f>
        <v>44621</v>
      </c>
      <c r="AM24" s="69">
        <f t="shared" si="3"/>
        <v>44621</v>
      </c>
    </row>
    <row r="25" spans="2:39" ht="19" customHeight="1" x14ac:dyDescent="0.15">
      <c r="B25" s="7" t="s">
        <v>30</v>
      </c>
      <c r="C25" s="15"/>
      <c r="D25" s="15"/>
      <c r="E25" s="28"/>
      <c r="F25" s="28"/>
      <c r="G25" s="28"/>
      <c r="H25" s="28"/>
      <c r="I25" s="15"/>
      <c r="J25" s="15"/>
      <c r="K25" s="21"/>
      <c r="L25" s="21"/>
      <c r="M25" s="21"/>
      <c r="N25" s="21"/>
      <c r="O25" s="21"/>
      <c r="P25" s="15"/>
      <c r="Q25" s="15"/>
      <c r="R25" s="28"/>
      <c r="S25" s="28"/>
      <c r="T25" s="28"/>
      <c r="U25" s="28"/>
      <c r="V25" s="28"/>
      <c r="W25" s="15"/>
      <c r="X25" s="15"/>
      <c r="Y25" s="21"/>
      <c r="Z25" s="21"/>
      <c r="AA25" s="21"/>
      <c r="AB25" s="28"/>
      <c r="AC25" s="28"/>
      <c r="AD25" s="15"/>
      <c r="AE25" s="15"/>
      <c r="AF25" s="28"/>
      <c r="AG25" s="28"/>
      <c r="AH25" s="28"/>
      <c r="AI25" s="28"/>
      <c r="AJ25" s="15"/>
      <c r="AK25" s="15"/>
      <c r="AL25" s="15"/>
      <c r="AM25" s="15"/>
    </row>
    <row r="26" spans="2:39" ht="19" customHeight="1" x14ac:dyDescent="0.15">
      <c r="B26" s="8" t="s">
        <v>31</v>
      </c>
      <c r="C26" s="15"/>
      <c r="D26" s="15"/>
      <c r="E26" s="17"/>
      <c r="F26" s="17"/>
      <c r="G26" s="17"/>
      <c r="H26" s="17"/>
      <c r="I26" s="15"/>
      <c r="J26" s="15"/>
      <c r="K26" s="19"/>
      <c r="L26" s="19"/>
      <c r="M26" s="19"/>
      <c r="N26" s="19"/>
      <c r="O26" s="19"/>
      <c r="P26" s="15"/>
      <c r="Q26" s="15"/>
      <c r="R26" s="19"/>
      <c r="S26" s="19"/>
      <c r="T26" s="19"/>
      <c r="U26" s="19"/>
      <c r="V26" s="19"/>
      <c r="W26" s="15"/>
      <c r="X26" s="15"/>
      <c r="Y26" s="17"/>
      <c r="Z26" s="17"/>
      <c r="AA26" s="17"/>
      <c r="AB26" s="17"/>
      <c r="AC26" s="17"/>
      <c r="AD26" s="15"/>
      <c r="AE26" s="15"/>
      <c r="AF26" s="17"/>
      <c r="AG26" s="17"/>
      <c r="AH26" s="17"/>
      <c r="AI26" s="17"/>
      <c r="AJ26" s="15"/>
      <c r="AK26" s="15"/>
      <c r="AL26" s="15"/>
      <c r="AM26" s="15"/>
    </row>
    <row r="27" spans="2:39" ht="19" customHeight="1" x14ac:dyDescent="0.15">
      <c r="B27" s="8" t="s">
        <v>32</v>
      </c>
      <c r="C27" s="15"/>
      <c r="D27" s="15"/>
      <c r="E27" s="28"/>
      <c r="F27" s="28"/>
      <c r="G27" s="28"/>
      <c r="H27" s="28"/>
      <c r="I27" s="15"/>
      <c r="J27" s="15"/>
      <c r="K27" s="21"/>
      <c r="L27" s="21"/>
      <c r="M27" s="21"/>
      <c r="N27" s="21"/>
      <c r="O27" s="21"/>
      <c r="P27" s="15"/>
      <c r="Q27" s="15"/>
      <c r="R27" s="28"/>
      <c r="S27" s="28"/>
      <c r="T27" s="28"/>
      <c r="U27" s="28"/>
      <c r="V27" s="28"/>
      <c r="W27" s="15"/>
      <c r="X27" s="15"/>
      <c r="Y27" s="21"/>
      <c r="Z27" s="21"/>
      <c r="AA27" s="21"/>
      <c r="AB27" s="28"/>
      <c r="AC27" s="28"/>
      <c r="AD27" s="15"/>
      <c r="AE27" s="15"/>
      <c r="AF27" s="28"/>
      <c r="AG27" s="28"/>
      <c r="AH27" s="28"/>
      <c r="AI27" s="28"/>
      <c r="AJ27" s="15"/>
      <c r="AK27" s="15"/>
      <c r="AL27" s="15"/>
      <c r="AM27" s="15"/>
    </row>
    <row r="28" spans="2:39" ht="19" customHeight="1" x14ac:dyDescent="0.15">
      <c r="B28" s="8" t="s">
        <v>33</v>
      </c>
      <c r="C28" s="16"/>
      <c r="D28" s="16"/>
      <c r="E28" s="17"/>
      <c r="F28" s="17"/>
      <c r="G28" s="17"/>
      <c r="H28" s="17"/>
      <c r="I28" s="16"/>
      <c r="J28" s="16"/>
      <c r="K28" s="19"/>
      <c r="L28" s="19"/>
      <c r="M28" s="19"/>
      <c r="N28" s="19"/>
      <c r="O28" s="19"/>
      <c r="P28" s="16"/>
      <c r="Q28" s="16"/>
      <c r="R28" s="19"/>
      <c r="S28" s="19"/>
      <c r="T28" s="19"/>
      <c r="U28" s="19"/>
      <c r="V28" s="19"/>
      <c r="W28" s="16"/>
      <c r="X28" s="16"/>
      <c r="Y28" s="17"/>
      <c r="Z28" s="17"/>
      <c r="AA28" s="17"/>
      <c r="AB28" s="17"/>
      <c r="AC28" s="17"/>
      <c r="AD28" s="16"/>
      <c r="AE28" s="16"/>
      <c r="AF28" s="17"/>
      <c r="AG28" s="17"/>
      <c r="AH28" s="17"/>
      <c r="AI28" s="17"/>
      <c r="AJ28" s="16"/>
      <c r="AK28" s="16"/>
      <c r="AL28" s="16"/>
      <c r="AM28" s="16"/>
    </row>
    <row r="29" spans="2:39" ht="19" customHeight="1" x14ac:dyDescent="0.15">
      <c r="B29" s="8" t="s">
        <v>34</v>
      </c>
      <c r="C29" s="16"/>
      <c r="D29" s="16"/>
      <c r="E29" s="17"/>
      <c r="F29" s="17"/>
      <c r="G29" s="17"/>
      <c r="H29" s="17"/>
      <c r="I29" s="16"/>
      <c r="J29" s="16"/>
      <c r="K29" s="19"/>
      <c r="L29" s="19"/>
      <c r="M29" s="19"/>
      <c r="N29" s="19"/>
      <c r="O29" s="19"/>
      <c r="P29" s="16"/>
      <c r="Q29" s="16"/>
      <c r="R29" s="19"/>
      <c r="S29" s="19"/>
      <c r="T29" s="19"/>
      <c r="U29" s="19"/>
      <c r="V29" s="19"/>
      <c r="W29" s="16"/>
      <c r="X29" s="16"/>
      <c r="Y29" s="17"/>
      <c r="Z29" s="17"/>
      <c r="AA29" s="17"/>
      <c r="AB29" s="17"/>
      <c r="AC29" s="17"/>
      <c r="AD29" s="16"/>
      <c r="AE29" s="16"/>
      <c r="AF29" s="17"/>
      <c r="AG29" s="17"/>
      <c r="AH29" s="17"/>
      <c r="AI29" s="17"/>
      <c r="AJ29" s="16"/>
      <c r="AK29" s="16"/>
      <c r="AL29" s="16"/>
      <c r="AM29" s="16"/>
    </row>
    <row r="30" spans="2:39" s="57" customFormat="1" ht="19" customHeight="1" x14ac:dyDescent="0.15">
      <c r="B30" s="35"/>
      <c r="C30" s="37"/>
      <c r="D30" s="37"/>
      <c r="E30" s="34"/>
      <c r="F30" s="34"/>
      <c r="G30" s="34"/>
      <c r="H30" s="34"/>
      <c r="I30" s="37"/>
      <c r="J30" s="37"/>
      <c r="K30" s="34"/>
      <c r="L30" s="34"/>
      <c r="M30" s="34"/>
      <c r="N30" s="34"/>
      <c r="O30" s="34"/>
      <c r="P30" s="37"/>
      <c r="Q30" s="37"/>
      <c r="R30" s="34"/>
      <c r="S30" s="34"/>
      <c r="T30" s="34"/>
      <c r="U30" s="34"/>
      <c r="V30" s="34"/>
      <c r="W30" s="37"/>
      <c r="X30" s="37"/>
      <c r="Y30" s="34"/>
      <c r="Z30" s="34"/>
      <c r="AA30" s="34"/>
      <c r="AB30" s="34"/>
      <c r="AC30" s="34"/>
      <c r="AD30" s="37"/>
      <c r="AE30" s="37"/>
      <c r="AF30" s="34"/>
      <c r="AG30" s="34"/>
      <c r="AH30" s="34"/>
      <c r="AI30" s="34"/>
      <c r="AJ30" s="37"/>
      <c r="AK30" s="37"/>
      <c r="AL30" s="37"/>
      <c r="AM30" s="37"/>
    </row>
    <row r="31" spans="2:39" ht="18" customHeight="1" x14ac:dyDescent="0.15"/>
    <row r="32" spans="2:39" s="9" customFormat="1" ht="19" customHeight="1" x14ac:dyDescent="0.15">
      <c r="B32" s="74">
        <v>4</v>
      </c>
      <c r="C32" s="11">
        <v>44652</v>
      </c>
      <c r="D32" s="11">
        <v>44653</v>
      </c>
      <c r="E32" s="11">
        <v>44654</v>
      </c>
      <c r="F32" s="11">
        <v>44655</v>
      </c>
      <c r="G32" s="11">
        <v>44656</v>
      </c>
      <c r="H32" s="11">
        <v>44657</v>
      </c>
      <c r="I32" s="11">
        <v>44658</v>
      </c>
      <c r="J32" s="11">
        <v>44659</v>
      </c>
      <c r="K32" s="11">
        <v>44660</v>
      </c>
      <c r="L32" s="11">
        <v>44661</v>
      </c>
      <c r="M32" s="11">
        <v>44662</v>
      </c>
      <c r="N32" s="11">
        <v>44663</v>
      </c>
      <c r="O32" s="11">
        <v>44664</v>
      </c>
      <c r="P32" s="11">
        <v>44665</v>
      </c>
      <c r="Q32" s="11">
        <v>44666</v>
      </c>
      <c r="R32" s="11">
        <v>44667</v>
      </c>
      <c r="S32" s="11">
        <v>44668</v>
      </c>
      <c r="T32" s="11">
        <v>44669</v>
      </c>
      <c r="U32" s="11">
        <v>44670</v>
      </c>
      <c r="V32" s="11">
        <v>44671</v>
      </c>
      <c r="W32" s="11">
        <v>44672</v>
      </c>
      <c r="X32" s="11">
        <v>44673</v>
      </c>
      <c r="Y32" s="11">
        <v>44674</v>
      </c>
      <c r="Z32" s="11">
        <v>44675</v>
      </c>
      <c r="AA32" s="11">
        <v>44676</v>
      </c>
      <c r="AB32" s="11">
        <v>44677</v>
      </c>
      <c r="AC32" s="11">
        <v>44678</v>
      </c>
      <c r="AD32" s="11">
        <v>44679</v>
      </c>
      <c r="AE32" s="11">
        <v>44680</v>
      </c>
      <c r="AF32" s="11">
        <v>44681</v>
      </c>
      <c r="AG32" s="11"/>
      <c r="AH32" s="11"/>
      <c r="AI32" s="11"/>
      <c r="AJ32" s="11" t="str">
        <f>IF(DAY(AprSun1)=1,IF(AND(YEAR(AprSun1+27)=CalendarYear,MONTH(AprSun1+27)=4),AprSun1+27,""),IF(AND(YEAR(AprSun1+34)=CalendarYear,MONTH(AprSun1+34)=4),AprSun1+34,""))</f>
        <v/>
      </c>
      <c r="AK32" s="11" t="str">
        <f>IF(DAY(AprSun1)=1,IF(AND(YEAR(AprSun1+28)=CalendarYear,MONTH(AprSun1+28)=4),AprSun1+28,""),IF(AND(YEAR(AprSun1+35)=CalendarYear,MONTH(AprSun1+35)=4),AprSun1+35,""))</f>
        <v/>
      </c>
      <c r="AL32" s="11" t="str">
        <f>IF(DAY(AprSun1)=1,IF(AND(YEAR(AprSun1+29)=CalendarYear,MONTH(AprSun1+29)=4),AprSun1+29,""),IF(AND(YEAR(AprSun1+36)=CalendarYear,MONTH(AprSun1+36)=4),AprSun1+36,""))</f>
        <v/>
      </c>
      <c r="AM32" s="12" t="str">
        <f>IF(DAY(AprSun1)=1,IF(AND(YEAR(AprSun1+30)=CalendarYear,MONTH(AprSun1+30)=4),AprSun1+30,""),IF(AND(YEAR(AprSun1+37)=CalendarYear,MONTH(AprSun1+37)=4),AprSun1+37,""))</f>
        <v/>
      </c>
    </row>
    <row r="33" spans="2:39" s="9" customFormat="1" ht="19" customHeight="1" x14ac:dyDescent="0.15">
      <c r="B33" s="74"/>
      <c r="C33" s="69">
        <f>DATE($AJ$1,$B$32,1)</f>
        <v>44652</v>
      </c>
      <c r="D33" s="69">
        <f>C33+1</f>
        <v>44653</v>
      </c>
      <c r="E33" s="69">
        <f t="shared" ref="E33:AG33" si="4">D33+1</f>
        <v>44654</v>
      </c>
      <c r="F33" s="69">
        <f t="shared" si="4"/>
        <v>44655</v>
      </c>
      <c r="G33" s="69">
        <f t="shared" si="4"/>
        <v>44656</v>
      </c>
      <c r="H33" s="69">
        <f t="shared" si="4"/>
        <v>44657</v>
      </c>
      <c r="I33" s="69">
        <f t="shared" si="4"/>
        <v>44658</v>
      </c>
      <c r="J33" s="69">
        <f t="shared" si="4"/>
        <v>44659</v>
      </c>
      <c r="K33" s="69">
        <f t="shared" si="4"/>
        <v>44660</v>
      </c>
      <c r="L33" s="69">
        <f t="shared" si="4"/>
        <v>44661</v>
      </c>
      <c r="M33" s="69">
        <f t="shared" si="4"/>
        <v>44662</v>
      </c>
      <c r="N33" s="69">
        <f t="shared" si="4"/>
        <v>44663</v>
      </c>
      <c r="O33" s="69">
        <f t="shared" si="4"/>
        <v>44664</v>
      </c>
      <c r="P33" s="69">
        <f t="shared" si="4"/>
        <v>44665</v>
      </c>
      <c r="Q33" s="69">
        <f t="shared" si="4"/>
        <v>44666</v>
      </c>
      <c r="R33" s="69">
        <f t="shared" si="4"/>
        <v>44667</v>
      </c>
      <c r="S33" s="69">
        <f t="shared" si="4"/>
        <v>44668</v>
      </c>
      <c r="T33" s="69">
        <f t="shared" si="4"/>
        <v>44669</v>
      </c>
      <c r="U33" s="69">
        <f t="shared" si="4"/>
        <v>44670</v>
      </c>
      <c r="V33" s="69">
        <f t="shared" si="4"/>
        <v>44671</v>
      </c>
      <c r="W33" s="69">
        <f t="shared" si="4"/>
        <v>44672</v>
      </c>
      <c r="X33" s="69">
        <f t="shared" si="4"/>
        <v>44673</v>
      </c>
      <c r="Y33" s="69">
        <f t="shared" si="4"/>
        <v>44674</v>
      </c>
      <c r="Z33" s="69">
        <f t="shared" si="4"/>
        <v>44675</v>
      </c>
      <c r="AA33" s="69">
        <f t="shared" si="4"/>
        <v>44676</v>
      </c>
      <c r="AB33" s="69">
        <f t="shared" si="4"/>
        <v>44677</v>
      </c>
      <c r="AC33" s="69">
        <f t="shared" si="4"/>
        <v>44678</v>
      </c>
      <c r="AD33" s="69">
        <f t="shared" si="4"/>
        <v>44679</v>
      </c>
      <c r="AE33" s="69">
        <f t="shared" si="4"/>
        <v>44680</v>
      </c>
      <c r="AF33" s="69">
        <f t="shared" si="4"/>
        <v>44681</v>
      </c>
      <c r="AG33" s="69"/>
      <c r="AH33" s="10"/>
      <c r="AI33" s="10"/>
      <c r="AJ33" s="10" t="s">
        <v>5</v>
      </c>
      <c r="AK33" s="10" t="s">
        <v>6</v>
      </c>
      <c r="AL33" s="10" t="s">
        <v>0</v>
      </c>
      <c r="AM33" s="13" t="s">
        <v>1</v>
      </c>
    </row>
    <row r="34" spans="2:39" ht="19" customHeight="1" x14ac:dyDescent="0.15">
      <c r="B34" s="7" t="s">
        <v>35</v>
      </c>
      <c r="C34" s="15"/>
      <c r="D34" s="15"/>
      <c r="E34" s="15"/>
      <c r="F34" s="15"/>
      <c r="G34" s="15"/>
      <c r="H34" s="28"/>
      <c r="I34" s="15"/>
      <c r="J34" s="15"/>
      <c r="K34" s="21"/>
      <c r="L34" s="21"/>
      <c r="M34" s="17"/>
      <c r="N34" s="17"/>
      <c r="O34" s="17"/>
      <c r="P34" s="15"/>
      <c r="Q34" s="15"/>
      <c r="R34" s="25"/>
      <c r="S34" s="25"/>
      <c r="T34" s="25"/>
      <c r="U34" s="25"/>
      <c r="V34" s="25"/>
      <c r="W34" s="15"/>
      <c r="X34" s="15"/>
      <c r="Y34" s="25"/>
      <c r="Z34" s="25"/>
      <c r="AA34" s="25"/>
      <c r="AB34" s="25"/>
      <c r="AC34" s="25"/>
      <c r="AD34" s="15"/>
      <c r="AE34" s="15"/>
      <c r="AF34" s="25"/>
      <c r="AG34" s="25"/>
      <c r="AH34" s="25"/>
      <c r="AI34" s="25"/>
      <c r="AJ34" s="25"/>
      <c r="AK34" s="15"/>
      <c r="AL34" s="15"/>
      <c r="AM34" s="15"/>
    </row>
    <row r="35" spans="2:39" ht="19" customHeight="1" x14ac:dyDescent="0.15">
      <c r="B35" s="8"/>
      <c r="C35" s="15"/>
      <c r="D35" s="15"/>
      <c r="E35" s="15"/>
      <c r="F35" s="15"/>
      <c r="G35" s="15"/>
      <c r="H35" s="17"/>
      <c r="I35" s="15"/>
      <c r="J35" s="15"/>
      <c r="K35" s="17"/>
      <c r="L35" s="17"/>
      <c r="M35" s="17"/>
      <c r="N35" s="17"/>
      <c r="O35" s="17"/>
      <c r="P35" s="15"/>
      <c r="Q35" s="15"/>
      <c r="R35" s="25"/>
      <c r="S35" s="25"/>
      <c r="T35" s="25"/>
      <c r="U35" s="25"/>
      <c r="V35" s="25"/>
      <c r="W35" s="15"/>
      <c r="X35" s="15"/>
      <c r="Y35" s="25"/>
      <c r="Z35" s="25"/>
      <c r="AA35" s="25"/>
      <c r="AB35" s="25"/>
      <c r="AC35" s="25"/>
      <c r="AD35" s="15"/>
      <c r="AE35" s="15"/>
      <c r="AF35" s="25"/>
      <c r="AG35" s="25"/>
      <c r="AH35" s="25"/>
      <c r="AI35" s="25"/>
      <c r="AJ35" s="25"/>
      <c r="AK35" s="15"/>
      <c r="AL35" s="15"/>
      <c r="AM35" s="15"/>
    </row>
    <row r="36" spans="2:39" ht="19" customHeight="1" x14ac:dyDescent="0.15">
      <c r="B36" s="8"/>
      <c r="C36" s="15"/>
      <c r="D36" s="15"/>
      <c r="E36" s="15"/>
      <c r="F36" s="15"/>
      <c r="G36" s="15"/>
      <c r="H36" s="28"/>
      <c r="I36" s="15"/>
      <c r="J36" s="15"/>
      <c r="K36" s="21"/>
      <c r="L36" s="21"/>
      <c r="M36" s="17"/>
      <c r="N36" s="17"/>
      <c r="O36" s="17"/>
      <c r="P36" s="15"/>
      <c r="Q36" s="15"/>
      <c r="R36" s="25"/>
      <c r="S36" s="25"/>
      <c r="T36" s="25"/>
      <c r="U36" s="25"/>
      <c r="V36" s="25"/>
      <c r="W36" s="15"/>
      <c r="X36" s="15"/>
      <c r="Y36" s="25"/>
      <c r="Z36" s="25"/>
      <c r="AA36" s="25"/>
      <c r="AB36" s="25"/>
      <c r="AC36" s="25"/>
      <c r="AD36" s="15"/>
      <c r="AE36" s="15"/>
      <c r="AF36" s="25"/>
      <c r="AG36" s="25"/>
      <c r="AH36" s="25"/>
      <c r="AI36" s="25"/>
      <c r="AJ36" s="25"/>
      <c r="AK36" s="15"/>
      <c r="AL36" s="15"/>
      <c r="AM36" s="15"/>
    </row>
    <row r="37" spans="2:39" ht="19" customHeight="1" x14ac:dyDescent="0.15">
      <c r="B37" s="8"/>
      <c r="C37" s="15"/>
      <c r="D37" s="15"/>
      <c r="E37" s="15"/>
      <c r="F37" s="15"/>
      <c r="G37" s="15"/>
      <c r="H37" s="17"/>
      <c r="I37" s="15"/>
      <c r="J37" s="15"/>
      <c r="K37" s="17"/>
      <c r="L37" s="17"/>
      <c r="M37" s="17"/>
      <c r="N37" s="17"/>
      <c r="O37" s="17"/>
      <c r="P37" s="15"/>
      <c r="Q37" s="15"/>
      <c r="R37" s="25"/>
      <c r="S37" s="25"/>
      <c r="T37" s="25"/>
      <c r="U37" s="25"/>
      <c r="V37" s="25"/>
      <c r="W37" s="15"/>
      <c r="X37" s="15"/>
      <c r="Y37" s="25"/>
      <c r="Z37" s="25"/>
      <c r="AA37" s="25"/>
      <c r="AB37" s="25"/>
      <c r="AC37" s="25"/>
      <c r="AD37" s="15"/>
      <c r="AE37" s="15"/>
      <c r="AF37" s="25"/>
      <c r="AG37" s="25"/>
      <c r="AH37" s="25"/>
      <c r="AI37" s="25"/>
      <c r="AJ37" s="25"/>
      <c r="AK37" s="15"/>
      <c r="AL37" s="15"/>
      <c r="AM37" s="15"/>
    </row>
    <row r="38" spans="2:39" ht="19" customHeight="1" x14ac:dyDescent="0.15">
      <c r="B38" s="8"/>
      <c r="C38" s="16"/>
      <c r="D38" s="16"/>
      <c r="E38" s="16"/>
      <c r="F38" s="16"/>
      <c r="G38" s="16"/>
      <c r="H38" s="17"/>
      <c r="I38" s="16"/>
      <c r="J38" s="16"/>
      <c r="K38" s="17"/>
      <c r="L38" s="17"/>
      <c r="M38" s="17"/>
      <c r="N38" s="17"/>
      <c r="O38" s="17"/>
      <c r="P38" s="16"/>
      <c r="Q38" s="16"/>
      <c r="R38" s="17"/>
      <c r="S38" s="17"/>
      <c r="T38" s="17"/>
      <c r="U38" s="17"/>
      <c r="V38" s="17"/>
      <c r="W38" s="16"/>
      <c r="X38" s="16"/>
      <c r="Y38" s="17"/>
      <c r="Z38" s="17"/>
      <c r="AA38" s="17"/>
      <c r="AB38" s="17"/>
      <c r="AC38" s="17"/>
      <c r="AD38" s="16"/>
      <c r="AE38" s="16"/>
      <c r="AF38" s="17"/>
      <c r="AG38" s="17"/>
      <c r="AH38" s="17"/>
      <c r="AI38" s="17"/>
      <c r="AJ38" s="17"/>
      <c r="AK38" s="16"/>
      <c r="AL38" s="16"/>
      <c r="AM38" s="16"/>
    </row>
    <row r="39" spans="2:39" s="57" customFormat="1" ht="19" customHeight="1" x14ac:dyDescent="0.15">
      <c r="B39" s="35"/>
      <c r="C39" s="37"/>
      <c r="D39" s="37"/>
      <c r="E39" s="37"/>
      <c r="F39" s="37"/>
      <c r="G39" s="37"/>
      <c r="H39" s="34"/>
      <c r="I39" s="37"/>
      <c r="J39" s="37"/>
      <c r="K39" s="34"/>
      <c r="L39" s="34"/>
      <c r="M39" s="34"/>
      <c r="N39" s="34"/>
      <c r="O39" s="34"/>
      <c r="P39" s="37"/>
      <c r="Q39" s="37"/>
      <c r="R39" s="34"/>
      <c r="S39" s="34"/>
      <c r="T39" s="34"/>
      <c r="U39" s="34"/>
      <c r="V39" s="34"/>
      <c r="W39" s="37"/>
      <c r="X39" s="37"/>
      <c r="Y39" s="34"/>
      <c r="Z39" s="34"/>
      <c r="AA39" s="34"/>
      <c r="AB39" s="34"/>
      <c r="AC39" s="34"/>
      <c r="AD39" s="37"/>
      <c r="AE39" s="37"/>
      <c r="AF39" s="34"/>
      <c r="AG39" s="34"/>
      <c r="AH39" s="34"/>
      <c r="AI39" s="34"/>
      <c r="AJ39" s="34"/>
      <c r="AK39" s="37"/>
      <c r="AL39" s="37"/>
      <c r="AM39" s="37"/>
    </row>
    <row r="40" spans="2:39" ht="20" customHeight="1" x14ac:dyDescent="0.15"/>
    <row r="41" spans="2:39" s="9" customFormat="1" ht="19" customHeight="1" x14ac:dyDescent="0.15">
      <c r="B41" s="75">
        <v>5</v>
      </c>
      <c r="C41" s="11">
        <v>44682</v>
      </c>
      <c r="D41" s="11" t="str">
        <f>IF(DAY(MaySun1)=1,"",IF(AND(YEAR(MaySun1+2)=CalendarYear,MONTH(MaySun1+2)=5),MaySun1+2,""))</f>
        <v/>
      </c>
      <c r="E41" s="11" t="str">
        <f>IF(DAY(MaySun1)=1,"",IF(AND(YEAR(MaySun1+3)=CalendarYear,MONTH(MaySun1+3)=5),MaySun1+3,""))</f>
        <v/>
      </c>
      <c r="F41" s="11" t="str">
        <f>IF(DAY(MaySun1)=1,"",IF(AND(YEAR(MaySun1+4)=CalendarYear,MONTH(MaySun1+4)=5),MaySun1+4,""))</f>
        <v/>
      </c>
      <c r="G41" s="11" t="str">
        <f>IF(DAY(MaySun1)=1,"",IF(AND(YEAR(MaySun1+5)=CalendarYear,MONTH(MaySun1+5)=5),MaySun1+5,""))</f>
        <v/>
      </c>
      <c r="H41" s="11" t="str">
        <f>IF(DAY(MaySun1)=1,"",IF(AND(YEAR(MaySun1+6)=CalendarYear,MONTH(MaySun1+6)=5),MaySun1+6,""))</f>
        <v/>
      </c>
      <c r="I41" s="11" t="str">
        <f>IF(DAY(MaySun1)=1,IF(AND(YEAR(MaySun1)=CalendarYear,MONTH(MaySun1)=5),MaySun1,""),IF(AND(YEAR(MaySun1+7)=CalendarYear,MONTH(MaySun1+7)=5),MaySun1+7,""))</f>
        <v/>
      </c>
      <c r="J41" s="11" t="str">
        <f>IF(DAY(MaySun1)=1,IF(AND(YEAR(MaySun1+1)=CalendarYear,MONTH(MaySun1+1)=5),MaySun1+1,""),IF(AND(YEAR(MaySun1+8)=CalendarYear,MONTH(MaySun1+8)=5),MaySun1+8,""))</f>
        <v/>
      </c>
      <c r="K41" s="11" t="str">
        <f>IF(DAY(MaySun1)=1,IF(AND(YEAR(MaySun1+2)=CalendarYear,MONTH(MaySun1+2)=5),MaySun1+2,""),IF(AND(YEAR(MaySun1+9)=CalendarYear,MONTH(MaySun1+9)=5),MaySun1+9,""))</f>
        <v/>
      </c>
      <c r="L41" s="11" t="str">
        <f>IF(DAY(MaySun1)=1,IF(AND(YEAR(MaySun1+3)=CalendarYear,MONTH(MaySun1+3)=5),MaySun1+3,""),IF(AND(YEAR(MaySun1+10)=CalendarYear,MONTH(MaySun1+10)=5),MaySun1+10,""))</f>
        <v/>
      </c>
      <c r="M41" s="11" t="str">
        <f>IF(DAY(MaySun1)=1,IF(AND(YEAR(MaySun1+4)=CalendarYear,MONTH(MaySun1+4)=5),MaySun1+4,""),IF(AND(YEAR(MaySun1+11)=CalendarYear,MONTH(MaySun1+11)=5),MaySun1+11,""))</f>
        <v/>
      </c>
      <c r="N41" s="11" t="str">
        <f>IF(DAY(MaySun1)=1,IF(AND(YEAR(MaySun1+5)=CalendarYear,MONTH(MaySun1+5)=5),MaySun1+5,""),IF(AND(YEAR(MaySun1+12)=CalendarYear,MONTH(MaySun1+12)=5),MaySun1+12,""))</f>
        <v/>
      </c>
      <c r="O41" s="11" t="str">
        <f>IF(DAY(MaySun1)=1,IF(AND(YEAR(MaySun1+6)=CalendarYear,MONTH(MaySun1+6)=5),MaySun1+6,""),IF(AND(YEAR(MaySun1+13)=CalendarYear,MONTH(MaySun1+13)=5),MaySun1+13,""))</f>
        <v/>
      </c>
      <c r="P41" s="11" t="str">
        <f>IF(DAY(MaySun1)=1,IF(AND(YEAR(MaySun1+7)=CalendarYear,MONTH(MaySun1+7)=5),MaySun1+7,""),IF(AND(YEAR(MaySun1+14)=CalendarYear,MONTH(MaySun1+14)=5),MaySun1+14,""))</f>
        <v/>
      </c>
      <c r="Q41" s="11" t="str">
        <f>IF(DAY(MaySun1)=1,IF(AND(YEAR(MaySun1+8)=CalendarYear,MONTH(MaySun1+8)=5),MaySun1+8,""),IF(AND(YEAR(MaySun1+15)=CalendarYear,MONTH(MaySun1+15)=5),MaySun1+15,""))</f>
        <v/>
      </c>
      <c r="R41" s="11" t="str">
        <f>IF(DAY(MaySun1)=1,IF(AND(YEAR(MaySun1+9)=CalendarYear,MONTH(MaySun1+9)=5),MaySun1+9,""),IF(AND(YEAR(MaySun1+16)=CalendarYear,MONTH(MaySun1+16)=5),MaySun1+16,""))</f>
        <v/>
      </c>
      <c r="S41" s="11" t="str">
        <f>IF(DAY(MaySun1)=1,IF(AND(YEAR(MaySun1+10)=CalendarYear,MONTH(MaySun1+10)=5),MaySun1+10,""),IF(AND(YEAR(MaySun1+17)=CalendarYear,MONTH(MaySun1+17)=5),MaySun1+17,""))</f>
        <v/>
      </c>
      <c r="T41" s="11" t="str">
        <f>IF(DAY(MaySun1)=1,IF(AND(YEAR(MaySun1+11)=CalendarYear,MONTH(MaySun1+11)=5),MaySun1+11,""),IF(AND(YEAR(MaySun1+18)=CalendarYear,MONTH(MaySun1+18)=5),MaySun1+18,""))</f>
        <v/>
      </c>
      <c r="U41" s="11" t="str">
        <f>IF(DAY(MaySun1)=1,IF(AND(YEAR(MaySun1+12)=CalendarYear,MONTH(MaySun1+12)=5),MaySun1+12,""),IF(AND(YEAR(MaySun1+19)=CalendarYear,MONTH(MaySun1+19)=5),MaySun1+19,""))</f>
        <v/>
      </c>
      <c r="V41" s="11" t="str">
        <f>IF(DAY(MaySun1)=1,IF(AND(YEAR(MaySun1+13)=CalendarYear,MONTH(MaySun1+13)=5),MaySun1+13,""),IF(AND(YEAR(MaySun1+20)=CalendarYear,MONTH(MaySun1+20)=5),MaySun1+20,""))</f>
        <v/>
      </c>
      <c r="W41" s="11" t="str">
        <f>IF(DAY(MaySun1)=1,IF(AND(YEAR(MaySun1+14)=CalendarYear,MONTH(MaySun1+14)=5),MaySun1+14,""),IF(AND(YEAR(MaySun1+21)=CalendarYear,MONTH(MaySun1+21)=5),MaySun1+21,""))</f>
        <v/>
      </c>
      <c r="X41" s="11" t="str">
        <f>IF(DAY(MaySun1)=1,IF(AND(YEAR(MaySun1+15)=CalendarYear,MONTH(MaySun1+15)=5),MaySun1+15,""),IF(AND(YEAR(MaySun1+22)=CalendarYear,MONTH(MaySun1+22)=5),MaySun1+22,""))</f>
        <v/>
      </c>
      <c r="Y41" s="11" t="str">
        <f>IF(DAY(MaySun1)=1,IF(AND(YEAR(MaySun1+16)=CalendarYear,MONTH(MaySun1+16)=5),MaySun1+16,""),IF(AND(YEAR(MaySun1+23)=CalendarYear,MONTH(MaySun1+23)=5),MaySun1+23,""))</f>
        <v/>
      </c>
      <c r="Z41" s="11" t="str">
        <f>IF(DAY(MaySun1)=1,IF(AND(YEAR(MaySun1+17)=CalendarYear,MONTH(MaySun1+17)=5),MaySun1+17,""),IF(AND(YEAR(MaySun1+24)=CalendarYear,MONTH(MaySun1+24)=5),MaySun1+24,""))</f>
        <v/>
      </c>
      <c r="AA41" s="11" t="str">
        <f>IF(DAY(MaySun1)=1,IF(AND(YEAR(MaySun1+18)=CalendarYear,MONTH(MaySun1+18)=5),MaySun1+18,""),IF(AND(YEAR(MaySun1+25)=CalendarYear,MONTH(MaySun1+25)=5),MaySun1+25,""))</f>
        <v/>
      </c>
      <c r="AB41" s="11" t="str">
        <f>IF(DAY(MaySun1)=1,IF(AND(YEAR(MaySun1+19)=CalendarYear,MONTH(MaySun1+19)=5),MaySun1+19,""),IF(AND(YEAR(MaySun1+26)=CalendarYear,MONTH(MaySun1+26)=5),MaySun1+26,""))</f>
        <v/>
      </c>
      <c r="AC41" s="11" t="str">
        <f>IF(DAY(MaySun1)=1,IF(AND(YEAR(MaySun1+20)=CalendarYear,MONTH(MaySun1+20)=5),MaySun1+20,""),IF(AND(YEAR(MaySun1+27)=CalendarYear,MONTH(MaySun1+27)=5),MaySun1+27,""))</f>
        <v/>
      </c>
      <c r="AD41" s="11" t="str">
        <f>IF(DAY(MaySun1)=1,IF(AND(YEAR(MaySun1+21)=CalendarYear,MONTH(MaySun1+21)=5),MaySun1+21,""),IF(AND(YEAR(MaySun1+28)=CalendarYear,MONTH(MaySun1+28)=5),MaySun1+28,""))</f>
        <v/>
      </c>
      <c r="AE41" s="11" t="str">
        <f>IF(DAY(MaySun1)=1,IF(AND(YEAR(MaySun1+22)=CalendarYear,MONTH(MaySun1+22)=5),MaySun1+22,""),IF(AND(YEAR(MaySun1+29)=CalendarYear,MONTH(MaySun1+29)=5),MaySun1+29,""))</f>
        <v/>
      </c>
      <c r="AF41" s="11" t="str">
        <f>IF(DAY(MaySun1)=1,IF(AND(YEAR(MaySun1+23)=CalendarYear,MONTH(MaySun1+23)=5),MaySun1+23,""),IF(AND(YEAR(MaySun1+30)=CalendarYear,MONTH(MaySun1+30)=5),MaySun1+30,""))</f>
        <v/>
      </c>
      <c r="AG41" s="11" t="str">
        <f>IF(DAY(MaySun1)=1,IF(AND(YEAR(MaySun1+24)=CalendarYear,MONTH(MaySun1+24)=5),MaySun1+24,""),IF(AND(YEAR(MaySun1+31)=CalendarYear,MONTH(MaySun1+31)=5),MaySun1+31,""))</f>
        <v/>
      </c>
      <c r="AH41" s="11" t="str">
        <f>IF(DAY(MaySun1)=1,IF(AND(YEAR(MaySun1+25)=CalendarYear,MONTH(MaySun1+25)=5),MaySun1+25,""),IF(AND(YEAR(MaySun1+32)=CalendarYear,MONTH(MaySun1+32)=5),MaySun1+32,""))</f>
        <v/>
      </c>
      <c r="AI41" s="11" t="str">
        <f>IF(DAY(MaySun1)=1,IF(AND(YEAR(MaySun1+26)=CalendarYear,MONTH(MaySun1+26)=5),MaySun1+26,""),IF(AND(YEAR(MaySun1+33)=CalendarYear,MONTH(MaySun1+33)=5),MaySun1+33,""))</f>
        <v/>
      </c>
      <c r="AJ41" s="11" t="str">
        <f>IF(DAY(MaySun1)=1,IF(AND(YEAR(MaySun1+27)=CalendarYear,MONTH(MaySun1+27)=5),MaySun1+27,""),IF(AND(YEAR(MaySun1+34)=CalendarYear,MONTH(MaySun1+34)=5),MaySun1+34,""))</f>
        <v/>
      </c>
      <c r="AK41" s="11" t="str">
        <f>IF(DAY(MaySun1)=1,IF(AND(YEAR(MaySun1+28)=CalendarYear,MONTH(MaySun1+28)=5),MaySun1+28,""),IF(AND(YEAR(MaySun1+35)=CalendarYear,MONTH(MaySun1+35)=5),MaySun1+35,""))</f>
        <v/>
      </c>
      <c r="AL41" s="11" t="str">
        <f>IF(DAY(MaySun1)=1,IF(AND(YEAR(MaySun1+29)=CalendarYear,MONTH(MaySun1+29)=5),MaySun1+29,""),IF(AND(YEAR(MaySun1+36)=CalendarYear,MONTH(MaySun1+36)=5),MaySun1+36,""))</f>
        <v/>
      </c>
      <c r="AM41" s="12" t="str">
        <f>IF(DAY(MaySun1)=1,IF(AND(YEAR(MaySun1+30)=CalendarYear,MONTH(MaySun1+30)=5),MaySun1+30,""),IF(AND(YEAR(MaySun1+37)=CalendarYear,MONTH(MaySun1+37)=5),MaySun1+37,""))</f>
        <v/>
      </c>
    </row>
    <row r="42" spans="2:39" s="9" customFormat="1" ht="19" customHeight="1" x14ac:dyDescent="0.15">
      <c r="B42" s="75"/>
      <c r="C42" s="10" t="s">
        <v>0</v>
      </c>
      <c r="D42" s="10" t="s">
        <v>1</v>
      </c>
      <c r="E42" s="10" t="s">
        <v>2</v>
      </c>
      <c r="F42" s="10" t="s">
        <v>3</v>
      </c>
      <c r="G42" s="10" t="s">
        <v>4</v>
      </c>
      <c r="H42" s="10" t="s">
        <v>5</v>
      </c>
      <c r="I42" s="10" t="s">
        <v>6</v>
      </c>
      <c r="J42" s="10" t="s">
        <v>0</v>
      </c>
      <c r="K42" s="10" t="s">
        <v>1</v>
      </c>
      <c r="L42" s="10" t="s">
        <v>2</v>
      </c>
      <c r="M42" s="10" t="s">
        <v>3</v>
      </c>
      <c r="N42" s="10" t="s">
        <v>4</v>
      </c>
      <c r="O42" s="10" t="s">
        <v>5</v>
      </c>
      <c r="P42" s="10" t="s">
        <v>6</v>
      </c>
      <c r="Q42" s="10" t="s">
        <v>0</v>
      </c>
      <c r="R42" s="10" t="s">
        <v>1</v>
      </c>
      <c r="S42" s="10" t="s">
        <v>2</v>
      </c>
      <c r="T42" s="10" t="s">
        <v>3</v>
      </c>
      <c r="U42" s="10" t="s">
        <v>4</v>
      </c>
      <c r="V42" s="10" t="s">
        <v>5</v>
      </c>
      <c r="W42" s="10" t="s">
        <v>6</v>
      </c>
      <c r="X42" s="10" t="s">
        <v>0</v>
      </c>
      <c r="Y42" s="10" t="s">
        <v>1</v>
      </c>
      <c r="Z42" s="10" t="s">
        <v>2</v>
      </c>
      <c r="AA42" s="10" t="s">
        <v>3</v>
      </c>
      <c r="AB42" s="10" t="s">
        <v>4</v>
      </c>
      <c r="AC42" s="10" t="s">
        <v>5</v>
      </c>
      <c r="AD42" s="10" t="s">
        <v>6</v>
      </c>
      <c r="AE42" s="10" t="s">
        <v>0</v>
      </c>
      <c r="AF42" s="10" t="s">
        <v>1</v>
      </c>
      <c r="AG42" s="10" t="s">
        <v>2</v>
      </c>
      <c r="AH42" s="10" t="s">
        <v>3</v>
      </c>
      <c r="AI42" s="10" t="s">
        <v>4</v>
      </c>
      <c r="AJ42" s="10" t="s">
        <v>5</v>
      </c>
      <c r="AK42" s="10" t="s">
        <v>6</v>
      </c>
      <c r="AL42" s="10" t="s">
        <v>0</v>
      </c>
      <c r="AM42" s="13" t="s">
        <v>1</v>
      </c>
    </row>
    <row r="43" spans="2:39" ht="19" customHeight="1" x14ac:dyDescent="0.15">
      <c r="B43" s="7"/>
      <c r="C43" s="15"/>
      <c r="D43" s="15"/>
      <c r="E43" s="15"/>
      <c r="F43" s="15"/>
      <c r="G43" s="15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15"/>
      <c r="S43" s="15"/>
      <c r="T43" s="15"/>
      <c r="U43" s="15"/>
      <c r="V43" s="15"/>
      <c r="W43" s="15"/>
      <c r="X43" s="15"/>
      <c r="Y43" s="15"/>
      <c r="Z43" s="15"/>
      <c r="AA43" s="15"/>
      <c r="AB43" s="15"/>
      <c r="AC43" s="15"/>
      <c r="AD43" s="15"/>
      <c r="AE43" s="15"/>
      <c r="AF43" s="15"/>
      <c r="AG43" s="15"/>
      <c r="AH43" s="15"/>
      <c r="AI43" s="15"/>
      <c r="AJ43" s="15"/>
      <c r="AK43" s="15"/>
      <c r="AL43" s="15"/>
      <c r="AM43" s="15"/>
    </row>
    <row r="44" spans="2:39" ht="19" customHeight="1" x14ac:dyDescent="0.15">
      <c r="B44" s="8"/>
      <c r="C44" s="15"/>
      <c r="D44" s="15"/>
      <c r="E44" s="15"/>
      <c r="F44" s="15"/>
      <c r="G44" s="15"/>
      <c r="H44" s="15"/>
      <c r="I44" s="15"/>
      <c r="J44" s="15"/>
      <c r="K44" s="15"/>
      <c r="L44" s="15"/>
      <c r="M44" s="15"/>
      <c r="N44" s="15"/>
      <c r="O44" s="15"/>
      <c r="P44" s="15"/>
      <c r="Q44" s="15"/>
      <c r="R44" s="15"/>
      <c r="S44" s="15"/>
      <c r="T44" s="15"/>
      <c r="U44" s="15"/>
      <c r="V44" s="15"/>
      <c r="W44" s="15"/>
      <c r="X44" s="15"/>
      <c r="Y44" s="15"/>
      <c r="Z44" s="15"/>
      <c r="AA44" s="15"/>
      <c r="AB44" s="15"/>
      <c r="AC44" s="15"/>
      <c r="AD44" s="15"/>
      <c r="AE44" s="15"/>
      <c r="AF44" s="15"/>
      <c r="AG44" s="15"/>
      <c r="AH44" s="15"/>
      <c r="AI44" s="15"/>
      <c r="AJ44" s="15"/>
      <c r="AK44" s="15"/>
      <c r="AL44" s="15"/>
      <c r="AM44" s="15"/>
    </row>
    <row r="45" spans="2:39" ht="19" customHeight="1" x14ac:dyDescent="0.15">
      <c r="B45" s="8"/>
      <c r="C45" s="15"/>
      <c r="D45" s="15"/>
      <c r="E45" s="15"/>
      <c r="F45" s="15"/>
      <c r="G45" s="15"/>
      <c r="H45" s="15"/>
      <c r="I45" s="15"/>
      <c r="J45" s="15"/>
      <c r="K45" s="15"/>
      <c r="L45" s="15"/>
      <c r="M45" s="15"/>
      <c r="N45" s="15"/>
      <c r="O45" s="15"/>
      <c r="P45" s="15"/>
      <c r="Q45" s="15"/>
      <c r="R45" s="15"/>
      <c r="S45" s="15"/>
      <c r="T45" s="15"/>
      <c r="U45" s="15"/>
      <c r="V45" s="15"/>
      <c r="W45" s="15"/>
      <c r="X45" s="15"/>
      <c r="Y45" s="15"/>
      <c r="Z45" s="15"/>
      <c r="AA45" s="15"/>
      <c r="AB45" s="15"/>
      <c r="AC45" s="15"/>
      <c r="AD45" s="15"/>
      <c r="AE45" s="15"/>
      <c r="AF45" s="15"/>
      <c r="AG45" s="15"/>
      <c r="AH45" s="15"/>
      <c r="AI45" s="15"/>
      <c r="AJ45" s="15"/>
      <c r="AK45" s="15"/>
      <c r="AL45" s="15"/>
      <c r="AM45" s="15"/>
    </row>
    <row r="46" spans="2:39" ht="19" customHeight="1" x14ac:dyDescent="0.15">
      <c r="B46" s="8"/>
      <c r="C46" s="16"/>
      <c r="D46" s="16"/>
      <c r="E46" s="16"/>
      <c r="F46" s="16"/>
      <c r="G46" s="16"/>
      <c r="H46" s="16"/>
      <c r="I46" s="16"/>
      <c r="J46" s="16"/>
      <c r="K46" s="16"/>
      <c r="L46" s="16"/>
      <c r="M46" s="16"/>
      <c r="N46" s="16"/>
      <c r="O46" s="16"/>
      <c r="P46" s="16"/>
      <c r="Q46" s="16"/>
      <c r="R46" s="16"/>
      <c r="S46" s="16"/>
      <c r="T46" s="16"/>
      <c r="U46" s="16"/>
      <c r="V46" s="16"/>
      <c r="W46" s="16"/>
      <c r="X46" s="16"/>
      <c r="Y46" s="16"/>
      <c r="Z46" s="16"/>
      <c r="AA46" s="16"/>
      <c r="AB46" s="16"/>
      <c r="AC46" s="16"/>
      <c r="AD46" s="16"/>
      <c r="AE46" s="16"/>
      <c r="AF46" s="16"/>
      <c r="AG46" s="16"/>
      <c r="AH46" s="16"/>
      <c r="AI46" s="16"/>
      <c r="AJ46" s="16"/>
      <c r="AK46" s="16"/>
      <c r="AL46" s="16"/>
      <c r="AM46" s="16"/>
    </row>
    <row r="47" spans="2:39" ht="19" customHeight="1" x14ac:dyDescent="0.15">
      <c r="B47" s="8"/>
      <c r="C47" s="16"/>
      <c r="D47" s="16"/>
      <c r="E47" s="16"/>
      <c r="F47" s="16"/>
      <c r="G47" s="16"/>
      <c r="H47" s="16"/>
      <c r="I47" s="16"/>
      <c r="J47" s="16"/>
      <c r="K47" s="16"/>
      <c r="L47" s="16"/>
      <c r="M47" s="16"/>
      <c r="N47" s="16"/>
      <c r="O47" s="16"/>
      <c r="P47" s="16"/>
      <c r="Q47" s="16"/>
      <c r="R47" s="16"/>
      <c r="S47" s="16"/>
      <c r="T47" s="16"/>
      <c r="U47" s="16"/>
      <c r="V47" s="16"/>
      <c r="W47" s="16"/>
      <c r="X47" s="16"/>
      <c r="Y47" s="16"/>
      <c r="Z47" s="16"/>
      <c r="AA47" s="16"/>
      <c r="AB47" s="16"/>
      <c r="AC47" s="16"/>
      <c r="AD47" s="16"/>
      <c r="AE47" s="16"/>
      <c r="AF47" s="16"/>
      <c r="AG47" s="16"/>
      <c r="AH47" s="16"/>
      <c r="AI47" s="16"/>
      <c r="AJ47" s="16"/>
      <c r="AK47" s="16"/>
      <c r="AL47" s="16"/>
      <c r="AM47" s="16"/>
    </row>
    <row r="48" spans="2:39" ht="19" customHeight="1" x14ac:dyDescent="0.15">
      <c r="B48" s="61"/>
      <c r="C48" s="62"/>
      <c r="D48" s="62"/>
      <c r="E48" s="62"/>
      <c r="F48" s="62"/>
      <c r="G48" s="62"/>
      <c r="H48" s="62"/>
      <c r="I48" s="62"/>
      <c r="J48" s="62"/>
      <c r="K48" s="62"/>
      <c r="L48" s="62"/>
      <c r="M48" s="62"/>
      <c r="N48" s="62"/>
      <c r="O48" s="62"/>
      <c r="P48" s="62"/>
      <c r="Q48" s="62"/>
      <c r="R48" s="62"/>
      <c r="S48" s="62"/>
      <c r="T48" s="62"/>
      <c r="U48" s="62"/>
      <c r="V48" s="62"/>
      <c r="W48" s="62"/>
      <c r="X48" s="62"/>
      <c r="Y48" s="62"/>
      <c r="Z48" s="62"/>
      <c r="AA48" s="62"/>
      <c r="AB48" s="62"/>
      <c r="AC48" s="62"/>
      <c r="AD48" s="62"/>
      <c r="AE48" s="62"/>
      <c r="AF48" s="62"/>
      <c r="AG48" s="62"/>
      <c r="AH48" s="62"/>
      <c r="AI48" s="62"/>
      <c r="AJ48" s="62"/>
      <c r="AK48" s="62"/>
      <c r="AL48" s="62"/>
      <c r="AM48" s="62"/>
    </row>
    <row r="49" spans="2:39" ht="16" customHeight="1" x14ac:dyDescent="0.15"/>
    <row r="50" spans="2:39" s="9" customFormat="1" ht="19" customHeight="1" x14ac:dyDescent="0.15">
      <c r="B50" s="76">
        <v>6</v>
      </c>
      <c r="C50" s="11">
        <v>44713</v>
      </c>
      <c r="D50" s="11" t="str">
        <f>IF(DAY(JunSun1)=1,"",IF(AND(YEAR(JunSun1+2)=CalendarYear,MONTH(JunSun1+2)=6),JunSun1+2,""))</f>
        <v/>
      </c>
      <c r="E50" s="11" t="str">
        <f>IF(DAY(JunSun1)=1,"",IF(AND(YEAR(JunSun1+3)=CalendarYear,MONTH(JunSun1+3)=6),JunSun1+3,""))</f>
        <v/>
      </c>
      <c r="F50" s="11" t="str">
        <f>IF(DAY(JunSun1)=1,"",IF(AND(YEAR(JunSun1+4)=CalendarYear,MONTH(JunSun1+4)=6),JunSun1+4,""))</f>
        <v/>
      </c>
      <c r="G50" s="11" t="str">
        <f>IF(DAY(JunSun1)=1,"",IF(AND(YEAR(JunSun1+5)=CalendarYear,MONTH(JunSun1+5)=6),JunSun1+5,""))</f>
        <v/>
      </c>
      <c r="H50" s="11" t="str">
        <f>IF(DAY(JunSun1)=1,"",IF(AND(YEAR(JunSun1+6)=CalendarYear,MONTH(JunSun1+6)=6),JunSun1+6,""))</f>
        <v/>
      </c>
      <c r="I50" s="11" t="str">
        <f>IF(DAY(JunSun1)=1,IF(AND(YEAR(JunSun1)=CalendarYear,MONTH(JunSun1)=6),JunSun1,""),IF(AND(YEAR(JunSun1+7)=CalendarYear,MONTH(JunSun1+7)=6),JunSun1+7,""))</f>
        <v/>
      </c>
      <c r="J50" s="11" t="str">
        <f>IF(DAY(JunSun1)=1,IF(AND(YEAR(JunSun1+1)=CalendarYear,MONTH(JunSun1+1)=6),JunSun1+1,""),IF(AND(YEAR(JunSun1+8)=CalendarYear,MONTH(JunSun1+8)=6),JunSun1+8,""))</f>
        <v/>
      </c>
      <c r="K50" s="11" t="str">
        <f>IF(DAY(JunSun1)=1,IF(AND(YEAR(JunSun1+2)=CalendarYear,MONTH(JunSun1+2)=6),JunSun1+2,""),IF(AND(YEAR(JunSun1+9)=CalendarYear,MONTH(JunSun1+9)=6),JunSun1+9,""))</f>
        <v/>
      </c>
      <c r="L50" s="11" t="str">
        <f>IF(DAY(JunSun1)=1,IF(AND(YEAR(JunSun1+3)=CalendarYear,MONTH(JunSun1+3)=6),JunSun1+3,""),IF(AND(YEAR(JunSun1+10)=CalendarYear,MONTH(JunSun1+10)=6),JunSun1+10,""))</f>
        <v/>
      </c>
      <c r="M50" s="11" t="str">
        <f>IF(DAY(JunSun1)=1,IF(AND(YEAR(JunSun1+4)=CalendarYear,MONTH(JunSun1+4)=6),JunSun1+4,""),IF(AND(YEAR(JunSun1+11)=CalendarYear,MONTH(JunSun1+11)=6),JunSun1+11,""))</f>
        <v/>
      </c>
      <c r="N50" s="11" t="str">
        <f>IF(DAY(JunSun1)=1,IF(AND(YEAR(JunSun1+5)=CalendarYear,MONTH(JunSun1+5)=6),JunSun1+5,""),IF(AND(YEAR(JunSun1+12)=CalendarYear,MONTH(JunSun1+12)=6),JunSun1+12,""))</f>
        <v/>
      </c>
      <c r="O50" s="11" t="str">
        <f>IF(DAY(JunSun1)=1,IF(AND(YEAR(JunSun1+6)=CalendarYear,MONTH(JunSun1+6)=6),JunSun1+6,""),IF(AND(YEAR(JunSun1+13)=CalendarYear,MONTH(JunSun1+13)=6),JunSun1+13,""))</f>
        <v/>
      </c>
      <c r="P50" s="11" t="str">
        <f>IF(DAY(JunSun1)=1,IF(AND(YEAR(JunSun1+7)=CalendarYear,MONTH(JunSun1+7)=6),JunSun1+7,""),IF(AND(YEAR(JunSun1+14)=CalendarYear,MONTH(JunSun1+14)=6),JunSun1+14,""))</f>
        <v/>
      </c>
      <c r="Q50" s="11" t="str">
        <f>IF(DAY(JunSun1)=1,IF(AND(YEAR(JunSun1+8)=CalendarYear,MONTH(JunSun1+8)=6),JunSun1+8,""),IF(AND(YEAR(JunSun1+15)=CalendarYear,MONTH(JunSun1+15)=6),JunSun1+15,""))</f>
        <v/>
      </c>
      <c r="R50" s="11" t="str">
        <f>IF(DAY(JunSun1)=1,IF(AND(YEAR(JunSun1+9)=CalendarYear,MONTH(JunSun1+9)=6),JunSun1+9,""),IF(AND(YEAR(JunSun1+16)=CalendarYear,MONTH(JunSun1+16)=6),JunSun1+16,""))</f>
        <v/>
      </c>
      <c r="S50" s="11" t="str">
        <f>IF(DAY(JunSun1)=1,IF(AND(YEAR(JunSun1+10)=CalendarYear,MONTH(JunSun1+10)=6),JunSun1+10,""),IF(AND(YEAR(JunSun1+17)=CalendarYear,MONTH(JunSun1+17)=6),JunSun1+17,""))</f>
        <v/>
      </c>
      <c r="T50" s="11" t="str">
        <f>IF(DAY(JunSun1)=1,IF(AND(YEAR(JunSun1+11)=CalendarYear,MONTH(JunSun1+11)=6),JunSun1+11,""),IF(AND(YEAR(JunSun1+18)=CalendarYear,MONTH(JunSun1+18)=6),JunSun1+18,""))</f>
        <v/>
      </c>
      <c r="U50" s="11" t="str">
        <f>IF(DAY(JunSun1)=1,IF(AND(YEAR(JunSun1+12)=CalendarYear,MONTH(JunSun1+12)=6),JunSun1+12,""),IF(AND(YEAR(JunSun1+19)=CalendarYear,MONTH(JunSun1+19)=6),JunSun1+19,""))</f>
        <v/>
      </c>
      <c r="V50" s="11" t="str">
        <f>IF(DAY(JunSun1)=1,IF(AND(YEAR(JunSun1+13)=CalendarYear,MONTH(JunSun1+13)=6),JunSun1+13,""),IF(AND(YEAR(JunSun1+20)=CalendarYear,MONTH(JunSun1+20)=6),JunSun1+20,""))</f>
        <v/>
      </c>
      <c r="W50" s="11" t="str">
        <f>IF(DAY(JunSun1)=1,IF(AND(YEAR(JunSun1+14)=CalendarYear,MONTH(JunSun1+14)=6),JunSun1+14,""),IF(AND(YEAR(JunSun1+21)=CalendarYear,MONTH(JunSun1+21)=6),JunSun1+21,""))</f>
        <v/>
      </c>
      <c r="X50" s="11" t="str">
        <f>IF(DAY(JunSun1)=1,IF(AND(YEAR(JunSun1+15)=CalendarYear,MONTH(JunSun1+15)=6),JunSun1+15,""),IF(AND(YEAR(JunSun1+22)=CalendarYear,MONTH(JunSun1+22)=6),JunSun1+22,""))</f>
        <v/>
      </c>
      <c r="Y50" s="11" t="str">
        <f>IF(DAY(JunSun1)=1,IF(AND(YEAR(JunSun1+16)=CalendarYear,MONTH(JunSun1+16)=6),JunSun1+16,""),IF(AND(YEAR(JunSun1+23)=CalendarYear,MONTH(JunSun1+23)=6),JunSun1+23,""))</f>
        <v/>
      </c>
      <c r="Z50" s="11" t="str">
        <f>IF(DAY(JunSun1)=1,IF(AND(YEAR(JunSun1+17)=CalendarYear,MONTH(JunSun1+17)=6),JunSun1+17,""),IF(AND(YEAR(JunSun1+24)=CalendarYear,MONTH(JunSun1+24)=6),JunSun1+24,""))</f>
        <v/>
      </c>
      <c r="AA50" s="11" t="str">
        <f>IF(DAY(JunSun1)=1,IF(AND(YEAR(JunSun1+18)=CalendarYear,MONTH(JunSun1+18)=6),JunSun1+18,""),IF(AND(YEAR(JunSun1+25)=CalendarYear,MONTH(JunSun1+25)=6),JunSun1+25,""))</f>
        <v/>
      </c>
      <c r="AB50" s="11" t="str">
        <f>IF(DAY(JunSun1)=1,IF(AND(YEAR(JunSun1+19)=CalendarYear,MONTH(JunSun1+19)=6),JunSun1+19,""),IF(AND(YEAR(JunSun1+26)=CalendarYear,MONTH(JunSun1+26)=6),JunSun1+26,""))</f>
        <v/>
      </c>
      <c r="AC50" s="11" t="str">
        <f>IF(DAY(JunSun1)=1,IF(AND(YEAR(JunSun1+20)=CalendarYear,MONTH(JunSun1+20)=6),JunSun1+20,""),IF(AND(YEAR(JunSun1+27)=CalendarYear,MONTH(JunSun1+27)=6),JunSun1+27,""))</f>
        <v/>
      </c>
      <c r="AD50" s="11" t="str">
        <f>IF(DAY(JunSun1)=1,IF(AND(YEAR(JunSun1+21)=CalendarYear,MONTH(JunSun1+21)=6),JunSun1+21,""),IF(AND(YEAR(JunSun1+28)=CalendarYear,MONTH(JunSun1+28)=6),JunSun1+28,""))</f>
        <v/>
      </c>
      <c r="AE50" s="11" t="str">
        <f>IF(DAY(JunSun1)=1,IF(AND(YEAR(JunSun1+22)=CalendarYear,MONTH(JunSun1+22)=6),JunSun1+22,""),IF(AND(YEAR(JunSun1+29)=CalendarYear,MONTH(JunSun1+29)=6),JunSun1+29,""))</f>
        <v/>
      </c>
      <c r="AF50" s="11" t="str">
        <f>IF(DAY(JunSun1)=1,IF(AND(YEAR(JunSun1+23)=CalendarYear,MONTH(JunSun1+23)=6),JunSun1+23,""),IF(AND(YEAR(JunSun1+30)=CalendarYear,MONTH(JunSun1+30)=6),JunSun1+30,""))</f>
        <v/>
      </c>
      <c r="AG50" s="11" t="str">
        <f>IF(DAY(JunSun1)=1,IF(AND(YEAR(JunSun1+24)=CalendarYear,MONTH(JunSun1+24)=6),JunSun1+24,""),IF(AND(YEAR(JunSun1+31)=CalendarYear,MONTH(JunSun1+31)=6),JunSun1+31,""))</f>
        <v/>
      </c>
      <c r="AH50" s="11" t="str">
        <f>IF(DAY(JunSun1)=1,IF(AND(YEAR(JunSun1+25)=CalendarYear,MONTH(JunSun1+25)=6),JunSun1+25,""),IF(AND(YEAR(JunSun1+32)=CalendarYear,MONTH(JunSun1+32)=6),JunSun1+32,""))</f>
        <v/>
      </c>
      <c r="AI50" s="11" t="str">
        <f>IF(DAY(JunSun1)=1,IF(AND(YEAR(JunSun1+26)=CalendarYear,MONTH(JunSun1+26)=6),JunSun1+26,""),IF(AND(YEAR(JunSun1+33)=CalendarYear,MONTH(JunSun1+33)=6),JunSun1+33,""))</f>
        <v/>
      </c>
      <c r="AJ50" s="11" t="str">
        <f>IF(DAY(JunSun1)=1,IF(AND(YEAR(JunSun1+27)=CalendarYear,MONTH(JunSun1+27)=6),JunSun1+27,""),IF(AND(YEAR(JunSun1+34)=CalendarYear,MONTH(JunSun1+34)=6),JunSun1+34,""))</f>
        <v/>
      </c>
      <c r="AK50" s="11" t="str">
        <f>IF(DAY(JunSun1)=1,IF(AND(YEAR(JunSun1+28)=CalendarYear,MONTH(JunSun1+28)=6),JunSun1+28,""),IF(AND(YEAR(JunSun1+35)=CalendarYear,MONTH(JunSun1+35)=6),JunSun1+35,""))</f>
        <v/>
      </c>
      <c r="AL50" s="11" t="str">
        <f>IF(DAY(JunSun1)=1,IF(AND(YEAR(JunSun1+29)=CalendarYear,MONTH(JunSun1+29)=6),JunSun1+29,""),IF(AND(YEAR(JunSun1+36)=CalendarYear,MONTH(JunSun1+36)=6),JunSun1+36,""))</f>
        <v/>
      </c>
      <c r="AM50" s="12" t="str">
        <f>IF(DAY(JunSun1)=1,IF(AND(YEAR(JunSun1+30)=CalendarYear,MONTH(JunSun1+30)=6),JunSun1+30,""),IF(AND(YEAR(JunSun1+37)=CalendarYear,MONTH(JunSun1+37)=6),JunSun1+37,""))</f>
        <v/>
      </c>
    </row>
    <row r="51" spans="2:39" s="9" customFormat="1" ht="19" customHeight="1" x14ac:dyDescent="0.15">
      <c r="B51" s="76"/>
      <c r="C51" s="10" t="s">
        <v>0</v>
      </c>
      <c r="D51" s="10" t="s">
        <v>1</v>
      </c>
      <c r="E51" s="10" t="s">
        <v>2</v>
      </c>
      <c r="F51" s="10" t="s">
        <v>3</v>
      </c>
      <c r="G51" s="10" t="s">
        <v>4</v>
      </c>
      <c r="H51" s="10" t="s">
        <v>5</v>
      </c>
      <c r="I51" s="10" t="s">
        <v>6</v>
      </c>
      <c r="J51" s="10" t="s">
        <v>0</v>
      </c>
      <c r="K51" s="10" t="s">
        <v>1</v>
      </c>
      <c r="L51" s="10" t="s">
        <v>2</v>
      </c>
      <c r="M51" s="10" t="s">
        <v>3</v>
      </c>
      <c r="N51" s="10" t="s">
        <v>4</v>
      </c>
      <c r="O51" s="10" t="s">
        <v>5</v>
      </c>
      <c r="P51" s="10" t="s">
        <v>6</v>
      </c>
      <c r="Q51" s="10" t="s">
        <v>0</v>
      </c>
      <c r="R51" s="10" t="s">
        <v>1</v>
      </c>
      <c r="S51" s="10" t="s">
        <v>2</v>
      </c>
      <c r="T51" s="10" t="s">
        <v>3</v>
      </c>
      <c r="U51" s="10" t="s">
        <v>4</v>
      </c>
      <c r="V51" s="10" t="s">
        <v>5</v>
      </c>
      <c r="W51" s="10" t="s">
        <v>6</v>
      </c>
      <c r="X51" s="10" t="s">
        <v>0</v>
      </c>
      <c r="Y51" s="10" t="s">
        <v>1</v>
      </c>
      <c r="Z51" s="10" t="s">
        <v>2</v>
      </c>
      <c r="AA51" s="10" t="s">
        <v>3</v>
      </c>
      <c r="AB51" s="10" t="s">
        <v>4</v>
      </c>
      <c r="AC51" s="10" t="s">
        <v>5</v>
      </c>
      <c r="AD51" s="10" t="s">
        <v>6</v>
      </c>
      <c r="AE51" s="10" t="s">
        <v>0</v>
      </c>
      <c r="AF51" s="10" t="s">
        <v>1</v>
      </c>
      <c r="AG51" s="10" t="s">
        <v>2</v>
      </c>
      <c r="AH51" s="10" t="s">
        <v>3</v>
      </c>
      <c r="AI51" s="10" t="s">
        <v>4</v>
      </c>
      <c r="AJ51" s="10" t="s">
        <v>5</v>
      </c>
      <c r="AK51" s="10" t="s">
        <v>6</v>
      </c>
      <c r="AL51" s="10" t="s">
        <v>0</v>
      </c>
      <c r="AM51" s="13" t="s">
        <v>1</v>
      </c>
    </row>
    <row r="52" spans="2:39" ht="19" customHeight="1" x14ac:dyDescent="0.15">
      <c r="B52" s="7"/>
      <c r="C52" s="15"/>
      <c r="D52" s="15"/>
      <c r="E52" s="15"/>
      <c r="F52" s="15"/>
      <c r="G52" s="15"/>
      <c r="H52" s="15"/>
      <c r="I52" s="15"/>
      <c r="J52" s="15"/>
      <c r="K52" s="15"/>
      <c r="L52" s="15"/>
      <c r="M52" s="15"/>
      <c r="N52" s="15"/>
      <c r="O52" s="15"/>
      <c r="P52" s="15"/>
      <c r="Q52" s="15"/>
      <c r="R52" s="15"/>
      <c r="S52" s="15"/>
      <c r="T52" s="15"/>
      <c r="U52" s="15"/>
      <c r="V52" s="15"/>
      <c r="W52" s="15"/>
      <c r="X52" s="15"/>
      <c r="Y52" s="15"/>
      <c r="Z52" s="15"/>
      <c r="AA52" s="15"/>
      <c r="AB52" s="15"/>
      <c r="AC52" s="15"/>
      <c r="AD52" s="15"/>
      <c r="AE52" s="15"/>
      <c r="AF52" s="15"/>
      <c r="AG52" s="15"/>
      <c r="AH52" s="15"/>
      <c r="AI52" s="15"/>
      <c r="AJ52" s="15"/>
      <c r="AK52" s="15"/>
      <c r="AL52" s="15"/>
      <c r="AM52" s="15"/>
    </row>
    <row r="53" spans="2:39" ht="19" customHeight="1" x14ac:dyDescent="0.15">
      <c r="B53" s="8"/>
      <c r="C53" s="15"/>
      <c r="D53" s="15"/>
      <c r="E53" s="15"/>
      <c r="F53" s="15"/>
      <c r="G53" s="15"/>
      <c r="H53" s="15"/>
      <c r="I53" s="15"/>
      <c r="J53" s="15"/>
      <c r="K53" s="15"/>
      <c r="L53" s="15"/>
      <c r="M53" s="15"/>
      <c r="N53" s="15"/>
      <c r="O53" s="15"/>
      <c r="P53" s="15"/>
      <c r="Q53" s="15"/>
      <c r="R53" s="15"/>
      <c r="S53" s="15"/>
      <c r="T53" s="15"/>
      <c r="U53" s="15"/>
      <c r="V53" s="15"/>
      <c r="W53" s="15"/>
      <c r="X53" s="15"/>
      <c r="Y53" s="15"/>
      <c r="Z53" s="15"/>
      <c r="AA53" s="15"/>
      <c r="AB53" s="15"/>
      <c r="AC53" s="15"/>
      <c r="AD53" s="15"/>
      <c r="AE53" s="15"/>
      <c r="AF53" s="15"/>
      <c r="AG53" s="15"/>
      <c r="AH53" s="15"/>
      <c r="AI53" s="15"/>
      <c r="AJ53" s="15"/>
      <c r="AK53" s="15"/>
      <c r="AL53" s="15"/>
      <c r="AM53" s="15"/>
    </row>
    <row r="54" spans="2:39" ht="19" customHeight="1" x14ac:dyDescent="0.15">
      <c r="B54" s="8"/>
      <c r="C54" s="15"/>
      <c r="D54" s="15"/>
      <c r="E54" s="15"/>
      <c r="F54" s="15"/>
      <c r="G54" s="15"/>
      <c r="H54" s="15"/>
      <c r="I54" s="15"/>
      <c r="J54" s="15"/>
      <c r="K54" s="15"/>
      <c r="L54" s="15"/>
      <c r="M54" s="15"/>
      <c r="N54" s="15"/>
      <c r="O54" s="15"/>
      <c r="P54" s="15"/>
      <c r="Q54" s="15"/>
      <c r="R54" s="15"/>
      <c r="S54" s="15"/>
      <c r="T54" s="15"/>
      <c r="U54" s="15"/>
      <c r="V54" s="15"/>
      <c r="W54" s="15"/>
      <c r="X54" s="15"/>
      <c r="Y54" s="15"/>
      <c r="Z54" s="15"/>
      <c r="AA54" s="15"/>
      <c r="AB54" s="15"/>
      <c r="AC54" s="15"/>
      <c r="AD54" s="15"/>
      <c r="AE54" s="15"/>
      <c r="AF54" s="15"/>
      <c r="AG54" s="15"/>
      <c r="AH54" s="15"/>
      <c r="AI54" s="15"/>
      <c r="AJ54" s="15"/>
      <c r="AK54" s="15"/>
      <c r="AL54" s="15"/>
      <c r="AM54" s="15"/>
    </row>
    <row r="55" spans="2:39" ht="19" customHeight="1" x14ac:dyDescent="0.15">
      <c r="B55" s="8"/>
      <c r="C55" s="16"/>
      <c r="D55" s="16"/>
      <c r="E55" s="16"/>
      <c r="F55" s="16"/>
      <c r="G55" s="16"/>
      <c r="H55" s="16"/>
      <c r="I55" s="16"/>
      <c r="J55" s="16"/>
      <c r="K55" s="16"/>
      <c r="L55" s="16"/>
      <c r="M55" s="16"/>
      <c r="N55" s="16"/>
      <c r="O55" s="16"/>
      <c r="P55" s="16"/>
      <c r="Q55" s="16"/>
      <c r="R55" s="16"/>
      <c r="S55" s="16"/>
      <c r="T55" s="16"/>
      <c r="U55" s="16"/>
      <c r="V55" s="16"/>
      <c r="W55" s="16"/>
      <c r="X55" s="16"/>
      <c r="Y55" s="16"/>
      <c r="Z55" s="16"/>
      <c r="AA55" s="16"/>
      <c r="AB55" s="16"/>
      <c r="AC55" s="16"/>
      <c r="AD55" s="16"/>
      <c r="AE55" s="16"/>
      <c r="AF55" s="16"/>
      <c r="AG55" s="16"/>
      <c r="AH55" s="16"/>
      <c r="AI55" s="16"/>
      <c r="AJ55" s="16"/>
      <c r="AK55" s="16"/>
      <c r="AL55" s="16"/>
      <c r="AM55" s="16"/>
    </row>
    <row r="56" spans="2:39" ht="19" customHeight="1" x14ac:dyDescent="0.15">
      <c r="B56" s="8"/>
      <c r="C56" s="16"/>
      <c r="D56" s="16"/>
      <c r="E56" s="16"/>
      <c r="F56" s="16"/>
      <c r="G56" s="16"/>
      <c r="H56" s="16"/>
      <c r="I56" s="16"/>
      <c r="J56" s="16"/>
      <c r="K56" s="16"/>
      <c r="L56" s="16"/>
      <c r="M56" s="16"/>
      <c r="N56" s="16"/>
      <c r="O56" s="16"/>
      <c r="P56" s="16"/>
      <c r="Q56" s="16"/>
      <c r="R56" s="16"/>
      <c r="S56" s="16"/>
      <c r="T56" s="16"/>
      <c r="U56" s="16"/>
      <c r="V56" s="16"/>
      <c r="W56" s="16"/>
      <c r="X56" s="16"/>
      <c r="Y56" s="16"/>
      <c r="Z56" s="16"/>
      <c r="AA56" s="16"/>
      <c r="AB56" s="16"/>
      <c r="AC56" s="16"/>
      <c r="AD56" s="16"/>
      <c r="AE56" s="16"/>
      <c r="AF56" s="16"/>
      <c r="AG56" s="16"/>
      <c r="AH56" s="16"/>
      <c r="AI56" s="16"/>
      <c r="AJ56" s="16"/>
      <c r="AK56" s="16"/>
      <c r="AL56" s="16"/>
      <c r="AM56" s="16"/>
    </row>
    <row r="57" spans="2:39" ht="19" customHeight="1" x14ac:dyDescent="0.15">
      <c r="B57" s="61"/>
      <c r="C57" s="62"/>
      <c r="D57" s="62"/>
      <c r="E57" s="62"/>
      <c r="F57" s="62"/>
      <c r="G57" s="62"/>
      <c r="H57" s="62"/>
      <c r="I57" s="62"/>
      <c r="J57" s="62"/>
      <c r="K57" s="62"/>
      <c r="L57" s="62"/>
      <c r="M57" s="62"/>
      <c r="N57" s="62"/>
      <c r="O57" s="62"/>
      <c r="P57" s="62"/>
      <c r="Q57" s="62"/>
      <c r="R57" s="62"/>
      <c r="S57" s="62"/>
      <c r="T57" s="62"/>
      <c r="U57" s="62"/>
      <c r="V57" s="62"/>
      <c r="W57" s="62"/>
      <c r="X57" s="62"/>
      <c r="Y57" s="62"/>
      <c r="Z57" s="62"/>
      <c r="AA57" s="62"/>
      <c r="AB57" s="62"/>
      <c r="AC57" s="62"/>
      <c r="AD57" s="62"/>
      <c r="AE57" s="62"/>
      <c r="AF57" s="62"/>
      <c r="AG57" s="62"/>
      <c r="AH57" s="62"/>
      <c r="AI57" s="62"/>
      <c r="AJ57" s="62"/>
      <c r="AK57" s="62"/>
      <c r="AL57" s="62"/>
      <c r="AM57" s="62"/>
    </row>
    <row r="58" spans="2:39" ht="18" customHeight="1" x14ac:dyDescent="0.15"/>
    <row r="59" spans="2:39" s="9" customFormat="1" ht="19" customHeight="1" x14ac:dyDescent="0.15">
      <c r="B59" s="77">
        <v>7</v>
      </c>
      <c r="C59" s="11">
        <v>44743</v>
      </c>
      <c r="D59" s="11" t="str">
        <f>IF(DAY(JulSun1)=1,"",IF(AND(YEAR(JulSun1+2)=CalendarYear,MONTH(JulSun1+2)=7),JulSun1+2,""))</f>
        <v/>
      </c>
      <c r="E59" s="11" t="str">
        <f>IF(DAY(JulSun1)=1,"",IF(AND(YEAR(JulSun1+3)=CalendarYear,MONTH(JulSun1+3)=7),JulSun1+3,""))</f>
        <v/>
      </c>
      <c r="F59" s="11" t="str">
        <f>IF(DAY(JulSun1)=1,"",IF(AND(YEAR(JulSun1+4)=CalendarYear,MONTH(JulSun1+4)=7),JulSun1+4,""))</f>
        <v/>
      </c>
      <c r="G59" s="11" t="str">
        <f>IF(DAY(JulSun1)=1,"",IF(AND(YEAR(JulSun1+5)=CalendarYear,MONTH(JulSun1+5)=7),JulSun1+5,""))</f>
        <v/>
      </c>
      <c r="H59" s="11" t="str">
        <f>IF(DAY(JulSun1)=1,"",IF(AND(YEAR(JulSun1+6)=CalendarYear,MONTH(JulSun1+6)=7),JulSun1+6,""))</f>
        <v/>
      </c>
      <c r="I59" s="11" t="str">
        <f>IF(DAY(JulSun1)=1,IF(AND(YEAR(JulSun1)=CalendarYear,MONTH(JulSun1)=7),JulSun1,""),IF(AND(YEAR(JulSun1+7)=CalendarYear,MONTH(JulSun1+7)=7),JulSun1+7,""))</f>
        <v/>
      </c>
      <c r="J59" s="11" t="str">
        <f>IF(DAY(JulSun1)=1,IF(AND(YEAR(JulSun1+1)=CalendarYear,MONTH(JulSun1+1)=7),JulSun1+1,""),IF(AND(YEAR(JulSun1+8)=CalendarYear,MONTH(JulSun1+8)=7),JulSun1+8,""))</f>
        <v/>
      </c>
      <c r="K59" s="11" t="str">
        <f>IF(DAY(JulSun1)=1,IF(AND(YEAR(JulSun1+2)=CalendarYear,MONTH(JulSun1+2)=7),JulSun1+2,""),IF(AND(YEAR(JulSun1+9)=CalendarYear,MONTH(JulSun1+9)=7),JulSun1+9,""))</f>
        <v/>
      </c>
      <c r="L59" s="11" t="str">
        <f>IF(DAY(JulSun1)=1,IF(AND(YEAR(JulSun1+3)=CalendarYear,MONTH(JulSun1+3)=7),JulSun1+3,""),IF(AND(YEAR(JulSun1+10)=CalendarYear,MONTH(JulSun1+10)=7),JulSun1+10,""))</f>
        <v/>
      </c>
      <c r="M59" s="11" t="str">
        <f>IF(DAY(JulSun1)=1,IF(AND(YEAR(JulSun1+4)=CalendarYear,MONTH(JulSun1+4)=7),JulSun1+4,""),IF(AND(YEAR(JulSun1+11)=CalendarYear,MONTH(JulSun1+11)=7),JulSun1+11,""))</f>
        <v/>
      </c>
      <c r="N59" s="11" t="str">
        <f>IF(DAY(JulSun1)=1,IF(AND(YEAR(JulSun1+5)=CalendarYear,MONTH(JulSun1+5)=7),JulSun1+5,""),IF(AND(YEAR(JulSun1+12)=CalendarYear,MONTH(JulSun1+12)=7),JulSun1+12,""))</f>
        <v/>
      </c>
      <c r="O59" s="11" t="str">
        <f>IF(DAY(JulSun1)=1,IF(AND(YEAR(JulSun1+6)=CalendarYear,MONTH(JulSun1+6)=7),JulSun1+6,""),IF(AND(YEAR(JulSun1+13)=CalendarYear,MONTH(JulSun1+13)=7),JulSun1+13,""))</f>
        <v/>
      </c>
      <c r="P59" s="11" t="str">
        <f>IF(DAY(JulSun1)=1,IF(AND(YEAR(JulSun1+7)=CalendarYear,MONTH(JulSun1+7)=7),JulSun1+7,""),IF(AND(YEAR(JulSun1+14)=CalendarYear,MONTH(JulSun1+14)=7),JulSun1+14,""))</f>
        <v/>
      </c>
      <c r="Q59" s="11" t="str">
        <f>IF(DAY(JulSun1)=1,IF(AND(YEAR(JulSun1+8)=CalendarYear,MONTH(JulSun1+8)=7),JulSun1+8,""),IF(AND(YEAR(JulSun1+15)=CalendarYear,MONTH(JulSun1+15)=7),JulSun1+15,""))</f>
        <v/>
      </c>
      <c r="R59" s="11" t="str">
        <f>IF(DAY(JulSun1)=1,IF(AND(YEAR(JulSun1+9)=CalendarYear,MONTH(JulSun1+9)=7),JulSun1+9,""),IF(AND(YEAR(JulSun1+16)=CalendarYear,MONTH(JulSun1+16)=7),JulSun1+16,""))</f>
        <v/>
      </c>
      <c r="S59" s="11" t="str">
        <f>IF(DAY(JulSun1)=1,IF(AND(YEAR(JulSun1+10)=CalendarYear,MONTH(JulSun1+10)=7),JulSun1+10,""),IF(AND(YEAR(JulSun1+17)=CalendarYear,MONTH(JulSun1+17)=7),JulSun1+17,""))</f>
        <v/>
      </c>
      <c r="T59" s="11" t="str">
        <f>IF(DAY(JulSun1)=1,IF(AND(YEAR(JulSun1+11)=CalendarYear,MONTH(JulSun1+11)=7),JulSun1+11,""),IF(AND(YEAR(JulSun1+18)=CalendarYear,MONTH(JulSun1+18)=7),JulSun1+18,""))</f>
        <v/>
      </c>
      <c r="U59" s="11" t="str">
        <f>IF(DAY(JulSun1)=1,IF(AND(YEAR(JulSun1+12)=CalendarYear,MONTH(JulSun1+12)=7),JulSun1+12,""),IF(AND(YEAR(JulSun1+19)=CalendarYear,MONTH(JulSun1+19)=7),JulSun1+19,""))</f>
        <v/>
      </c>
      <c r="V59" s="11" t="str">
        <f>IF(DAY(JulSun1)=1,IF(AND(YEAR(JulSun1+13)=CalendarYear,MONTH(JulSun1+13)=7),JulSun1+13,""),IF(AND(YEAR(JulSun1+20)=CalendarYear,MONTH(JulSun1+20)=7),JulSun1+20,""))</f>
        <v/>
      </c>
      <c r="W59" s="11" t="str">
        <f>IF(DAY(JulSun1)=1,IF(AND(YEAR(JulSun1+14)=CalendarYear,MONTH(JulSun1+14)=7),JulSun1+14,""),IF(AND(YEAR(JulSun1+21)=CalendarYear,MONTH(JulSun1+21)=7),JulSun1+21,""))</f>
        <v/>
      </c>
      <c r="X59" s="11" t="str">
        <f>IF(DAY(JulSun1)=1,IF(AND(YEAR(JulSun1+15)=CalendarYear,MONTH(JulSun1+15)=7),JulSun1+15,""),IF(AND(YEAR(JulSun1+22)=CalendarYear,MONTH(JulSun1+22)=7),JulSun1+22,""))</f>
        <v/>
      </c>
      <c r="Y59" s="11" t="str">
        <f>IF(DAY(JulSun1)=1,IF(AND(YEAR(JulSun1+16)=CalendarYear,MONTH(JulSun1+16)=7),JulSun1+16,""),IF(AND(YEAR(JulSun1+23)=CalendarYear,MONTH(JulSun1+23)=7),JulSun1+23,""))</f>
        <v/>
      </c>
      <c r="Z59" s="11" t="str">
        <f>IF(DAY(JulSun1)=1,IF(AND(YEAR(JulSun1+17)=CalendarYear,MONTH(JulSun1+17)=7),JulSun1+17,""),IF(AND(YEAR(JulSun1+24)=CalendarYear,MONTH(JulSun1+24)=7),JulSun1+24,""))</f>
        <v/>
      </c>
      <c r="AA59" s="11" t="str">
        <f>IF(DAY(JulSun1)=1,IF(AND(YEAR(JulSun1+18)=CalendarYear,MONTH(JulSun1+18)=7),JulSun1+18,""),IF(AND(YEAR(JulSun1+25)=CalendarYear,MONTH(JulSun1+25)=7),JulSun1+25,""))</f>
        <v/>
      </c>
      <c r="AB59" s="11" t="str">
        <f>IF(DAY(JulSun1)=1,IF(AND(YEAR(JulSun1+19)=CalendarYear,MONTH(JulSun1+19)=7),JulSun1+19,""),IF(AND(YEAR(JulSun1+26)=CalendarYear,MONTH(JulSun1+26)=7),JulSun1+26,""))</f>
        <v/>
      </c>
      <c r="AC59" s="11" t="str">
        <f>IF(DAY(JulSun1)=1,IF(AND(YEAR(JulSun1+20)=CalendarYear,MONTH(JulSun1+20)=7),JulSun1+20,""),IF(AND(YEAR(JulSun1+27)=CalendarYear,MONTH(JulSun1+27)=7),JulSun1+27,""))</f>
        <v/>
      </c>
      <c r="AD59" s="11" t="str">
        <f>IF(DAY(JulSun1)=1,IF(AND(YEAR(JulSun1+21)=CalendarYear,MONTH(JulSun1+21)=7),JulSun1+21,""),IF(AND(YEAR(JulSun1+28)=CalendarYear,MONTH(JulSun1+28)=7),JulSun1+28,""))</f>
        <v/>
      </c>
      <c r="AE59" s="11" t="str">
        <f>IF(DAY(JulSun1)=1,IF(AND(YEAR(JulSun1+22)=CalendarYear,MONTH(JulSun1+22)=7),JulSun1+22,""),IF(AND(YEAR(JulSun1+29)=CalendarYear,MONTH(JulSun1+29)=7),JulSun1+29,""))</f>
        <v/>
      </c>
      <c r="AF59" s="11" t="str">
        <f>IF(DAY(JulSun1)=1,IF(AND(YEAR(JulSun1+23)=CalendarYear,MONTH(JulSun1+23)=7),JulSun1+23,""),IF(AND(YEAR(JulSun1+30)=CalendarYear,MONTH(JulSun1+30)=7),JulSun1+30,""))</f>
        <v/>
      </c>
      <c r="AG59" s="11" t="str">
        <f>IF(DAY(JulSun1)=1,IF(AND(YEAR(JulSun1+24)=CalendarYear,MONTH(JulSun1+24)=7),JulSun1+24,""),IF(AND(YEAR(JulSun1+31)=CalendarYear,MONTH(JulSun1+31)=7),JulSun1+31,""))</f>
        <v/>
      </c>
      <c r="AH59" s="11" t="str">
        <f>IF(DAY(JulSun1)=1,IF(AND(YEAR(JulSun1+25)=CalendarYear,MONTH(JulSun1+25)=7),JulSun1+25,""),IF(AND(YEAR(JulSun1+32)=CalendarYear,MONTH(JulSun1+32)=7),JulSun1+32,""))</f>
        <v/>
      </c>
      <c r="AI59" s="11" t="str">
        <f>IF(DAY(JulSun1)=1,IF(AND(YEAR(JulSun1+26)=CalendarYear,MONTH(JulSun1+26)=7),JulSun1+26,""),IF(AND(YEAR(JulSun1+33)=CalendarYear,MONTH(JulSun1+33)=7),JulSun1+33,""))</f>
        <v/>
      </c>
      <c r="AJ59" s="11" t="str">
        <f>IF(DAY(JulSun1)=1,IF(AND(YEAR(JulSun1+27)=CalendarYear,MONTH(JulSun1+27)=7),JulSun1+27,""),IF(AND(YEAR(JulSun1+34)=CalendarYear,MONTH(JulSun1+34)=7),JulSun1+34,""))</f>
        <v/>
      </c>
      <c r="AK59" s="11" t="str">
        <f>IF(DAY(JulSun1)=1,IF(AND(YEAR(JulSun1+28)=CalendarYear,MONTH(JulSun1+28)=7),JulSun1+28,""),IF(AND(YEAR(JulSun1+35)=CalendarYear,MONTH(JulSun1+35)=7),JulSun1+35,""))</f>
        <v/>
      </c>
      <c r="AL59" s="11" t="str">
        <f>IF(DAY(JulSun1)=1,IF(AND(YEAR(JulSun1+29)=CalendarYear,MONTH(JulSun1+29)=7),JulSun1+29,""),IF(AND(YEAR(JulSun1+36)=CalendarYear,MONTH(JulSun1+36)=7),JulSun1+36,""))</f>
        <v/>
      </c>
      <c r="AM59" s="12" t="str">
        <f>IF(DAY(JulSun1)=1,IF(AND(YEAR(JulSun1+30)=CalendarYear,MONTH(JulSun1+30)=7),JulSun1+30,""),IF(AND(YEAR(JulSun1+37)=CalendarYear,MONTH(JulSun1+37)=7),JulSun1+37,""))</f>
        <v/>
      </c>
    </row>
    <row r="60" spans="2:39" s="9" customFormat="1" ht="19" customHeight="1" x14ac:dyDescent="0.15">
      <c r="B60" s="77"/>
      <c r="C60" s="10" t="s">
        <v>0</v>
      </c>
      <c r="D60" s="10" t="s">
        <v>1</v>
      </c>
      <c r="E60" s="10" t="s">
        <v>2</v>
      </c>
      <c r="F60" s="10" t="s">
        <v>3</v>
      </c>
      <c r="G60" s="10" t="s">
        <v>4</v>
      </c>
      <c r="H60" s="10" t="s">
        <v>5</v>
      </c>
      <c r="I60" s="10" t="s">
        <v>6</v>
      </c>
      <c r="J60" s="10" t="s">
        <v>0</v>
      </c>
      <c r="K60" s="10" t="s">
        <v>1</v>
      </c>
      <c r="L60" s="10" t="s">
        <v>2</v>
      </c>
      <c r="M60" s="10" t="s">
        <v>3</v>
      </c>
      <c r="N60" s="10" t="s">
        <v>4</v>
      </c>
      <c r="O60" s="10" t="s">
        <v>5</v>
      </c>
      <c r="P60" s="10" t="s">
        <v>6</v>
      </c>
      <c r="Q60" s="10" t="s">
        <v>0</v>
      </c>
      <c r="R60" s="10" t="s">
        <v>1</v>
      </c>
      <c r="S60" s="10" t="s">
        <v>2</v>
      </c>
      <c r="T60" s="10" t="s">
        <v>3</v>
      </c>
      <c r="U60" s="10" t="s">
        <v>4</v>
      </c>
      <c r="V60" s="10" t="s">
        <v>5</v>
      </c>
      <c r="W60" s="10" t="s">
        <v>6</v>
      </c>
      <c r="X60" s="10" t="s">
        <v>0</v>
      </c>
      <c r="Y60" s="10" t="s">
        <v>1</v>
      </c>
      <c r="Z60" s="10" t="s">
        <v>2</v>
      </c>
      <c r="AA60" s="10" t="s">
        <v>3</v>
      </c>
      <c r="AB60" s="10" t="s">
        <v>4</v>
      </c>
      <c r="AC60" s="10" t="s">
        <v>5</v>
      </c>
      <c r="AD60" s="10" t="s">
        <v>6</v>
      </c>
      <c r="AE60" s="10" t="s">
        <v>0</v>
      </c>
      <c r="AF60" s="10" t="s">
        <v>1</v>
      </c>
      <c r="AG60" s="10" t="s">
        <v>2</v>
      </c>
      <c r="AH60" s="10" t="s">
        <v>3</v>
      </c>
      <c r="AI60" s="10" t="s">
        <v>4</v>
      </c>
      <c r="AJ60" s="10" t="s">
        <v>5</v>
      </c>
      <c r="AK60" s="10" t="s">
        <v>6</v>
      </c>
      <c r="AL60" s="10" t="s">
        <v>0</v>
      </c>
      <c r="AM60" s="13" t="s">
        <v>1</v>
      </c>
    </row>
    <row r="61" spans="2:39" ht="19" customHeight="1" x14ac:dyDescent="0.15">
      <c r="B61" s="7"/>
      <c r="C61" s="15"/>
      <c r="D61" s="15"/>
      <c r="E61" s="15"/>
      <c r="F61" s="15"/>
      <c r="G61" s="15"/>
      <c r="H61" s="15"/>
      <c r="I61" s="15"/>
      <c r="J61" s="15"/>
      <c r="K61" s="15"/>
      <c r="L61" s="15"/>
      <c r="M61" s="15"/>
      <c r="N61" s="15"/>
      <c r="O61" s="15"/>
      <c r="P61" s="15"/>
      <c r="Q61" s="15"/>
      <c r="R61" s="15"/>
      <c r="S61" s="15"/>
      <c r="T61" s="15"/>
      <c r="U61" s="15"/>
      <c r="V61" s="15"/>
      <c r="W61" s="15"/>
      <c r="X61" s="15"/>
      <c r="Y61" s="15"/>
      <c r="Z61" s="15"/>
      <c r="AA61" s="15"/>
      <c r="AB61" s="15"/>
      <c r="AC61" s="15"/>
      <c r="AD61" s="15"/>
      <c r="AE61" s="15"/>
      <c r="AF61" s="15"/>
      <c r="AG61" s="15"/>
      <c r="AH61" s="15"/>
      <c r="AI61" s="15"/>
      <c r="AJ61" s="15"/>
      <c r="AK61" s="15"/>
      <c r="AL61" s="15"/>
      <c r="AM61" s="15"/>
    </row>
    <row r="62" spans="2:39" ht="19" customHeight="1" x14ac:dyDescent="0.15">
      <c r="B62" s="8"/>
      <c r="C62" s="15"/>
      <c r="D62" s="15"/>
      <c r="E62" s="15"/>
      <c r="F62" s="15"/>
      <c r="G62" s="15"/>
      <c r="H62" s="15"/>
      <c r="I62" s="15"/>
      <c r="J62" s="15"/>
      <c r="K62" s="15"/>
      <c r="L62" s="15"/>
      <c r="M62" s="15"/>
      <c r="N62" s="15"/>
      <c r="O62" s="15"/>
      <c r="P62" s="15"/>
      <c r="Q62" s="15"/>
      <c r="R62" s="15"/>
      <c r="S62" s="15"/>
      <c r="T62" s="15"/>
      <c r="U62" s="15"/>
      <c r="V62" s="15"/>
      <c r="W62" s="15"/>
      <c r="X62" s="15"/>
      <c r="Y62" s="15"/>
      <c r="Z62" s="15"/>
      <c r="AA62" s="15"/>
      <c r="AB62" s="15"/>
      <c r="AC62" s="15"/>
      <c r="AD62" s="15"/>
      <c r="AE62" s="15"/>
      <c r="AF62" s="15"/>
      <c r="AG62" s="15"/>
      <c r="AH62" s="15"/>
      <c r="AI62" s="15"/>
      <c r="AJ62" s="15"/>
      <c r="AK62" s="15"/>
      <c r="AL62" s="15"/>
      <c r="AM62" s="15"/>
    </row>
    <row r="63" spans="2:39" ht="19" customHeight="1" x14ac:dyDescent="0.15">
      <c r="B63" s="8"/>
      <c r="C63" s="15"/>
      <c r="D63" s="15"/>
      <c r="E63" s="15"/>
      <c r="F63" s="15"/>
      <c r="G63" s="15"/>
      <c r="H63" s="15"/>
      <c r="I63" s="15"/>
      <c r="J63" s="15"/>
      <c r="K63" s="15"/>
      <c r="L63" s="15"/>
      <c r="M63" s="15"/>
      <c r="N63" s="15"/>
      <c r="O63" s="15"/>
      <c r="P63" s="15"/>
      <c r="Q63" s="15"/>
      <c r="R63" s="15"/>
      <c r="S63" s="15"/>
      <c r="T63" s="15"/>
      <c r="U63" s="15"/>
      <c r="V63" s="15"/>
      <c r="W63" s="15"/>
      <c r="X63" s="15"/>
      <c r="Y63" s="15"/>
      <c r="Z63" s="15"/>
      <c r="AA63" s="15"/>
      <c r="AB63" s="15"/>
      <c r="AC63" s="15"/>
      <c r="AD63" s="15"/>
      <c r="AE63" s="15"/>
      <c r="AF63" s="15"/>
      <c r="AG63" s="15"/>
      <c r="AH63" s="15"/>
      <c r="AI63" s="15"/>
      <c r="AJ63" s="15"/>
      <c r="AK63" s="15"/>
      <c r="AL63" s="15"/>
      <c r="AM63" s="15"/>
    </row>
    <row r="64" spans="2:39" ht="19" customHeight="1" x14ac:dyDescent="0.15">
      <c r="B64" s="8"/>
      <c r="C64" s="16"/>
      <c r="D64" s="16"/>
      <c r="E64" s="16"/>
      <c r="F64" s="16"/>
      <c r="G64" s="16"/>
      <c r="H64" s="16"/>
      <c r="I64" s="16"/>
      <c r="J64" s="16"/>
      <c r="K64" s="16"/>
      <c r="L64" s="16"/>
      <c r="M64" s="16"/>
      <c r="N64" s="16"/>
      <c r="O64" s="16"/>
      <c r="P64" s="16"/>
      <c r="Q64" s="16"/>
      <c r="R64" s="16"/>
      <c r="S64" s="16"/>
      <c r="T64" s="16"/>
      <c r="U64" s="16"/>
      <c r="V64" s="16"/>
      <c r="W64" s="16"/>
      <c r="X64" s="16"/>
      <c r="Y64" s="16"/>
      <c r="Z64" s="16"/>
      <c r="AA64" s="16"/>
      <c r="AB64" s="16"/>
      <c r="AC64" s="16"/>
      <c r="AD64" s="16"/>
      <c r="AE64" s="16"/>
      <c r="AF64" s="16"/>
      <c r="AG64" s="16"/>
      <c r="AH64" s="16"/>
      <c r="AI64" s="16"/>
      <c r="AJ64" s="16"/>
      <c r="AK64" s="16"/>
      <c r="AL64" s="16"/>
      <c r="AM64" s="16"/>
    </row>
    <row r="65" spans="2:39" ht="19" customHeight="1" x14ac:dyDescent="0.15">
      <c r="B65" s="8"/>
      <c r="C65" s="16"/>
      <c r="D65" s="16"/>
      <c r="E65" s="16"/>
      <c r="F65" s="16"/>
      <c r="G65" s="16"/>
      <c r="H65" s="16"/>
      <c r="I65" s="16"/>
      <c r="J65" s="16"/>
      <c r="K65" s="16"/>
      <c r="L65" s="16"/>
      <c r="M65" s="16"/>
      <c r="N65" s="16"/>
      <c r="O65" s="16"/>
      <c r="P65" s="16"/>
      <c r="Q65" s="16"/>
      <c r="R65" s="16"/>
      <c r="S65" s="16"/>
      <c r="T65" s="16"/>
      <c r="U65" s="16"/>
      <c r="V65" s="16"/>
      <c r="W65" s="16"/>
      <c r="X65" s="16"/>
      <c r="Y65" s="16"/>
      <c r="Z65" s="16"/>
      <c r="AA65" s="16"/>
      <c r="AB65" s="16"/>
      <c r="AC65" s="16"/>
      <c r="AD65" s="16"/>
      <c r="AE65" s="16"/>
      <c r="AF65" s="16"/>
      <c r="AG65" s="16"/>
      <c r="AH65" s="16"/>
      <c r="AI65" s="16"/>
      <c r="AJ65" s="16"/>
      <c r="AK65" s="16"/>
      <c r="AL65" s="16"/>
      <c r="AM65" s="16"/>
    </row>
    <row r="66" spans="2:39" ht="19" customHeight="1" x14ac:dyDescent="0.15">
      <c r="B66" s="61"/>
      <c r="C66" s="62"/>
      <c r="D66" s="62"/>
      <c r="E66" s="62"/>
      <c r="F66" s="62"/>
      <c r="G66" s="62"/>
      <c r="H66" s="62"/>
      <c r="I66" s="62"/>
      <c r="J66" s="62"/>
      <c r="K66" s="62"/>
      <c r="L66" s="62"/>
      <c r="M66" s="62"/>
      <c r="N66" s="62"/>
      <c r="O66" s="62"/>
      <c r="P66" s="62"/>
      <c r="Q66" s="62"/>
      <c r="R66" s="62"/>
      <c r="S66" s="62"/>
      <c r="T66" s="62"/>
      <c r="U66" s="62"/>
      <c r="V66" s="62"/>
      <c r="W66" s="62"/>
      <c r="X66" s="62"/>
      <c r="Y66" s="62"/>
      <c r="Z66" s="62"/>
      <c r="AA66" s="62"/>
      <c r="AB66" s="62"/>
      <c r="AC66" s="62"/>
      <c r="AD66" s="62"/>
      <c r="AE66" s="62"/>
      <c r="AF66" s="62"/>
      <c r="AG66" s="62"/>
      <c r="AH66" s="62"/>
      <c r="AI66" s="62"/>
      <c r="AJ66" s="62"/>
      <c r="AK66" s="62"/>
      <c r="AL66" s="62"/>
      <c r="AM66" s="62"/>
    </row>
    <row r="67" spans="2:39" ht="16" customHeight="1" x14ac:dyDescent="0.15"/>
    <row r="68" spans="2:39" s="9" customFormat="1" ht="19" customHeight="1" x14ac:dyDescent="0.15">
      <c r="B68" s="78">
        <v>8</v>
      </c>
      <c r="C68" s="11">
        <v>44774</v>
      </c>
      <c r="D68" s="11" t="str">
        <f>IF(DAY(AugSun1)=1,"",IF(AND(YEAR(AugSun1+2)=CalendarYear,MONTH(AugSun1+2)=8),AugSun1+2,""))</f>
        <v/>
      </c>
      <c r="E68" s="11" t="str">
        <f>IF(DAY(AugSun1)=1,"",IF(AND(YEAR(AugSun1+3)=CalendarYear,MONTH(AugSun1+3)=8),AugSun1+3,""))</f>
        <v/>
      </c>
      <c r="F68" s="11" t="str">
        <f>IF(DAY(AugSun1)=1,"",IF(AND(YEAR(AugSun1+4)=CalendarYear,MONTH(AugSun1+4)=8),AugSun1+4,""))</f>
        <v/>
      </c>
      <c r="G68" s="11" t="str">
        <f>IF(DAY(AugSun1)=1,"",IF(AND(YEAR(AugSun1+5)=CalendarYear,MONTH(AugSun1+5)=8),AugSun1+5,""))</f>
        <v/>
      </c>
      <c r="H68" s="11" t="str">
        <f>IF(DAY(AugSun1)=1,"",IF(AND(YEAR(AugSun1+6)=CalendarYear,MONTH(AugSun1+6)=8),AugSun1+6,""))</f>
        <v/>
      </c>
      <c r="I68" s="11" t="str">
        <f>IF(DAY(AugSun1)=1,IF(AND(YEAR(AugSun1)=CalendarYear,MONTH(AugSun1)=8),AugSun1,""),IF(AND(YEAR(AugSun1+7)=CalendarYear,MONTH(AugSun1+7)=8),AugSun1+7,""))</f>
        <v/>
      </c>
      <c r="J68" s="11" t="str">
        <f>IF(DAY(AugSun1)=1,IF(AND(YEAR(AugSun1+1)=CalendarYear,MONTH(AugSun1+1)=8),AugSun1+1,""),IF(AND(YEAR(AugSun1+8)=CalendarYear,MONTH(AugSun1+8)=8),AugSun1+8,""))</f>
        <v/>
      </c>
      <c r="K68" s="11" t="str">
        <f>IF(DAY(AugSun1)=1,IF(AND(YEAR(AugSun1+2)=CalendarYear,MONTH(AugSun1+2)=8),AugSun1+2,""),IF(AND(YEAR(AugSun1+9)=CalendarYear,MONTH(AugSun1+9)=8),AugSun1+9,""))</f>
        <v/>
      </c>
      <c r="L68" s="11" t="str">
        <f>IF(DAY(AugSun1)=1,IF(AND(YEAR(AugSun1+3)=CalendarYear,MONTH(AugSun1+3)=8),AugSun1+3,""),IF(AND(YEAR(AugSun1+10)=CalendarYear,MONTH(AugSun1+10)=8),AugSun1+10,""))</f>
        <v/>
      </c>
      <c r="M68" s="11" t="str">
        <f>IF(DAY(AugSun1)=1,IF(AND(YEAR(AugSun1+4)=CalendarYear,MONTH(AugSun1+4)=8),AugSun1+4,""),IF(AND(YEAR(AugSun1+11)=CalendarYear,MONTH(AugSun1+11)=8),AugSun1+11,""))</f>
        <v/>
      </c>
      <c r="N68" s="11" t="str">
        <f>IF(DAY(AugSun1)=1,IF(AND(YEAR(AugSun1+5)=CalendarYear,MONTH(AugSun1+5)=8),AugSun1+5,""),IF(AND(YEAR(AugSun1+12)=CalendarYear,MONTH(AugSun1+12)=8),AugSun1+12,""))</f>
        <v/>
      </c>
      <c r="O68" s="11" t="str">
        <f>IF(DAY(AugSun1)=1,IF(AND(YEAR(AugSun1+6)=CalendarYear,MONTH(AugSun1+6)=8),AugSun1+6,""),IF(AND(YEAR(AugSun1+13)=CalendarYear,MONTH(AugSun1+13)=8),AugSun1+13,""))</f>
        <v/>
      </c>
      <c r="P68" s="11" t="str">
        <f>IF(DAY(AugSun1)=1,IF(AND(YEAR(AugSun1+7)=CalendarYear,MONTH(AugSun1+7)=8),AugSun1+7,""),IF(AND(YEAR(AugSun1+14)=CalendarYear,MONTH(AugSun1+14)=8),AugSun1+14,""))</f>
        <v/>
      </c>
      <c r="Q68" s="11" t="str">
        <f>IF(DAY(AugSun1)=1,IF(AND(YEAR(AugSun1+8)=CalendarYear,MONTH(AugSun1+8)=8),AugSun1+8,""),IF(AND(YEAR(AugSun1+15)=CalendarYear,MONTH(AugSun1+15)=8),AugSun1+15,""))</f>
        <v/>
      </c>
      <c r="R68" s="11" t="str">
        <f>IF(DAY(AugSun1)=1,IF(AND(YEAR(AugSun1+9)=CalendarYear,MONTH(AugSun1+9)=8),AugSun1+9,""),IF(AND(YEAR(AugSun1+16)=CalendarYear,MONTH(AugSun1+16)=8),AugSun1+16,""))</f>
        <v/>
      </c>
      <c r="S68" s="11" t="str">
        <f>IF(DAY(AugSun1)=1,IF(AND(YEAR(AugSun1+10)=CalendarYear,MONTH(AugSun1+10)=8),AugSun1+10,""),IF(AND(YEAR(AugSun1+17)=CalendarYear,MONTH(AugSun1+17)=8),AugSun1+17,""))</f>
        <v/>
      </c>
      <c r="T68" s="11" t="str">
        <f>IF(DAY(AugSun1)=1,IF(AND(YEAR(AugSun1+11)=CalendarYear,MONTH(AugSun1+11)=8),AugSun1+11,""),IF(AND(YEAR(AugSun1+18)=CalendarYear,MONTH(AugSun1+18)=8),AugSun1+18,""))</f>
        <v/>
      </c>
      <c r="U68" s="11" t="str">
        <f>IF(DAY(AugSun1)=1,IF(AND(YEAR(AugSun1+12)=CalendarYear,MONTH(AugSun1+12)=8),AugSun1+12,""),IF(AND(YEAR(AugSun1+19)=CalendarYear,MONTH(AugSun1+19)=8),AugSun1+19,""))</f>
        <v/>
      </c>
      <c r="V68" s="11" t="str">
        <f>IF(DAY(AugSun1)=1,IF(AND(YEAR(AugSun1+13)=CalendarYear,MONTH(AugSun1+13)=8),AugSun1+13,""),IF(AND(YEAR(AugSun1+20)=CalendarYear,MONTH(AugSun1+20)=8),AugSun1+20,""))</f>
        <v/>
      </c>
      <c r="W68" s="11" t="str">
        <f>IF(DAY(AugSun1)=1,IF(AND(YEAR(AugSun1+14)=CalendarYear,MONTH(AugSun1+14)=8),AugSun1+14,""),IF(AND(YEAR(AugSun1+21)=CalendarYear,MONTH(AugSun1+21)=8),AugSun1+21,""))</f>
        <v/>
      </c>
      <c r="X68" s="11" t="str">
        <f>IF(DAY(AugSun1)=1,IF(AND(YEAR(AugSun1+15)=CalendarYear,MONTH(AugSun1+15)=8),AugSun1+15,""),IF(AND(YEAR(AugSun1+22)=CalendarYear,MONTH(AugSun1+22)=8),AugSun1+22,""))</f>
        <v/>
      </c>
      <c r="Y68" s="11" t="str">
        <f>IF(DAY(AugSun1)=1,IF(AND(YEAR(AugSun1+16)=CalendarYear,MONTH(AugSun1+16)=8),AugSun1+16,""),IF(AND(YEAR(AugSun1+23)=CalendarYear,MONTH(AugSun1+23)=8),AugSun1+23,""))</f>
        <v/>
      </c>
      <c r="Z68" s="11" t="str">
        <f>IF(DAY(AugSun1)=1,IF(AND(YEAR(AugSun1+17)=CalendarYear,MONTH(AugSun1+17)=8),AugSun1+17,""),IF(AND(YEAR(AugSun1+24)=CalendarYear,MONTH(AugSun1+24)=8),AugSun1+24,""))</f>
        <v/>
      </c>
      <c r="AA68" s="11" t="str">
        <f>IF(DAY(AugSun1)=1,IF(AND(YEAR(AugSun1+18)=CalendarYear,MONTH(AugSun1+18)=8),AugSun1+18,""),IF(AND(YEAR(AugSun1+25)=CalendarYear,MONTH(AugSun1+25)=8),AugSun1+25,""))</f>
        <v/>
      </c>
      <c r="AB68" s="11" t="str">
        <f>IF(DAY(AugSun1)=1,IF(AND(YEAR(AugSun1+19)=CalendarYear,MONTH(AugSun1+19)=8),AugSun1+19,""),IF(AND(YEAR(AugSun1+26)=CalendarYear,MONTH(AugSun1+26)=8),AugSun1+26,""))</f>
        <v/>
      </c>
      <c r="AC68" s="11" t="str">
        <f>IF(DAY(AugSun1)=1,IF(AND(YEAR(AugSun1+20)=CalendarYear,MONTH(AugSun1+20)=8),AugSun1+20,""),IF(AND(YEAR(AugSun1+27)=CalendarYear,MONTH(AugSun1+27)=8),AugSun1+27,""))</f>
        <v/>
      </c>
      <c r="AD68" s="11" t="str">
        <f>IF(DAY(AugSun1)=1,IF(AND(YEAR(AugSun1+21)=CalendarYear,MONTH(AugSun1+21)=8),AugSun1+21,""),IF(AND(YEAR(AugSun1+28)=CalendarYear,MONTH(AugSun1+28)=8),AugSun1+28,""))</f>
        <v/>
      </c>
      <c r="AE68" s="11" t="str">
        <f>IF(DAY(AugSun1)=1,IF(AND(YEAR(AugSun1+22)=CalendarYear,MONTH(AugSun1+22)=8),AugSun1+22,""),IF(AND(YEAR(AugSun1+29)=CalendarYear,MONTH(AugSun1+29)=8),AugSun1+29,""))</f>
        <v/>
      </c>
      <c r="AF68" s="11" t="str">
        <f>IF(DAY(AugSun1)=1,IF(AND(YEAR(AugSun1+23)=CalendarYear,MONTH(AugSun1+23)=8),AugSun1+23,""),IF(AND(YEAR(AugSun1+30)=CalendarYear,MONTH(AugSun1+30)=8),AugSun1+30,""))</f>
        <v/>
      </c>
      <c r="AG68" s="11" t="str">
        <f>IF(DAY(AugSun1)=1,IF(AND(YEAR(AugSun1+24)=CalendarYear,MONTH(AugSun1+24)=8),AugSun1+24,""),IF(AND(YEAR(AugSun1+31)=CalendarYear,MONTH(AugSun1+31)=8),AugSun1+31,""))</f>
        <v/>
      </c>
      <c r="AH68" s="11" t="str">
        <f>IF(DAY(AugSun1)=1,IF(AND(YEAR(AugSun1+25)=CalendarYear,MONTH(AugSun1+25)=8),AugSun1+25,""),IF(AND(YEAR(AugSun1+32)=CalendarYear,MONTH(AugSun1+32)=8),AugSun1+32,""))</f>
        <v/>
      </c>
      <c r="AI68" s="11" t="str">
        <f>IF(DAY(AugSun1)=1,IF(AND(YEAR(AugSun1+26)=CalendarYear,MONTH(AugSun1+26)=8),AugSun1+26,""),IF(AND(YEAR(AugSun1+33)=CalendarYear,MONTH(AugSun1+33)=8),AugSun1+33,""))</f>
        <v/>
      </c>
      <c r="AJ68" s="11" t="str">
        <f>IF(DAY(AugSun1)=1,IF(AND(YEAR(AugSun1+27)=CalendarYear,MONTH(AugSun1+27)=8),AugSun1+27,""),IF(AND(YEAR(AugSun1+34)=CalendarYear,MONTH(AugSun1+34)=8),AugSun1+34,""))</f>
        <v/>
      </c>
      <c r="AK68" s="11" t="str">
        <f>IF(DAY(AugSun1)=1,IF(AND(YEAR(AugSun1+28)=CalendarYear,MONTH(AugSun1+28)=8),AugSun1+28,""),IF(AND(YEAR(AugSun1+35)=CalendarYear,MONTH(AugSun1+35)=8),AugSun1+35,""))</f>
        <v/>
      </c>
      <c r="AL68" s="11" t="str">
        <f>IF(DAY(AugSun1)=1,IF(AND(YEAR(AugSun1+29)=CalendarYear,MONTH(AugSun1+29)=8),AugSun1+29,""),IF(AND(YEAR(AugSun1+36)=CalendarYear,MONTH(AugSun1+36)=8),AugSun1+36,""))</f>
        <v/>
      </c>
      <c r="AM68" s="12" t="str">
        <f>IF(DAY(AugSun1)=1,IF(AND(YEAR(AugSun1+30)=CalendarYear,MONTH(AugSun1+30)=8),AugSun1+30,""),IF(AND(YEAR(AugSun1+37)=CalendarYear,MONTH(AugSun1+37)=8),AugSun1+37,""))</f>
        <v/>
      </c>
    </row>
    <row r="69" spans="2:39" s="9" customFormat="1" ht="19" customHeight="1" x14ac:dyDescent="0.15">
      <c r="B69" s="78"/>
      <c r="C69" s="10" t="s">
        <v>0</v>
      </c>
      <c r="D69" s="10" t="s">
        <v>1</v>
      </c>
      <c r="E69" s="10" t="s">
        <v>2</v>
      </c>
      <c r="F69" s="10" t="s">
        <v>3</v>
      </c>
      <c r="G69" s="10" t="s">
        <v>4</v>
      </c>
      <c r="H69" s="10" t="s">
        <v>5</v>
      </c>
      <c r="I69" s="10" t="s">
        <v>6</v>
      </c>
      <c r="J69" s="10" t="s">
        <v>0</v>
      </c>
      <c r="K69" s="10" t="s">
        <v>1</v>
      </c>
      <c r="L69" s="10" t="s">
        <v>2</v>
      </c>
      <c r="M69" s="10" t="s">
        <v>3</v>
      </c>
      <c r="N69" s="10" t="s">
        <v>4</v>
      </c>
      <c r="O69" s="10" t="s">
        <v>5</v>
      </c>
      <c r="P69" s="10" t="s">
        <v>6</v>
      </c>
      <c r="Q69" s="10" t="s">
        <v>0</v>
      </c>
      <c r="R69" s="10" t="s">
        <v>1</v>
      </c>
      <c r="S69" s="10" t="s">
        <v>2</v>
      </c>
      <c r="T69" s="10" t="s">
        <v>3</v>
      </c>
      <c r="U69" s="10" t="s">
        <v>4</v>
      </c>
      <c r="V69" s="10" t="s">
        <v>5</v>
      </c>
      <c r="W69" s="10" t="s">
        <v>6</v>
      </c>
      <c r="X69" s="10" t="s">
        <v>0</v>
      </c>
      <c r="Y69" s="10" t="s">
        <v>1</v>
      </c>
      <c r="Z69" s="10" t="s">
        <v>2</v>
      </c>
      <c r="AA69" s="10" t="s">
        <v>3</v>
      </c>
      <c r="AB69" s="10" t="s">
        <v>4</v>
      </c>
      <c r="AC69" s="10" t="s">
        <v>5</v>
      </c>
      <c r="AD69" s="10" t="s">
        <v>6</v>
      </c>
      <c r="AE69" s="10" t="s">
        <v>0</v>
      </c>
      <c r="AF69" s="10" t="s">
        <v>1</v>
      </c>
      <c r="AG69" s="10" t="s">
        <v>2</v>
      </c>
      <c r="AH69" s="10" t="s">
        <v>3</v>
      </c>
      <c r="AI69" s="10" t="s">
        <v>4</v>
      </c>
      <c r="AJ69" s="10" t="s">
        <v>5</v>
      </c>
      <c r="AK69" s="10" t="s">
        <v>6</v>
      </c>
      <c r="AL69" s="10" t="s">
        <v>0</v>
      </c>
      <c r="AM69" s="13" t="s">
        <v>1</v>
      </c>
    </row>
    <row r="70" spans="2:39" ht="19" customHeight="1" x14ac:dyDescent="0.15">
      <c r="B70" s="7"/>
      <c r="C70" s="15"/>
      <c r="D70" s="15"/>
      <c r="E70" s="15"/>
      <c r="F70" s="15"/>
      <c r="G70" s="15"/>
      <c r="H70" s="15"/>
      <c r="I70" s="15"/>
      <c r="J70" s="15"/>
      <c r="K70" s="15"/>
      <c r="L70" s="15"/>
      <c r="M70" s="15"/>
      <c r="N70" s="15"/>
      <c r="O70" s="15"/>
      <c r="P70" s="15"/>
      <c r="Q70" s="15"/>
      <c r="R70" s="15"/>
      <c r="S70" s="15"/>
      <c r="T70" s="15"/>
      <c r="U70" s="15"/>
      <c r="V70" s="15"/>
      <c r="W70" s="15"/>
      <c r="X70" s="15"/>
      <c r="Y70" s="15"/>
      <c r="Z70" s="15"/>
      <c r="AA70" s="15"/>
      <c r="AB70" s="15"/>
      <c r="AC70" s="15"/>
      <c r="AD70" s="15"/>
      <c r="AE70" s="15"/>
      <c r="AF70" s="15"/>
      <c r="AG70" s="15"/>
      <c r="AH70" s="15"/>
      <c r="AI70" s="15"/>
      <c r="AJ70" s="15"/>
      <c r="AK70" s="15"/>
      <c r="AL70" s="15"/>
      <c r="AM70" s="15"/>
    </row>
    <row r="71" spans="2:39" ht="19" customHeight="1" x14ac:dyDescent="0.15">
      <c r="B71" s="8"/>
      <c r="C71" s="16"/>
      <c r="D71" s="16"/>
      <c r="E71" s="16"/>
      <c r="F71" s="16"/>
      <c r="G71" s="16"/>
      <c r="H71" s="16"/>
      <c r="I71" s="16"/>
      <c r="J71" s="16"/>
      <c r="K71" s="16"/>
      <c r="L71" s="16"/>
      <c r="M71" s="16"/>
      <c r="N71" s="16"/>
      <c r="O71" s="16"/>
      <c r="P71" s="16"/>
      <c r="Q71" s="16"/>
      <c r="R71" s="16"/>
      <c r="S71" s="16"/>
      <c r="T71" s="16"/>
      <c r="U71" s="16"/>
      <c r="V71" s="16"/>
      <c r="W71" s="16"/>
      <c r="X71" s="16"/>
      <c r="Y71" s="16"/>
      <c r="Z71" s="16"/>
      <c r="AA71" s="16"/>
      <c r="AB71" s="16"/>
      <c r="AC71" s="16"/>
      <c r="AD71" s="16"/>
      <c r="AE71" s="16"/>
      <c r="AF71" s="16"/>
      <c r="AG71" s="16"/>
      <c r="AH71" s="16"/>
      <c r="AI71" s="16"/>
      <c r="AJ71" s="16"/>
      <c r="AK71" s="16"/>
      <c r="AL71" s="16"/>
      <c r="AM71" s="16"/>
    </row>
    <row r="72" spans="2:39" ht="19" customHeight="1" x14ac:dyDescent="0.15">
      <c r="B72" s="8"/>
      <c r="C72" s="16"/>
      <c r="D72" s="16"/>
      <c r="E72" s="16"/>
      <c r="F72" s="16"/>
      <c r="G72" s="16"/>
      <c r="H72" s="16"/>
      <c r="I72" s="16"/>
      <c r="J72" s="16"/>
      <c r="K72" s="16"/>
      <c r="L72" s="16"/>
      <c r="M72" s="16"/>
      <c r="N72" s="16"/>
      <c r="O72" s="16"/>
      <c r="P72" s="16"/>
      <c r="Q72" s="16"/>
      <c r="R72" s="16"/>
      <c r="S72" s="16"/>
      <c r="T72" s="16"/>
      <c r="U72" s="16"/>
      <c r="V72" s="16"/>
      <c r="W72" s="16"/>
      <c r="X72" s="16"/>
      <c r="Y72" s="16"/>
      <c r="Z72" s="16"/>
      <c r="AA72" s="16"/>
      <c r="AB72" s="16"/>
      <c r="AC72" s="16"/>
      <c r="AD72" s="16"/>
      <c r="AE72" s="16"/>
      <c r="AF72" s="16"/>
      <c r="AG72" s="16"/>
      <c r="AH72" s="16"/>
      <c r="AI72" s="16"/>
      <c r="AJ72" s="16"/>
      <c r="AK72" s="16"/>
      <c r="AL72" s="16"/>
      <c r="AM72" s="16"/>
    </row>
    <row r="73" spans="2:39" ht="19" customHeight="1" x14ac:dyDescent="0.15">
      <c r="B73" s="61"/>
      <c r="C73" s="62"/>
      <c r="D73" s="62"/>
      <c r="E73" s="62"/>
      <c r="F73" s="62"/>
      <c r="G73" s="62"/>
      <c r="H73" s="62"/>
      <c r="I73" s="62"/>
      <c r="J73" s="62"/>
      <c r="K73" s="62"/>
      <c r="L73" s="62"/>
      <c r="M73" s="62"/>
      <c r="N73" s="62"/>
      <c r="O73" s="62"/>
      <c r="P73" s="62"/>
      <c r="Q73" s="62"/>
      <c r="R73" s="62"/>
      <c r="S73" s="62"/>
      <c r="T73" s="62"/>
      <c r="U73" s="62"/>
      <c r="V73" s="62"/>
      <c r="W73" s="62"/>
      <c r="X73" s="62"/>
      <c r="Y73" s="62"/>
      <c r="Z73" s="62"/>
      <c r="AA73" s="62"/>
      <c r="AB73" s="62"/>
      <c r="AC73" s="62"/>
      <c r="AD73" s="62"/>
      <c r="AE73" s="62"/>
      <c r="AF73" s="62"/>
      <c r="AG73" s="62"/>
      <c r="AH73" s="62"/>
      <c r="AI73" s="62"/>
      <c r="AJ73" s="62"/>
      <c r="AK73" s="62"/>
      <c r="AL73" s="62"/>
      <c r="AM73" s="62"/>
    </row>
    <row r="74" spans="2:39" ht="17" customHeight="1" x14ac:dyDescent="0.15"/>
    <row r="75" spans="2:39" s="9" customFormat="1" ht="19" customHeight="1" x14ac:dyDescent="0.15">
      <c r="B75" s="79">
        <v>9</v>
      </c>
      <c r="C75" s="11">
        <v>44805</v>
      </c>
      <c r="D75" s="11" t="str">
        <f>IF(DAY(SepSun1)=1,"",IF(AND(YEAR(SepSun1+2)=CalendarYear,MONTH(SepSun1+2)=9),SepSun1+2,""))</f>
        <v/>
      </c>
      <c r="E75" s="11" t="str">
        <f>IF(DAY(SepSun1)=1,"",IF(AND(YEAR(SepSun1+3)=CalendarYear,MONTH(SepSun1+3)=9),SepSun1+3,""))</f>
        <v/>
      </c>
      <c r="F75" s="11" t="str">
        <f>IF(DAY(SepSun1)=1,"",IF(AND(YEAR(SepSun1+4)=CalendarYear,MONTH(SepSun1+4)=9),SepSun1+4,""))</f>
        <v/>
      </c>
      <c r="G75" s="11" t="str">
        <f>IF(DAY(SepSun1)=1,"",IF(AND(YEAR(SepSun1+5)=CalendarYear,MONTH(SepSun1+5)=9),SepSun1+5,""))</f>
        <v/>
      </c>
      <c r="H75" s="11" t="str">
        <f>IF(DAY(SepSun1)=1,"",IF(AND(YEAR(SepSun1+6)=CalendarYear,MONTH(SepSun1+6)=9),SepSun1+6,""))</f>
        <v/>
      </c>
      <c r="I75" s="11" t="str">
        <f>IF(DAY(SepSun1)=1,IF(AND(YEAR(SepSun1)=CalendarYear,MONTH(SepSun1)=9),SepSun1,""),IF(AND(YEAR(SepSun1+7)=CalendarYear,MONTH(SepSun1+7)=9),SepSun1+7,""))</f>
        <v/>
      </c>
      <c r="J75" s="11" t="str">
        <f>IF(DAY(SepSun1)=1,IF(AND(YEAR(SepSun1+1)=CalendarYear,MONTH(SepSun1+1)=9),SepSun1+1,""),IF(AND(YEAR(SepSun1+8)=CalendarYear,MONTH(SepSun1+8)=9),SepSun1+8,""))</f>
        <v/>
      </c>
      <c r="K75" s="11" t="str">
        <f>IF(DAY(SepSun1)=1,IF(AND(YEAR(SepSun1+2)=CalendarYear,MONTH(SepSun1+2)=9),SepSun1+2,""),IF(AND(YEAR(SepSun1+9)=CalendarYear,MONTH(SepSun1+9)=9),SepSun1+9,""))</f>
        <v/>
      </c>
      <c r="L75" s="11" t="str">
        <f>IF(DAY(SepSun1)=1,IF(AND(YEAR(SepSun1+3)=CalendarYear,MONTH(SepSun1+3)=9),SepSun1+3,""),IF(AND(YEAR(SepSun1+10)=CalendarYear,MONTH(SepSun1+10)=9),SepSun1+10,""))</f>
        <v/>
      </c>
      <c r="M75" s="11" t="str">
        <f>IF(DAY(SepSun1)=1,IF(AND(YEAR(SepSun1+4)=CalendarYear,MONTH(SepSun1+4)=9),SepSun1+4,""),IF(AND(YEAR(SepSun1+11)=CalendarYear,MONTH(SepSun1+11)=9),SepSun1+11,""))</f>
        <v/>
      </c>
      <c r="N75" s="11" t="str">
        <f>IF(DAY(SepSun1)=1,IF(AND(YEAR(SepSun1+5)=CalendarYear,MONTH(SepSun1+5)=9),SepSun1+5,""),IF(AND(YEAR(SepSun1+12)=CalendarYear,MONTH(SepSun1+12)=9),SepSun1+12,""))</f>
        <v/>
      </c>
      <c r="O75" s="11" t="str">
        <f>IF(DAY(SepSun1)=1,IF(AND(YEAR(SepSun1+6)=CalendarYear,MONTH(SepSun1+6)=9),SepSun1+6,""),IF(AND(YEAR(SepSun1+13)=CalendarYear,MONTH(SepSun1+13)=9),SepSun1+13,""))</f>
        <v/>
      </c>
      <c r="P75" s="11" t="str">
        <f>IF(DAY(SepSun1)=1,IF(AND(YEAR(SepSun1+7)=CalendarYear,MONTH(SepSun1+7)=9),SepSun1+7,""),IF(AND(YEAR(SepSun1+14)=CalendarYear,MONTH(SepSun1+14)=9),SepSun1+14,""))</f>
        <v/>
      </c>
      <c r="Q75" s="11" t="str">
        <f>IF(DAY(SepSun1)=1,IF(AND(YEAR(SepSun1+8)=CalendarYear,MONTH(SepSun1+8)=9),SepSun1+8,""),IF(AND(YEAR(SepSun1+15)=CalendarYear,MONTH(SepSun1+15)=9),SepSun1+15,""))</f>
        <v/>
      </c>
      <c r="R75" s="11" t="str">
        <f>IF(DAY(SepSun1)=1,IF(AND(YEAR(SepSun1+9)=CalendarYear,MONTH(SepSun1+9)=9),SepSun1+9,""),IF(AND(YEAR(SepSun1+16)=CalendarYear,MONTH(SepSun1+16)=9),SepSun1+16,""))</f>
        <v/>
      </c>
      <c r="S75" s="11" t="str">
        <f>IF(DAY(SepSun1)=1,IF(AND(YEAR(SepSun1+10)=CalendarYear,MONTH(SepSun1+10)=9),SepSun1+10,""),IF(AND(YEAR(SepSun1+17)=CalendarYear,MONTH(SepSun1+17)=9),SepSun1+17,""))</f>
        <v/>
      </c>
      <c r="T75" s="11" t="str">
        <f>IF(DAY(SepSun1)=1,IF(AND(YEAR(SepSun1+11)=CalendarYear,MONTH(SepSun1+11)=9),SepSun1+11,""),IF(AND(YEAR(SepSun1+18)=CalendarYear,MONTH(SepSun1+18)=9),SepSun1+18,""))</f>
        <v/>
      </c>
      <c r="U75" s="11" t="str">
        <f>IF(DAY(SepSun1)=1,IF(AND(YEAR(SepSun1+12)=CalendarYear,MONTH(SepSun1+12)=9),SepSun1+12,""),IF(AND(YEAR(SepSun1+19)=CalendarYear,MONTH(SepSun1+19)=9),SepSun1+19,""))</f>
        <v/>
      </c>
      <c r="V75" s="11" t="str">
        <f>IF(DAY(SepSun1)=1,IF(AND(YEAR(SepSun1+13)=CalendarYear,MONTH(SepSun1+13)=9),SepSun1+13,""),IF(AND(YEAR(SepSun1+20)=CalendarYear,MONTH(SepSun1+20)=9),SepSun1+20,""))</f>
        <v/>
      </c>
      <c r="W75" s="11" t="str">
        <f>IF(DAY(SepSun1)=1,IF(AND(YEAR(SepSun1+14)=CalendarYear,MONTH(SepSun1+14)=9),SepSun1+14,""),IF(AND(YEAR(SepSun1+21)=CalendarYear,MONTH(SepSun1+21)=9),SepSun1+21,""))</f>
        <v/>
      </c>
      <c r="X75" s="11" t="str">
        <f>IF(DAY(SepSun1)=1,IF(AND(YEAR(SepSun1+15)=CalendarYear,MONTH(SepSun1+15)=9),SepSun1+15,""),IF(AND(YEAR(SepSun1+22)=CalendarYear,MONTH(SepSun1+22)=9),SepSun1+22,""))</f>
        <v/>
      </c>
      <c r="Y75" s="11" t="str">
        <f>IF(DAY(SepSun1)=1,IF(AND(YEAR(SepSun1+16)=CalendarYear,MONTH(SepSun1+16)=9),SepSun1+16,""),IF(AND(YEAR(SepSun1+23)=CalendarYear,MONTH(SepSun1+23)=9),SepSun1+23,""))</f>
        <v/>
      </c>
      <c r="Z75" s="11" t="str">
        <f>IF(DAY(SepSun1)=1,IF(AND(YEAR(SepSun1+17)=CalendarYear,MONTH(SepSun1+17)=9),SepSun1+17,""),IF(AND(YEAR(SepSun1+24)=CalendarYear,MONTH(SepSun1+24)=9),SepSun1+24,""))</f>
        <v/>
      </c>
      <c r="AA75" s="11" t="str">
        <f>IF(DAY(SepSun1)=1,IF(AND(YEAR(SepSun1+18)=CalendarYear,MONTH(SepSun1+18)=9),SepSun1+18,""),IF(AND(YEAR(SepSun1+25)=CalendarYear,MONTH(SepSun1+25)=9),SepSun1+25,""))</f>
        <v/>
      </c>
      <c r="AB75" s="11" t="str">
        <f>IF(DAY(SepSun1)=1,IF(AND(YEAR(SepSun1+19)=CalendarYear,MONTH(SepSun1+19)=9),SepSun1+19,""),IF(AND(YEAR(SepSun1+26)=CalendarYear,MONTH(SepSun1+26)=9),SepSun1+26,""))</f>
        <v/>
      </c>
      <c r="AC75" s="11" t="str">
        <f>IF(DAY(SepSun1)=1,IF(AND(YEAR(SepSun1+20)=CalendarYear,MONTH(SepSun1+20)=9),SepSun1+20,""),IF(AND(YEAR(SepSun1+27)=CalendarYear,MONTH(SepSun1+27)=9),SepSun1+27,""))</f>
        <v/>
      </c>
      <c r="AD75" s="11" t="str">
        <f>IF(DAY(SepSun1)=1,IF(AND(YEAR(SepSun1+21)=CalendarYear,MONTH(SepSun1+21)=9),SepSun1+21,""),IF(AND(YEAR(SepSun1+28)=CalendarYear,MONTH(SepSun1+28)=9),SepSun1+28,""))</f>
        <v/>
      </c>
      <c r="AE75" s="11" t="str">
        <f>IF(DAY(SepSun1)=1,IF(AND(YEAR(SepSun1+22)=CalendarYear,MONTH(SepSun1+22)=9),SepSun1+22,""),IF(AND(YEAR(SepSun1+29)=CalendarYear,MONTH(SepSun1+29)=9),SepSun1+29,""))</f>
        <v/>
      </c>
      <c r="AF75" s="11" t="str">
        <f>IF(DAY(SepSun1)=1,IF(AND(YEAR(SepSun1+23)=CalendarYear,MONTH(SepSun1+23)=9),SepSun1+23,""),IF(AND(YEAR(SepSun1+30)=CalendarYear,MONTH(SepSun1+30)=9),SepSun1+30,""))</f>
        <v/>
      </c>
      <c r="AG75" s="11" t="str">
        <f>IF(DAY(SepSun1)=1,IF(AND(YEAR(SepSun1+24)=CalendarYear,MONTH(SepSun1+24)=9),SepSun1+24,""),IF(AND(YEAR(SepSun1+31)=CalendarYear,MONTH(SepSun1+31)=9),SepSun1+31,""))</f>
        <v/>
      </c>
      <c r="AH75" s="11" t="str">
        <f>IF(DAY(SepSun1)=1,IF(AND(YEAR(SepSun1+25)=CalendarYear,MONTH(SepSun1+25)=9),SepSun1+25,""),IF(AND(YEAR(SepSun1+32)=CalendarYear,MONTH(SepSun1+32)=9),SepSun1+32,""))</f>
        <v/>
      </c>
      <c r="AI75" s="11" t="str">
        <f>IF(DAY(SepSun1)=1,IF(AND(YEAR(SepSun1+26)=CalendarYear,MONTH(SepSun1+26)=9),SepSun1+26,""),IF(AND(YEAR(SepSun1+33)=CalendarYear,MONTH(SepSun1+33)=9),SepSun1+33,""))</f>
        <v/>
      </c>
      <c r="AJ75" s="11" t="str">
        <f>IF(DAY(SepSun1)=1,IF(AND(YEAR(SepSun1+27)=CalendarYear,MONTH(SepSun1+27)=9),SepSun1+27,""),IF(AND(YEAR(SepSun1+34)=CalendarYear,MONTH(SepSun1+34)=9),SepSun1+34,""))</f>
        <v/>
      </c>
      <c r="AK75" s="11" t="str">
        <f>IF(DAY(SepSun1)=1,IF(AND(YEAR(SepSun1+28)=CalendarYear,MONTH(SepSun1+28)=9),SepSun1+28,""),IF(AND(YEAR(SepSun1+35)=CalendarYear,MONTH(SepSun1+35)=9),SepSun1+35,""))</f>
        <v/>
      </c>
      <c r="AL75" s="11" t="str">
        <f>IF(DAY(SepSun1)=1,IF(AND(YEAR(SepSun1+29)=CalendarYear,MONTH(SepSun1+29)=9),SepSun1+29,""),IF(AND(YEAR(SepSun1+36)=CalendarYear,MONTH(SepSun1+36)=9),SepSun1+36,""))</f>
        <v/>
      </c>
      <c r="AM75" s="12" t="str">
        <f>IF(DAY(SepSun1)=1,IF(AND(YEAR(SepSun1+30)=CalendarYear,MONTH(SepSun1+30)=9),SepSun1+30,""),IF(AND(YEAR(SepSun1+37)=CalendarYear,MONTH(SepSun1+37)=9),SepSun1+37,""))</f>
        <v/>
      </c>
    </row>
    <row r="76" spans="2:39" s="9" customFormat="1" ht="19" customHeight="1" x14ac:dyDescent="0.15">
      <c r="B76" s="79"/>
      <c r="C76" s="10" t="s">
        <v>0</v>
      </c>
      <c r="D76" s="10" t="s">
        <v>1</v>
      </c>
      <c r="E76" s="10" t="s">
        <v>2</v>
      </c>
      <c r="F76" s="10" t="s">
        <v>3</v>
      </c>
      <c r="G76" s="10" t="s">
        <v>4</v>
      </c>
      <c r="H76" s="10" t="s">
        <v>5</v>
      </c>
      <c r="I76" s="10" t="s">
        <v>6</v>
      </c>
      <c r="J76" s="10" t="s">
        <v>0</v>
      </c>
      <c r="K76" s="10" t="s">
        <v>1</v>
      </c>
      <c r="L76" s="10" t="s">
        <v>2</v>
      </c>
      <c r="M76" s="10" t="s">
        <v>3</v>
      </c>
      <c r="N76" s="10" t="s">
        <v>4</v>
      </c>
      <c r="O76" s="10" t="s">
        <v>5</v>
      </c>
      <c r="P76" s="10" t="s">
        <v>6</v>
      </c>
      <c r="Q76" s="10" t="s">
        <v>0</v>
      </c>
      <c r="R76" s="10" t="s">
        <v>1</v>
      </c>
      <c r="S76" s="10" t="s">
        <v>2</v>
      </c>
      <c r="T76" s="10" t="s">
        <v>3</v>
      </c>
      <c r="U76" s="10" t="s">
        <v>4</v>
      </c>
      <c r="V76" s="10" t="s">
        <v>5</v>
      </c>
      <c r="W76" s="10" t="s">
        <v>6</v>
      </c>
      <c r="X76" s="10" t="s">
        <v>0</v>
      </c>
      <c r="Y76" s="10" t="s">
        <v>1</v>
      </c>
      <c r="Z76" s="10" t="s">
        <v>2</v>
      </c>
      <c r="AA76" s="10" t="s">
        <v>3</v>
      </c>
      <c r="AB76" s="10" t="s">
        <v>4</v>
      </c>
      <c r="AC76" s="10" t="s">
        <v>5</v>
      </c>
      <c r="AD76" s="10" t="s">
        <v>6</v>
      </c>
      <c r="AE76" s="10" t="s">
        <v>0</v>
      </c>
      <c r="AF76" s="10" t="s">
        <v>1</v>
      </c>
      <c r="AG76" s="10" t="s">
        <v>2</v>
      </c>
      <c r="AH76" s="10" t="s">
        <v>3</v>
      </c>
      <c r="AI76" s="10" t="s">
        <v>4</v>
      </c>
      <c r="AJ76" s="10" t="s">
        <v>5</v>
      </c>
      <c r="AK76" s="10" t="s">
        <v>6</v>
      </c>
      <c r="AL76" s="10" t="s">
        <v>0</v>
      </c>
      <c r="AM76" s="13" t="s">
        <v>1</v>
      </c>
    </row>
    <row r="77" spans="2:39" ht="19" customHeight="1" x14ac:dyDescent="0.15">
      <c r="B77" s="7"/>
      <c r="C77" s="15"/>
      <c r="D77" s="15"/>
      <c r="E77" s="15"/>
      <c r="F77" s="15"/>
      <c r="G77" s="15"/>
      <c r="H77" s="15"/>
      <c r="I77" s="15"/>
      <c r="J77" s="15"/>
      <c r="K77" s="15"/>
      <c r="L77" s="15"/>
      <c r="M77" s="15"/>
      <c r="N77" s="15"/>
      <c r="O77" s="15"/>
      <c r="P77" s="15"/>
      <c r="Q77" s="15"/>
      <c r="R77" s="15"/>
      <c r="S77" s="15"/>
      <c r="T77" s="15"/>
      <c r="U77" s="15"/>
      <c r="V77" s="15"/>
      <c r="W77" s="15"/>
      <c r="X77" s="15"/>
      <c r="Y77" s="15"/>
      <c r="Z77" s="15"/>
      <c r="AA77" s="15"/>
      <c r="AB77" s="15"/>
      <c r="AC77" s="15"/>
      <c r="AD77" s="15"/>
      <c r="AE77" s="15"/>
      <c r="AF77" s="15"/>
      <c r="AG77" s="15"/>
      <c r="AH77" s="15"/>
      <c r="AI77" s="15"/>
      <c r="AJ77" s="15"/>
      <c r="AK77" s="15"/>
      <c r="AL77" s="15"/>
      <c r="AM77" s="15"/>
    </row>
    <row r="78" spans="2:39" ht="19" customHeight="1" x14ac:dyDescent="0.15">
      <c r="B78" s="8"/>
      <c r="C78" s="16"/>
      <c r="D78" s="16"/>
      <c r="E78" s="16"/>
      <c r="F78" s="16"/>
      <c r="G78" s="16"/>
      <c r="H78" s="16"/>
      <c r="I78" s="16"/>
      <c r="J78" s="16"/>
      <c r="K78" s="16"/>
      <c r="L78" s="16"/>
      <c r="M78" s="16"/>
      <c r="N78" s="16"/>
      <c r="O78" s="16"/>
      <c r="P78" s="16"/>
      <c r="Q78" s="16"/>
      <c r="R78" s="16"/>
      <c r="S78" s="16"/>
      <c r="T78" s="16"/>
      <c r="U78" s="16"/>
      <c r="V78" s="16"/>
      <c r="W78" s="16"/>
      <c r="X78" s="16"/>
      <c r="Y78" s="16"/>
      <c r="Z78" s="16"/>
      <c r="AA78" s="16"/>
      <c r="AB78" s="16"/>
      <c r="AC78" s="16"/>
      <c r="AD78" s="16"/>
      <c r="AE78" s="16"/>
      <c r="AF78" s="16"/>
      <c r="AG78" s="16"/>
      <c r="AH78" s="16"/>
      <c r="AI78" s="16"/>
      <c r="AJ78" s="16"/>
      <c r="AK78" s="16"/>
      <c r="AL78" s="16"/>
      <c r="AM78" s="16"/>
    </row>
    <row r="79" spans="2:39" ht="19" customHeight="1" x14ac:dyDescent="0.15">
      <c r="B79" s="8"/>
      <c r="C79" s="16"/>
      <c r="D79" s="16"/>
      <c r="E79" s="16"/>
      <c r="F79" s="16"/>
      <c r="G79" s="16"/>
      <c r="H79" s="16"/>
      <c r="I79" s="16"/>
      <c r="J79" s="16"/>
      <c r="K79" s="16"/>
      <c r="L79" s="16"/>
      <c r="M79" s="16"/>
      <c r="N79" s="16"/>
      <c r="O79" s="16"/>
      <c r="P79" s="16"/>
      <c r="Q79" s="16"/>
      <c r="R79" s="16"/>
      <c r="S79" s="16"/>
      <c r="T79" s="16"/>
      <c r="U79" s="16"/>
      <c r="V79" s="16"/>
      <c r="W79" s="16"/>
      <c r="X79" s="16"/>
      <c r="Y79" s="16"/>
      <c r="Z79" s="16"/>
      <c r="AA79" s="16"/>
      <c r="AB79" s="16"/>
      <c r="AC79" s="16"/>
      <c r="AD79" s="16"/>
      <c r="AE79" s="16"/>
      <c r="AF79" s="16"/>
      <c r="AG79" s="16"/>
      <c r="AH79" s="16"/>
      <c r="AI79" s="16"/>
      <c r="AJ79" s="16"/>
      <c r="AK79" s="16"/>
      <c r="AL79" s="16"/>
      <c r="AM79" s="16"/>
    </row>
    <row r="80" spans="2:39" ht="19" customHeight="1" x14ac:dyDescent="0.15">
      <c r="B80" s="61"/>
      <c r="C80" s="62"/>
      <c r="D80" s="62"/>
      <c r="E80" s="62"/>
      <c r="F80" s="62"/>
      <c r="G80" s="62"/>
      <c r="H80" s="62"/>
      <c r="I80" s="62"/>
      <c r="J80" s="62"/>
      <c r="K80" s="62"/>
      <c r="L80" s="62"/>
      <c r="M80" s="62"/>
      <c r="N80" s="62"/>
      <c r="O80" s="62"/>
      <c r="P80" s="62"/>
      <c r="Q80" s="62"/>
      <c r="R80" s="62"/>
      <c r="S80" s="62"/>
      <c r="T80" s="62"/>
      <c r="U80" s="62"/>
      <c r="V80" s="62"/>
      <c r="W80" s="62"/>
      <c r="X80" s="62"/>
      <c r="Y80" s="62"/>
      <c r="Z80" s="62"/>
      <c r="AA80" s="62"/>
      <c r="AB80" s="62"/>
      <c r="AC80" s="62"/>
      <c r="AD80" s="62"/>
      <c r="AE80" s="62"/>
      <c r="AF80" s="62"/>
      <c r="AG80" s="62"/>
      <c r="AH80" s="62"/>
      <c r="AI80" s="62"/>
      <c r="AJ80" s="62"/>
      <c r="AK80" s="62"/>
      <c r="AL80" s="62"/>
      <c r="AM80" s="62"/>
    </row>
    <row r="81" spans="2:39" ht="16" customHeight="1" x14ac:dyDescent="0.15"/>
    <row r="82" spans="2:39" s="9" customFormat="1" ht="19" customHeight="1" x14ac:dyDescent="0.15">
      <c r="B82" s="80">
        <v>10</v>
      </c>
      <c r="C82" s="11">
        <v>44835</v>
      </c>
      <c r="D82" s="11" t="str">
        <f>IF(DAY(OctSun1)=1,"",IF(AND(YEAR(OctSun1+2)=CalendarYear,MONTH(OctSun1+2)=10),OctSun1+2,""))</f>
        <v/>
      </c>
      <c r="E82" s="11" t="str">
        <f>IF(DAY(OctSun1)=1,"",IF(AND(YEAR(OctSun1+3)=CalendarYear,MONTH(OctSun1+3)=10),OctSun1+3,""))</f>
        <v/>
      </c>
      <c r="F82" s="11" t="str">
        <f>IF(DAY(OctSun1)=1,"",IF(AND(YEAR(OctSun1+4)=CalendarYear,MONTH(OctSun1+4)=10),OctSun1+4,""))</f>
        <v/>
      </c>
      <c r="G82" s="11" t="str">
        <f>IF(DAY(OctSun1)=1,"",IF(AND(YEAR(OctSun1+5)=CalendarYear,MONTH(OctSun1+5)=10),OctSun1+5,""))</f>
        <v/>
      </c>
      <c r="H82" s="11" t="str">
        <f>IF(DAY(OctSun1)=1,"",IF(AND(YEAR(OctSun1+6)=CalendarYear,MONTH(OctSun1+6)=10),OctSun1+6,""))</f>
        <v/>
      </c>
      <c r="I82" s="11" t="str">
        <f>IF(DAY(OctSun1)=1,IF(AND(YEAR(OctSun1)=CalendarYear,MONTH(OctSun1)=10),OctSun1,""),IF(AND(YEAR(OctSun1+7)=CalendarYear,MONTH(OctSun1+7)=10),OctSun1+7,""))</f>
        <v/>
      </c>
      <c r="J82" s="11" t="str">
        <f>IF(DAY(OctSun1)=1,IF(AND(YEAR(OctSun1+1)=CalendarYear,MONTH(OctSun1+1)=10),OctSun1+1,""),IF(AND(YEAR(OctSun1+8)=CalendarYear,MONTH(OctSun1+8)=10),OctSun1+8,""))</f>
        <v/>
      </c>
      <c r="K82" s="11" t="str">
        <f>IF(DAY(OctSun1)=1,IF(AND(YEAR(OctSun1+2)=CalendarYear,MONTH(OctSun1+2)=10),OctSun1+2,""),IF(AND(YEAR(OctSun1+9)=CalendarYear,MONTH(OctSun1+9)=10),OctSun1+9,""))</f>
        <v/>
      </c>
      <c r="L82" s="11" t="str">
        <f>IF(DAY(OctSun1)=1,IF(AND(YEAR(OctSun1+3)=CalendarYear,MONTH(OctSun1+3)=10),OctSun1+3,""),IF(AND(YEAR(OctSun1+10)=CalendarYear,MONTH(OctSun1+10)=10),OctSun1+10,""))</f>
        <v/>
      </c>
      <c r="M82" s="11" t="str">
        <f>IF(DAY(OctSun1)=1,IF(AND(YEAR(OctSun1+4)=CalendarYear,MONTH(OctSun1+4)=10),OctSun1+4,""),IF(AND(YEAR(OctSun1+11)=CalendarYear,MONTH(OctSun1+11)=10),OctSun1+11,""))</f>
        <v/>
      </c>
      <c r="N82" s="11" t="str">
        <f>IF(DAY(OctSun1)=1,IF(AND(YEAR(OctSun1+5)=CalendarYear,MONTH(OctSun1+5)=10),OctSun1+5,""),IF(AND(YEAR(OctSun1+12)=CalendarYear,MONTH(OctSun1+12)=10),OctSun1+12,""))</f>
        <v/>
      </c>
      <c r="O82" s="11" t="str">
        <f>IF(DAY(OctSun1)=1,IF(AND(YEAR(OctSun1+6)=CalendarYear,MONTH(OctSun1+6)=10),OctSun1+6,""),IF(AND(YEAR(OctSun1+13)=CalendarYear,MONTH(OctSun1+13)=10),OctSun1+13,""))</f>
        <v/>
      </c>
      <c r="P82" s="11" t="str">
        <f>IF(DAY(OctSun1)=1,IF(AND(YEAR(OctSun1+7)=CalendarYear,MONTH(OctSun1+7)=10),OctSun1+7,""),IF(AND(YEAR(OctSun1+14)=CalendarYear,MONTH(OctSun1+14)=10),OctSun1+14,""))</f>
        <v/>
      </c>
      <c r="Q82" s="11" t="str">
        <f>IF(DAY(OctSun1)=1,IF(AND(YEAR(OctSun1+8)=CalendarYear,MONTH(OctSun1+8)=10),OctSun1+8,""),IF(AND(YEAR(OctSun1+15)=CalendarYear,MONTH(OctSun1+15)=10),OctSun1+15,""))</f>
        <v/>
      </c>
      <c r="R82" s="11" t="str">
        <f>IF(DAY(OctSun1)=1,IF(AND(YEAR(OctSun1+9)=CalendarYear,MONTH(OctSun1+9)=10),OctSun1+9,""),IF(AND(YEAR(OctSun1+16)=CalendarYear,MONTH(OctSun1+16)=10),OctSun1+16,""))</f>
        <v/>
      </c>
      <c r="S82" s="11" t="str">
        <f>IF(DAY(OctSun1)=1,IF(AND(YEAR(OctSun1+10)=CalendarYear,MONTH(OctSun1+10)=10),OctSun1+10,""),IF(AND(YEAR(OctSun1+17)=CalendarYear,MONTH(OctSun1+17)=10),OctSun1+17,""))</f>
        <v/>
      </c>
      <c r="T82" s="11" t="str">
        <f>IF(DAY(OctSun1)=1,IF(AND(YEAR(OctSun1+11)=CalendarYear,MONTH(OctSun1+11)=10),OctSun1+11,""),IF(AND(YEAR(OctSun1+18)=CalendarYear,MONTH(OctSun1+18)=10),OctSun1+18,""))</f>
        <v/>
      </c>
      <c r="U82" s="11" t="str">
        <f>IF(DAY(OctSun1)=1,IF(AND(YEAR(OctSun1+12)=CalendarYear,MONTH(OctSun1+12)=10),OctSun1+12,""),IF(AND(YEAR(OctSun1+19)=CalendarYear,MONTH(OctSun1+19)=10),OctSun1+19,""))</f>
        <v/>
      </c>
      <c r="V82" s="11" t="str">
        <f>IF(DAY(OctSun1)=1,IF(AND(YEAR(OctSun1+13)=CalendarYear,MONTH(OctSun1+13)=10),OctSun1+13,""),IF(AND(YEAR(OctSun1+20)=CalendarYear,MONTH(OctSun1+20)=10),OctSun1+20,""))</f>
        <v/>
      </c>
      <c r="W82" s="11" t="str">
        <f>IF(DAY(OctSun1)=1,IF(AND(YEAR(OctSun1+14)=CalendarYear,MONTH(OctSun1+14)=10),OctSun1+14,""),IF(AND(YEAR(OctSun1+21)=CalendarYear,MONTH(OctSun1+21)=10),OctSun1+21,""))</f>
        <v/>
      </c>
      <c r="X82" s="11" t="str">
        <f>IF(DAY(OctSun1)=1,IF(AND(YEAR(OctSun1+15)=CalendarYear,MONTH(OctSun1+15)=10),OctSun1+15,""),IF(AND(YEAR(OctSun1+22)=CalendarYear,MONTH(OctSun1+22)=10),OctSun1+22,""))</f>
        <v/>
      </c>
      <c r="Y82" s="11" t="str">
        <f>IF(DAY(OctSun1)=1,IF(AND(YEAR(OctSun1+16)=CalendarYear,MONTH(OctSun1+16)=10),OctSun1+16,""),IF(AND(YEAR(OctSun1+23)=CalendarYear,MONTH(OctSun1+23)=10),OctSun1+23,""))</f>
        <v/>
      </c>
      <c r="Z82" s="11" t="str">
        <f>IF(DAY(OctSun1)=1,IF(AND(YEAR(OctSun1+17)=CalendarYear,MONTH(OctSun1+17)=10),OctSun1+17,""),IF(AND(YEAR(OctSun1+24)=CalendarYear,MONTH(OctSun1+24)=10),OctSun1+24,""))</f>
        <v/>
      </c>
      <c r="AA82" s="11" t="str">
        <f>IF(DAY(OctSun1)=1,IF(AND(YEAR(OctSun1+18)=CalendarYear,MONTH(OctSun1+18)=10),OctSun1+18,""),IF(AND(YEAR(OctSun1+25)=CalendarYear,MONTH(OctSun1+25)=10),OctSun1+25,""))</f>
        <v/>
      </c>
      <c r="AB82" s="11" t="str">
        <f>IF(DAY(OctSun1)=1,IF(AND(YEAR(OctSun1+19)=CalendarYear,MONTH(OctSun1+19)=10),OctSun1+19,""),IF(AND(YEAR(OctSun1+26)=CalendarYear,MONTH(OctSun1+26)=10),OctSun1+26,""))</f>
        <v/>
      </c>
      <c r="AC82" s="11" t="str">
        <f>IF(DAY(OctSun1)=1,IF(AND(YEAR(OctSun1+20)=CalendarYear,MONTH(OctSun1+20)=10),OctSun1+20,""),IF(AND(YEAR(OctSun1+27)=CalendarYear,MONTH(OctSun1+27)=10),OctSun1+27,""))</f>
        <v/>
      </c>
      <c r="AD82" s="11" t="str">
        <f>IF(DAY(OctSun1)=1,IF(AND(YEAR(OctSun1+21)=CalendarYear,MONTH(OctSun1+21)=10),OctSun1+21,""),IF(AND(YEAR(OctSun1+28)=CalendarYear,MONTH(OctSun1+28)=10),OctSun1+28,""))</f>
        <v/>
      </c>
      <c r="AE82" s="11" t="str">
        <f>IF(DAY(OctSun1)=1,IF(AND(YEAR(OctSun1+22)=CalendarYear,MONTH(OctSun1+22)=10),OctSun1+22,""),IF(AND(YEAR(OctSun1+29)=CalendarYear,MONTH(OctSun1+29)=10),OctSun1+29,""))</f>
        <v/>
      </c>
      <c r="AF82" s="11" t="str">
        <f>IF(DAY(OctSun1)=1,IF(AND(YEAR(OctSun1+23)=CalendarYear,MONTH(OctSun1+23)=10),OctSun1+23,""),IF(AND(YEAR(OctSun1+30)=CalendarYear,MONTH(OctSun1+30)=10),OctSun1+30,""))</f>
        <v/>
      </c>
      <c r="AG82" s="11" t="str">
        <f>IF(DAY(OctSun1)=1,IF(AND(YEAR(OctSun1+24)=CalendarYear,MONTH(OctSun1+24)=10),OctSun1+24,""),IF(AND(YEAR(OctSun1+31)=CalendarYear,MONTH(OctSun1+31)=10),OctSun1+31,""))</f>
        <v/>
      </c>
      <c r="AH82" s="11" t="str">
        <f>IF(DAY(OctSun1)=1,IF(AND(YEAR(OctSun1+25)=CalendarYear,MONTH(OctSun1+25)=10),OctSun1+25,""),IF(AND(YEAR(OctSun1+32)=CalendarYear,MONTH(OctSun1+32)=10),OctSun1+32,""))</f>
        <v/>
      </c>
      <c r="AI82" s="11" t="str">
        <f>IF(DAY(OctSun1)=1,IF(AND(YEAR(OctSun1+26)=CalendarYear,MONTH(OctSun1+26)=10),OctSun1+26,""),IF(AND(YEAR(OctSun1+33)=CalendarYear,MONTH(OctSun1+33)=10),OctSun1+33,""))</f>
        <v/>
      </c>
      <c r="AJ82" s="11" t="str">
        <f>IF(DAY(OctSun1)=1,IF(AND(YEAR(OctSun1+27)=CalendarYear,MONTH(OctSun1+27)=10),OctSun1+27,""),IF(AND(YEAR(OctSun1+34)=CalendarYear,MONTH(OctSun1+34)=10),OctSun1+34,""))</f>
        <v/>
      </c>
      <c r="AK82" s="11" t="str">
        <f>IF(DAY(OctSun1)=1,IF(AND(YEAR(OctSun1+28)=CalendarYear,MONTH(OctSun1+28)=10),OctSun1+28,""),IF(AND(YEAR(OctSun1+35)=CalendarYear,MONTH(OctSun1+35)=10),OctSun1+35,""))</f>
        <v/>
      </c>
      <c r="AL82" s="11" t="str">
        <f>IF(DAY(OctSun1)=1,IF(AND(YEAR(OctSun1+29)=CalendarYear,MONTH(OctSun1+29)=10),OctSun1+29,""),IF(AND(YEAR(OctSun1+36)=CalendarYear,MONTH(OctSun1+36)=10),OctSun1+36,""))</f>
        <v/>
      </c>
      <c r="AM82" s="12" t="str">
        <f>IF(DAY(OctSun1)=1,IF(AND(YEAR(OctSun1+30)=CalendarYear,MONTH(OctSun1+30)=10),OctSun1+30,""),IF(AND(YEAR(OctSun1+37)=CalendarYear,MONTH(OctSun1+37)=10),OctSun1+37,""))</f>
        <v/>
      </c>
    </row>
    <row r="83" spans="2:39" s="9" customFormat="1" ht="19" customHeight="1" x14ac:dyDescent="0.15">
      <c r="B83" s="80"/>
      <c r="C83" s="10" t="s">
        <v>0</v>
      </c>
      <c r="D83" s="10" t="s">
        <v>1</v>
      </c>
      <c r="E83" s="10" t="s">
        <v>2</v>
      </c>
      <c r="F83" s="10" t="s">
        <v>3</v>
      </c>
      <c r="G83" s="10" t="s">
        <v>4</v>
      </c>
      <c r="H83" s="10" t="s">
        <v>5</v>
      </c>
      <c r="I83" s="10" t="s">
        <v>6</v>
      </c>
      <c r="J83" s="10" t="s">
        <v>0</v>
      </c>
      <c r="K83" s="10" t="s">
        <v>1</v>
      </c>
      <c r="L83" s="10" t="s">
        <v>2</v>
      </c>
      <c r="M83" s="10" t="s">
        <v>3</v>
      </c>
      <c r="N83" s="10" t="s">
        <v>4</v>
      </c>
      <c r="O83" s="10" t="s">
        <v>5</v>
      </c>
      <c r="P83" s="10" t="s">
        <v>6</v>
      </c>
      <c r="Q83" s="10" t="s">
        <v>0</v>
      </c>
      <c r="R83" s="10" t="s">
        <v>1</v>
      </c>
      <c r="S83" s="10" t="s">
        <v>2</v>
      </c>
      <c r="T83" s="10" t="s">
        <v>3</v>
      </c>
      <c r="U83" s="10" t="s">
        <v>4</v>
      </c>
      <c r="V83" s="10" t="s">
        <v>5</v>
      </c>
      <c r="W83" s="10" t="s">
        <v>6</v>
      </c>
      <c r="X83" s="10" t="s">
        <v>0</v>
      </c>
      <c r="Y83" s="10" t="s">
        <v>1</v>
      </c>
      <c r="Z83" s="10" t="s">
        <v>2</v>
      </c>
      <c r="AA83" s="10" t="s">
        <v>3</v>
      </c>
      <c r="AB83" s="10" t="s">
        <v>4</v>
      </c>
      <c r="AC83" s="10" t="s">
        <v>5</v>
      </c>
      <c r="AD83" s="10" t="s">
        <v>6</v>
      </c>
      <c r="AE83" s="10" t="s">
        <v>0</v>
      </c>
      <c r="AF83" s="10" t="s">
        <v>1</v>
      </c>
      <c r="AG83" s="10" t="s">
        <v>2</v>
      </c>
      <c r="AH83" s="10" t="s">
        <v>3</v>
      </c>
      <c r="AI83" s="10" t="s">
        <v>4</v>
      </c>
      <c r="AJ83" s="10" t="s">
        <v>5</v>
      </c>
      <c r="AK83" s="10" t="s">
        <v>6</v>
      </c>
      <c r="AL83" s="10" t="s">
        <v>0</v>
      </c>
      <c r="AM83" s="13" t="s">
        <v>1</v>
      </c>
    </row>
    <row r="84" spans="2:39" ht="19" customHeight="1" x14ac:dyDescent="0.15">
      <c r="B84" s="7"/>
      <c r="C84" s="15"/>
      <c r="D84" s="15"/>
      <c r="E84" s="15"/>
      <c r="F84" s="15"/>
      <c r="G84" s="15"/>
      <c r="H84" s="15"/>
      <c r="I84" s="15"/>
      <c r="J84" s="15"/>
      <c r="K84" s="15"/>
      <c r="L84" s="15"/>
      <c r="M84" s="15"/>
      <c r="N84" s="15"/>
      <c r="O84" s="15"/>
      <c r="P84" s="15"/>
      <c r="Q84" s="15"/>
      <c r="R84" s="15"/>
      <c r="S84" s="15"/>
      <c r="T84" s="15"/>
      <c r="U84" s="15"/>
      <c r="V84" s="15"/>
      <c r="W84" s="15"/>
      <c r="X84" s="15"/>
      <c r="Y84" s="15"/>
      <c r="Z84" s="15"/>
      <c r="AA84" s="15"/>
      <c r="AB84" s="15"/>
      <c r="AC84" s="15"/>
      <c r="AD84" s="15"/>
      <c r="AE84" s="15"/>
      <c r="AF84" s="15"/>
      <c r="AG84" s="15"/>
      <c r="AH84" s="15"/>
      <c r="AI84" s="15"/>
      <c r="AJ84" s="15"/>
      <c r="AK84" s="15"/>
      <c r="AL84" s="15"/>
      <c r="AM84" s="15"/>
    </row>
    <row r="85" spans="2:39" ht="19" customHeight="1" x14ac:dyDescent="0.15">
      <c r="B85" s="8"/>
      <c r="C85" s="16"/>
      <c r="D85" s="16"/>
      <c r="E85" s="16"/>
      <c r="F85" s="16"/>
      <c r="G85" s="16"/>
      <c r="H85" s="16"/>
      <c r="I85" s="16"/>
      <c r="J85" s="16"/>
      <c r="K85" s="16"/>
      <c r="L85" s="16"/>
      <c r="M85" s="16"/>
      <c r="N85" s="16"/>
      <c r="O85" s="16"/>
      <c r="P85" s="16"/>
      <c r="Q85" s="16"/>
      <c r="R85" s="16"/>
      <c r="S85" s="16"/>
      <c r="T85" s="16"/>
      <c r="U85" s="16"/>
      <c r="V85" s="16"/>
      <c r="W85" s="16"/>
      <c r="X85" s="16"/>
      <c r="Y85" s="16"/>
      <c r="Z85" s="16"/>
      <c r="AA85" s="16"/>
      <c r="AB85" s="16"/>
      <c r="AC85" s="16"/>
      <c r="AD85" s="16"/>
      <c r="AE85" s="16"/>
      <c r="AF85" s="16"/>
      <c r="AG85" s="16"/>
      <c r="AH85" s="16"/>
      <c r="AI85" s="16"/>
      <c r="AJ85" s="16"/>
      <c r="AK85" s="16"/>
      <c r="AL85" s="16"/>
      <c r="AM85" s="16"/>
    </row>
    <row r="86" spans="2:39" ht="19" customHeight="1" x14ac:dyDescent="0.15">
      <c r="B86" s="8"/>
      <c r="C86" s="16"/>
      <c r="D86" s="16"/>
      <c r="E86" s="16"/>
      <c r="F86" s="16"/>
      <c r="G86" s="16"/>
      <c r="H86" s="16"/>
      <c r="I86" s="16"/>
      <c r="J86" s="16"/>
      <c r="K86" s="16"/>
      <c r="L86" s="16"/>
      <c r="M86" s="16"/>
      <c r="N86" s="16"/>
      <c r="O86" s="16"/>
      <c r="P86" s="16"/>
      <c r="Q86" s="16"/>
      <c r="R86" s="16"/>
      <c r="S86" s="16"/>
      <c r="T86" s="16"/>
      <c r="U86" s="16"/>
      <c r="V86" s="16"/>
      <c r="W86" s="16"/>
      <c r="X86" s="16"/>
      <c r="Y86" s="16"/>
      <c r="Z86" s="16"/>
      <c r="AA86" s="16"/>
      <c r="AB86" s="16"/>
      <c r="AC86" s="16"/>
      <c r="AD86" s="16"/>
      <c r="AE86" s="16"/>
      <c r="AF86" s="16"/>
      <c r="AG86" s="16"/>
      <c r="AH86" s="16"/>
      <c r="AI86" s="16"/>
      <c r="AJ86" s="16"/>
      <c r="AK86" s="16"/>
      <c r="AL86" s="16"/>
      <c r="AM86" s="16"/>
    </row>
    <row r="87" spans="2:39" ht="19" customHeight="1" x14ac:dyDescent="0.15">
      <c r="B87" s="61"/>
      <c r="C87" s="62"/>
      <c r="D87" s="62"/>
      <c r="E87" s="62"/>
      <c r="F87" s="62"/>
      <c r="G87" s="62"/>
      <c r="H87" s="62"/>
      <c r="I87" s="62"/>
      <c r="J87" s="62"/>
      <c r="K87" s="62"/>
      <c r="L87" s="62"/>
      <c r="M87" s="62"/>
      <c r="N87" s="62"/>
      <c r="O87" s="62"/>
      <c r="P87" s="62"/>
      <c r="Q87" s="62"/>
      <c r="R87" s="62"/>
      <c r="S87" s="62"/>
      <c r="T87" s="62"/>
      <c r="U87" s="62"/>
      <c r="V87" s="62"/>
      <c r="W87" s="62"/>
      <c r="X87" s="62"/>
      <c r="Y87" s="62"/>
      <c r="Z87" s="62"/>
      <c r="AA87" s="62"/>
      <c r="AB87" s="62"/>
      <c r="AC87" s="62"/>
      <c r="AD87" s="62"/>
      <c r="AE87" s="62"/>
      <c r="AF87" s="62"/>
      <c r="AG87" s="62"/>
      <c r="AH87" s="62"/>
      <c r="AI87" s="62"/>
      <c r="AJ87" s="62"/>
      <c r="AK87" s="62"/>
      <c r="AL87" s="62"/>
      <c r="AM87" s="62"/>
    </row>
    <row r="88" spans="2:39" ht="17" customHeight="1" x14ac:dyDescent="0.15"/>
    <row r="89" spans="2:39" s="9" customFormat="1" ht="19" customHeight="1" x14ac:dyDescent="0.15">
      <c r="B89" s="81">
        <v>11</v>
      </c>
      <c r="C89" s="11">
        <v>44866</v>
      </c>
      <c r="D89" s="11" t="str">
        <f>IF(DAY(NovSun1)=1,"",IF(AND(YEAR(NovSun1+2)=CalendarYear,MONTH(NovSun1+2)=11),NovSun1+2,""))</f>
        <v/>
      </c>
      <c r="E89" s="11" t="str">
        <f>IF(DAY(NovSun1)=1,"",IF(AND(YEAR(NovSun1+3)=CalendarYear,MONTH(NovSun1+3)=11),NovSun1+3,""))</f>
        <v/>
      </c>
      <c r="F89" s="11" t="str">
        <f>IF(DAY(NovSun1)=1,"",IF(AND(YEAR(NovSun1+4)=CalendarYear,MONTH(NovSun1+4)=11),NovSun1+4,""))</f>
        <v/>
      </c>
      <c r="G89" s="11" t="str">
        <f>IF(DAY(NovSun1)=1,"",IF(AND(YEAR(NovSun1+5)=CalendarYear,MONTH(NovSun1+5)=11),NovSun1+5,""))</f>
        <v/>
      </c>
      <c r="H89" s="11" t="str">
        <f>IF(DAY(NovSun1)=1,"",IF(AND(YEAR(NovSun1+6)=CalendarYear,MONTH(NovSun1+6)=11),NovSun1+6,""))</f>
        <v/>
      </c>
      <c r="I89" s="11" t="str">
        <f>IF(DAY(NovSun1)=1,IF(AND(YEAR(NovSun1)=CalendarYear,MONTH(NovSun1)=11),NovSun1,""),IF(AND(YEAR(NovSun1+7)=CalendarYear,MONTH(NovSun1+7)=11),NovSun1+7,""))</f>
        <v/>
      </c>
      <c r="J89" s="11" t="str">
        <f>IF(DAY(NovSun1)=1,IF(AND(YEAR(NovSun1+1)=CalendarYear,MONTH(NovSun1+1)=11),NovSun1+1,""),IF(AND(YEAR(NovSun1+8)=CalendarYear,MONTH(NovSun1+8)=11),NovSun1+8,""))</f>
        <v/>
      </c>
      <c r="K89" s="11" t="str">
        <f>IF(DAY(NovSun1)=1,IF(AND(YEAR(NovSun1+2)=CalendarYear,MONTH(NovSun1+2)=11),NovSun1+2,""),IF(AND(YEAR(NovSun1+9)=CalendarYear,MONTH(NovSun1+9)=11),NovSun1+9,""))</f>
        <v/>
      </c>
      <c r="L89" s="11" t="str">
        <f>IF(DAY(NovSun1)=1,IF(AND(YEAR(NovSun1+3)=CalendarYear,MONTH(NovSun1+3)=11),NovSun1+3,""),IF(AND(YEAR(NovSun1+10)=CalendarYear,MONTH(NovSun1+10)=11),NovSun1+10,""))</f>
        <v/>
      </c>
      <c r="M89" s="11" t="str">
        <f>IF(DAY(NovSun1)=1,IF(AND(YEAR(NovSun1+4)=CalendarYear,MONTH(NovSun1+4)=11),NovSun1+4,""),IF(AND(YEAR(NovSun1+11)=CalendarYear,MONTH(NovSun1+11)=11),NovSun1+11,""))</f>
        <v/>
      </c>
      <c r="N89" s="11" t="str">
        <f>IF(DAY(NovSun1)=1,IF(AND(YEAR(NovSun1+5)=CalendarYear,MONTH(NovSun1+5)=11),NovSun1+5,""),IF(AND(YEAR(NovSun1+12)=CalendarYear,MONTH(NovSun1+12)=11),NovSun1+12,""))</f>
        <v/>
      </c>
      <c r="O89" s="11" t="str">
        <f>IF(DAY(NovSun1)=1,IF(AND(YEAR(NovSun1+6)=CalendarYear,MONTH(NovSun1+6)=11),NovSun1+6,""),IF(AND(YEAR(NovSun1+13)=CalendarYear,MONTH(NovSun1+13)=11),NovSun1+13,""))</f>
        <v/>
      </c>
      <c r="P89" s="11" t="str">
        <f>IF(DAY(NovSun1)=1,IF(AND(YEAR(NovSun1+7)=CalendarYear,MONTH(NovSun1+7)=11),NovSun1+7,""),IF(AND(YEAR(NovSun1+14)=CalendarYear,MONTH(NovSun1+14)=11),NovSun1+14,""))</f>
        <v/>
      </c>
      <c r="Q89" s="11" t="str">
        <f>IF(DAY(NovSun1)=1,IF(AND(YEAR(NovSun1+8)=CalendarYear,MONTH(NovSun1+8)=11),NovSun1+8,""),IF(AND(YEAR(NovSun1+15)=CalendarYear,MONTH(NovSun1+15)=11),NovSun1+15,""))</f>
        <v/>
      </c>
      <c r="R89" s="11" t="str">
        <f>IF(DAY(NovSun1)=1,IF(AND(YEAR(NovSun1+9)=CalendarYear,MONTH(NovSun1+9)=11),NovSun1+9,""),IF(AND(YEAR(NovSun1+16)=CalendarYear,MONTH(NovSun1+16)=11),NovSun1+16,""))</f>
        <v/>
      </c>
      <c r="S89" s="11" t="str">
        <f>IF(DAY(NovSun1)=1,IF(AND(YEAR(NovSun1+10)=CalendarYear,MONTH(NovSun1+10)=11),NovSun1+10,""),IF(AND(YEAR(NovSun1+17)=CalendarYear,MONTH(NovSun1+17)=11),NovSun1+17,""))</f>
        <v/>
      </c>
      <c r="T89" s="11" t="str">
        <f>IF(DAY(NovSun1)=1,IF(AND(YEAR(NovSun1+11)=CalendarYear,MONTH(NovSun1+11)=11),NovSun1+11,""),IF(AND(YEAR(NovSun1+18)=CalendarYear,MONTH(NovSun1+18)=11),NovSun1+18,""))</f>
        <v/>
      </c>
      <c r="U89" s="11" t="str">
        <f>IF(DAY(NovSun1)=1,IF(AND(YEAR(NovSun1+12)=CalendarYear,MONTH(NovSun1+12)=11),NovSun1+12,""),IF(AND(YEAR(NovSun1+19)=CalendarYear,MONTH(NovSun1+19)=11),NovSun1+19,""))</f>
        <v/>
      </c>
      <c r="V89" s="11" t="str">
        <f>IF(DAY(NovSun1)=1,IF(AND(YEAR(NovSun1+13)=CalendarYear,MONTH(NovSun1+13)=11),NovSun1+13,""),IF(AND(YEAR(NovSun1+20)=CalendarYear,MONTH(NovSun1+20)=11),NovSun1+20,""))</f>
        <v/>
      </c>
      <c r="W89" s="11" t="str">
        <f>IF(DAY(NovSun1)=1,IF(AND(YEAR(NovSun1+14)=CalendarYear,MONTH(NovSun1+14)=11),NovSun1+14,""),IF(AND(YEAR(NovSun1+21)=CalendarYear,MONTH(NovSun1+21)=11),NovSun1+21,""))</f>
        <v/>
      </c>
      <c r="X89" s="11" t="str">
        <f>IF(DAY(NovSun1)=1,IF(AND(YEAR(NovSun1+15)=CalendarYear,MONTH(NovSun1+15)=11),NovSun1+15,""),IF(AND(YEAR(NovSun1+22)=CalendarYear,MONTH(NovSun1+22)=11),NovSun1+22,""))</f>
        <v/>
      </c>
      <c r="Y89" s="11" t="str">
        <f>IF(DAY(NovSun1)=1,IF(AND(YEAR(NovSun1+16)=CalendarYear,MONTH(NovSun1+16)=11),NovSun1+16,""),IF(AND(YEAR(NovSun1+23)=CalendarYear,MONTH(NovSun1+23)=11),NovSun1+23,""))</f>
        <v/>
      </c>
      <c r="Z89" s="11" t="str">
        <f>IF(DAY(NovSun1)=1,IF(AND(YEAR(NovSun1+17)=CalendarYear,MONTH(NovSun1+17)=11),NovSun1+17,""),IF(AND(YEAR(NovSun1+24)=CalendarYear,MONTH(NovSun1+24)=11),NovSun1+24,""))</f>
        <v/>
      </c>
      <c r="AA89" s="11" t="str">
        <f>IF(DAY(NovSun1)=1,IF(AND(YEAR(NovSun1+18)=CalendarYear,MONTH(NovSun1+18)=11),NovSun1+18,""),IF(AND(YEAR(NovSun1+25)=CalendarYear,MONTH(NovSun1+25)=11),NovSun1+25,""))</f>
        <v/>
      </c>
      <c r="AB89" s="11" t="str">
        <f>IF(DAY(NovSun1)=1,IF(AND(YEAR(NovSun1+19)=CalendarYear,MONTH(NovSun1+19)=11),NovSun1+19,""),IF(AND(YEAR(NovSun1+26)=CalendarYear,MONTH(NovSun1+26)=11),NovSun1+26,""))</f>
        <v/>
      </c>
      <c r="AC89" s="11" t="str">
        <f>IF(DAY(NovSun1)=1,IF(AND(YEAR(NovSun1+20)=CalendarYear,MONTH(NovSun1+20)=11),NovSun1+20,""),IF(AND(YEAR(NovSun1+27)=CalendarYear,MONTH(NovSun1+27)=11),NovSun1+27,""))</f>
        <v/>
      </c>
      <c r="AD89" s="11" t="str">
        <f>IF(DAY(NovSun1)=1,IF(AND(YEAR(NovSun1+21)=CalendarYear,MONTH(NovSun1+21)=11),NovSun1+21,""),IF(AND(YEAR(NovSun1+28)=CalendarYear,MONTH(NovSun1+28)=11),NovSun1+28,""))</f>
        <v/>
      </c>
      <c r="AE89" s="11" t="str">
        <f>IF(DAY(NovSun1)=1,IF(AND(YEAR(NovSun1+22)=CalendarYear,MONTH(NovSun1+22)=11),NovSun1+22,""),IF(AND(YEAR(NovSun1+29)=CalendarYear,MONTH(NovSun1+29)=11),NovSun1+29,""))</f>
        <v/>
      </c>
      <c r="AF89" s="11" t="str">
        <f>IF(DAY(NovSun1)=1,IF(AND(YEAR(NovSun1+23)=CalendarYear,MONTH(NovSun1+23)=11),NovSun1+23,""),IF(AND(YEAR(NovSun1+30)=CalendarYear,MONTH(NovSun1+30)=11),NovSun1+30,""))</f>
        <v/>
      </c>
      <c r="AG89" s="11" t="str">
        <f>IF(DAY(NovSun1)=1,IF(AND(YEAR(NovSun1+24)=CalendarYear,MONTH(NovSun1+24)=11),NovSun1+24,""),IF(AND(YEAR(NovSun1+31)=CalendarYear,MONTH(NovSun1+31)=11),NovSun1+31,""))</f>
        <v/>
      </c>
      <c r="AH89" s="11" t="str">
        <f>IF(DAY(NovSun1)=1,IF(AND(YEAR(NovSun1+25)=CalendarYear,MONTH(NovSun1+25)=11),NovSun1+25,""),IF(AND(YEAR(NovSun1+32)=CalendarYear,MONTH(NovSun1+32)=11),NovSun1+32,""))</f>
        <v/>
      </c>
      <c r="AI89" s="11" t="str">
        <f>IF(DAY(NovSun1)=1,IF(AND(YEAR(NovSun1+26)=CalendarYear,MONTH(NovSun1+26)=11),NovSun1+26,""),IF(AND(YEAR(NovSun1+33)=CalendarYear,MONTH(NovSun1+33)=11),NovSun1+33,""))</f>
        <v/>
      </c>
      <c r="AJ89" s="11" t="str">
        <f>IF(DAY(NovSun1)=1,IF(AND(YEAR(NovSun1+27)=CalendarYear,MONTH(NovSun1+27)=11),NovSun1+27,""),IF(AND(YEAR(NovSun1+34)=CalendarYear,MONTH(NovSun1+34)=11),NovSun1+34,""))</f>
        <v/>
      </c>
      <c r="AK89" s="11" t="str">
        <f>IF(DAY(NovSun1)=1,IF(AND(YEAR(NovSun1+28)=CalendarYear,MONTH(NovSun1+28)=11),NovSun1+28,""),IF(AND(YEAR(NovSun1+35)=CalendarYear,MONTH(NovSun1+35)=11),NovSun1+35,""))</f>
        <v/>
      </c>
      <c r="AL89" s="11" t="str">
        <f>IF(DAY(NovSun1)=1,IF(AND(YEAR(NovSun1+29)=CalendarYear,MONTH(NovSun1+29)=11),NovSun1+29,""),IF(AND(YEAR(NovSun1+36)=CalendarYear,MONTH(NovSun1+36)=11),NovSun1+36,""))</f>
        <v/>
      </c>
      <c r="AM89" s="12" t="str">
        <f>IF(DAY(NovSun1)=1,IF(AND(YEAR(NovSun1+30)=CalendarYear,MONTH(NovSun1+30)=11),NovSun1+30,""),IF(AND(YEAR(NovSun1+37)=CalendarYear,MONTH(NovSun1+37)=11),NovSun1+37,""))</f>
        <v/>
      </c>
    </row>
    <row r="90" spans="2:39" s="9" customFormat="1" ht="19" customHeight="1" x14ac:dyDescent="0.15">
      <c r="B90" s="81"/>
      <c r="C90" s="10" t="s">
        <v>0</v>
      </c>
      <c r="D90" s="10" t="s">
        <v>1</v>
      </c>
      <c r="E90" s="10" t="s">
        <v>2</v>
      </c>
      <c r="F90" s="10" t="s">
        <v>3</v>
      </c>
      <c r="G90" s="10" t="s">
        <v>4</v>
      </c>
      <c r="H90" s="10" t="s">
        <v>5</v>
      </c>
      <c r="I90" s="10" t="s">
        <v>6</v>
      </c>
      <c r="J90" s="10" t="s">
        <v>0</v>
      </c>
      <c r="K90" s="10" t="s">
        <v>1</v>
      </c>
      <c r="L90" s="10" t="s">
        <v>2</v>
      </c>
      <c r="M90" s="10" t="s">
        <v>3</v>
      </c>
      <c r="N90" s="10" t="s">
        <v>4</v>
      </c>
      <c r="O90" s="10" t="s">
        <v>5</v>
      </c>
      <c r="P90" s="10" t="s">
        <v>6</v>
      </c>
      <c r="Q90" s="10" t="s">
        <v>0</v>
      </c>
      <c r="R90" s="10" t="s">
        <v>1</v>
      </c>
      <c r="S90" s="10" t="s">
        <v>2</v>
      </c>
      <c r="T90" s="10" t="s">
        <v>3</v>
      </c>
      <c r="U90" s="10" t="s">
        <v>4</v>
      </c>
      <c r="V90" s="10" t="s">
        <v>5</v>
      </c>
      <c r="W90" s="10" t="s">
        <v>6</v>
      </c>
      <c r="X90" s="10" t="s">
        <v>0</v>
      </c>
      <c r="Y90" s="10" t="s">
        <v>1</v>
      </c>
      <c r="Z90" s="10" t="s">
        <v>2</v>
      </c>
      <c r="AA90" s="10" t="s">
        <v>3</v>
      </c>
      <c r="AB90" s="10" t="s">
        <v>4</v>
      </c>
      <c r="AC90" s="10" t="s">
        <v>5</v>
      </c>
      <c r="AD90" s="10" t="s">
        <v>6</v>
      </c>
      <c r="AE90" s="10" t="s">
        <v>0</v>
      </c>
      <c r="AF90" s="10" t="s">
        <v>1</v>
      </c>
      <c r="AG90" s="10" t="s">
        <v>2</v>
      </c>
      <c r="AH90" s="10" t="s">
        <v>3</v>
      </c>
      <c r="AI90" s="10" t="s">
        <v>4</v>
      </c>
      <c r="AJ90" s="10" t="s">
        <v>5</v>
      </c>
      <c r="AK90" s="10" t="s">
        <v>6</v>
      </c>
      <c r="AL90" s="10" t="s">
        <v>0</v>
      </c>
      <c r="AM90" s="13" t="s">
        <v>1</v>
      </c>
    </row>
    <row r="91" spans="2:39" ht="19" customHeight="1" x14ac:dyDescent="0.15">
      <c r="B91" s="7"/>
      <c r="C91" s="15"/>
      <c r="D91" s="15"/>
      <c r="E91" s="15"/>
      <c r="F91" s="15"/>
      <c r="G91" s="15"/>
      <c r="H91" s="15"/>
      <c r="I91" s="15"/>
      <c r="J91" s="15"/>
      <c r="K91" s="15"/>
      <c r="L91" s="15"/>
      <c r="M91" s="15"/>
      <c r="N91" s="15"/>
      <c r="O91" s="15"/>
      <c r="P91" s="15"/>
      <c r="Q91" s="15"/>
      <c r="R91" s="15"/>
      <c r="S91" s="15"/>
      <c r="T91" s="15"/>
      <c r="U91" s="15"/>
      <c r="V91" s="15"/>
      <c r="W91" s="15"/>
      <c r="X91" s="15"/>
      <c r="Y91" s="15"/>
      <c r="Z91" s="15"/>
      <c r="AA91" s="15"/>
      <c r="AB91" s="15"/>
      <c r="AC91" s="15"/>
      <c r="AD91" s="15"/>
      <c r="AE91" s="15"/>
      <c r="AF91" s="15"/>
      <c r="AG91" s="15"/>
      <c r="AH91" s="15"/>
      <c r="AI91" s="15"/>
      <c r="AJ91" s="15"/>
      <c r="AK91" s="15"/>
      <c r="AL91" s="15"/>
      <c r="AM91" s="15"/>
    </row>
    <row r="92" spans="2:39" ht="19" customHeight="1" x14ac:dyDescent="0.15">
      <c r="B92" s="8"/>
      <c r="C92" s="16"/>
      <c r="D92" s="16"/>
      <c r="E92" s="16"/>
      <c r="F92" s="16"/>
      <c r="G92" s="16"/>
      <c r="H92" s="16"/>
      <c r="I92" s="16"/>
      <c r="J92" s="16"/>
      <c r="K92" s="16"/>
      <c r="L92" s="16"/>
      <c r="M92" s="16"/>
      <c r="N92" s="16"/>
      <c r="O92" s="16"/>
      <c r="P92" s="16"/>
      <c r="Q92" s="16"/>
      <c r="R92" s="16"/>
      <c r="S92" s="16"/>
      <c r="T92" s="16"/>
      <c r="U92" s="16"/>
      <c r="V92" s="16"/>
      <c r="W92" s="16"/>
      <c r="X92" s="16"/>
      <c r="Y92" s="16"/>
      <c r="Z92" s="16"/>
      <c r="AA92" s="16"/>
      <c r="AB92" s="16"/>
      <c r="AC92" s="16"/>
      <c r="AD92" s="16"/>
      <c r="AE92" s="16"/>
      <c r="AF92" s="16"/>
      <c r="AG92" s="16"/>
      <c r="AH92" s="16"/>
      <c r="AI92" s="16"/>
      <c r="AJ92" s="16"/>
      <c r="AK92" s="16"/>
      <c r="AL92" s="16"/>
      <c r="AM92" s="16"/>
    </row>
    <row r="93" spans="2:39" ht="19" customHeight="1" x14ac:dyDescent="0.15">
      <c r="B93" s="8"/>
      <c r="C93" s="16"/>
      <c r="D93" s="16"/>
      <c r="E93" s="16"/>
      <c r="F93" s="16"/>
      <c r="G93" s="16"/>
      <c r="H93" s="16"/>
      <c r="I93" s="16"/>
      <c r="J93" s="16"/>
      <c r="K93" s="16"/>
      <c r="L93" s="16"/>
      <c r="M93" s="16"/>
      <c r="N93" s="16"/>
      <c r="O93" s="16"/>
      <c r="P93" s="16"/>
      <c r="Q93" s="16"/>
      <c r="R93" s="16"/>
      <c r="S93" s="16"/>
      <c r="T93" s="16"/>
      <c r="U93" s="16"/>
      <c r="V93" s="16"/>
      <c r="W93" s="16"/>
      <c r="X93" s="16"/>
      <c r="Y93" s="16"/>
      <c r="Z93" s="16"/>
      <c r="AA93" s="16"/>
      <c r="AB93" s="16"/>
      <c r="AC93" s="16"/>
      <c r="AD93" s="16"/>
      <c r="AE93" s="16"/>
      <c r="AF93" s="16"/>
      <c r="AG93" s="16"/>
      <c r="AH93" s="16"/>
      <c r="AI93" s="16"/>
      <c r="AJ93" s="16"/>
      <c r="AK93" s="16"/>
      <c r="AL93" s="16"/>
      <c r="AM93" s="16"/>
    </row>
    <row r="94" spans="2:39" ht="19" customHeight="1" x14ac:dyDescent="0.15">
      <c r="B94" s="61"/>
      <c r="C94" s="62"/>
      <c r="D94" s="62"/>
      <c r="E94" s="62"/>
      <c r="F94" s="62"/>
      <c r="G94" s="62"/>
      <c r="H94" s="62"/>
      <c r="I94" s="62"/>
      <c r="J94" s="62"/>
      <c r="K94" s="62"/>
      <c r="L94" s="62"/>
      <c r="M94" s="62"/>
      <c r="N94" s="62"/>
      <c r="O94" s="62"/>
      <c r="P94" s="62"/>
      <c r="Q94" s="62"/>
      <c r="R94" s="62"/>
      <c r="S94" s="62"/>
      <c r="T94" s="62"/>
      <c r="U94" s="62"/>
      <c r="V94" s="62"/>
      <c r="W94" s="62"/>
      <c r="X94" s="62"/>
      <c r="Y94" s="62"/>
      <c r="Z94" s="62"/>
      <c r="AA94" s="62"/>
      <c r="AB94" s="62"/>
      <c r="AC94" s="62"/>
      <c r="AD94" s="62"/>
      <c r="AE94" s="62"/>
      <c r="AF94" s="62"/>
      <c r="AG94" s="62"/>
      <c r="AH94" s="62"/>
      <c r="AI94" s="62"/>
      <c r="AJ94" s="62"/>
      <c r="AK94" s="62"/>
      <c r="AL94" s="62"/>
      <c r="AM94" s="62"/>
    </row>
    <row r="95" spans="2:39" ht="20" customHeight="1" x14ac:dyDescent="0.15"/>
    <row r="96" spans="2:39" s="9" customFormat="1" ht="19" customHeight="1" x14ac:dyDescent="0.15">
      <c r="B96" s="82">
        <v>12</v>
      </c>
      <c r="C96" s="11">
        <v>44896</v>
      </c>
      <c r="D96" s="11" t="str">
        <f>IF(DAY(DecSun1)=1,"",IF(AND(YEAR(DecSun1+2)=CalendarYear,MONTH(DecSun1+2)=12),DecSun1+2,""))</f>
        <v/>
      </c>
      <c r="E96" s="11" t="str">
        <f>IF(DAY(DecSun1)=1,"",IF(AND(YEAR(DecSun1+3)=CalendarYear,MONTH(DecSun1+3)=12),DecSun1+3,""))</f>
        <v/>
      </c>
      <c r="F96" s="11" t="str">
        <f>IF(DAY(DecSun1)=1,"",IF(AND(YEAR(DecSun1+4)=CalendarYear,MONTH(DecSun1+4)=12),DecSun1+4,""))</f>
        <v/>
      </c>
      <c r="G96" s="11" t="str">
        <f>IF(DAY(DecSun1)=1,"",IF(AND(YEAR(DecSun1+5)=CalendarYear,MONTH(DecSun1+5)=12),DecSun1+5,""))</f>
        <v/>
      </c>
      <c r="H96" s="11" t="str">
        <f>IF(DAY(DecSun1)=1,"",IF(AND(YEAR(DecSun1+6)=CalendarYear,MONTH(DecSun1+6)=12),DecSun1+6,""))</f>
        <v/>
      </c>
      <c r="I96" s="11" t="str">
        <f>IF(DAY(DecSun1)=1,IF(AND(YEAR(DecSun1)=CalendarYear,MONTH(DecSun1)=12),DecSun1,""),IF(AND(YEAR(DecSun1+7)=CalendarYear,MONTH(DecSun1+7)=12),DecSun1+7,""))</f>
        <v/>
      </c>
      <c r="J96" s="11" t="str">
        <f>IF(DAY(DecSun1)=1,IF(AND(YEAR(DecSun1+1)=CalendarYear,MONTH(DecSun1+1)=12),DecSun1+1,""),IF(AND(YEAR(DecSun1+8)=CalendarYear,MONTH(DecSun1+8)=12),DecSun1+8,""))</f>
        <v/>
      </c>
      <c r="K96" s="11" t="str">
        <f>IF(DAY(DecSun1)=1,IF(AND(YEAR(DecSun1+2)=CalendarYear,MONTH(DecSun1+2)=12),DecSun1+2,""),IF(AND(YEAR(DecSun1+9)=CalendarYear,MONTH(DecSun1+9)=12),DecSun1+9,""))</f>
        <v/>
      </c>
      <c r="L96" s="11" t="str">
        <f>IF(DAY(DecSun1)=1,IF(AND(YEAR(DecSun1+3)=CalendarYear,MONTH(DecSun1+3)=12),DecSun1+3,""),IF(AND(YEAR(DecSun1+10)=CalendarYear,MONTH(DecSun1+10)=12),DecSun1+10,""))</f>
        <v/>
      </c>
      <c r="M96" s="11" t="str">
        <f>IF(DAY(DecSun1)=1,IF(AND(YEAR(DecSun1+4)=CalendarYear,MONTH(DecSun1+4)=12),DecSun1+4,""),IF(AND(YEAR(DecSun1+11)=CalendarYear,MONTH(DecSun1+11)=12),DecSun1+11,""))</f>
        <v/>
      </c>
      <c r="N96" s="11" t="str">
        <f>IF(DAY(DecSun1)=1,IF(AND(YEAR(DecSun1+5)=CalendarYear,MONTH(DecSun1+5)=12),DecSun1+5,""),IF(AND(YEAR(DecSun1+12)=CalendarYear,MONTH(DecSun1+12)=12),DecSun1+12,""))</f>
        <v/>
      </c>
      <c r="O96" s="11" t="str">
        <f>IF(DAY(DecSun1)=1,IF(AND(YEAR(DecSun1+6)=CalendarYear,MONTH(DecSun1+6)=12),DecSun1+6,""),IF(AND(YEAR(DecSun1+13)=CalendarYear,MONTH(DecSun1+13)=12),DecSun1+13,""))</f>
        <v/>
      </c>
      <c r="P96" s="11" t="str">
        <f>IF(DAY(DecSun1)=1,IF(AND(YEAR(DecSun1+7)=CalendarYear,MONTH(DecSun1+7)=12),DecSun1+7,""),IF(AND(YEAR(DecSun1+14)=CalendarYear,MONTH(DecSun1+14)=12),DecSun1+14,""))</f>
        <v/>
      </c>
      <c r="Q96" s="11" t="str">
        <f>IF(DAY(DecSun1)=1,IF(AND(YEAR(DecSun1+8)=CalendarYear,MONTH(DecSun1+8)=12),DecSun1+8,""),IF(AND(YEAR(DecSun1+15)=CalendarYear,MONTH(DecSun1+15)=12),DecSun1+15,""))</f>
        <v/>
      </c>
      <c r="R96" s="11" t="str">
        <f>IF(DAY(DecSun1)=1,IF(AND(YEAR(DecSun1+9)=CalendarYear,MONTH(DecSun1+9)=12),DecSun1+9,""),IF(AND(YEAR(DecSun1+16)=CalendarYear,MONTH(DecSun1+16)=12),DecSun1+16,""))</f>
        <v/>
      </c>
      <c r="S96" s="11" t="str">
        <f>IF(DAY(DecSun1)=1,IF(AND(YEAR(DecSun1+10)=CalendarYear,MONTH(DecSun1+10)=12),DecSun1+10,""),IF(AND(YEAR(DecSun1+17)=CalendarYear,MONTH(DecSun1+17)=12),DecSun1+17,""))</f>
        <v/>
      </c>
      <c r="T96" s="11" t="str">
        <f>IF(DAY(DecSun1)=1,IF(AND(YEAR(DecSun1+11)=CalendarYear,MONTH(DecSun1+11)=12),DecSun1+11,""),IF(AND(YEAR(DecSun1+18)=CalendarYear,MONTH(DecSun1+18)=12),DecSun1+18,""))</f>
        <v/>
      </c>
      <c r="U96" s="11" t="str">
        <f>IF(DAY(DecSun1)=1,IF(AND(YEAR(DecSun1+12)=CalendarYear,MONTH(DecSun1+12)=12),DecSun1+12,""),IF(AND(YEAR(DecSun1+19)=CalendarYear,MONTH(DecSun1+19)=12),DecSun1+19,""))</f>
        <v/>
      </c>
      <c r="V96" s="11" t="str">
        <f>IF(DAY(DecSun1)=1,IF(AND(YEAR(DecSun1+13)=CalendarYear,MONTH(DecSun1+13)=12),DecSun1+13,""),IF(AND(YEAR(DecSun1+20)=CalendarYear,MONTH(DecSun1+20)=12),DecSun1+20,""))</f>
        <v/>
      </c>
      <c r="W96" s="11" t="str">
        <f>IF(DAY(DecSun1)=1,IF(AND(YEAR(DecSun1+14)=CalendarYear,MONTH(DecSun1+14)=12),DecSun1+14,""),IF(AND(YEAR(DecSun1+21)=CalendarYear,MONTH(DecSun1+21)=12),DecSun1+21,""))</f>
        <v/>
      </c>
      <c r="X96" s="11" t="str">
        <f>IF(DAY(DecSun1)=1,IF(AND(YEAR(DecSun1+15)=CalendarYear,MONTH(DecSun1+15)=12),DecSun1+15,""),IF(AND(YEAR(DecSun1+22)=CalendarYear,MONTH(DecSun1+22)=12),DecSun1+22,""))</f>
        <v/>
      </c>
      <c r="Y96" s="11" t="str">
        <f>IF(DAY(DecSun1)=1,IF(AND(YEAR(DecSun1+16)=CalendarYear,MONTH(DecSun1+16)=12),DecSun1+16,""),IF(AND(YEAR(DecSun1+23)=CalendarYear,MONTH(DecSun1+23)=12),DecSun1+23,""))</f>
        <v/>
      </c>
      <c r="Z96" s="11" t="str">
        <f>IF(DAY(DecSun1)=1,IF(AND(YEAR(DecSun1+17)=CalendarYear,MONTH(DecSun1+17)=12),DecSun1+17,""),IF(AND(YEAR(DecSun1+24)=CalendarYear,MONTH(DecSun1+24)=12),DecSun1+24,""))</f>
        <v/>
      </c>
      <c r="AA96" s="11" t="str">
        <f>IF(DAY(DecSun1)=1,IF(AND(YEAR(DecSun1+18)=CalendarYear,MONTH(DecSun1+18)=12),DecSun1+18,""),IF(AND(YEAR(DecSun1+25)=CalendarYear,MONTH(DecSun1+25)=12),DecSun1+25,""))</f>
        <v/>
      </c>
      <c r="AB96" s="11" t="str">
        <f>IF(DAY(DecSun1)=1,IF(AND(YEAR(DecSun1+19)=CalendarYear,MONTH(DecSun1+19)=12),DecSun1+19,""),IF(AND(YEAR(DecSun1+26)=CalendarYear,MONTH(DecSun1+26)=12),DecSun1+26,""))</f>
        <v/>
      </c>
      <c r="AC96" s="11" t="str">
        <f>IF(DAY(DecSun1)=1,IF(AND(YEAR(DecSun1+20)=CalendarYear,MONTH(DecSun1+20)=12),DecSun1+20,""),IF(AND(YEAR(DecSun1+27)=CalendarYear,MONTH(DecSun1+27)=12),DecSun1+27,""))</f>
        <v/>
      </c>
      <c r="AD96" s="11" t="str">
        <f>IF(DAY(DecSun1)=1,IF(AND(YEAR(DecSun1+21)=CalendarYear,MONTH(DecSun1+21)=12),DecSun1+21,""),IF(AND(YEAR(DecSun1+28)=CalendarYear,MONTH(DecSun1+28)=12),DecSun1+28,""))</f>
        <v/>
      </c>
      <c r="AE96" s="11" t="str">
        <f>IF(DAY(DecSun1)=1,IF(AND(YEAR(DecSun1+22)=CalendarYear,MONTH(DecSun1+22)=12),DecSun1+22,""),IF(AND(YEAR(DecSun1+29)=CalendarYear,MONTH(DecSun1+29)=12),DecSun1+29,""))</f>
        <v/>
      </c>
      <c r="AF96" s="11" t="str">
        <f>IF(DAY(DecSun1)=1,IF(AND(YEAR(DecSun1+23)=CalendarYear,MONTH(DecSun1+23)=12),DecSun1+23,""),IF(AND(YEAR(DecSun1+30)=CalendarYear,MONTH(DecSun1+30)=12),DecSun1+30,""))</f>
        <v/>
      </c>
      <c r="AG96" s="11" t="str">
        <f>IF(DAY(DecSun1)=1,IF(AND(YEAR(DecSun1+24)=CalendarYear,MONTH(DecSun1+24)=12),DecSun1+24,""),IF(AND(YEAR(DecSun1+31)=CalendarYear,MONTH(DecSun1+31)=12),DecSun1+31,""))</f>
        <v/>
      </c>
      <c r="AH96" s="11" t="str">
        <f>IF(DAY(DecSun1)=1,IF(AND(YEAR(DecSun1+25)=CalendarYear,MONTH(DecSun1+25)=12),DecSun1+25,""),IF(AND(YEAR(DecSun1+32)=CalendarYear,MONTH(DecSun1+32)=12),DecSun1+32,""))</f>
        <v/>
      </c>
      <c r="AI96" s="11" t="str">
        <f>IF(DAY(DecSun1)=1,IF(AND(YEAR(DecSun1+26)=CalendarYear,MONTH(DecSun1+26)=12),DecSun1+26,""),IF(AND(YEAR(DecSun1+33)=CalendarYear,MONTH(DecSun1+33)=12),DecSun1+33,""))</f>
        <v/>
      </c>
      <c r="AJ96" s="11" t="str">
        <f>IF(DAY(DecSun1)=1,IF(AND(YEAR(DecSun1+27)=CalendarYear,MONTH(DecSun1+27)=12),DecSun1+27,""),IF(AND(YEAR(DecSun1+34)=CalendarYear,MONTH(DecSun1+34)=12),DecSun1+34,""))</f>
        <v/>
      </c>
      <c r="AK96" s="11" t="str">
        <f>IF(DAY(DecSun1)=1,IF(AND(YEAR(DecSun1+28)=CalendarYear,MONTH(DecSun1+28)=12),DecSun1+28,""),IF(AND(YEAR(DecSun1+35)=CalendarYear,MONTH(DecSun1+35)=12),DecSun1+35,""))</f>
        <v/>
      </c>
      <c r="AL96" s="11" t="str">
        <f>IF(DAY(DecSun1)=1,IF(AND(YEAR(DecSun1+29)=CalendarYear,MONTH(DecSun1+29)=12),DecSun1+29,""),IF(AND(YEAR(DecSun1+36)=CalendarYear,MONTH(DecSun1+36)=12),DecSun1+36,""))</f>
        <v/>
      </c>
      <c r="AM96" s="12" t="str">
        <f>IF(DAY(DecSun1)=1,IF(AND(YEAR(DecSun1+30)=CalendarYear,MONTH(DecSun1+30)=12),DecSun1+30,""),IF(AND(YEAR(DecSun1+37)=CalendarYear,MONTH(DecSun1+37)=12),DecSun1+37,""))</f>
        <v/>
      </c>
    </row>
    <row r="97" spans="2:39" s="9" customFormat="1" ht="19" customHeight="1" x14ac:dyDescent="0.15">
      <c r="B97" s="82"/>
      <c r="C97" s="10" t="s">
        <v>0</v>
      </c>
      <c r="D97" s="10" t="s">
        <v>1</v>
      </c>
      <c r="E97" s="10" t="s">
        <v>2</v>
      </c>
      <c r="F97" s="10" t="s">
        <v>3</v>
      </c>
      <c r="G97" s="10" t="s">
        <v>4</v>
      </c>
      <c r="H97" s="10" t="s">
        <v>5</v>
      </c>
      <c r="I97" s="10" t="s">
        <v>6</v>
      </c>
      <c r="J97" s="10" t="s">
        <v>0</v>
      </c>
      <c r="K97" s="10" t="s">
        <v>1</v>
      </c>
      <c r="L97" s="10" t="s">
        <v>2</v>
      </c>
      <c r="M97" s="10" t="s">
        <v>3</v>
      </c>
      <c r="N97" s="10" t="s">
        <v>4</v>
      </c>
      <c r="O97" s="10" t="s">
        <v>5</v>
      </c>
      <c r="P97" s="10" t="s">
        <v>6</v>
      </c>
      <c r="Q97" s="10" t="s">
        <v>0</v>
      </c>
      <c r="R97" s="10" t="s">
        <v>1</v>
      </c>
      <c r="S97" s="10" t="s">
        <v>2</v>
      </c>
      <c r="T97" s="10" t="s">
        <v>3</v>
      </c>
      <c r="U97" s="10" t="s">
        <v>4</v>
      </c>
      <c r="V97" s="10" t="s">
        <v>5</v>
      </c>
      <c r="W97" s="10" t="s">
        <v>6</v>
      </c>
      <c r="X97" s="10" t="s">
        <v>0</v>
      </c>
      <c r="Y97" s="10" t="s">
        <v>1</v>
      </c>
      <c r="Z97" s="10" t="s">
        <v>2</v>
      </c>
      <c r="AA97" s="10" t="s">
        <v>3</v>
      </c>
      <c r="AB97" s="10" t="s">
        <v>4</v>
      </c>
      <c r="AC97" s="10" t="s">
        <v>5</v>
      </c>
      <c r="AD97" s="10" t="s">
        <v>6</v>
      </c>
      <c r="AE97" s="10" t="s">
        <v>0</v>
      </c>
      <c r="AF97" s="10" t="s">
        <v>1</v>
      </c>
      <c r="AG97" s="10" t="s">
        <v>2</v>
      </c>
      <c r="AH97" s="10" t="s">
        <v>3</v>
      </c>
      <c r="AI97" s="10" t="s">
        <v>4</v>
      </c>
      <c r="AJ97" s="10" t="s">
        <v>5</v>
      </c>
      <c r="AK97" s="10" t="s">
        <v>6</v>
      </c>
      <c r="AL97" s="10" t="s">
        <v>0</v>
      </c>
      <c r="AM97" s="13" t="s">
        <v>1</v>
      </c>
    </row>
    <row r="98" spans="2:39" ht="19" customHeight="1" x14ac:dyDescent="0.15">
      <c r="B98" s="7"/>
      <c r="C98" s="15"/>
      <c r="D98" s="15"/>
      <c r="E98" s="15"/>
      <c r="F98" s="15"/>
      <c r="G98" s="15"/>
      <c r="H98" s="15"/>
      <c r="I98" s="15"/>
      <c r="J98" s="15"/>
      <c r="K98" s="15"/>
      <c r="L98" s="15"/>
      <c r="M98" s="15"/>
      <c r="N98" s="15"/>
      <c r="O98" s="15"/>
      <c r="P98" s="15"/>
      <c r="Q98" s="15"/>
      <c r="R98" s="15"/>
      <c r="S98" s="15"/>
      <c r="T98" s="15"/>
      <c r="U98" s="15"/>
      <c r="V98" s="15"/>
      <c r="W98" s="15"/>
      <c r="X98" s="15"/>
      <c r="Y98" s="15"/>
      <c r="Z98" s="15"/>
      <c r="AA98" s="15"/>
      <c r="AB98" s="15"/>
      <c r="AC98" s="15"/>
      <c r="AD98" s="15"/>
      <c r="AE98" s="15"/>
      <c r="AF98" s="15"/>
      <c r="AG98" s="15"/>
      <c r="AH98" s="15"/>
      <c r="AI98" s="15"/>
      <c r="AJ98" s="15"/>
      <c r="AK98" s="15"/>
      <c r="AL98" s="15"/>
      <c r="AM98" s="15"/>
    </row>
    <row r="99" spans="2:39" ht="19" customHeight="1" x14ac:dyDescent="0.15">
      <c r="B99" s="8"/>
      <c r="C99" s="16"/>
      <c r="D99" s="16"/>
      <c r="E99" s="16"/>
      <c r="F99" s="16"/>
      <c r="G99" s="16"/>
      <c r="H99" s="16"/>
      <c r="I99" s="16"/>
      <c r="J99" s="16"/>
      <c r="K99" s="16"/>
      <c r="L99" s="16"/>
      <c r="M99" s="16"/>
      <c r="N99" s="16"/>
      <c r="O99" s="16"/>
      <c r="P99" s="16"/>
      <c r="Q99" s="16"/>
      <c r="R99" s="16"/>
      <c r="S99" s="16"/>
      <c r="T99" s="16"/>
      <c r="U99" s="16"/>
      <c r="V99" s="16"/>
      <c r="W99" s="16"/>
      <c r="X99" s="16"/>
      <c r="Y99" s="16"/>
      <c r="Z99" s="16"/>
      <c r="AA99" s="16"/>
      <c r="AB99" s="16"/>
      <c r="AC99" s="16"/>
      <c r="AD99" s="16"/>
      <c r="AE99" s="16"/>
      <c r="AF99" s="16"/>
      <c r="AG99" s="16"/>
      <c r="AH99" s="16"/>
      <c r="AI99" s="16"/>
      <c r="AJ99" s="16"/>
      <c r="AK99" s="16"/>
      <c r="AL99" s="16"/>
      <c r="AM99" s="16"/>
    </row>
    <row r="100" spans="2:39" ht="19" customHeight="1" x14ac:dyDescent="0.15">
      <c r="B100" s="8"/>
      <c r="C100" s="16"/>
      <c r="D100" s="16"/>
      <c r="E100" s="16"/>
      <c r="F100" s="16"/>
      <c r="G100" s="16"/>
      <c r="H100" s="16"/>
      <c r="I100" s="16"/>
      <c r="J100" s="16"/>
      <c r="K100" s="16"/>
      <c r="L100" s="16"/>
      <c r="M100" s="16"/>
      <c r="N100" s="16"/>
      <c r="O100" s="16"/>
      <c r="P100" s="16"/>
      <c r="Q100" s="16"/>
      <c r="R100" s="16"/>
      <c r="S100" s="16"/>
      <c r="T100" s="16"/>
      <c r="U100" s="16"/>
      <c r="V100" s="16"/>
      <c r="W100" s="16"/>
      <c r="X100" s="16"/>
      <c r="Y100" s="16"/>
      <c r="Z100" s="16"/>
      <c r="AA100" s="16"/>
      <c r="AB100" s="16"/>
      <c r="AC100" s="16"/>
      <c r="AD100" s="16"/>
      <c r="AE100" s="16"/>
      <c r="AF100" s="16"/>
      <c r="AG100" s="16"/>
      <c r="AH100" s="16"/>
      <c r="AI100" s="16"/>
      <c r="AJ100" s="16"/>
      <c r="AK100" s="16"/>
      <c r="AL100" s="16"/>
      <c r="AM100" s="16"/>
    </row>
    <row r="171" spans="2:2" ht="19" customHeight="1" x14ac:dyDescent="0.15">
      <c r="B171" s="5" t="s">
        <v>13</v>
      </c>
    </row>
    <row r="172" spans="2:2" ht="19" customHeight="1" x14ac:dyDescent="0.15">
      <c r="B172" s="5" t="s">
        <v>14</v>
      </c>
    </row>
  </sheetData>
  <mergeCells count="13">
    <mergeCell ref="B5:B6"/>
    <mergeCell ref="B23:B24"/>
    <mergeCell ref="B32:B33"/>
    <mergeCell ref="AJ1:AM1"/>
    <mergeCell ref="B14:B15"/>
    <mergeCell ref="B82:B83"/>
    <mergeCell ref="B89:B90"/>
    <mergeCell ref="B96:B97"/>
    <mergeCell ref="B41:B42"/>
    <mergeCell ref="B50:B51"/>
    <mergeCell ref="B59:B60"/>
    <mergeCell ref="B68:B69"/>
    <mergeCell ref="B75:B76"/>
  </mergeCells>
  <conditionalFormatting sqref="C41:AM41 C50:AM50 C59:AM59 C68:AM68 C75:AM75 C82:AM82 C89:AM89 C96:AM96 C23:AM23 C32:AM32">
    <cfRule type="expression" dxfId="54" priority="61">
      <formula>NOT(ISNUMBER(C23))</formula>
    </cfRule>
  </conditionalFormatting>
  <conditionalFormatting sqref="C69:AM69 C76:AM76 C83:AM83 C90:AM90 C97:AM97">
    <cfRule type="expression" dxfId="53" priority="56" stopIfTrue="1">
      <formula>NOT(ISNUMBER(C68))</formula>
    </cfRule>
    <cfRule type="expression" dxfId="52" priority="60">
      <formula>OR(COUNTIF(C70:C72,1)&gt;1,COUNTIF(C70:C72,2)&gt;1,COUNTIF(C70:C72,3)&gt;1)</formula>
    </cfRule>
  </conditionalFormatting>
  <conditionalFormatting sqref="C11:AE11 C43:AM48 C52:AM57 C61:AM66 C70:AM73 C77:AM80 C84:AM87 C91:AM94 C98:AM100 AD7:AE10 AK7:AL11 I17:J20 W16:X20 AG16:AM16 AD16:AE20 C25:D30 AJ17:AM18 AG19:AM20 I25:J30 P25:Q30 W25:X30 AD25:AE30 AJ25:AM30 P16:Q20 C34:G39 I34:J39 P34:Q39 W34:X39 AD34:AE39 AK34:AM39 C7:Y10 J16 C16:C21 C21:AM21 C12:AM12">
    <cfRule type="cellIs" dxfId="51" priority="57" stopIfTrue="1" operator="equal">
      <formula>1</formula>
    </cfRule>
    <cfRule type="cellIs" dxfId="50" priority="58" stopIfTrue="1" operator="equal">
      <formula>2</formula>
    </cfRule>
    <cfRule type="cellIs" dxfId="49" priority="59" operator="equal">
      <formula>3</formula>
    </cfRule>
  </conditionalFormatting>
  <conditionalFormatting sqref="D16:D20">
    <cfRule type="cellIs" dxfId="44" priority="53" stopIfTrue="1" operator="equal">
      <formula>1</formula>
    </cfRule>
    <cfRule type="cellIs" dxfId="43" priority="54" stopIfTrue="1" operator="equal">
      <formula>2</formula>
    </cfRule>
    <cfRule type="cellIs" dxfId="42" priority="55" operator="equal">
      <formula>3</formula>
    </cfRule>
  </conditionalFormatting>
  <conditionalFormatting sqref="AG17:AI18">
    <cfRule type="cellIs" dxfId="41" priority="50" stopIfTrue="1" operator="equal">
      <formula>1</formula>
    </cfRule>
    <cfRule type="cellIs" dxfId="40" priority="51" stopIfTrue="1" operator="equal">
      <formula>2</formula>
    </cfRule>
    <cfRule type="cellIs" dxfId="39" priority="52" operator="equal">
      <formula>3</formula>
    </cfRule>
  </conditionalFormatting>
  <conditionalFormatting sqref="AH33:AM33">
    <cfRule type="expression" dxfId="38" priority="68" stopIfTrue="1">
      <formula>NOT(ISNUMBER(AH32))</formula>
    </cfRule>
    <cfRule type="expression" dxfId="37" priority="69">
      <formula>OR(COUNTIF(AH34:AH38,1)&gt;1,COUNTIF(AH34:AH38,2)&gt;1,COUNTIF(AH34:AH38,3)&gt;1)</formula>
    </cfRule>
  </conditionalFormatting>
  <conditionalFormatting sqref="C42:AM42">
    <cfRule type="expression" dxfId="36" priority="70" stopIfTrue="1">
      <formula>NOT(ISNUMBER(C41))</formula>
    </cfRule>
    <cfRule type="expression" dxfId="35" priority="71">
      <formula>OR(COUNTIF(C43:C47,1)&gt;1,COUNTIF(C43:C47,2)&gt;1,COUNTIF(C43:C47,3)&gt;1)</formula>
    </cfRule>
  </conditionalFormatting>
  <conditionalFormatting sqref="C51:AM51">
    <cfRule type="expression" dxfId="34" priority="72" stopIfTrue="1">
      <formula>NOT(ISNUMBER(C50))</formula>
    </cfRule>
    <cfRule type="expression" dxfId="33" priority="73">
      <formula>OR(COUNTIF(C52:C56,1)&gt;1,COUNTIF(C52:C56,2)&gt;1,COUNTIF(C52:C56,3)&gt;1)</formula>
    </cfRule>
  </conditionalFormatting>
  <conditionalFormatting sqref="C60:AM60">
    <cfRule type="expression" dxfId="32" priority="74" stopIfTrue="1">
      <formula>NOT(ISNUMBER(C59))</formula>
    </cfRule>
    <cfRule type="expression" dxfId="31" priority="75">
      <formula>OR(COUNTIF(C61:C65,1)&gt;1,COUNTIF(C61:C65,2)&gt;1,COUNTIF(C61:C65,3)&gt;1)</formula>
    </cfRule>
  </conditionalFormatting>
  <conditionalFormatting sqref="AF11:AJ11">
    <cfRule type="cellIs" dxfId="30" priority="47" stopIfTrue="1" operator="equal">
      <formula>1</formula>
    </cfRule>
    <cfRule type="cellIs" dxfId="29" priority="48" stopIfTrue="1" operator="equal">
      <formula>2</formula>
    </cfRule>
    <cfRule type="cellIs" dxfId="28" priority="49" operator="equal">
      <formula>3</formula>
    </cfRule>
  </conditionalFormatting>
  <conditionalFormatting sqref="G3">
    <cfRule type="cellIs" dxfId="27" priority="41" stopIfTrue="1" operator="equal">
      <formula>1</formula>
    </cfRule>
    <cfRule type="cellIs" dxfId="26" priority="42" stopIfTrue="1" operator="equal">
      <formula>2</formula>
    </cfRule>
    <cfRule type="cellIs" dxfId="25" priority="43" operator="equal">
      <formula>3</formula>
    </cfRule>
  </conditionalFormatting>
  <conditionalFormatting sqref="R34:V37">
    <cfRule type="cellIs" dxfId="24" priority="38" stopIfTrue="1" operator="equal">
      <formula>1</formula>
    </cfRule>
    <cfRule type="cellIs" dxfId="23" priority="39" stopIfTrue="1" operator="equal">
      <formula>2</formula>
    </cfRule>
    <cfRule type="cellIs" dxfId="22" priority="40" operator="equal">
      <formula>3</formula>
    </cfRule>
  </conditionalFormatting>
  <conditionalFormatting sqref="Y34:AC37">
    <cfRule type="cellIs" dxfId="21" priority="35" stopIfTrue="1" operator="equal">
      <formula>1</formula>
    </cfRule>
    <cfRule type="cellIs" dxfId="20" priority="36" stopIfTrue="1" operator="equal">
      <formula>2</formula>
    </cfRule>
    <cfRule type="cellIs" dxfId="19" priority="37" operator="equal">
      <formula>3</formula>
    </cfRule>
  </conditionalFormatting>
  <conditionalFormatting sqref="AF34:AJ37">
    <cfRule type="cellIs" dxfId="18" priority="32" stopIfTrue="1" operator="equal">
      <formula>1</formula>
    </cfRule>
    <cfRule type="cellIs" dxfId="17" priority="33" stopIfTrue="1" operator="equal">
      <formula>2</formula>
    </cfRule>
    <cfRule type="cellIs" dxfId="16" priority="34" operator="equal">
      <formula>3</formula>
    </cfRule>
  </conditionalFormatting>
  <conditionalFormatting sqref="AB9:AC9">
    <cfRule type="cellIs" dxfId="15" priority="27" stopIfTrue="1" operator="equal">
      <formula>1</formula>
    </cfRule>
    <cfRule type="cellIs" dxfId="14" priority="28" stopIfTrue="1" operator="equal">
      <formula>2</formula>
    </cfRule>
    <cfRule type="cellIs" dxfId="13" priority="29" operator="equal">
      <formula>3</formula>
    </cfRule>
  </conditionalFormatting>
  <conditionalFormatting sqref="I16">
    <cfRule type="cellIs" dxfId="12" priority="21" stopIfTrue="1" operator="equal">
      <formula>1</formula>
    </cfRule>
    <cfRule type="cellIs" dxfId="11" priority="22" stopIfTrue="1" operator="equal">
      <formula>2</formula>
    </cfRule>
    <cfRule type="cellIs" dxfId="10" priority="23" operator="equal">
      <formula>3</formula>
    </cfRule>
  </conditionalFormatting>
  <conditionalFormatting sqref="C5:AM5">
    <cfRule type="expression" dxfId="9" priority="2">
      <formula>NOT(ISNUMBER(C5))</formula>
    </cfRule>
  </conditionalFormatting>
  <conditionalFormatting sqref="C14:AM14">
    <cfRule type="expression" dxfId="6" priority="1">
      <formula>NOT(ISNUMBER(C14))</formula>
    </cfRule>
  </conditionalFormatting>
  <dataValidations disablePrompts="1" count="1">
    <dataValidation allowBlank="1" showInputMessage="1" showErrorMessage="1" promptTitle="Calendrier d’horaire de travail" prompt="Avec les toupies, modifiez l'année civile. Le calendrier affiche automatiquement le planning quotidien pour 3 travaux. Configurez les détails de la tâche/l'équipe et le modèle dans Travaux &amp; équipes. _x000a_Les jours en rouge indiquent des conflits de planning." sqref="A1" xr:uid="{00000000-0002-0000-0000-000000000000}"/>
  </dataValidations>
  <printOptions horizontalCentered="1" verticalCentered="1"/>
  <pageMargins left="0.3" right="0.3" top="0.3" bottom="0.3" header="0.3" footer="0.3"/>
  <pageSetup paperSize="9" scale="54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D08C54-A451-EB4F-ABD9-034F9DE32ECB}">
  <dimension ref="B2:P48"/>
  <sheetViews>
    <sheetView workbookViewId="0">
      <selection activeCell="D35" sqref="D35:D36"/>
    </sheetView>
  </sheetViews>
  <sheetFormatPr baseColWidth="10" defaultRowHeight="14" x14ac:dyDescent="0.15"/>
  <cols>
    <col min="2" max="2" width="9.5" customWidth="1"/>
    <col min="3" max="3" width="27.5" customWidth="1"/>
    <col min="4" max="4" width="14" customWidth="1"/>
    <col min="6" max="6" width="13.5" customWidth="1"/>
    <col min="7" max="7" width="2.6640625" customWidth="1"/>
    <col min="8" max="8" width="13.83203125" customWidth="1"/>
    <col min="9" max="10" width="14.5" customWidth="1"/>
    <col min="11" max="11" width="11.1640625" style="90" customWidth="1"/>
    <col min="12" max="12" width="2.33203125" customWidth="1"/>
    <col min="13" max="13" width="14.5" customWidth="1"/>
    <col min="14" max="14" width="14.33203125" customWidth="1"/>
    <col min="15" max="15" width="11" customWidth="1"/>
    <col min="16" max="16" width="1.83203125" customWidth="1"/>
  </cols>
  <sheetData>
    <row r="2" spans="2:16" x14ac:dyDescent="0.15">
      <c r="B2" s="56"/>
      <c r="C2" s="56"/>
      <c r="D2" s="56"/>
      <c r="E2" s="56"/>
      <c r="F2" s="56"/>
      <c r="G2" s="56"/>
      <c r="H2" s="68" t="s">
        <v>11</v>
      </c>
      <c r="I2" s="68"/>
      <c r="J2" s="68"/>
      <c r="K2" s="68"/>
      <c r="L2" s="56"/>
      <c r="M2" s="68" t="s">
        <v>12</v>
      </c>
      <c r="N2" s="68"/>
      <c r="O2" s="68"/>
      <c r="P2" s="56"/>
    </row>
    <row r="3" spans="2:16" x14ac:dyDescent="0.15">
      <c r="B3" s="55" t="s">
        <v>8</v>
      </c>
      <c r="C3" s="44"/>
      <c r="D3" s="55" t="s">
        <v>9</v>
      </c>
      <c r="E3" s="27" t="s">
        <v>18</v>
      </c>
      <c r="F3" s="27" t="s">
        <v>10</v>
      </c>
      <c r="G3" s="55"/>
      <c r="H3" s="27" t="s">
        <v>15</v>
      </c>
      <c r="I3" s="27" t="s">
        <v>17</v>
      </c>
      <c r="J3" s="27" t="s">
        <v>19</v>
      </c>
      <c r="K3" s="59" t="s">
        <v>16</v>
      </c>
      <c r="L3" s="56"/>
      <c r="M3" s="27" t="s">
        <v>15</v>
      </c>
      <c r="N3" s="27" t="s">
        <v>17</v>
      </c>
      <c r="O3" s="27" t="s">
        <v>16</v>
      </c>
      <c r="P3" s="56"/>
    </row>
    <row r="4" spans="2:16" x14ac:dyDescent="0.15">
      <c r="B4" s="26"/>
      <c r="C4" s="33"/>
      <c r="D4" s="26"/>
      <c r="E4" s="26"/>
      <c r="F4" s="26"/>
      <c r="G4" s="26"/>
      <c r="H4" s="26"/>
      <c r="I4" s="26"/>
      <c r="J4" s="26"/>
      <c r="K4" s="89"/>
      <c r="L4" s="56"/>
      <c r="M4" s="68"/>
      <c r="N4" s="68"/>
      <c r="O4" s="68"/>
      <c r="P4" s="56"/>
    </row>
    <row r="5" spans="2:16" x14ac:dyDescent="0.15">
      <c r="B5" s="43"/>
      <c r="C5" s="44" t="s">
        <v>36</v>
      </c>
      <c r="D5" s="83">
        <v>100</v>
      </c>
      <c r="E5" s="83" t="s">
        <v>13</v>
      </c>
      <c r="F5" s="84">
        <f>IF(E5="OUI",D5*30%,0)</f>
        <v>30</v>
      </c>
      <c r="G5" s="54"/>
      <c r="H5" s="86">
        <v>44586</v>
      </c>
      <c r="I5" s="85">
        <v>5</v>
      </c>
      <c r="J5" s="86">
        <f>H5+I5</f>
        <v>44591</v>
      </c>
      <c r="K5" s="84">
        <v>600</v>
      </c>
      <c r="L5" s="56"/>
      <c r="M5" s="87"/>
      <c r="N5" s="87"/>
      <c r="O5" s="87"/>
      <c r="P5" s="56"/>
    </row>
    <row r="6" spans="2:16" x14ac:dyDescent="0.15">
      <c r="B6" s="27"/>
      <c r="C6" s="44"/>
      <c r="D6" s="83"/>
      <c r="E6" s="83"/>
      <c r="F6" s="84"/>
      <c r="G6" s="54"/>
      <c r="H6" s="86"/>
      <c r="I6" s="85"/>
      <c r="J6" s="86"/>
      <c r="K6" s="84"/>
      <c r="L6" s="56"/>
      <c r="M6" s="87"/>
      <c r="N6" s="87"/>
      <c r="O6" s="87"/>
      <c r="P6" s="56"/>
    </row>
    <row r="7" spans="2:16" x14ac:dyDescent="0.15">
      <c r="B7" s="45"/>
      <c r="C7" s="44" t="s">
        <v>37</v>
      </c>
      <c r="D7" s="83">
        <v>9337.9</v>
      </c>
      <c r="E7" s="83" t="s">
        <v>14</v>
      </c>
      <c r="F7" s="84">
        <f t="shared" ref="F7:F21" si="0">IF(E7="OUI",D7*30%,0)</f>
        <v>0</v>
      </c>
      <c r="G7" s="54"/>
      <c r="H7" s="86">
        <v>44614</v>
      </c>
      <c r="I7" s="85">
        <v>4</v>
      </c>
      <c r="J7" s="86">
        <f t="shared" ref="J7:J43" si="1">H7+I7</f>
        <v>44618</v>
      </c>
      <c r="K7" s="84">
        <v>700</v>
      </c>
      <c r="L7" s="56"/>
      <c r="M7" s="87"/>
      <c r="N7" s="87"/>
      <c r="O7" s="87"/>
      <c r="P7" s="56"/>
    </row>
    <row r="8" spans="2:16" x14ac:dyDescent="0.15">
      <c r="B8" s="27"/>
      <c r="C8" s="44"/>
      <c r="D8" s="83"/>
      <c r="E8" s="83"/>
      <c r="F8" s="84"/>
      <c r="G8" s="54"/>
      <c r="H8" s="86"/>
      <c r="I8" s="85"/>
      <c r="J8" s="86"/>
      <c r="K8" s="84"/>
      <c r="L8" s="56"/>
      <c r="M8" s="87"/>
      <c r="N8" s="87"/>
      <c r="O8" s="87"/>
      <c r="P8" s="56"/>
    </row>
    <row r="9" spans="2:16" x14ac:dyDescent="0.15">
      <c r="B9" s="46"/>
      <c r="C9" s="44" t="s">
        <v>38</v>
      </c>
      <c r="D9" s="83">
        <v>200</v>
      </c>
      <c r="E9" s="83" t="s">
        <v>14</v>
      </c>
      <c r="F9" s="84">
        <f t="shared" si="0"/>
        <v>0</v>
      </c>
      <c r="G9" s="54"/>
      <c r="H9" s="86">
        <v>44613</v>
      </c>
      <c r="I9" s="85">
        <v>2</v>
      </c>
      <c r="J9" s="86">
        <f t="shared" si="1"/>
        <v>44615</v>
      </c>
      <c r="K9" s="84">
        <v>500</v>
      </c>
      <c r="L9" s="56"/>
      <c r="M9" s="87"/>
      <c r="N9" s="87"/>
      <c r="O9" s="87"/>
      <c r="P9" s="56"/>
    </row>
    <row r="10" spans="2:16" x14ac:dyDescent="0.15">
      <c r="B10" s="27"/>
      <c r="C10" s="44"/>
      <c r="D10" s="83"/>
      <c r="E10" s="83"/>
      <c r="F10" s="84"/>
      <c r="G10" s="54"/>
      <c r="H10" s="86"/>
      <c r="I10" s="85"/>
      <c r="J10" s="86"/>
      <c r="K10" s="84"/>
      <c r="L10" s="56"/>
      <c r="M10" s="87"/>
      <c r="N10" s="87"/>
      <c r="O10" s="87"/>
      <c r="P10" s="56"/>
    </row>
    <row r="11" spans="2:16" x14ac:dyDescent="0.15">
      <c r="B11" s="47"/>
      <c r="C11" s="44" t="s">
        <v>39</v>
      </c>
      <c r="D11" s="83">
        <v>5000</v>
      </c>
      <c r="E11" s="83" t="s">
        <v>13</v>
      </c>
      <c r="F11" s="84">
        <f t="shared" si="0"/>
        <v>1500</v>
      </c>
      <c r="G11" s="54"/>
      <c r="H11" s="86">
        <v>44631</v>
      </c>
      <c r="I11" s="85">
        <v>2</v>
      </c>
      <c r="J11" s="86">
        <f t="shared" si="1"/>
        <v>44633</v>
      </c>
      <c r="K11" s="84">
        <v>300</v>
      </c>
      <c r="L11" s="56"/>
      <c r="M11" s="87"/>
      <c r="N11" s="87"/>
      <c r="O11" s="87"/>
      <c r="P11" s="56"/>
    </row>
    <row r="12" spans="2:16" x14ac:dyDescent="0.15">
      <c r="B12" s="27"/>
      <c r="C12" s="44"/>
      <c r="D12" s="83"/>
      <c r="E12" s="83"/>
      <c r="F12" s="84"/>
      <c r="G12" s="54"/>
      <c r="H12" s="86"/>
      <c r="I12" s="85"/>
      <c r="J12" s="86"/>
      <c r="K12" s="84"/>
      <c r="L12" s="56"/>
      <c r="M12" s="87"/>
      <c r="N12" s="87"/>
      <c r="O12" s="87"/>
      <c r="P12" s="56"/>
    </row>
    <row r="13" spans="2:16" x14ac:dyDescent="0.15">
      <c r="B13" s="48"/>
      <c r="C13" s="44" t="s">
        <v>40</v>
      </c>
      <c r="D13" s="83">
        <v>2000</v>
      </c>
      <c r="E13" s="83" t="s">
        <v>13</v>
      </c>
      <c r="F13" s="84">
        <f t="shared" si="0"/>
        <v>600</v>
      </c>
      <c r="G13" s="54"/>
      <c r="H13" s="86">
        <v>44583</v>
      </c>
      <c r="I13" s="85">
        <v>5</v>
      </c>
      <c r="J13" s="86">
        <f t="shared" si="1"/>
        <v>44588</v>
      </c>
      <c r="K13" s="84">
        <v>400</v>
      </c>
      <c r="L13" s="56"/>
      <c r="M13" s="87"/>
      <c r="N13" s="87"/>
      <c r="O13" s="87"/>
      <c r="P13" s="56"/>
    </row>
    <row r="14" spans="2:16" x14ac:dyDescent="0.15">
      <c r="B14" s="27"/>
      <c r="C14" s="44"/>
      <c r="D14" s="83"/>
      <c r="E14" s="83"/>
      <c r="F14" s="84"/>
      <c r="G14" s="54"/>
      <c r="H14" s="83"/>
      <c r="I14" s="85"/>
      <c r="J14" s="86"/>
      <c r="K14" s="84"/>
      <c r="L14" s="56"/>
      <c r="M14" s="87"/>
      <c r="N14" s="87"/>
      <c r="O14" s="87"/>
      <c r="P14" s="56"/>
    </row>
    <row r="15" spans="2:16" x14ac:dyDescent="0.15">
      <c r="B15" s="49"/>
      <c r="C15" s="44" t="s">
        <v>41</v>
      </c>
      <c r="D15" s="83">
        <v>1450</v>
      </c>
      <c r="E15" s="83" t="s">
        <v>13</v>
      </c>
      <c r="F15" s="84">
        <f>IF(E15="OUI",D15*30%,0)</f>
        <v>435</v>
      </c>
      <c r="G15" s="54"/>
      <c r="H15" s="86">
        <v>44615</v>
      </c>
      <c r="I15" s="85">
        <v>5</v>
      </c>
      <c r="J15" s="86">
        <f t="shared" si="1"/>
        <v>44620</v>
      </c>
      <c r="K15" s="84">
        <v>300</v>
      </c>
      <c r="L15" s="56"/>
      <c r="M15" s="87"/>
      <c r="N15" s="87"/>
      <c r="O15" s="87"/>
      <c r="P15" s="56"/>
    </row>
    <row r="16" spans="2:16" x14ac:dyDescent="0.15">
      <c r="B16" s="27"/>
      <c r="C16" s="44"/>
      <c r="D16" s="83"/>
      <c r="E16" s="83"/>
      <c r="F16" s="84"/>
      <c r="G16" s="54"/>
      <c r="H16" s="83"/>
      <c r="I16" s="85"/>
      <c r="J16" s="86"/>
      <c r="K16" s="84"/>
      <c r="L16" s="56"/>
      <c r="M16" s="87"/>
      <c r="N16" s="87"/>
      <c r="O16" s="87"/>
      <c r="P16" s="56"/>
    </row>
    <row r="17" spans="2:16" x14ac:dyDescent="0.15">
      <c r="B17" s="50"/>
      <c r="C17" s="44" t="s">
        <v>42</v>
      </c>
      <c r="D17" s="83">
        <v>2000</v>
      </c>
      <c r="E17" s="83" t="s">
        <v>14</v>
      </c>
      <c r="F17" s="84">
        <f t="shared" si="0"/>
        <v>0</v>
      </c>
      <c r="G17" s="54"/>
      <c r="H17" s="86">
        <v>44586</v>
      </c>
      <c r="I17" s="85">
        <v>5</v>
      </c>
      <c r="J17" s="86">
        <f t="shared" si="1"/>
        <v>44591</v>
      </c>
      <c r="K17" s="84">
        <v>200</v>
      </c>
      <c r="L17" s="56"/>
      <c r="M17" s="87"/>
      <c r="N17" s="87"/>
      <c r="O17" s="87"/>
      <c r="P17" s="56"/>
    </row>
    <row r="18" spans="2:16" x14ac:dyDescent="0.15">
      <c r="B18" s="27"/>
      <c r="C18" s="44"/>
      <c r="D18" s="83"/>
      <c r="E18" s="83"/>
      <c r="F18" s="84"/>
      <c r="G18" s="54"/>
      <c r="H18" s="83"/>
      <c r="I18" s="85"/>
      <c r="J18" s="86"/>
      <c r="K18" s="84"/>
      <c r="L18" s="56"/>
      <c r="M18" s="87"/>
      <c r="N18" s="87"/>
      <c r="O18" s="87"/>
      <c r="P18" s="56"/>
    </row>
    <row r="19" spans="2:16" x14ac:dyDescent="0.15">
      <c r="B19" s="51"/>
      <c r="C19" s="44" t="s">
        <v>43</v>
      </c>
      <c r="D19" s="83">
        <v>400</v>
      </c>
      <c r="E19" s="83" t="s">
        <v>13</v>
      </c>
      <c r="F19" s="84">
        <f t="shared" si="0"/>
        <v>120</v>
      </c>
      <c r="G19" s="54"/>
      <c r="H19" s="86">
        <v>44587</v>
      </c>
      <c r="I19" s="85">
        <v>7</v>
      </c>
      <c r="J19" s="86">
        <f t="shared" si="1"/>
        <v>44594</v>
      </c>
      <c r="K19" s="84">
        <v>200</v>
      </c>
      <c r="L19" s="56"/>
      <c r="M19" s="87"/>
      <c r="N19" s="87"/>
      <c r="O19" s="87"/>
      <c r="P19" s="56"/>
    </row>
    <row r="20" spans="2:16" x14ac:dyDescent="0.15">
      <c r="B20" s="27"/>
      <c r="C20" s="44"/>
      <c r="D20" s="83"/>
      <c r="E20" s="83"/>
      <c r="F20" s="84"/>
      <c r="G20" s="54"/>
      <c r="H20" s="83"/>
      <c r="I20" s="85"/>
      <c r="J20" s="86"/>
      <c r="K20" s="84"/>
      <c r="L20" s="56"/>
      <c r="M20" s="87"/>
      <c r="N20" s="87"/>
      <c r="O20" s="87"/>
      <c r="P20" s="56"/>
    </row>
    <row r="21" spans="2:16" x14ac:dyDescent="0.15">
      <c r="B21" s="52"/>
      <c r="C21" s="44" t="s">
        <v>44</v>
      </c>
      <c r="D21" s="83">
        <v>400</v>
      </c>
      <c r="E21" s="83" t="s">
        <v>13</v>
      </c>
      <c r="F21" s="84">
        <f t="shared" si="0"/>
        <v>120</v>
      </c>
      <c r="G21" s="54"/>
      <c r="H21" s="83"/>
      <c r="I21" s="85"/>
      <c r="J21" s="86">
        <f>H21+I21</f>
        <v>0</v>
      </c>
      <c r="K21" s="84"/>
      <c r="L21" s="56"/>
      <c r="M21" s="87"/>
      <c r="N21" s="87"/>
      <c r="O21" s="87"/>
      <c r="P21" s="56"/>
    </row>
    <row r="22" spans="2:16" x14ac:dyDescent="0.15">
      <c r="B22" s="27"/>
      <c r="C22" s="44"/>
      <c r="D22" s="83"/>
      <c r="E22" s="83"/>
      <c r="F22" s="84"/>
      <c r="G22" s="54"/>
      <c r="H22" s="83"/>
      <c r="I22" s="85"/>
      <c r="J22" s="86"/>
      <c r="K22" s="84"/>
      <c r="L22" s="56"/>
      <c r="M22" s="87"/>
      <c r="N22" s="87"/>
      <c r="O22" s="87"/>
      <c r="P22" s="56"/>
    </row>
    <row r="23" spans="2:16" x14ac:dyDescent="0.15">
      <c r="B23" s="53"/>
      <c r="C23" s="44" t="s">
        <v>45</v>
      </c>
      <c r="D23" s="83">
        <v>800</v>
      </c>
      <c r="E23" s="83" t="s">
        <v>13</v>
      </c>
      <c r="F23" s="84">
        <f>IF(E23="OUI",D23*30%,0)</f>
        <v>240</v>
      </c>
      <c r="G23" s="54"/>
      <c r="H23" s="83"/>
      <c r="I23" s="85"/>
      <c r="J23" s="86">
        <f>H23+I23</f>
        <v>0</v>
      </c>
      <c r="K23" s="84"/>
      <c r="L23" s="56"/>
      <c r="M23" s="87"/>
      <c r="N23" s="87"/>
      <c r="O23" s="87"/>
      <c r="P23" s="56"/>
    </row>
    <row r="24" spans="2:16" x14ac:dyDescent="0.15">
      <c r="B24" s="27"/>
      <c r="C24" s="44"/>
      <c r="D24" s="83"/>
      <c r="E24" s="83"/>
      <c r="F24" s="84"/>
      <c r="G24" s="54"/>
      <c r="H24" s="83"/>
      <c r="I24" s="85"/>
      <c r="J24" s="86"/>
      <c r="K24" s="84"/>
      <c r="L24" s="56"/>
      <c r="M24" s="87"/>
      <c r="N24" s="87"/>
      <c r="O24" s="87"/>
      <c r="P24" s="56"/>
    </row>
    <row r="25" spans="2:16" x14ac:dyDescent="0.15">
      <c r="B25" s="56"/>
      <c r="C25" s="56"/>
      <c r="D25" s="68"/>
      <c r="E25" s="68"/>
      <c r="F25" s="88"/>
      <c r="G25" s="56"/>
      <c r="H25" s="83"/>
      <c r="I25" s="85"/>
      <c r="J25" s="86">
        <f t="shared" ref="J25" si="2">H25+I25</f>
        <v>0</v>
      </c>
      <c r="K25" s="84"/>
      <c r="L25" s="56"/>
      <c r="M25" s="87"/>
      <c r="N25" s="87"/>
      <c r="O25" s="87"/>
      <c r="P25" s="56"/>
    </row>
    <row r="26" spans="2:16" x14ac:dyDescent="0.15">
      <c r="B26" s="56"/>
      <c r="C26" s="56"/>
      <c r="D26" s="68"/>
      <c r="E26" s="68"/>
      <c r="F26" s="88"/>
      <c r="G26" s="56"/>
      <c r="H26" s="83"/>
      <c r="I26" s="85"/>
      <c r="J26" s="86"/>
      <c r="K26" s="84"/>
      <c r="L26" s="56"/>
      <c r="M26" s="87"/>
      <c r="N26" s="87"/>
      <c r="O26" s="87"/>
      <c r="P26" s="56"/>
    </row>
    <row r="27" spans="2:16" x14ac:dyDescent="0.15">
      <c r="B27" s="56"/>
      <c r="C27" s="56"/>
      <c r="D27" s="68"/>
      <c r="E27" s="68"/>
      <c r="F27" s="88"/>
      <c r="G27" s="56"/>
      <c r="H27" s="83"/>
      <c r="I27" s="85"/>
      <c r="J27" s="86">
        <f t="shared" ref="J27" si="3">H27+I27</f>
        <v>0</v>
      </c>
      <c r="K27" s="84"/>
      <c r="L27" s="56"/>
      <c r="M27" s="87"/>
      <c r="N27" s="87"/>
      <c r="O27" s="87"/>
      <c r="P27" s="56"/>
    </row>
    <row r="28" spans="2:16" x14ac:dyDescent="0.15">
      <c r="D28" s="68"/>
      <c r="E28" s="68"/>
      <c r="F28" s="88"/>
      <c r="H28" s="83"/>
      <c r="I28" s="85"/>
      <c r="J28" s="86"/>
      <c r="K28" s="84"/>
      <c r="M28" s="87"/>
      <c r="N28" s="87"/>
      <c r="O28" s="87"/>
    </row>
    <row r="29" spans="2:16" x14ac:dyDescent="0.15">
      <c r="D29" s="68"/>
      <c r="E29" s="68"/>
      <c r="F29" s="88"/>
      <c r="H29" s="83"/>
      <c r="I29" s="85"/>
      <c r="J29" s="86">
        <f t="shared" ref="J29" si="4">H29+I29</f>
        <v>0</v>
      </c>
      <c r="K29" s="84"/>
      <c r="M29" s="87"/>
      <c r="N29" s="87"/>
      <c r="O29" s="87"/>
    </row>
    <row r="30" spans="2:16" x14ac:dyDescent="0.15">
      <c r="D30" s="68"/>
      <c r="E30" s="68"/>
      <c r="F30" s="88"/>
      <c r="H30" s="83"/>
      <c r="I30" s="85"/>
      <c r="J30" s="86"/>
      <c r="K30" s="84"/>
      <c r="M30" s="87"/>
      <c r="N30" s="87"/>
      <c r="O30" s="87"/>
    </row>
    <row r="31" spans="2:16" x14ac:dyDescent="0.15">
      <c r="D31" s="68"/>
      <c r="E31" s="68"/>
      <c r="F31" s="88"/>
      <c r="H31" s="83"/>
      <c r="I31" s="85"/>
      <c r="J31" s="86">
        <f t="shared" ref="J31" si="5">H31+I31</f>
        <v>0</v>
      </c>
      <c r="K31" s="84"/>
      <c r="M31" s="87"/>
      <c r="N31" s="87"/>
      <c r="O31" s="87"/>
    </row>
    <row r="32" spans="2:16" x14ac:dyDescent="0.15">
      <c r="D32" s="68"/>
      <c r="E32" s="68"/>
      <c r="F32" s="88"/>
      <c r="H32" s="83"/>
      <c r="I32" s="85"/>
      <c r="J32" s="86"/>
      <c r="K32" s="84"/>
      <c r="M32" s="87"/>
      <c r="N32" s="87"/>
      <c r="O32" s="87"/>
    </row>
    <row r="33" spans="4:15" x14ac:dyDescent="0.15">
      <c r="D33" s="68"/>
      <c r="E33" s="68"/>
      <c r="F33" s="88"/>
      <c r="H33" s="83"/>
      <c r="I33" s="85"/>
      <c r="J33" s="86">
        <f t="shared" ref="J33" si="6">H33+I33</f>
        <v>0</v>
      </c>
      <c r="K33" s="84"/>
      <c r="M33" s="87"/>
      <c r="N33" s="87"/>
      <c r="O33" s="87"/>
    </row>
    <row r="34" spans="4:15" x14ac:dyDescent="0.15">
      <c r="D34" s="68"/>
      <c r="E34" s="68"/>
      <c r="F34" s="88"/>
      <c r="H34" s="83"/>
      <c r="I34" s="85"/>
      <c r="J34" s="86"/>
      <c r="K34" s="84"/>
      <c r="M34" s="87"/>
      <c r="N34" s="87"/>
      <c r="O34" s="87"/>
    </row>
    <row r="35" spans="4:15" x14ac:dyDescent="0.15">
      <c r="D35" s="68"/>
      <c r="E35" s="68"/>
      <c r="F35" s="88"/>
      <c r="H35" s="83"/>
      <c r="I35" s="85"/>
      <c r="J35" s="86">
        <f t="shared" ref="J35" si="7">H35+I35</f>
        <v>0</v>
      </c>
      <c r="K35" s="84"/>
      <c r="M35" s="87"/>
      <c r="N35" s="87"/>
      <c r="O35" s="87"/>
    </row>
    <row r="36" spans="4:15" x14ac:dyDescent="0.15">
      <c r="D36" s="68"/>
      <c r="E36" s="68"/>
      <c r="F36" s="88"/>
      <c r="H36" s="83"/>
      <c r="I36" s="85"/>
      <c r="J36" s="86"/>
      <c r="K36" s="84"/>
      <c r="M36" s="87"/>
      <c r="N36" s="87"/>
      <c r="O36" s="87"/>
    </row>
    <row r="37" spans="4:15" x14ac:dyDescent="0.15">
      <c r="D37" s="68"/>
      <c r="E37" s="68"/>
      <c r="F37" s="88"/>
      <c r="H37" s="83"/>
      <c r="I37" s="85"/>
      <c r="J37" s="86">
        <f t="shared" ref="J37" si="8">H37+I37</f>
        <v>0</v>
      </c>
      <c r="K37" s="84"/>
      <c r="M37" s="87"/>
      <c r="N37" s="87"/>
      <c r="O37" s="87"/>
    </row>
    <row r="38" spans="4:15" x14ac:dyDescent="0.15">
      <c r="D38" s="68"/>
      <c r="E38" s="68"/>
      <c r="F38" s="88"/>
      <c r="H38" s="83"/>
      <c r="I38" s="85"/>
      <c r="J38" s="86"/>
      <c r="K38" s="84"/>
      <c r="M38" s="87"/>
      <c r="N38" s="87"/>
      <c r="O38" s="87"/>
    </row>
    <row r="39" spans="4:15" x14ac:dyDescent="0.15">
      <c r="D39" s="68"/>
      <c r="E39" s="68"/>
      <c r="F39" s="88"/>
      <c r="H39" s="83"/>
      <c r="I39" s="85"/>
      <c r="J39" s="86">
        <f t="shared" ref="J39" si="9">H39+I39</f>
        <v>0</v>
      </c>
      <c r="K39" s="84"/>
      <c r="M39" s="87"/>
      <c r="N39" s="87"/>
      <c r="O39" s="87"/>
    </row>
    <row r="40" spans="4:15" x14ac:dyDescent="0.15">
      <c r="D40" s="68"/>
      <c r="E40" s="68"/>
      <c r="F40" s="88"/>
      <c r="H40" s="83"/>
      <c r="I40" s="85"/>
      <c r="J40" s="86"/>
      <c r="K40" s="84"/>
      <c r="M40" s="87"/>
      <c r="N40" s="87"/>
      <c r="O40" s="87"/>
    </row>
    <row r="41" spans="4:15" x14ac:dyDescent="0.15">
      <c r="D41" s="68"/>
      <c r="E41" s="68"/>
      <c r="F41" s="88"/>
      <c r="H41" s="83"/>
      <c r="I41" s="85"/>
      <c r="J41" s="86">
        <f t="shared" ref="J41" si="10">H41+I41</f>
        <v>0</v>
      </c>
      <c r="K41" s="84"/>
      <c r="M41" s="87"/>
      <c r="N41" s="87"/>
      <c r="O41" s="87"/>
    </row>
    <row r="42" spans="4:15" x14ac:dyDescent="0.15">
      <c r="D42" s="68"/>
      <c r="E42" s="68"/>
      <c r="F42" s="88"/>
      <c r="H42" s="83"/>
      <c r="I42" s="85"/>
      <c r="J42" s="86"/>
      <c r="K42" s="84"/>
      <c r="M42" s="87"/>
      <c r="N42" s="87"/>
      <c r="O42" s="87"/>
    </row>
    <row r="43" spans="4:15" x14ac:dyDescent="0.15">
      <c r="D43" s="68"/>
      <c r="E43" s="68"/>
      <c r="F43" s="88"/>
      <c r="H43" s="83"/>
      <c r="I43" s="85"/>
      <c r="J43" s="86">
        <f t="shared" ref="J43" si="11">H43+I43</f>
        <v>0</v>
      </c>
      <c r="K43" s="84"/>
      <c r="M43" s="87"/>
      <c r="N43" s="87"/>
      <c r="O43" s="87"/>
    </row>
    <row r="44" spans="4:15" x14ac:dyDescent="0.15">
      <c r="D44" s="68"/>
      <c r="E44" s="68"/>
      <c r="F44" s="88"/>
      <c r="H44" s="83"/>
      <c r="I44" s="85"/>
      <c r="J44" s="86"/>
      <c r="K44" s="84"/>
      <c r="M44" s="87"/>
      <c r="N44" s="87"/>
      <c r="O44" s="87"/>
    </row>
    <row r="45" spans="4:15" x14ac:dyDescent="0.15">
      <c r="I45" s="60"/>
      <c r="J45" s="58"/>
    </row>
    <row r="46" spans="4:15" x14ac:dyDescent="0.15">
      <c r="J46" s="58"/>
    </row>
    <row r="47" spans="4:15" x14ac:dyDescent="0.15">
      <c r="J47" s="58"/>
    </row>
    <row r="48" spans="4:15" x14ac:dyDescent="0.15">
      <c r="J48" s="58"/>
    </row>
  </sheetData>
  <mergeCells count="203">
    <mergeCell ref="D43:D44"/>
    <mergeCell ref="E43:E44"/>
    <mergeCell ref="F43:F44"/>
    <mergeCell ref="D39:D40"/>
    <mergeCell ref="E39:E40"/>
    <mergeCell ref="F39:F40"/>
    <mergeCell ref="D41:D42"/>
    <mergeCell ref="E41:E42"/>
    <mergeCell ref="F41:F42"/>
    <mergeCell ref="D35:D36"/>
    <mergeCell ref="E35:E36"/>
    <mergeCell ref="F35:F36"/>
    <mergeCell ref="D37:D38"/>
    <mergeCell ref="E37:E38"/>
    <mergeCell ref="F37:F38"/>
    <mergeCell ref="D31:D32"/>
    <mergeCell ref="E31:E32"/>
    <mergeCell ref="F31:F32"/>
    <mergeCell ref="D33:D34"/>
    <mergeCell ref="E33:E34"/>
    <mergeCell ref="F33:F34"/>
    <mergeCell ref="D27:D28"/>
    <mergeCell ref="E27:E28"/>
    <mergeCell ref="F27:F28"/>
    <mergeCell ref="D29:D30"/>
    <mergeCell ref="E29:E30"/>
    <mergeCell ref="F29:F30"/>
    <mergeCell ref="K43:K44"/>
    <mergeCell ref="M43:M44"/>
    <mergeCell ref="N43:N44"/>
    <mergeCell ref="O43:O44"/>
    <mergeCell ref="F25:F26"/>
    <mergeCell ref="H39:H40"/>
    <mergeCell ref="I39:I40"/>
    <mergeCell ref="H41:H42"/>
    <mergeCell ref="I41:I42"/>
    <mergeCell ref="H43:H44"/>
    <mergeCell ref="I43:I44"/>
    <mergeCell ref="M39:M40"/>
    <mergeCell ref="M41:M42"/>
    <mergeCell ref="H15:H16"/>
    <mergeCell ref="I15:I16"/>
    <mergeCell ref="H17:H18"/>
    <mergeCell ref="I17:I18"/>
    <mergeCell ref="H19:H20"/>
    <mergeCell ref="I19:I20"/>
    <mergeCell ref="H21:H22"/>
    <mergeCell ref="I21:I22"/>
    <mergeCell ref="H23:H24"/>
    <mergeCell ref="I23:I24"/>
    <mergeCell ref="H25:H26"/>
    <mergeCell ref="I25:I26"/>
    <mergeCell ref="H27:H28"/>
    <mergeCell ref="I27:I28"/>
    <mergeCell ref="N37:N38"/>
    <mergeCell ref="O37:O38"/>
    <mergeCell ref="N39:N40"/>
    <mergeCell ref="O39:O40"/>
    <mergeCell ref="N41:N42"/>
    <mergeCell ref="O41:O42"/>
    <mergeCell ref="N31:N32"/>
    <mergeCell ref="O31:O32"/>
    <mergeCell ref="N33:N34"/>
    <mergeCell ref="O33:O34"/>
    <mergeCell ref="N35:N36"/>
    <mergeCell ref="O35:O36"/>
    <mergeCell ref="N25:N26"/>
    <mergeCell ref="O25:O26"/>
    <mergeCell ref="N27:N28"/>
    <mergeCell ref="O27:O28"/>
    <mergeCell ref="N29:N30"/>
    <mergeCell ref="O29:O30"/>
    <mergeCell ref="N19:N20"/>
    <mergeCell ref="O19:O20"/>
    <mergeCell ref="N21:N22"/>
    <mergeCell ref="O21:O22"/>
    <mergeCell ref="N23:N24"/>
    <mergeCell ref="O23:O24"/>
    <mergeCell ref="N13:N14"/>
    <mergeCell ref="O13:O14"/>
    <mergeCell ref="N15:N16"/>
    <mergeCell ref="O15:O16"/>
    <mergeCell ref="N17:N18"/>
    <mergeCell ref="O17:O18"/>
    <mergeCell ref="N7:N8"/>
    <mergeCell ref="O7:O8"/>
    <mergeCell ref="N9:N10"/>
    <mergeCell ref="O9:O10"/>
    <mergeCell ref="N11:N12"/>
    <mergeCell ref="O11:O12"/>
    <mergeCell ref="J41:J42"/>
    <mergeCell ref="J43:J44"/>
    <mergeCell ref="I13:I14"/>
    <mergeCell ref="D25:D26"/>
    <mergeCell ref="E25:E26"/>
    <mergeCell ref="H13:H14"/>
    <mergeCell ref="H29:H30"/>
    <mergeCell ref="I29:I30"/>
    <mergeCell ref="H31:H32"/>
    <mergeCell ref="I31:I32"/>
    <mergeCell ref="H33:H34"/>
    <mergeCell ref="I33:I34"/>
    <mergeCell ref="H35:H36"/>
    <mergeCell ref="I35:I36"/>
    <mergeCell ref="H37:H38"/>
    <mergeCell ref="I37:I38"/>
    <mergeCell ref="K39:K40"/>
    <mergeCell ref="K41:K42"/>
    <mergeCell ref="J13:J14"/>
    <mergeCell ref="J15:J16"/>
    <mergeCell ref="J17:J18"/>
    <mergeCell ref="J19:J20"/>
    <mergeCell ref="J21:J22"/>
    <mergeCell ref="J23:J24"/>
    <mergeCell ref="J25:J26"/>
    <mergeCell ref="J27:J28"/>
    <mergeCell ref="J29:J30"/>
    <mergeCell ref="J31:J32"/>
    <mergeCell ref="J33:J34"/>
    <mergeCell ref="J35:J36"/>
    <mergeCell ref="J37:J38"/>
    <mergeCell ref="J39:J40"/>
    <mergeCell ref="M37:M38"/>
    <mergeCell ref="K13:K14"/>
    <mergeCell ref="K15:K16"/>
    <mergeCell ref="K17:K18"/>
    <mergeCell ref="K19:K20"/>
    <mergeCell ref="K21:K22"/>
    <mergeCell ref="K23:K24"/>
    <mergeCell ref="K25:K26"/>
    <mergeCell ref="K27:K28"/>
    <mergeCell ref="K29:K30"/>
    <mergeCell ref="K31:K32"/>
    <mergeCell ref="K33:K34"/>
    <mergeCell ref="K35:K36"/>
    <mergeCell ref="K37:K38"/>
    <mergeCell ref="M27:M28"/>
    <mergeCell ref="M29:M30"/>
    <mergeCell ref="M31:M32"/>
    <mergeCell ref="M33:M34"/>
    <mergeCell ref="M35:M36"/>
    <mergeCell ref="M17:M18"/>
    <mergeCell ref="M19:M20"/>
    <mergeCell ref="M21:M22"/>
    <mergeCell ref="M23:M24"/>
    <mergeCell ref="M25:M26"/>
    <mergeCell ref="M7:M8"/>
    <mergeCell ref="M9:M10"/>
    <mergeCell ref="M11:M12"/>
    <mergeCell ref="M13:M14"/>
    <mergeCell ref="M15:M16"/>
    <mergeCell ref="D19:D20"/>
    <mergeCell ref="D17:D18"/>
    <mergeCell ref="E15:E16"/>
    <mergeCell ref="F15:F16"/>
    <mergeCell ref="F13:F14"/>
    <mergeCell ref="E13:E14"/>
    <mergeCell ref="E21:E22"/>
    <mergeCell ref="F21:F22"/>
    <mergeCell ref="F23:F24"/>
    <mergeCell ref="E23:E24"/>
    <mergeCell ref="D23:D24"/>
    <mergeCell ref="D21:D22"/>
    <mergeCell ref="H11:H12"/>
    <mergeCell ref="F19:F20"/>
    <mergeCell ref="F17:F18"/>
    <mergeCell ref="E17:E18"/>
    <mergeCell ref="E19:E20"/>
    <mergeCell ref="F11:F12"/>
    <mergeCell ref="E11:E12"/>
    <mergeCell ref="D7:D8"/>
    <mergeCell ref="D9:D10"/>
    <mergeCell ref="D11:D12"/>
    <mergeCell ref="D13:D14"/>
    <mergeCell ref="D15:D16"/>
    <mergeCell ref="F9:F10"/>
    <mergeCell ref="H9:H10"/>
    <mergeCell ref="F7:F8"/>
    <mergeCell ref="H7:H8"/>
    <mergeCell ref="E7:E8"/>
    <mergeCell ref="E9:E10"/>
    <mergeCell ref="K7:K8"/>
    <mergeCell ref="I7:I8"/>
    <mergeCell ref="J7:J8"/>
    <mergeCell ref="I9:I10"/>
    <mergeCell ref="I11:I12"/>
    <mergeCell ref="K9:K10"/>
    <mergeCell ref="K11:K12"/>
    <mergeCell ref="J11:J12"/>
    <mergeCell ref="J9:J10"/>
    <mergeCell ref="H2:K2"/>
    <mergeCell ref="M4:O4"/>
    <mergeCell ref="M2:O2"/>
    <mergeCell ref="E5:E6"/>
    <mergeCell ref="D5:D6"/>
    <mergeCell ref="F5:F6"/>
    <mergeCell ref="I5:I6"/>
    <mergeCell ref="H5:H6"/>
    <mergeCell ref="J5:J6"/>
    <mergeCell ref="K5:K6"/>
    <mergeCell ref="M5:M6"/>
    <mergeCell ref="N5:N6"/>
    <mergeCell ref="O5:O6"/>
  </mergeCells>
  <conditionalFormatting sqref="B21">
    <cfRule type="cellIs" dxfId="5" priority="1" stopIfTrue="1" operator="equal">
      <formula>1</formula>
    </cfRule>
    <cfRule type="cellIs" dxfId="4" priority="2" stopIfTrue="1" operator="equal">
      <formula>2</formula>
    </cfRule>
    <cfRule type="cellIs" dxfId="3" priority="3" operator="equal">
      <formula>3</formula>
    </cfRule>
  </conditionalFormatting>
  <dataValidations count="1">
    <dataValidation type="list" allowBlank="1" showInputMessage="1" showErrorMessage="1" sqref="G11 G19 G15 G23 G21 G17 G13 G9 G7 E5 G5 E7 E9 E21 E11 E13 E15 E17 E19 E23" xr:uid="{8A1BFD54-1208-F641-A3E9-1A57B177D5A8}">
      <formula1>"OUI,NON"</formula1>
    </dataValidation>
  </dataValidation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Status xmlns="71af3243-3dd4-4a8d-8c0d-dd76da1f02a5">Not started</Status>
    <MediaServiceKeyPoints xmlns="71af3243-3dd4-4a8d-8c0d-dd76da1f02a5" xsi:nil="true"/>
  </documentManagement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9F111ED35F8CC479449609E8A0923A6" ma:contentTypeVersion="12" ma:contentTypeDescription="Create a new document." ma:contentTypeScope="" ma:versionID="426e97fa315356fffbdcd9876fe988c2">
  <xsd:schema xmlns:xsd="http://www.w3.org/2001/XMLSchema" xmlns:xs="http://www.w3.org/2001/XMLSchema" xmlns:p="http://schemas.microsoft.com/office/2006/metadata/properties" xmlns:ns2="71af3243-3dd4-4a8d-8c0d-dd76da1f02a5" xmlns:ns3="16c05727-aa75-4e4a-9b5f-8a80a1165891" targetNamespace="http://schemas.microsoft.com/office/2006/metadata/properties" ma:root="true" ma:fieldsID="14b8f0def80e6d70ce3def20c90759ae" ns2:_="" ns3:_="">
    <xsd:import namespace="71af3243-3dd4-4a8d-8c0d-dd76da1f02a5"/>
    <xsd:import namespace="16c05727-aa75-4e4a-9b5f-8a80a1165891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OCR" minOccurs="0"/>
                <xsd:element ref="ns2:MediaServiceAutoTags" minOccurs="0"/>
                <xsd:element ref="ns2:MediaServiceEventHashCode" minOccurs="0"/>
                <xsd:element ref="ns2:MediaServiceGenerationTime" minOccurs="0"/>
                <xsd:element ref="ns3:SharedWithUsers" minOccurs="0"/>
                <xsd:element ref="ns3:SharedWithDetails" minOccurs="0"/>
                <xsd:element ref="ns2:MediaServiceAutoKeyPoints" minOccurs="0"/>
                <xsd:element ref="ns2:MediaServiceKeyPoints" minOccurs="0"/>
                <xsd:element ref="ns2:MediaServiceDateTaken" minOccurs="0"/>
                <xsd:element ref="ns2:Statu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1af3243-3dd4-4a8d-8c0d-dd76da1f02a5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CR" ma:index="10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MediaServiceAutoTags" ma:index="11" nillable="true" ma:displayName="MediaServiceAutoTags" ma:internalName="MediaServiceAutoTags" ma:readOnly="true">
      <xsd:simpleType>
        <xsd:restriction base="dms:Text"/>
      </xsd:simpleType>
    </xsd:element>
    <xsd:element name="MediaServiceEventHashCode" ma:index="12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AutoKeyPoints" ma:index="16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7" nillable="true" ma:displayName="KeyPoints" ma:internalName="MediaServiceKeyPoints" ma:readOnly="false">
      <xsd:simpleType>
        <xsd:restriction base="dms:Note">
          <xsd:maxLength value="255"/>
        </xsd:restriction>
      </xsd:simpleType>
    </xsd:element>
    <xsd:element name="MediaServiceDateTaken" ma:index="18" nillable="true" ma:displayName="MediaServiceDateTaken" ma:hidden="true" ma:internalName="MediaServiceDateTaken" ma:readOnly="true">
      <xsd:simpleType>
        <xsd:restriction base="dms:Text"/>
      </xsd:simpleType>
    </xsd:element>
    <xsd:element name="Status" ma:index="19" nillable="true" ma:displayName="Status" ma:default="Not started" ma:format="Dropdown" ma:internalName="Status">
      <xsd:simpleType>
        <xsd:restriction base="dms:Choice">
          <xsd:enumeration value="Not started"/>
          <xsd:enumeration value="In Progress"/>
          <xsd:enumeration value="Completed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6c05727-aa75-4e4a-9b5f-8a80a1165891" elementFormDefault="qualified">
    <xsd:import namespace="http://schemas.microsoft.com/office/2006/documentManagement/types"/>
    <xsd:import namespace="http://schemas.microsoft.com/office/infopath/2007/PartnerControls"/>
    <xsd:element name="SharedWithUsers" ma:index="14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5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818A6C93-A69C-4202-9E10-B2DDF75C0D1E}">
  <ds:schemaRefs>
    <ds:schemaRef ds:uri="http://schemas.microsoft.com/office/2006/metadata/properties"/>
    <ds:schemaRef ds:uri="http://schemas.microsoft.com/office/infopath/2007/PartnerControls"/>
    <ds:schemaRef ds:uri="71af3243-3dd4-4a8d-8c0d-dd76da1f02a5"/>
  </ds:schemaRefs>
</ds:datastoreItem>
</file>

<file path=customXml/itemProps2.xml><?xml version="1.0" encoding="utf-8"?>
<ds:datastoreItem xmlns:ds="http://schemas.openxmlformats.org/officeDocument/2006/customXml" ds:itemID="{33DD5992-68AE-4B29-AEFE-7AC47D40B699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71af3243-3dd4-4a8d-8c0d-dd76da1f02a5"/>
    <ds:schemaRef ds:uri="16c05727-aa75-4e4a-9b5f-8a80a116589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284082A6-59E9-47FE-A802-4274C543836D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emplate>TM89105255</Template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CALENDRIER DES CHANTIERS </vt:lpstr>
      <vt:lpstr>FICHE CHANTIER</vt:lpstr>
      <vt:lpstr>CalendarYear</vt:lpstr>
      <vt:lpstr>Range_Dates</vt:lpstr>
      <vt:lpstr>Range_Days</vt:lpstr>
      <vt:lpstr>Range_Weekdays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2020-10-06T19:45:38Z</dcterms:created>
  <dcterms:modified xsi:type="dcterms:W3CDTF">2022-01-24T15:43:52Z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0x01010079F111ED35F8CC479449609E8A0923A6</vt:lpwstr>
  </property>
</Properties>
</file>