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8795" windowHeight="67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31" i="1"/>
  <c r="K31"/>
  <c r="I31"/>
  <c r="G31"/>
  <c r="N30"/>
  <c r="K30"/>
  <c r="I30"/>
  <c r="G30"/>
  <c r="M29"/>
  <c r="N29" s="1"/>
  <c r="K29"/>
  <c r="I29"/>
  <c r="E29"/>
  <c r="D29"/>
  <c r="F29" s="1"/>
  <c r="G29" s="1"/>
  <c r="O29" s="1"/>
  <c r="N28"/>
  <c r="K28"/>
  <c r="I28"/>
  <c r="G28"/>
  <c r="O28" s="1"/>
  <c r="N27"/>
  <c r="K27"/>
  <c r="I27"/>
  <c r="G27"/>
  <c r="O27" s="1"/>
  <c r="N26"/>
  <c r="K26"/>
  <c r="I26"/>
  <c r="G26"/>
  <c r="O26" s="1"/>
  <c r="N25"/>
  <c r="K25"/>
  <c r="I25"/>
  <c r="G25"/>
  <c r="N24"/>
  <c r="I24"/>
  <c r="G24"/>
  <c r="N12"/>
  <c r="N11"/>
  <c r="K12"/>
  <c r="I12"/>
  <c r="G12"/>
  <c r="K11"/>
  <c r="I11"/>
  <c r="G11"/>
  <c r="O11" s="1"/>
  <c r="M10"/>
  <c r="N10" s="1"/>
  <c r="K10"/>
  <c r="I10"/>
  <c r="E10"/>
  <c r="D10"/>
  <c r="F10" s="1"/>
  <c r="N9"/>
  <c r="K9"/>
  <c r="I9"/>
  <c r="G9"/>
  <c r="N8"/>
  <c r="K8"/>
  <c r="I8"/>
  <c r="G8"/>
  <c r="N7"/>
  <c r="K7"/>
  <c r="I7"/>
  <c r="G7"/>
  <c r="N6"/>
  <c r="K6"/>
  <c r="I6"/>
  <c r="G6"/>
  <c r="N5"/>
  <c r="I5"/>
  <c r="G5"/>
  <c r="O25" l="1"/>
  <c r="O30"/>
  <c r="O31"/>
  <c r="K24"/>
  <c r="O24" s="1"/>
  <c r="O6"/>
  <c r="O7"/>
  <c r="O8"/>
  <c r="O9"/>
  <c r="G10"/>
  <c r="O10" s="1"/>
  <c r="O12"/>
  <c r="K5"/>
  <c r="O5" s="1"/>
</calcChain>
</file>

<file path=xl/comments1.xml><?xml version="1.0" encoding="utf-8"?>
<comments xmlns="http://schemas.openxmlformats.org/spreadsheetml/2006/main">
  <authors>
    <author>Lebrun</author>
  </authors>
  <commentList>
    <comment ref="L4" authorId="0">
      <text>
        <r>
          <rPr>
            <b/>
            <sz val="8"/>
            <color indexed="81"/>
            <rFont val="Tahoma"/>
            <family val="2"/>
          </rPr>
          <t>Si soins à la même adresse saisir -2,3</t>
        </r>
      </text>
    </comment>
    <comment ref="P5" authorId="0">
      <text>
        <r>
          <rPr>
            <b/>
            <sz val="8"/>
            <color indexed="81"/>
            <rFont val="Tahoma"/>
            <family val="2"/>
          </rPr>
          <t>1 seul acte ici donc total direct</t>
        </r>
      </text>
    </comment>
    <comment ref="P6" authorId="0">
      <text>
        <r>
          <rPr>
            <b/>
            <sz val="8"/>
            <color indexed="81"/>
            <rFont val="Tahoma"/>
            <family val="2"/>
          </rPr>
          <t>Idem P5</t>
        </r>
      </text>
    </comment>
    <comment ref="P9" authorId="0">
      <text>
        <r>
          <rPr>
            <b/>
            <sz val="8"/>
            <color indexed="81"/>
            <rFont val="Tahoma"/>
            <family val="2"/>
          </rPr>
          <t>Ici il y a 2 actes pour le même patient donc 1° cellule reste vide, la suivante fait l'addition totale de la viste</t>
        </r>
      </text>
    </comment>
    <comment ref="P10" authorId="0">
      <text>
        <r>
          <rPr>
            <b/>
            <sz val="8"/>
            <color indexed="81"/>
            <rFont val="Tahoma"/>
            <family val="2"/>
          </rPr>
          <t xml:space="preserve">Ici on doit retrouve le total des actes pour le patient Nom5
</t>
        </r>
      </text>
    </comment>
    <comment ref="P13" authorId="0">
      <text>
        <r>
          <rPr>
            <b/>
            <sz val="8"/>
            <color indexed="81"/>
            <rFont val="Tahoma"/>
            <family val="2"/>
          </rPr>
          <t>Ici total des sous totaux calculé 
ci-dessus</t>
        </r>
      </text>
    </comment>
    <comment ref="L23" authorId="0">
      <text>
        <r>
          <rPr>
            <b/>
            <sz val="8"/>
            <color indexed="81"/>
            <rFont val="Tahoma"/>
            <family val="2"/>
          </rPr>
          <t>Si soins à la même adresse saisir -2,3</t>
        </r>
      </text>
    </comment>
    <comment ref="P24" authorId="0">
      <text>
        <r>
          <rPr>
            <b/>
            <sz val="8"/>
            <color indexed="81"/>
            <rFont val="Tahoma"/>
            <family val="2"/>
          </rPr>
          <t>Ici il y a 2 actes pour le même patient donc 1° cellule reste vide, la suivante fait l'addition totale de la viste</t>
        </r>
      </text>
    </comment>
    <comment ref="P25" authorId="0">
      <text>
        <r>
          <rPr>
            <b/>
            <sz val="8"/>
            <color indexed="81"/>
            <rFont val="Tahoma"/>
            <family val="2"/>
          </rPr>
          <t>Ici on doit retrouve le total des actes pour le patient Nom5</t>
        </r>
      </text>
    </comment>
    <comment ref="P26" authorId="0">
      <text>
        <r>
          <rPr>
            <b/>
            <sz val="8"/>
            <color indexed="81"/>
            <rFont val="Tahoma"/>
            <family val="2"/>
          </rPr>
          <t>Ici un seul acte donc total direct</t>
        </r>
      </text>
    </comment>
    <comment ref="P28" authorId="0">
      <text>
        <r>
          <rPr>
            <b/>
            <sz val="8"/>
            <color indexed="81"/>
            <rFont val="Tahoma"/>
            <family val="2"/>
          </rPr>
          <t>Ici il y a 2 actes pour le même patient donc 1° cellule reste vide, la suivante fait l'addition totale de la viste</t>
        </r>
      </text>
    </comment>
    <comment ref="P29" authorId="0">
      <text>
        <r>
          <rPr>
            <b/>
            <sz val="8"/>
            <color indexed="81"/>
            <rFont val="Tahoma"/>
            <family val="2"/>
          </rPr>
          <t xml:space="preserve">Ici on doit retrouve le total des actes pour le patient Nom5
</t>
        </r>
      </text>
    </comment>
    <comment ref="P32" authorId="0">
      <text>
        <r>
          <rPr>
            <b/>
            <sz val="8"/>
            <color indexed="81"/>
            <rFont val="Tahoma"/>
            <family val="2"/>
          </rPr>
          <t>Ici total des sous totaux calculé 
ci-dessus</t>
        </r>
      </text>
    </comment>
  </commentList>
</comments>
</file>

<file path=xl/sharedStrings.xml><?xml version="1.0" encoding="utf-8"?>
<sst xmlns="http://schemas.openxmlformats.org/spreadsheetml/2006/main" count="83" uniqueCount="37">
  <si>
    <t>N° d'ordre</t>
  </si>
  <si>
    <t>Nom du patient</t>
  </si>
  <si>
    <t>Abréviation Acte</t>
  </si>
  <si>
    <t>Groupe de Soin</t>
  </si>
  <si>
    <t xml:space="preserve">Cotation </t>
  </si>
  <si>
    <t>Tarif de base</t>
  </si>
  <si>
    <t>Acte</t>
  </si>
  <si>
    <t>Condition Spécifique</t>
  </si>
  <si>
    <t>Elément de majoration</t>
  </si>
  <si>
    <t>Frais de déplacement</t>
  </si>
  <si>
    <t>Total Acte</t>
  </si>
  <si>
    <t>Total Visite</t>
  </si>
  <si>
    <t xml:space="preserve">Dimanche </t>
  </si>
  <si>
    <t>Nuit</t>
  </si>
  <si>
    <t>IFD</t>
  </si>
  <si>
    <t>IFD Non Compté</t>
  </si>
  <si>
    <t>Indice Km réel</t>
  </si>
  <si>
    <t>Indemnité Km -4</t>
  </si>
  <si>
    <t>NUR1</t>
  </si>
  <si>
    <t>ADM2</t>
  </si>
  <si>
    <t>OBSD</t>
  </si>
  <si>
    <t>:ID1</t>
  </si>
  <si>
    <t>PSCR</t>
  </si>
  <si>
    <t>IM</t>
  </si>
  <si>
    <t>PSG</t>
  </si>
  <si>
    <t>Nom1</t>
  </si>
  <si>
    <t>ais</t>
  </si>
  <si>
    <t>Nom2</t>
  </si>
  <si>
    <t>ami</t>
  </si>
  <si>
    <t>Nom3</t>
  </si>
  <si>
    <t>Nom4</t>
  </si>
  <si>
    <t>Nom5</t>
  </si>
  <si>
    <t>Nom6</t>
  </si>
  <si>
    <t>Nom7</t>
  </si>
  <si>
    <t>Total Journée</t>
  </si>
  <si>
    <t>Hypothèse 1</t>
  </si>
  <si>
    <t>Hypothèse 2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</si>
</sst>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6" tint="0.59999389629810485"/>
      <name val="Calibri"/>
      <family val="2"/>
      <scheme val="minor"/>
    </font>
    <font>
      <sz val="11"/>
      <color theme="6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0"/>
      </right>
      <top style="thin">
        <color auto="1"/>
      </top>
      <bottom/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auto="1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4" borderId="0" applyNumberFormat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4" fillId="2" borderId="1" xfId="3" applyFont="1" applyBorder="1" applyAlignment="1">
      <alignment horizontal="center" vertical="center" wrapText="1"/>
    </xf>
    <xf numFmtId="0" fontId="4" fillId="2" borderId="2" xfId="3" applyFont="1" applyBorder="1" applyAlignment="1">
      <alignment horizontal="center" vertical="center" wrapText="1"/>
    </xf>
    <xf numFmtId="0" fontId="5" fillId="2" borderId="2" xfId="3" applyFont="1" applyBorder="1" applyAlignment="1">
      <alignment horizontal="center" vertical="center" wrapText="1"/>
    </xf>
    <xf numFmtId="0" fontId="4" fillId="2" borderId="3" xfId="3" applyFont="1" applyBorder="1" applyAlignment="1">
      <alignment horizontal="center" vertical="center" wrapText="1"/>
    </xf>
    <xf numFmtId="0" fontId="4" fillId="2" borderId="4" xfId="3" applyFont="1" applyBorder="1" applyAlignment="1">
      <alignment horizontal="center" vertical="center" wrapText="1"/>
    </xf>
    <xf numFmtId="0" fontId="4" fillId="2" borderId="5" xfId="3" applyFont="1" applyBorder="1" applyAlignment="1">
      <alignment horizontal="center" vertical="center" wrapText="1"/>
    </xf>
    <xf numFmtId="0" fontId="4" fillId="2" borderId="6" xfId="3" applyFont="1" applyBorder="1" applyAlignment="1">
      <alignment horizontal="center" vertical="center" wrapText="1"/>
    </xf>
    <xf numFmtId="0" fontId="4" fillId="2" borderId="7" xfId="3" applyFont="1" applyBorder="1" applyAlignment="1">
      <alignment horizontal="center" vertical="center" wrapText="1"/>
    </xf>
    <xf numFmtId="0" fontId="4" fillId="2" borderId="8" xfId="3" applyFont="1" applyBorder="1" applyAlignment="1">
      <alignment horizontal="center" vertical="center" wrapText="1"/>
    </xf>
    <xf numFmtId="0" fontId="4" fillId="2" borderId="8" xfId="3" applyFont="1" applyBorder="1" applyAlignment="1">
      <alignment horizontal="center" vertical="center" wrapText="1"/>
    </xf>
    <xf numFmtId="0" fontId="4" fillId="2" borderId="9" xfId="3" applyFont="1" applyBorder="1" applyAlignment="1">
      <alignment horizontal="center" vertical="center" wrapText="1"/>
    </xf>
    <xf numFmtId="1" fontId="6" fillId="3" borderId="7" xfId="4" applyNumberFormat="1" applyFont="1" applyBorder="1" applyAlignment="1">
      <alignment wrapText="1"/>
    </xf>
    <xf numFmtId="0" fontId="6" fillId="3" borderId="8" xfId="4" applyFont="1" applyBorder="1" applyAlignment="1" applyProtection="1">
      <alignment wrapText="1"/>
      <protection locked="0"/>
    </xf>
    <xf numFmtId="0" fontId="6" fillId="3" borderId="8" xfId="4" applyFont="1" applyBorder="1" applyAlignment="1">
      <alignment horizontal="center" wrapText="1"/>
    </xf>
    <xf numFmtId="2" fontId="7" fillId="3" borderId="8" xfId="4" applyNumberFormat="1" applyFont="1" applyBorder="1" applyAlignment="1">
      <alignment wrapText="1"/>
    </xf>
    <xf numFmtId="164" fontId="6" fillId="3" borderId="8" xfId="4" applyNumberFormat="1" applyFont="1" applyBorder="1" applyAlignment="1">
      <alignment wrapText="1"/>
    </xf>
    <xf numFmtId="44" fontId="7" fillId="3" borderId="8" xfId="1" applyFont="1" applyFill="1" applyBorder="1" applyAlignment="1">
      <alignment wrapText="1"/>
    </xf>
    <xf numFmtId="9" fontId="6" fillId="3" borderId="8" xfId="2" applyFont="1" applyFill="1" applyBorder="1" applyAlignment="1">
      <alignment wrapText="1"/>
    </xf>
    <xf numFmtId="164" fontId="6" fillId="3" borderId="8" xfId="1" applyNumberFormat="1" applyFont="1" applyFill="1" applyBorder="1" applyAlignment="1">
      <alignment wrapText="1"/>
    </xf>
    <xf numFmtId="164" fontId="2" fillId="3" borderId="8" xfId="4" applyNumberFormat="1" applyFont="1" applyBorder="1" applyAlignment="1">
      <alignment wrapText="1"/>
    </xf>
    <xf numFmtId="0" fontId="6" fillId="5" borderId="10" xfId="5" applyFont="1" applyFill="1" applyBorder="1" applyAlignment="1">
      <alignment wrapText="1"/>
    </xf>
    <xf numFmtId="1" fontId="6" fillId="5" borderId="7" xfId="4" applyNumberFormat="1" applyFont="1" applyFill="1" applyBorder="1" applyAlignment="1">
      <alignment wrapText="1"/>
    </xf>
    <xf numFmtId="0" fontId="6" fillId="5" borderId="8" xfId="5" applyFont="1" applyFill="1" applyBorder="1" applyAlignment="1" applyProtection="1">
      <alignment wrapText="1"/>
      <protection locked="0"/>
    </xf>
    <xf numFmtId="0" fontId="6" fillId="5" borderId="8" xfId="4" applyFont="1" applyFill="1" applyBorder="1" applyAlignment="1" applyProtection="1">
      <alignment wrapText="1"/>
      <protection locked="0"/>
    </xf>
    <xf numFmtId="0" fontId="6" fillId="5" borderId="8" xfId="4" applyFont="1" applyFill="1" applyBorder="1" applyAlignment="1">
      <alignment horizontal="center" wrapText="1"/>
    </xf>
    <xf numFmtId="2" fontId="8" fillId="5" borderId="8" xfId="4" applyNumberFormat="1" applyFont="1" applyFill="1" applyBorder="1" applyAlignment="1">
      <alignment wrapText="1"/>
    </xf>
    <xf numFmtId="164" fontId="6" fillId="5" borderId="8" xfId="5" applyNumberFormat="1" applyFont="1" applyFill="1" applyBorder="1" applyAlignment="1">
      <alignment wrapText="1"/>
    </xf>
    <xf numFmtId="44" fontId="8" fillId="5" borderId="8" xfId="1" applyFont="1" applyFill="1" applyBorder="1" applyAlignment="1">
      <alignment wrapText="1"/>
    </xf>
    <xf numFmtId="9" fontId="6" fillId="5" borderId="8" xfId="2" applyFont="1" applyFill="1" applyBorder="1" applyAlignment="1">
      <alignment wrapText="1"/>
    </xf>
    <xf numFmtId="164" fontId="6" fillId="5" borderId="8" xfId="1" applyNumberFormat="1" applyFont="1" applyFill="1" applyBorder="1" applyAlignment="1">
      <alignment wrapText="1"/>
    </xf>
    <xf numFmtId="164" fontId="9" fillId="5" borderId="8" xfId="4" applyNumberFormat="1" applyFont="1" applyFill="1" applyBorder="1" applyAlignment="1">
      <alignment wrapText="1"/>
    </xf>
    <xf numFmtId="0" fontId="6" fillId="5" borderId="8" xfId="5" applyFont="1" applyFill="1" applyBorder="1" applyAlignment="1">
      <alignment horizontal="center" wrapText="1"/>
    </xf>
    <xf numFmtId="164" fontId="9" fillId="3" borderId="8" xfId="4" applyNumberFormat="1" applyFont="1" applyBorder="1" applyAlignment="1">
      <alignment wrapText="1"/>
    </xf>
    <xf numFmtId="2" fontId="6" fillId="5" borderId="7" xfId="4" applyNumberFormat="1" applyFont="1" applyFill="1" applyBorder="1" applyAlignment="1">
      <alignment wrapText="1"/>
    </xf>
    <xf numFmtId="164" fontId="2" fillId="5" borderId="8" xfId="4" applyNumberFormat="1" applyFont="1" applyFill="1" applyBorder="1" applyAlignment="1">
      <alignment wrapText="1"/>
    </xf>
    <xf numFmtId="164" fontId="6" fillId="4" borderId="8" xfId="5" applyNumberFormat="1" applyFont="1" applyBorder="1" applyAlignment="1">
      <alignment wrapText="1"/>
    </xf>
    <xf numFmtId="0" fontId="4" fillId="2" borderId="11" xfId="3" applyFont="1" applyBorder="1" applyAlignment="1">
      <alignment horizontal="center" vertical="center" wrapText="1"/>
    </xf>
    <xf numFmtId="0" fontId="4" fillId="2" borderId="12" xfId="3" applyFont="1" applyBorder="1" applyAlignment="1">
      <alignment horizontal="center" vertical="center" wrapText="1"/>
    </xf>
  </cellXfs>
  <cellStyles count="6">
    <cellStyle name="40 % - Accent3" xfId="4" builtinId="39"/>
    <cellStyle name="60 % - Accent3" xfId="5" builtinId="40"/>
    <cellStyle name="Accent3" xfId="3" builtinId="37"/>
    <cellStyle name="Monétaire" xfId="1" builtinId="4"/>
    <cellStyle name="Normal" xfId="0" builtinId="0"/>
    <cellStyle name="Pourcentage" xfId="2" builtinId="5"/>
  </cellStyles>
  <dxfs count="33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3"/>
  <sheetViews>
    <sheetView tabSelected="1" workbookViewId="0">
      <selection activeCell="R22" sqref="R22"/>
    </sheetView>
  </sheetViews>
  <sheetFormatPr baseColWidth="10" defaultRowHeight="15"/>
  <cols>
    <col min="1" max="1" width="7.42578125" customWidth="1"/>
    <col min="2" max="2" width="9.7109375" customWidth="1"/>
    <col min="3" max="3" width="11.140625" customWidth="1"/>
    <col min="4" max="4" width="9.28515625" customWidth="1"/>
    <col min="7" max="7" width="8.5703125" customWidth="1"/>
    <col min="8" max="8" width="9" customWidth="1"/>
  </cols>
  <sheetData>
    <row r="1" spans="1:16">
      <c r="G1" s="1" t="s">
        <v>35</v>
      </c>
      <c r="H1" s="1"/>
      <c r="I1" s="1"/>
      <c r="J1" s="1"/>
    </row>
    <row r="3" spans="1:16">
      <c r="A3" s="2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4" t="s">
        <v>8</v>
      </c>
      <c r="J3" s="4"/>
      <c r="K3" s="5" t="s">
        <v>9</v>
      </c>
      <c r="L3" s="6"/>
      <c r="M3" s="6"/>
      <c r="N3" s="7"/>
      <c r="O3" s="3" t="s">
        <v>10</v>
      </c>
      <c r="P3" s="8" t="s">
        <v>11</v>
      </c>
    </row>
    <row r="4" spans="1:16" ht="25.5">
      <c r="A4" s="9"/>
      <c r="B4" s="10"/>
      <c r="C4" s="10"/>
      <c r="D4" s="10"/>
      <c r="E4" s="10"/>
      <c r="F4" s="10"/>
      <c r="G4" s="10"/>
      <c r="H4" s="10"/>
      <c r="I4" s="11" t="s">
        <v>12</v>
      </c>
      <c r="J4" s="11" t="s">
        <v>13</v>
      </c>
      <c r="K4" s="11" t="s">
        <v>14</v>
      </c>
      <c r="L4" s="11" t="s">
        <v>15</v>
      </c>
      <c r="M4" s="11" t="s">
        <v>16</v>
      </c>
      <c r="N4" s="11" t="s">
        <v>17</v>
      </c>
      <c r="O4" s="10"/>
      <c r="P4" s="12"/>
    </row>
    <row r="5" spans="1:16">
      <c r="A5" s="13"/>
      <c r="B5" s="14" t="s">
        <v>25</v>
      </c>
      <c r="C5" s="14" t="s">
        <v>18</v>
      </c>
      <c r="D5" s="15" t="s">
        <v>26</v>
      </c>
      <c r="E5" s="16">
        <v>3</v>
      </c>
      <c r="F5" s="17">
        <v>2.65</v>
      </c>
      <c r="G5" s="18">
        <f>F5*E5</f>
        <v>7.9499999999999993</v>
      </c>
      <c r="H5" s="19"/>
      <c r="I5" s="16" t="str">
        <f>IF($B$3=$AC$30,8,"")</f>
        <v/>
      </c>
      <c r="J5" s="20"/>
      <c r="K5" s="18">
        <f>IF(G5&gt;0,2.3,"")</f>
        <v>2.2999999999999998</v>
      </c>
      <c r="L5" s="21"/>
      <c r="M5" s="15">
        <v>0</v>
      </c>
      <c r="N5" s="18">
        <f>IF(M5=0,0,(M5-4)*$R$33)</f>
        <v>0</v>
      </c>
      <c r="O5" s="18">
        <f>IF(H5=0,SUM($G5,$I5,$J5,$K5,$L5,$N5),SUM($G5,$I5,$J5,$K5,$L5,$N5)*H5)</f>
        <v>10.25</v>
      </c>
      <c r="P5" s="22"/>
    </row>
    <row r="6" spans="1:16">
      <c r="A6" s="23"/>
      <c r="B6" s="24" t="s">
        <v>27</v>
      </c>
      <c r="C6" s="25" t="s">
        <v>19</v>
      </c>
      <c r="D6" s="26" t="s">
        <v>28</v>
      </c>
      <c r="E6" s="27">
        <v>1</v>
      </c>
      <c r="F6" s="28">
        <v>3.15</v>
      </c>
      <c r="G6" s="29">
        <f>F6*E6</f>
        <v>3.15</v>
      </c>
      <c r="H6" s="30"/>
      <c r="I6" s="29" t="str">
        <f>IF($B$3=$AC$30,AND($B6&lt;&gt;0)*8,"")</f>
        <v/>
      </c>
      <c r="J6" s="31"/>
      <c r="K6" s="29">
        <f>IF($B6=0,0,2.3)</f>
        <v>2.2999999999999998</v>
      </c>
      <c r="L6" s="32">
        <v>-2.2999999999999998</v>
      </c>
      <c r="M6" s="33">
        <v>0</v>
      </c>
      <c r="N6" s="29">
        <f>IF(M6=0,0,(M6-4)*$R$33)</f>
        <v>0</v>
      </c>
      <c r="O6" s="29">
        <f>IF(H6=0,SUM($G6,$I6,$J6,$K6,$L6,$N6),SUM($G6,$I6,$J6,$K6,$L6,$N6)*H6)</f>
        <v>3.1499999999999995</v>
      </c>
      <c r="P6" s="22"/>
    </row>
    <row r="7" spans="1:16">
      <c r="A7" s="13"/>
      <c r="B7" s="14" t="s">
        <v>29</v>
      </c>
      <c r="C7" s="14" t="s">
        <v>20</v>
      </c>
      <c r="D7" s="15" t="s">
        <v>28</v>
      </c>
      <c r="E7" s="16">
        <v>1</v>
      </c>
      <c r="F7" s="17">
        <v>3.15</v>
      </c>
      <c r="G7" s="18">
        <f t="shared" ref="G7:G12" si="0">F7*E7</f>
        <v>3.15</v>
      </c>
      <c r="H7" s="19"/>
      <c r="I7" s="18" t="str">
        <f>IF($B$3=$AC$30,AND($B7&lt;&gt;0)*8,"")</f>
        <v/>
      </c>
      <c r="J7" s="20"/>
      <c r="K7" s="18">
        <f>IF($B7=0,0,2.3)</f>
        <v>2.2999999999999998</v>
      </c>
      <c r="L7" s="21"/>
      <c r="M7" s="15">
        <v>0</v>
      </c>
      <c r="N7" s="18">
        <f>IF(M7=0,0,(M7-4)*$R$33)</f>
        <v>0</v>
      </c>
      <c r="O7" s="18">
        <f t="shared" ref="O7:O12" si="1">IF(H7=0,SUM($G7,$I7,$J7,$K7,$L7,$N7),SUM($G7,$I7,$J7,$K7,$L7,$N7)*H7)</f>
        <v>5.4499999999999993</v>
      </c>
      <c r="P7" s="22"/>
    </row>
    <row r="8" spans="1:16">
      <c r="A8" s="23"/>
      <c r="B8" s="25" t="s">
        <v>30</v>
      </c>
      <c r="C8" s="25" t="s">
        <v>21</v>
      </c>
      <c r="D8" s="26" t="s">
        <v>28</v>
      </c>
      <c r="E8" s="27">
        <v>2</v>
      </c>
      <c r="F8" s="28">
        <v>3.15</v>
      </c>
      <c r="G8" s="29">
        <f t="shared" si="0"/>
        <v>6.3</v>
      </c>
      <c r="H8" s="30"/>
      <c r="I8" s="29" t="str">
        <f>IF($B$3=$AC$30,AND($B8&lt;&gt;0)*8,"")</f>
        <v/>
      </c>
      <c r="J8" s="31"/>
      <c r="K8" s="29">
        <f>IF($B8=0,0,2.3)</f>
        <v>2.2999999999999998</v>
      </c>
      <c r="L8" s="32">
        <v>-2.2999999999999998</v>
      </c>
      <c r="M8" s="33"/>
      <c r="N8" s="29">
        <f>IF(M8=0,0,(M8-4)*$R$33)</f>
        <v>0</v>
      </c>
      <c r="O8" s="29">
        <f t="shared" si="1"/>
        <v>6.3</v>
      </c>
      <c r="P8" s="22"/>
    </row>
    <row r="9" spans="1:16">
      <c r="A9" s="13"/>
      <c r="B9" s="14" t="s">
        <v>31</v>
      </c>
      <c r="C9" s="14" t="s">
        <v>21</v>
      </c>
      <c r="D9" s="15" t="s">
        <v>28</v>
      </c>
      <c r="E9" s="16">
        <v>2</v>
      </c>
      <c r="F9" s="17">
        <v>3.15</v>
      </c>
      <c r="G9" s="18">
        <f t="shared" si="0"/>
        <v>6.3</v>
      </c>
      <c r="H9" s="19"/>
      <c r="I9" s="18" t="str">
        <f>IF($B$3=$AC$30,AND($B9&lt;&gt;0)*8,"")</f>
        <v/>
      </c>
      <c r="J9" s="20"/>
      <c r="K9" s="18">
        <f t="shared" ref="K9:K12" si="2">IF($B9=0,0,2.3)</f>
        <v>2.2999999999999998</v>
      </c>
      <c r="L9" s="34">
        <v>-2.2999999999999998</v>
      </c>
      <c r="M9" s="15">
        <v>0</v>
      </c>
      <c r="N9" s="18">
        <f>IF(M9=0,0,(M9-4)*$R$33)</f>
        <v>0</v>
      </c>
      <c r="O9" s="18">
        <f t="shared" si="1"/>
        <v>6.3</v>
      </c>
      <c r="P9" s="22"/>
    </row>
    <row r="10" spans="1:16">
      <c r="A10" s="35"/>
      <c r="B10" s="25"/>
      <c r="C10" s="25" t="s">
        <v>22</v>
      </c>
      <c r="D10" s="26">
        <f>IF($C10=$C$4,$C$4,IF($C10=$U$32,$V$32,IF($C10=$U$33,$V$33,IF($C10=$U$34,$V$34,IF($C10=$U$39,$V$39,IF($C10=$U$40,$V$40,IF($C10=$U$41,$V$41,IF($C10=$U$74,$V$74,IF($C10=$U$75,$V$75,IF($C10=$U$80,$V$80,IF($C10=$U$81,$V$81,IF($C10=$U$83,$V$83,IF($C10=$U$85,$V$85,IF($C10=$U$87,$V$87,IF($C10=$U$88,$V$88,IF($C10=$U$89,$V$89,IF($C10=$U$90,$V$90,IF($C10=$U$91,$V$91,IF($C10=$U$92,$V$92,IF($C10=$U$108,$V$108,IF($C10=$U$110,$V$110,IF($C10=$U$111,$V$111,IF($C10=$U$140,$V$140,IF($C10=$U$150,$V$150,IF($C10=$U$155,$V$155,IF($C10=$U$156,$V$156,IF($C10=$U$157,$V$157,$S$29)))))))))))))))))))))))))))</f>
        <v>0</v>
      </c>
      <c r="E10" s="27" t="e">
        <f>VLOOKUP(C10,U27:W156,3)</f>
        <v>#N/A</v>
      </c>
      <c r="F10" s="28">
        <f>IF(D10=S27,R27,IF(D10=S28,R28,IF(D10=V83,R29,IF(D10=S30,R30,IF(D10=V150,R31,IF(D10=V152,R31,IF(D10=V154,R31,"")))))))</f>
        <v>0</v>
      </c>
      <c r="G10" s="29" t="e">
        <f t="shared" si="0"/>
        <v>#N/A</v>
      </c>
      <c r="H10" s="30"/>
      <c r="I10" s="29" t="str">
        <f>IF($B$3=$AC$30,AND($B10&lt;&gt;0)*8,"")</f>
        <v/>
      </c>
      <c r="J10" s="31"/>
      <c r="K10" s="29">
        <f t="shared" si="2"/>
        <v>0</v>
      </c>
      <c r="L10" s="36"/>
      <c r="M10" s="33">
        <f>IF(B10&lt;&gt;0,VLOOKUP(B10,$Q$162:$R$291,2),0)</f>
        <v>0</v>
      </c>
      <c r="N10" s="29">
        <f>IF(M10=0,0,(M10-4)*$R$33)</f>
        <v>0</v>
      </c>
      <c r="O10" s="29" t="e">
        <f t="shared" si="1"/>
        <v>#N/A</v>
      </c>
      <c r="P10" s="22"/>
    </row>
    <row r="11" spans="1:16">
      <c r="A11" s="13"/>
      <c r="B11" s="14" t="s">
        <v>32</v>
      </c>
      <c r="C11" s="14" t="s">
        <v>23</v>
      </c>
      <c r="D11" s="15" t="s">
        <v>28</v>
      </c>
      <c r="E11" s="16">
        <v>1</v>
      </c>
      <c r="F11" s="17">
        <v>3.15</v>
      </c>
      <c r="G11" s="18">
        <f t="shared" si="0"/>
        <v>3.15</v>
      </c>
      <c r="H11" s="19"/>
      <c r="I11" s="18" t="str">
        <f>IF($B$3=$AC$30,AND($B11&lt;&gt;0)*8,"")</f>
        <v/>
      </c>
      <c r="J11" s="20"/>
      <c r="K11" s="18">
        <f t="shared" si="2"/>
        <v>2.2999999999999998</v>
      </c>
      <c r="L11" s="21"/>
      <c r="M11" s="15">
        <v>5.6</v>
      </c>
      <c r="N11" s="18">
        <f>IF(M11=0,0,(M11-4)*0.35)</f>
        <v>0.55999999999999983</v>
      </c>
      <c r="O11" s="18">
        <f t="shared" si="1"/>
        <v>6.0099999999999989</v>
      </c>
      <c r="P11" s="22"/>
    </row>
    <row r="12" spans="1:16">
      <c r="A12" s="23"/>
      <c r="B12" s="25" t="s">
        <v>33</v>
      </c>
      <c r="C12" s="25" t="s">
        <v>24</v>
      </c>
      <c r="D12" s="26" t="s">
        <v>28</v>
      </c>
      <c r="E12" s="27">
        <v>1.5</v>
      </c>
      <c r="F12" s="37">
        <v>3.15</v>
      </c>
      <c r="G12" s="29">
        <f t="shared" si="0"/>
        <v>4.7249999999999996</v>
      </c>
      <c r="H12" s="30"/>
      <c r="I12" s="29" t="str">
        <f>IF($B$3=$AC$30,AND($B12&lt;&gt;0)*8,"")</f>
        <v/>
      </c>
      <c r="J12" s="31"/>
      <c r="K12" s="29">
        <f t="shared" si="2"/>
        <v>2.2999999999999998</v>
      </c>
      <c r="L12" s="36">
        <v>-2.86</v>
      </c>
      <c r="M12" s="33">
        <v>5.6</v>
      </c>
      <c r="N12" s="29">
        <f>IF(M12=0,0,(M12-4)*0.35)</f>
        <v>0.55999999999999983</v>
      </c>
      <c r="O12" s="29">
        <f t="shared" si="1"/>
        <v>4.7249999999999988</v>
      </c>
      <c r="P12" s="22"/>
    </row>
    <row r="13" spans="1:16">
      <c r="N13" s="5" t="s">
        <v>34</v>
      </c>
      <c r="O13" s="7"/>
      <c r="P13" s="3"/>
    </row>
    <row r="14" spans="1:16">
      <c r="N14" s="38"/>
      <c r="O14" s="39"/>
      <c r="P14" s="10"/>
    </row>
    <row r="20" spans="1:16">
      <c r="G20" s="1" t="s">
        <v>36</v>
      </c>
      <c r="H20" s="1"/>
      <c r="I20" s="1"/>
      <c r="J20" s="1"/>
    </row>
    <row r="22" spans="1:16">
      <c r="A22" s="2" t="s">
        <v>0</v>
      </c>
      <c r="B22" s="3" t="s">
        <v>1</v>
      </c>
      <c r="C22" s="3" t="s">
        <v>2</v>
      </c>
      <c r="D22" s="3" t="s">
        <v>3</v>
      </c>
      <c r="E22" s="3" t="s">
        <v>4</v>
      </c>
      <c r="F22" s="3" t="s">
        <v>5</v>
      </c>
      <c r="G22" s="3" t="s">
        <v>6</v>
      </c>
      <c r="H22" s="3" t="s">
        <v>7</v>
      </c>
      <c r="I22" s="4" t="s">
        <v>8</v>
      </c>
      <c r="J22" s="4"/>
      <c r="K22" s="5" t="s">
        <v>9</v>
      </c>
      <c r="L22" s="6"/>
      <c r="M22" s="6"/>
      <c r="N22" s="7"/>
      <c r="O22" s="3" t="s">
        <v>10</v>
      </c>
      <c r="P22" s="8" t="s">
        <v>11</v>
      </c>
    </row>
    <row r="23" spans="1:16" ht="25.5">
      <c r="A23" s="9"/>
      <c r="B23" s="10"/>
      <c r="C23" s="10"/>
      <c r="D23" s="10"/>
      <c r="E23" s="10"/>
      <c r="F23" s="10"/>
      <c r="G23" s="10"/>
      <c r="H23" s="10"/>
      <c r="I23" s="11" t="s">
        <v>12</v>
      </c>
      <c r="J23" s="11" t="s">
        <v>13</v>
      </c>
      <c r="K23" s="11" t="s">
        <v>14</v>
      </c>
      <c r="L23" s="11" t="s">
        <v>15</v>
      </c>
      <c r="M23" s="11" t="s">
        <v>16</v>
      </c>
      <c r="N23" s="11" t="s">
        <v>17</v>
      </c>
      <c r="O23" s="10"/>
      <c r="P23" s="12"/>
    </row>
    <row r="24" spans="1:16">
      <c r="A24" s="13"/>
      <c r="B24" s="14" t="s">
        <v>25</v>
      </c>
      <c r="C24" s="14" t="s">
        <v>18</v>
      </c>
      <c r="D24" s="15" t="s">
        <v>26</v>
      </c>
      <c r="E24" s="16">
        <v>3</v>
      </c>
      <c r="F24" s="17">
        <v>2.65</v>
      </c>
      <c r="G24" s="18">
        <f>F24*E24</f>
        <v>7.9499999999999993</v>
      </c>
      <c r="H24" s="19"/>
      <c r="I24" s="16" t="str">
        <f>IF($B$3=$AC$30,8,"")</f>
        <v/>
      </c>
      <c r="J24" s="20"/>
      <c r="K24" s="18">
        <f>IF(G24&gt;0,2.3,"")</f>
        <v>2.2999999999999998</v>
      </c>
      <c r="L24" s="21"/>
      <c r="M24" s="15">
        <v>0</v>
      </c>
      <c r="N24" s="18">
        <f>IF(M24=0,0,(M24-4)*$R$33)</f>
        <v>0</v>
      </c>
      <c r="O24" s="18">
        <f>IF(H24=0,SUM($G24,$I24,$J24,$K24,$L24,$N24),SUM($G24,$I24,$J24,$K24,$L24,$N24)*H24)</f>
        <v>10.25</v>
      </c>
      <c r="P24" s="22"/>
    </row>
    <row r="25" spans="1:16">
      <c r="A25" s="23"/>
      <c r="B25" s="24"/>
      <c r="C25" s="25" t="s">
        <v>19</v>
      </c>
      <c r="D25" s="26" t="s">
        <v>28</v>
      </c>
      <c r="E25" s="27">
        <v>1</v>
      </c>
      <c r="F25" s="28">
        <v>3.15</v>
      </c>
      <c r="G25" s="29">
        <f>F25*E25</f>
        <v>3.15</v>
      </c>
      <c r="H25" s="30"/>
      <c r="I25" s="29" t="str">
        <f>IF($B$3=$AC$30,AND($B25&lt;&gt;0)*8,"")</f>
        <v/>
      </c>
      <c r="J25" s="31"/>
      <c r="K25" s="29">
        <f>IF($B25=0,0,2.3)</f>
        <v>0</v>
      </c>
      <c r="L25" s="32">
        <v>-2.2999999999999998</v>
      </c>
      <c r="M25" s="33">
        <v>0</v>
      </c>
      <c r="N25" s="29">
        <f>IF(M25=0,0,(M25-4)*$R$33)</f>
        <v>0</v>
      </c>
      <c r="O25" s="29">
        <f>IF(H25=0,SUM($G25,$I25,$J25,$K25,$L25,$N25),SUM($G25,$I25,$J25,$K25,$L25,$N25)*H25)</f>
        <v>0.85000000000000009</v>
      </c>
      <c r="P25" s="22"/>
    </row>
    <row r="26" spans="1:16">
      <c r="A26" s="13"/>
      <c r="B26" s="14" t="s">
        <v>29</v>
      </c>
      <c r="C26" s="14" t="s">
        <v>20</v>
      </c>
      <c r="D26" s="15" t="s">
        <v>28</v>
      </c>
      <c r="E26" s="16">
        <v>1</v>
      </c>
      <c r="F26" s="17">
        <v>3.15</v>
      </c>
      <c r="G26" s="18">
        <f t="shared" ref="G26:G31" si="3">F26*E26</f>
        <v>3.15</v>
      </c>
      <c r="H26" s="19"/>
      <c r="I26" s="18" t="str">
        <f>IF($B$3=$AC$30,AND($B26&lt;&gt;0)*8,"")</f>
        <v/>
      </c>
      <c r="J26" s="20"/>
      <c r="K26" s="18">
        <f>IF($B26=0,0,2.3)</f>
        <v>2.2999999999999998</v>
      </c>
      <c r="L26" s="21"/>
      <c r="M26" s="15">
        <v>0</v>
      </c>
      <c r="N26" s="18">
        <f>IF(M26=0,0,(M26-4)*$R$33)</f>
        <v>0</v>
      </c>
      <c r="O26" s="18">
        <f t="shared" ref="O26:O31" si="4">IF(H26=0,SUM($G26,$I26,$J26,$K26,$L26,$N26),SUM($G26,$I26,$J26,$K26,$L26,$N26)*H26)</f>
        <v>5.4499999999999993</v>
      </c>
      <c r="P26" s="22"/>
    </row>
    <row r="27" spans="1:16">
      <c r="A27" s="23"/>
      <c r="B27" s="25" t="s">
        <v>30</v>
      </c>
      <c r="C27" s="25" t="s">
        <v>21</v>
      </c>
      <c r="D27" s="26" t="s">
        <v>28</v>
      </c>
      <c r="E27" s="27">
        <v>2</v>
      </c>
      <c r="F27" s="28">
        <v>3.15</v>
      </c>
      <c r="G27" s="29">
        <f t="shared" si="3"/>
        <v>6.3</v>
      </c>
      <c r="H27" s="30"/>
      <c r="I27" s="29" t="str">
        <f>IF($B$3=$AC$30,AND($B27&lt;&gt;0)*8,"")</f>
        <v/>
      </c>
      <c r="J27" s="31"/>
      <c r="K27" s="29">
        <f>IF($B27=0,0,2.3)</f>
        <v>2.2999999999999998</v>
      </c>
      <c r="L27" s="32">
        <v>-2.2999999999999998</v>
      </c>
      <c r="M27" s="33"/>
      <c r="N27" s="29">
        <f>IF(M27=0,0,(M27-4)*$R$33)</f>
        <v>0</v>
      </c>
      <c r="O27" s="29">
        <f t="shared" si="4"/>
        <v>6.3</v>
      </c>
      <c r="P27" s="22"/>
    </row>
    <row r="28" spans="1:16">
      <c r="A28" s="13"/>
      <c r="B28" s="14" t="s">
        <v>31</v>
      </c>
      <c r="C28" s="14" t="s">
        <v>21</v>
      </c>
      <c r="D28" s="15" t="s">
        <v>28</v>
      </c>
      <c r="E28" s="16">
        <v>2</v>
      </c>
      <c r="F28" s="17">
        <v>3.15</v>
      </c>
      <c r="G28" s="18">
        <f t="shared" si="3"/>
        <v>6.3</v>
      </c>
      <c r="H28" s="19"/>
      <c r="I28" s="18" t="str">
        <f>IF($B$3=$AC$30,AND($B28&lt;&gt;0)*8,"")</f>
        <v/>
      </c>
      <c r="J28" s="20"/>
      <c r="K28" s="18">
        <f t="shared" ref="K28:K31" si="5">IF($B28=0,0,2.3)</f>
        <v>2.2999999999999998</v>
      </c>
      <c r="L28" s="34">
        <v>-2.2999999999999998</v>
      </c>
      <c r="M28" s="15">
        <v>0</v>
      </c>
      <c r="N28" s="18">
        <f>IF(M28=0,0,(M28-4)*$R$33)</f>
        <v>0</v>
      </c>
      <c r="O28" s="18">
        <f t="shared" si="4"/>
        <v>6.3</v>
      </c>
      <c r="P28" s="22"/>
    </row>
    <row r="29" spans="1:16">
      <c r="A29" s="35"/>
      <c r="B29" s="25"/>
      <c r="C29" s="25" t="s">
        <v>22</v>
      </c>
      <c r="D29" s="26">
        <f>IF($C29=$C$4,$C$4,IF($C29=$U$32,$V$32,IF($C29=$U$33,$V$33,IF($C29=$U$34,$V$34,IF($C29=$U$39,$V$39,IF($C29=$U$40,$V$40,IF($C29=$U$41,$V$41,IF($C29=$U$74,$V$74,IF($C29=$U$75,$V$75,IF($C29=$U$80,$V$80,IF($C29=$U$81,$V$81,IF($C29=$U$83,$V$83,IF($C29=$U$85,$V$85,IF($C29=$U$87,$V$87,IF($C29=$U$88,$V$88,IF($C29=$U$89,$V$89,IF($C29=$U$90,$V$90,IF($C29=$U$91,$V$91,IF($C29=$U$92,$V$92,IF($C29=$U$108,$V$108,IF($C29=$U$110,$V$110,IF($C29=$U$111,$V$111,IF($C29=$U$140,$V$140,IF($C29=$U$150,$V$150,IF($C29=$U$155,$V$155,IF($C29=$U$156,$V$156,IF($C29=$U$157,$V$157,$S$29)))))))))))))))))))))))))))</f>
        <v>0</v>
      </c>
      <c r="E29" s="27" t="e">
        <f>VLOOKUP(C29,U46:W175,3)</f>
        <v>#N/A</v>
      </c>
      <c r="F29" s="28">
        <f>IF(D29=S46,R46,IF(D29=S47,R47,IF(D29=V102,R48,IF(D29=S49,R49,IF(D29=V169,R50,IF(D29=V171,R50,IF(D29=V173,R50,"")))))))</f>
        <v>0</v>
      </c>
      <c r="G29" s="29" t="e">
        <f t="shared" si="3"/>
        <v>#N/A</v>
      </c>
      <c r="H29" s="30"/>
      <c r="I29" s="29" t="str">
        <f>IF($B$3=$AC$30,AND($B29&lt;&gt;0)*8,"")</f>
        <v/>
      </c>
      <c r="J29" s="31"/>
      <c r="K29" s="29">
        <f t="shared" si="5"/>
        <v>0</v>
      </c>
      <c r="L29" s="36"/>
      <c r="M29" s="33">
        <f>IF(B29&lt;&gt;0,VLOOKUP(B29,$Q$162:$R$291,2),0)</f>
        <v>0</v>
      </c>
      <c r="N29" s="29">
        <f>IF(M29=0,0,(M29-4)*$R$33)</f>
        <v>0</v>
      </c>
      <c r="O29" s="29" t="e">
        <f t="shared" si="4"/>
        <v>#N/A</v>
      </c>
      <c r="P29" s="22"/>
    </row>
    <row r="30" spans="1:16">
      <c r="A30" s="13"/>
      <c r="B30" s="14" t="s">
        <v>32</v>
      </c>
      <c r="C30" s="14" t="s">
        <v>23</v>
      </c>
      <c r="D30" s="15" t="s">
        <v>28</v>
      </c>
      <c r="E30" s="16">
        <v>1</v>
      </c>
      <c r="F30" s="17">
        <v>3.15</v>
      </c>
      <c r="G30" s="18">
        <f t="shared" si="3"/>
        <v>3.15</v>
      </c>
      <c r="H30" s="19"/>
      <c r="I30" s="18" t="str">
        <f>IF($B$3=$AC$30,AND($B30&lt;&gt;0)*8,"")</f>
        <v/>
      </c>
      <c r="J30" s="20"/>
      <c r="K30" s="18">
        <f t="shared" si="5"/>
        <v>2.2999999999999998</v>
      </c>
      <c r="L30" s="21"/>
      <c r="M30" s="15">
        <v>5.6</v>
      </c>
      <c r="N30" s="18">
        <f>IF(M30=0,0,(M30-4)*0.35)</f>
        <v>0.55999999999999983</v>
      </c>
      <c r="O30" s="18">
        <f t="shared" si="4"/>
        <v>6.0099999999999989</v>
      </c>
      <c r="P30" s="22"/>
    </row>
    <row r="31" spans="1:16">
      <c r="A31" s="23"/>
      <c r="B31" s="25" t="s">
        <v>33</v>
      </c>
      <c r="C31" s="25" t="s">
        <v>24</v>
      </c>
      <c r="D31" s="26" t="s">
        <v>28</v>
      </c>
      <c r="E31" s="27">
        <v>1.5</v>
      </c>
      <c r="F31" s="37">
        <v>3.15</v>
      </c>
      <c r="G31" s="29">
        <f t="shared" si="3"/>
        <v>4.7249999999999996</v>
      </c>
      <c r="H31" s="30"/>
      <c r="I31" s="29" t="str">
        <f>IF($B$3=$AC$30,AND($B31&lt;&gt;0)*8,"")</f>
        <v/>
      </c>
      <c r="J31" s="31"/>
      <c r="K31" s="29">
        <f t="shared" si="5"/>
        <v>2.2999999999999998</v>
      </c>
      <c r="L31" s="36">
        <v>-2.86</v>
      </c>
      <c r="M31" s="33">
        <v>5.6</v>
      </c>
      <c r="N31" s="29">
        <f>IF(M31=0,0,(M31-4)*0.35)</f>
        <v>0.55999999999999983</v>
      </c>
      <c r="O31" s="29">
        <f t="shared" si="4"/>
        <v>4.7249999999999988</v>
      </c>
      <c r="P31" s="22"/>
    </row>
    <row r="32" spans="1:16">
      <c r="N32" s="5" t="s">
        <v>34</v>
      </c>
      <c r="O32" s="7"/>
      <c r="P32" s="3"/>
    </row>
    <row r="33" spans="14:16">
      <c r="N33" s="38"/>
      <c r="O33" s="39"/>
      <c r="P33" s="10"/>
    </row>
  </sheetData>
  <mergeCells count="30">
    <mergeCell ref="A22:A23"/>
    <mergeCell ref="B22:B23"/>
    <mergeCell ref="I22:J22"/>
    <mergeCell ref="K22:N22"/>
    <mergeCell ref="O22:O23"/>
    <mergeCell ref="P22:P23"/>
    <mergeCell ref="N32:O33"/>
    <mergeCell ref="P32:P33"/>
    <mergeCell ref="C22:C23"/>
    <mergeCell ref="D22:D23"/>
    <mergeCell ref="E22:E23"/>
    <mergeCell ref="F22:F23"/>
    <mergeCell ref="G22:G23"/>
    <mergeCell ref="H22:H23"/>
    <mergeCell ref="N13:O14"/>
    <mergeCell ref="P13:P14"/>
    <mergeCell ref="G1:J1"/>
    <mergeCell ref="G20:J20"/>
    <mergeCell ref="G3:G4"/>
    <mergeCell ref="H3:H4"/>
    <mergeCell ref="I3:J3"/>
    <mergeCell ref="K3:N3"/>
    <mergeCell ref="O3:O4"/>
    <mergeCell ref="P3:P4"/>
    <mergeCell ref="D3:D4"/>
    <mergeCell ref="C3:C4"/>
    <mergeCell ref="B3:B4"/>
    <mergeCell ref="E3:E4"/>
    <mergeCell ref="A3:A4"/>
    <mergeCell ref="F3:F4"/>
  </mergeCells>
  <conditionalFormatting sqref="D5:D12 M5 M7 M9 M11">
    <cfRule type="cellIs" dxfId="32" priority="493" operator="equal">
      <formula>0</formula>
    </cfRule>
  </conditionalFormatting>
  <conditionalFormatting sqref="D6 D8 D10 D12 M6 M8 M10 M12">
    <cfRule type="cellIs" dxfId="31" priority="492" operator="equal">
      <formula>0</formula>
    </cfRule>
  </conditionalFormatting>
  <conditionalFormatting sqref="E5 E7 E9 E11 G5 G7 G9 G11 I7 I9 I11 K5 K7 K9 K11 I5 N11:O11 N9:O9 N7:O7 N5:O5">
    <cfRule type="cellIs" dxfId="30" priority="491" operator="greaterThanOrEqual">
      <formula>1</formula>
    </cfRule>
  </conditionalFormatting>
  <conditionalFormatting sqref="E6 E8 E10 E12 G6 I6 G8 G10 G12 I8 I10 I12 K6 K8 K10 K12 N12:O12 N10:O10 N8:O8 N6:O6">
    <cfRule type="cellIs" dxfId="29" priority="490" operator="greaterThanOrEqual">
      <formula>1</formula>
    </cfRule>
  </conditionalFormatting>
  <conditionalFormatting sqref="G5 G7 G9 G11 I7 I9 I11 K5 K7 K9 K11 N11:O11 N9:O9 N7:O7 N5:O5">
    <cfRule type="cellIs" dxfId="28" priority="489" operator="greaterThanOrEqual">
      <formula>1</formula>
    </cfRule>
  </conditionalFormatting>
  <conditionalFormatting sqref="G6 G8 G10 G12 I6 I8 I10 I12 K6 K8 K10 K12 N12:O12 N10:O10 N8:O8 N6:O6">
    <cfRule type="cellIs" dxfId="27" priority="488" operator="greaterThanOrEqual">
      <formula>1</formula>
    </cfRule>
  </conditionalFormatting>
  <conditionalFormatting sqref="K5 K7 K9 K11">
    <cfRule type="cellIs" dxfId="26" priority="487" operator="equal">
      <formula>2.3</formula>
    </cfRule>
  </conditionalFormatting>
  <conditionalFormatting sqref="K6 K8 K10 K12 N12 N10 N8 N6">
    <cfRule type="cellIs" dxfId="25" priority="486" operator="equal">
      <formula>2.3</formula>
    </cfRule>
  </conditionalFormatting>
  <conditionalFormatting sqref="N12 N10 N8 N6">
    <cfRule type="cellIs" dxfId="24" priority="337" operator="greaterThanOrEqual">
      <formula>0.01</formula>
    </cfRule>
  </conditionalFormatting>
  <conditionalFormatting sqref="N11 N9 N7 N5">
    <cfRule type="cellIs" dxfId="23" priority="298" operator="greaterThanOrEqual">
      <formula>0.01</formula>
    </cfRule>
  </conditionalFormatting>
  <conditionalFormatting sqref="N11 N9 N7 N5">
    <cfRule type="cellIs" dxfId="22" priority="281" operator="greaterThanOrEqual">
      <formula>0.01</formula>
    </cfRule>
  </conditionalFormatting>
  <conditionalFormatting sqref="D24:D31 M24 M26 M28 M30">
    <cfRule type="cellIs" dxfId="21" priority="11" operator="equal">
      <formula>0</formula>
    </cfRule>
  </conditionalFormatting>
  <conditionalFormatting sqref="D25 D27 D29 D31 M25 M27 M29 M31">
    <cfRule type="cellIs" dxfId="19" priority="10" operator="equal">
      <formula>0</formula>
    </cfRule>
  </conditionalFormatting>
  <conditionalFormatting sqref="E24 E26 E28 E30 G24 G26 G28 G30 I26 I28 I30 K24 K26 K28 K30 I24 N30:O30 N28:O28 N26:O26 N24:O24">
    <cfRule type="cellIs" dxfId="17" priority="9" operator="greaterThanOrEqual">
      <formula>1</formula>
    </cfRule>
  </conditionalFormatting>
  <conditionalFormatting sqref="E25 E27 E29 E31 G25 I25 G27 G29 G31 I27 I29 I31 K25 K27 K29 K31 N31:O31 N29:O29 N27:O27 N25:O25">
    <cfRule type="cellIs" dxfId="15" priority="8" operator="greaterThanOrEqual">
      <formula>1</formula>
    </cfRule>
  </conditionalFormatting>
  <conditionalFormatting sqref="G24 G26 G28 G30 I26 I28 I30 K24 K26 K28 K30 N30:O30 N28:O28 N26:O26 N24:O24">
    <cfRule type="cellIs" dxfId="13" priority="7" operator="greaterThanOrEqual">
      <formula>1</formula>
    </cfRule>
  </conditionalFormatting>
  <conditionalFormatting sqref="G25 G27 G29 G31 I25 I27 I29 I31 K25 K27 K29 K31 N31:O31 N29:O29 N27:O27 N25:O25">
    <cfRule type="cellIs" dxfId="11" priority="6" operator="greaterThanOrEqual">
      <formula>1</formula>
    </cfRule>
  </conditionalFormatting>
  <conditionalFormatting sqref="K24 K26 K28 K30">
    <cfRule type="cellIs" dxfId="9" priority="5" operator="equal">
      <formula>2.3</formula>
    </cfRule>
  </conditionalFormatting>
  <conditionalFormatting sqref="K25 K27 K29 K31 N31 N29 N27 N25">
    <cfRule type="cellIs" dxfId="7" priority="4" operator="equal">
      <formula>2.3</formula>
    </cfRule>
  </conditionalFormatting>
  <conditionalFormatting sqref="N31 N29 N27 N25">
    <cfRule type="cellIs" dxfId="5" priority="3" operator="greaterThanOrEqual">
      <formula>0.01</formula>
    </cfRule>
  </conditionalFormatting>
  <conditionalFormatting sqref="N30 N28 N26 N24">
    <cfRule type="cellIs" dxfId="3" priority="2" operator="greaterThanOrEqual">
      <formula>0.01</formula>
    </cfRule>
  </conditionalFormatting>
  <conditionalFormatting sqref="N30 N28 N26 N24">
    <cfRule type="cellIs" dxfId="1" priority="1" operator="greaterThanOrEqual">
      <formula>0.01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Lebrun</dc:creator>
  <cp:lastModifiedBy>Lebrun</cp:lastModifiedBy>
  <dcterms:created xsi:type="dcterms:W3CDTF">2010-01-23T18:11:16Z</dcterms:created>
  <dcterms:modified xsi:type="dcterms:W3CDTF">2010-01-23T18:29:34Z</dcterms:modified>
</cp:coreProperties>
</file>