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5" yWindow="3915" windowWidth="18780" windowHeight="80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8" i="1"/>
  <c r="N9"/>
  <c r="N10"/>
  <c r="N11"/>
  <c r="N12"/>
  <c r="N13"/>
  <c r="N14"/>
  <c r="N15"/>
  <c r="N16"/>
  <c r="N17"/>
  <c r="N18"/>
  <c r="N20"/>
  <c r="N21"/>
  <c r="N24"/>
  <c r="N25"/>
  <c r="N26"/>
  <c r="N27"/>
  <c r="N28"/>
  <c r="N29"/>
  <c r="N30"/>
  <c r="N31"/>
  <c r="N32"/>
  <c r="N33"/>
  <c r="N34"/>
  <c r="N35"/>
  <c r="N36"/>
  <c r="N37"/>
  <c r="N38"/>
  <c r="N39"/>
  <c r="N40"/>
  <c r="N7"/>
  <c r="P27"/>
  <c r="P28"/>
  <c r="P29"/>
  <c r="P30"/>
  <c r="P31"/>
  <c r="P32"/>
  <c r="P33"/>
  <c r="P34"/>
  <c r="P35"/>
  <c r="P36"/>
  <c r="P37"/>
  <c r="P38"/>
  <c r="P39"/>
  <c r="P40"/>
  <c r="M40"/>
  <c r="K40"/>
  <c r="E40"/>
  <c r="D40"/>
  <c r="F40" s="1"/>
  <c r="G40" s="1"/>
  <c r="O40" s="1"/>
  <c r="M39"/>
  <c r="K39"/>
  <c r="E39"/>
  <c r="D39"/>
  <c r="F39" s="1"/>
  <c r="G39" s="1"/>
  <c r="O39" s="1"/>
  <c r="M38"/>
  <c r="K38"/>
  <c r="E38"/>
  <c r="D38"/>
  <c r="F38" s="1"/>
  <c r="G38" s="1"/>
  <c r="O38" s="1"/>
  <c r="M37"/>
  <c r="K37"/>
  <c r="E37"/>
  <c r="D37"/>
  <c r="F37" s="1"/>
  <c r="G37" s="1"/>
  <c r="O37" s="1"/>
  <c r="M36"/>
  <c r="K36"/>
  <c r="E36"/>
  <c r="D36"/>
  <c r="F36" s="1"/>
  <c r="G36" s="1"/>
  <c r="O36" s="1"/>
  <c r="M35"/>
  <c r="K35"/>
  <c r="E35"/>
  <c r="D35"/>
  <c r="F35" s="1"/>
  <c r="G35" s="1"/>
  <c r="O35" s="1"/>
  <c r="M34"/>
  <c r="K34"/>
  <c r="E34"/>
  <c r="D34"/>
  <c r="F34" s="1"/>
  <c r="G34" s="1"/>
  <c r="O34" s="1"/>
  <c r="M33"/>
  <c r="K33"/>
  <c r="E33"/>
  <c r="D33"/>
  <c r="F33" s="1"/>
  <c r="G33" s="1"/>
  <c r="O33" s="1"/>
  <c r="M32"/>
  <c r="K32"/>
  <c r="E32"/>
  <c r="D32"/>
  <c r="F32" s="1"/>
  <c r="G32" s="1"/>
  <c r="O32" s="1"/>
  <c r="M31"/>
  <c r="K31"/>
  <c r="E31"/>
  <c r="D31"/>
  <c r="F31" s="1"/>
  <c r="G31" s="1"/>
  <c r="O31" s="1"/>
  <c r="M30"/>
  <c r="K30"/>
  <c r="E30"/>
  <c r="D30"/>
  <c r="F30" s="1"/>
  <c r="G30" s="1"/>
  <c r="O30" s="1"/>
  <c r="M29"/>
  <c r="K29"/>
  <c r="E29"/>
  <c r="D29"/>
  <c r="F29" s="1"/>
  <c r="G29" s="1"/>
  <c r="O29" s="1"/>
  <c r="M28"/>
  <c r="K28"/>
  <c r="E28"/>
  <c r="D28"/>
  <c r="F28" s="1"/>
  <c r="G28" s="1"/>
  <c r="O28" s="1"/>
  <c r="M27"/>
  <c r="K27"/>
  <c r="E27"/>
  <c r="D27"/>
  <c r="F27" s="1"/>
  <c r="G27" s="1"/>
  <c r="O27" s="1"/>
  <c r="K26"/>
  <c r="G26"/>
  <c r="O26" s="1"/>
  <c r="K25"/>
  <c r="G25"/>
  <c r="O25" s="1"/>
  <c r="K24"/>
  <c r="G24"/>
  <c r="O24" s="1"/>
  <c r="N23"/>
  <c r="K23"/>
  <c r="G23"/>
  <c r="O23" s="1"/>
  <c r="N22"/>
  <c r="K22"/>
  <c r="G22"/>
  <c r="O22" s="1"/>
  <c r="K21"/>
  <c r="G21"/>
  <c r="O21" s="1"/>
  <c r="K20"/>
  <c r="G20"/>
  <c r="O20" s="1"/>
  <c r="N19"/>
  <c r="K19"/>
  <c r="G19"/>
  <c r="O19" s="1"/>
  <c r="K18"/>
  <c r="G18"/>
  <c r="O18" s="1"/>
  <c r="K17"/>
  <c r="G17"/>
  <c r="O17" s="1"/>
  <c r="K16"/>
  <c r="G16"/>
  <c r="O16" s="1"/>
  <c r="K15"/>
  <c r="G15"/>
  <c r="O15" s="1"/>
  <c r="K14"/>
  <c r="G14"/>
  <c r="O14" s="1"/>
  <c r="K13"/>
  <c r="G13"/>
  <c r="O13" s="1"/>
  <c r="K12"/>
  <c r="G12"/>
  <c r="O12" s="1"/>
  <c r="K11"/>
  <c r="G11"/>
  <c r="O11" s="1"/>
  <c r="K10"/>
  <c r="G10"/>
  <c r="O10" s="1"/>
  <c r="K9"/>
  <c r="G9"/>
  <c r="O9" s="1"/>
  <c r="K8"/>
  <c r="G8"/>
  <c r="O8" s="1"/>
  <c r="G7"/>
  <c r="I40"/>
  <c r="K7" l="1"/>
  <c r="I9"/>
  <c r="I11"/>
  <c r="I13"/>
  <c r="I15"/>
  <c r="I17"/>
  <c r="I19"/>
  <c r="I21"/>
  <c r="I23"/>
  <c r="I25"/>
  <c r="I27"/>
  <c r="I29"/>
  <c r="I31"/>
  <c r="I33"/>
  <c r="I35"/>
  <c r="I37"/>
  <c r="I39"/>
  <c r="I7"/>
  <c r="O7" s="1"/>
  <c r="I8"/>
  <c r="I10"/>
  <c r="I12"/>
  <c r="I14"/>
  <c r="I16"/>
  <c r="I18"/>
  <c r="I20"/>
  <c r="I22"/>
  <c r="I24"/>
  <c r="I26"/>
  <c r="I28"/>
  <c r="I30"/>
  <c r="I32"/>
  <c r="I34"/>
  <c r="I36"/>
  <c r="I38"/>
  <c r="P7" l="1"/>
  <c r="P41" s="1"/>
  <c r="P9"/>
  <c r="P11"/>
  <c r="P13"/>
  <c r="P15"/>
  <c r="P17"/>
  <c r="P19"/>
  <c r="P21"/>
  <c r="P23"/>
  <c r="P25"/>
  <c r="P8"/>
  <c r="P10"/>
  <c r="P12"/>
  <c r="P14"/>
  <c r="P16"/>
  <c r="P18"/>
  <c r="P20"/>
  <c r="P22"/>
  <c r="P24"/>
  <c r="P26"/>
  <c r="P42"/>
  <c r="P43" s="1"/>
</calcChain>
</file>

<file path=xl/comments1.xml><?xml version="1.0" encoding="utf-8"?>
<comments xmlns="http://schemas.openxmlformats.org/spreadsheetml/2006/main">
  <authors>
    <author>Lebrun</author>
  </authors>
  <commentList>
    <comment ref="L6" authorId="0">
      <text>
        <r>
          <rPr>
            <b/>
            <sz val="8"/>
            <color indexed="81"/>
            <rFont val="Tahoma"/>
            <family val="2"/>
          </rPr>
          <t>Si soins à la même adresse saisir -2,3</t>
        </r>
      </text>
    </comment>
    <comment ref="P7" authorId="0">
      <text>
        <r>
          <rPr>
            <b/>
            <sz val="8"/>
            <color indexed="81"/>
            <rFont val="Tahoma"/>
            <family val="2"/>
          </rPr>
          <t>Apparement y a qq chose qui ne lui convient pas :o(</t>
        </r>
      </text>
    </comment>
    <comment ref="P11" authorId="0">
      <text>
        <r>
          <rPr>
            <b/>
            <sz val="8"/>
            <color indexed="81"/>
            <rFont val="Tahoma"/>
            <family val="2"/>
          </rPr>
          <t>Là ok, il detecte bien la répétition du nom du patient donc blanc sous total à la suivante</t>
        </r>
      </text>
    </comment>
    <comment ref="K12" authorId="0">
      <text>
        <r>
          <rPr>
            <b/>
            <sz val="8"/>
            <color indexed="81"/>
            <rFont val="Tahoma"/>
            <family val="2"/>
          </rPr>
          <t>La formule fonction l'IFD n'est pas recompté=&gt; ok</t>
        </r>
      </text>
    </comment>
    <comment ref="D27" authorId="0">
      <text>
        <r>
          <rPr>
            <b/>
            <sz val="8"/>
            <color indexed="81"/>
            <rFont val="Tahoma"/>
            <family val="2"/>
          </rPr>
          <t>dans fichier d'origine se charge automatiquement en fonction de l'abréviation Acte (colonne C)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7" authorId="0">
      <text>
        <r>
          <rPr>
            <b/>
            <sz val="8"/>
            <color indexed="81"/>
            <rFont val="Tahoma"/>
            <family val="2"/>
          </rPr>
          <t>dans fichier d'origine se charge automatiquement en fonction de l'abréviation Acte (colonne C)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dans fichier d'origine se charge automatiquement en fonction de l'abréviation Acte (colonne C)</t>
        </r>
      </text>
    </comment>
    <comment ref="G27" authorId="0">
      <text>
        <r>
          <rPr>
            <b/>
            <sz val="8"/>
            <color indexed="81"/>
            <rFont val="Tahoma"/>
            <family val="2"/>
          </rPr>
          <t>dans fichier d'origine se charge automatiquement en fonction de l'abréviation Acte (colonne C)</t>
        </r>
      </text>
    </comment>
    <comment ref="H27" authorId="0">
      <text>
        <r>
          <rPr>
            <b/>
            <sz val="8"/>
            <color indexed="81"/>
            <rFont val="Tahoma"/>
            <family val="2"/>
          </rPr>
          <t xml:space="preserve">saisi libre pour l'utilisateur
</t>
        </r>
      </text>
    </comment>
    <comment ref="I27" authorId="0">
      <text>
        <r>
          <rPr>
            <b/>
            <sz val="8"/>
            <color indexed="81"/>
            <rFont val="Tahoma"/>
            <family val="2"/>
          </rPr>
          <t>Charge automatique en fonction résultat de B3 et respect la même logique que la colonne K (si 2 acte à suivre pas de doublon!)</t>
        </r>
      </text>
    </comment>
    <comment ref="J27" authorId="0">
      <text>
        <r>
          <rPr>
            <b/>
            <sz val="8"/>
            <color indexed="81"/>
            <rFont val="Tahoma"/>
            <family val="2"/>
          </rPr>
          <t xml:space="preserve">saisi libre pour l'utilisateur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27" authorId="0">
      <text>
        <r>
          <rPr>
            <b/>
            <sz val="8"/>
            <color indexed="81"/>
            <rFont val="Tahoma"/>
            <family val="2"/>
          </rPr>
          <t xml:space="preserve">-Résultat en fonction de la colonne B, pas de doublon si répétition du nom du patient (cf pour exemple dans ce tableau cas du nom5 en K22&amp;K23)
</t>
        </r>
      </text>
    </comment>
    <comment ref="L27" authorId="0">
      <text>
        <r>
          <rPr>
            <b/>
            <sz val="8"/>
            <color indexed="81"/>
            <rFont val="Tahoma"/>
            <family val="2"/>
          </rPr>
          <t>saisi libre pour l'utilisateur</t>
        </r>
      </text>
    </comment>
    <comment ref="M27" authorId="0">
      <text>
        <r>
          <rPr>
            <b/>
            <sz val="8"/>
            <color indexed="81"/>
            <rFont val="Tahoma"/>
            <family val="2"/>
          </rPr>
          <t>-Résultat en fonction de la colonne B, pas de doublon si répétition du nom du patient (cf pour exemple dans ce tableau cas du nom12 en M18&amp;M19)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27" authorId="0">
      <text>
        <r>
          <rPr>
            <b/>
            <sz val="8"/>
            <color indexed="81"/>
            <rFont val="Tahoma"/>
            <family val="2"/>
          </rPr>
          <t xml:space="preserve">application de la formule
</t>
        </r>
      </text>
    </comment>
    <comment ref="O27" authorId="0">
      <text>
        <r>
          <rPr>
            <b/>
            <sz val="8"/>
            <color indexed="81"/>
            <rFont val="Tahoma"/>
            <family val="2"/>
          </rPr>
          <t>Application de la formule</t>
        </r>
      </text>
    </comment>
  </commentList>
</comments>
</file>

<file path=xl/sharedStrings.xml><?xml version="1.0" encoding="utf-8"?>
<sst xmlns="http://schemas.openxmlformats.org/spreadsheetml/2006/main" count="87" uniqueCount="54">
  <si>
    <t xml:space="preserve">Date : </t>
  </si>
  <si>
    <t>Tournée :</t>
  </si>
  <si>
    <t>Matinée</t>
  </si>
  <si>
    <t>Remplacement de :</t>
  </si>
  <si>
    <t>N° d'ordre</t>
  </si>
  <si>
    <t>Nom du patient</t>
  </si>
  <si>
    <t>Abréviation Acte</t>
  </si>
  <si>
    <t>Groupe de Soin</t>
  </si>
  <si>
    <t xml:space="preserve">Cotation </t>
  </si>
  <si>
    <t>Tarif de base</t>
  </si>
  <si>
    <t>Acte</t>
  </si>
  <si>
    <t>Condition Spécifique</t>
  </si>
  <si>
    <t>Elément de majoration</t>
  </si>
  <si>
    <t>Frais de déplacement</t>
  </si>
  <si>
    <t>Total Acte</t>
  </si>
  <si>
    <t>Total Visite</t>
  </si>
  <si>
    <t xml:space="preserve">Dimanche </t>
  </si>
  <si>
    <t>Nuit</t>
  </si>
  <si>
    <t>IFD</t>
  </si>
  <si>
    <t>IFD Non Compté</t>
  </si>
  <si>
    <t>Indice Km réel</t>
  </si>
  <si>
    <t>Indemnité Km -4</t>
  </si>
  <si>
    <t>NUR1</t>
  </si>
  <si>
    <t>ADM2</t>
  </si>
  <si>
    <t>OBSD</t>
  </si>
  <si>
    <t>:ID1</t>
  </si>
  <si>
    <t>PSCR</t>
  </si>
  <si>
    <t>IM</t>
  </si>
  <si>
    <t>PSG</t>
  </si>
  <si>
    <t>PSTA</t>
  </si>
  <si>
    <t>SSCP</t>
  </si>
  <si>
    <t xml:space="preserve">Total Journée </t>
  </si>
  <si>
    <t>Rétrocession -10%</t>
  </si>
  <si>
    <t>Total</t>
  </si>
  <si>
    <t>Fiche de remplacement</t>
  </si>
  <si>
    <t>nom1</t>
  </si>
  <si>
    <t>nom2</t>
  </si>
  <si>
    <t>nom3</t>
  </si>
  <si>
    <t>nom4</t>
  </si>
  <si>
    <t>nom5</t>
  </si>
  <si>
    <t>nom6</t>
  </si>
  <si>
    <t>nom8</t>
  </si>
  <si>
    <t>nom9</t>
  </si>
  <si>
    <t>nom10</t>
  </si>
  <si>
    <t>nom11</t>
  </si>
  <si>
    <t>nom12</t>
  </si>
  <si>
    <t>nom14</t>
  </si>
  <si>
    <t>nom15</t>
  </si>
  <si>
    <t>nom18</t>
  </si>
  <si>
    <t>nom19</t>
  </si>
  <si>
    <t>nom20</t>
  </si>
  <si>
    <t>ais</t>
  </si>
  <si>
    <t>samedi</t>
  </si>
  <si>
    <t>ami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</si>
</sst>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i/>
      <sz val="24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28"/>
      <name val="Calibri"/>
      <family val="2"/>
      <scheme val="minor"/>
    </font>
    <font>
      <sz val="12"/>
      <name val="Calibri"/>
      <family val="2"/>
      <scheme val="minor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</cellStyleXfs>
  <cellXfs count="29">
    <xf numFmtId="0" fontId="0" fillId="0" borderId="0" xfId="0"/>
    <xf numFmtId="0" fontId="5" fillId="0" borderId="0" xfId="0" applyFont="1" applyFill="1" applyAlignment="1">
      <alignment horizontal="center" vertical="center" wrapText="1"/>
    </xf>
    <xf numFmtId="0" fontId="9" fillId="0" borderId="1" xfId="4" applyFont="1" applyFill="1" applyBorder="1" applyAlignment="1">
      <alignment vertical="top" wrapText="1"/>
    </xf>
    <xf numFmtId="0" fontId="9" fillId="0" borderId="2" xfId="4" applyFont="1" applyFill="1" applyBorder="1" applyAlignment="1">
      <alignment vertical="top" wrapText="1"/>
    </xf>
    <xf numFmtId="0" fontId="9" fillId="0" borderId="0" xfId="4" applyFont="1" applyFill="1" applyBorder="1" applyAlignment="1">
      <alignment vertical="top" wrapText="1"/>
    </xf>
    <xf numFmtId="0" fontId="9" fillId="0" borderId="3" xfId="4" applyFont="1" applyFill="1" applyBorder="1" applyAlignment="1">
      <alignment vertical="top" wrapText="1"/>
    </xf>
    <xf numFmtId="0" fontId="6" fillId="0" borderId="4" xfId="4" applyFont="1" applyFill="1" applyBorder="1" applyAlignment="1">
      <alignment horizontal="center" vertical="center" wrapText="1"/>
    </xf>
    <xf numFmtId="0" fontId="7" fillId="0" borderId="4" xfId="4" applyFont="1" applyFill="1" applyBorder="1" applyAlignment="1">
      <alignment horizontal="center" vertical="center" wrapText="1"/>
    </xf>
    <xf numFmtId="0" fontId="6" fillId="0" borderId="4" xfId="4" applyFont="1" applyFill="1" applyBorder="1" applyAlignment="1">
      <alignment horizontal="center" vertical="center" wrapText="1"/>
    </xf>
    <xf numFmtId="1" fontId="3" fillId="0" borderId="4" xfId="5" applyNumberFormat="1" applyFont="1" applyFill="1" applyBorder="1" applyAlignment="1">
      <alignment wrapText="1"/>
    </xf>
    <xf numFmtId="0" fontId="3" fillId="0" borderId="4" xfId="5" applyFont="1" applyFill="1" applyBorder="1" applyAlignment="1" applyProtection="1">
      <alignment wrapText="1"/>
      <protection locked="0"/>
    </xf>
    <xf numFmtId="0" fontId="3" fillId="0" borderId="4" xfId="5" applyFont="1" applyFill="1" applyBorder="1" applyAlignment="1">
      <alignment horizontal="center" wrapText="1"/>
    </xf>
    <xf numFmtId="2" fontId="3" fillId="0" borderId="4" xfId="5" applyNumberFormat="1" applyFont="1" applyFill="1" applyBorder="1" applyAlignment="1">
      <alignment wrapText="1"/>
    </xf>
    <xf numFmtId="164" fontId="3" fillId="0" borderId="4" xfId="5" applyNumberFormat="1" applyFont="1" applyFill="1" applyBorder="1" applyAlignment="1">
      <alignment wrapText="1"/>
    </xf>
    <xf numFmtId="44" fontId="3" fillId="0" borderId="4" xfId="2" applyFont="1" applyFill="1" applyBorder="1" applyAlignment="1">
      <alignment wrapText="1"/>
    </xf>
    <xf numFmtId="9" fontId="3" fillId="0" borderId="4" xfId="3" applyFont="1" applyFill="1" applyBorder="1" applyAlignment="1">
      <alignment wrapText="1"/>
    </xf>
    <xf numFmtId="164" fontId="3" fillId="0" borderId="4" xfId="2" applyNumberFormat="1" applyFont="1" applyFill="1" applyBorder="1" applyAlignment="1">
      <alignment wrapText="1"/>
    </xf>
    <xf numFmtId="164" fontId="3" fillId="0" borderId="4" xfId="6" applyNumberFormat="1" applyFont="1" applyFill="1" applyBorder="1" applyAlignment="1">
      <alignment wrapText="1"/>
    </xf>
    <xf numFmtId="164" fontId="8" fillId="0" borderId="4" xfId="5" applyNumberFormat="1" applyFont="1" applyFill="1" applyBorder="1" applyAlignment="1">
      <alignment wrapText="1"/>
    </xf>
    <xf numFmtId="0" fontId="3" fillId="0" borderId="4" xfId="6" applyFont="1" applyFill="1" applyBorder="1" applyAlignment="1">
      <alignment horizontal="center" wrapText="1"/>
    </xf>
    <xf numFmtId="164" fontId="3" fillId="0" borderId="4" xfId="0" applyNumberFormat="1" applyFont="1" applyFill="1" applyBorder="1" applyAlignment="1">
      <alignment wrapText="1"/>
    </xf>
    <xf numFmtId="0" fontId="10" fillId="0" borderId="4" xfId="4" applyFont="1" applyFill="1" applyBorder="1" applyAlignment="1">
      <alignment horizontal="center" vertical="center" wrapText="1"/>
    </xf>
    <xf numFmtId="44" fontId="10" fillId="0" borderId="4" xfId="4" applyNumberFormat="1" applyFont="1" applyFill="1" applyBorder="1" applyAlignment="1">
      <alignment vertical="center" wrapText="1"/>
    </xf>
    <xf numFmtId="0" fontId="3" fillId="0" borderId="4" xfId="0" applyFont="1" applyFill="1" applyBorder="1" applyAlignment="1">
      <alignment wrapText="1"/>
    </xf>
    <xf numFmtId="0" fontId="3" fillId="0" borderId="4" xfId="0" applyFont="1" applyFill="1" applyBorder="1" applyAlignment="1">
      <alignment horizontal="center" wrapText="1"/>
    </xf>
    <xf numFmtId="14" fontId="3" fillId="0" borderId="4" xfId="1" applyNumberFormat="1" applyFont="1" applyFill="1" applyBorder="1" applyAlignment="1">
      <alignment wrapText="1"/>
    </xf>
    <xf numFmtId="0" fontId="3" fillId="0" borderId="0" xfId="0" applyFont="1" applyFill="1" applyBorder="1"/>
    <xf numFmtId="0" fontId="0" fillId="0" borderId="0" xfId="0" applyBorder="1"/>
    <xf numFmtId="0" fontId="3" fillId="0" borderId="1" xfId="0" applyFont="1" applyFill="1" applyBorder="1"/>
  </cellXfs>
  <cellStyles count="7">
    <cellStyle name="40 % - Accent3" xfId="5" builtinId="39"/>
    <cellStyle name="60 % - Accent3" xfId="6" builtinId="40"/>
    <cellStyle name="Accent3" xfId="4" builtinId="37"/>
    <cellStyle name="Milliers" xfId="1" builtinId="3"/>
    <cellStyle name="Monétaire" xfId="2" builtinId="4"/>
    <cellStyle name="Normal" xfId="0" builtinId="0"/>
    <cellStyle name="Pourcentage" xfId="3" builtinId="5"/>
  </cellStyles>
  <dxfs count="960"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5"/>
  <sheetViews>
    <sheetView tabSelected="1" workbookViewId="0">
      <selection activeCell="P7" sqref="P7"/>
    </sheetView>
  </sheetViews>
  <sheetFormatPr baseColWidth="10" defaultRowHeight="15"/>
  <cols>
    <col min="1" max="1" width="6.85546875" customWidth="1"/>
    <col min="2" max="2" width="8.42578125" customWidth="1"/>
  </cols>
  <sheetData>
    <row r="1" spans="1:16" ht="31.5">
      <c r="A1" s="1" t="s">
        <v>34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>
      <c r="A2" s="23"/>
      <c r="B2" s="23"/>
      <c r="C2" s="23"/>
      <c r="D2" s="23"/>
      <c r="E2" s="23"/>
      <c r="F2" s="24"/>
      <c r="G2" s="24"/>
      <c r="H2" s="23"/>
      <c r="I2" s="23"/>
      <c r="J2" s="23"/>
      <c r="K2" s="23"/>
      <c r="L2" s="23"/>
      <c r="M2" s="23"/>
      <c r="N2" s="24"/>
      <c r="O2" s="24"/>
      <c r="P2" s="23"/>
    </row>
    <row r="3" spans="1:16">
      <c r="A3" s="23" t="s">
        <v>0</v>
      </c>
      <c r="B3" s="12" t="s">
        <v>52</v>
      </c>
      <c r="C3" s="25">
        <v>40180</v>
      </c>
      <c r="D3" s="23"/>
      <c r="E3" s="23" t="s">
        <v>1</v>
      </c>
      <c r="F3" s="24" t="s">
        <v>2</v>
      </c>
      <c r="G3" s="24"/>
      <c r="H3" s="24"/>
      <c r="I3" s="24"/>
      <c r="J3" s="23"/>
      <c r="K3" s="23"/>
      <c r="L3" s="24" t="s">
        <v>3</v>
      </c>
      <c r="M3" s="24"/>
      <c r="N3" s="24"/>
      <c r="O3" s="24"/>
      <c r="P3" s="24"/>
    </row>
    <row r="4" spans="1:16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</row>
    <row r="5" spans="1:16">
      <c r="A5" s="6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7" t="s">
        <v>12</v>
      </c>
      <c r="J5" s="7"/>
      <c r="K5" s="6" t="s">
        <v>13</v>
      </c>
      <c r="L5" s="6"/>
      <c r="M5" s="6"/>
      <c r="N5" s="6"/>
      <c r="O5" s="6" t="s">
        <v>14</v>
      </c>
      <c r="P5" s="6" t="s">
        <v>15</v>
      </c>
    </row>
    <row r="6" spans="1:16" ht="25.5">
      <c r="A6" s="6"/>
      <c r="B6" s="6"/>
      <c r="C6" s="6"/>
      <c r="D6" s="6"/>
      <c r="E6" s="6"/>
      <c r="F6" s="6"/>
      <c r="G6" s="6"/>
      <c r="H6" s="6"/>
      <c r="I6" s="8" t="s">
        <v>16</v>
      </c>
      <c r="J6" s="8" t="s">
        <v>17</v>
      </c>
      <c r="K6" s="8" t="s">
        <v>18</v>
      </c>
      <c r="L6" s="8" t="s">
        <v>19</v>
      </c>
      <c r="M6" s="8" t="s">
        <v>20</v>
      </c>
      <c r="N6" s="8" t="s">
        <v>21</v>
      </c>
      <c r="O6" s="6"/>
      <c r="P6" s="6"/>
    </row>
    <row r="7" spans="1:16">
      <c r="A7" s="9"/>
      <c r="B7" s="10" t="s">
        <v>35</v>
      </c>
      <c r="C7" s="10" t="s">
        <v>22</v>
      </c>
      <c r="D7" s="11" t="s">
        <v>51</v>
      </c>
      <c r="E7" s="12">
        <v>3</v>
      </c>
      <c r="F7" s="13">
        <v>2.65</v>
      </c>
      <c r="G7" s="14">
        <f>F7*E7</f>
        <v>7.9499999999999993</v>
      </c>
      <c r="H7" s="15"/>
      <c r="I7" s="12" t="str">
        <f>IF($B$3=$AC$44,8,"")</f>
        <v/>
      </c>
      <c r="J7" s="16"/>
      <c r="K7" s="14">
        <f>IF(G7&gt;0,2.3,"")</f>
        <v>2.2999999999999998</v>
      </c>
      <c r="L7" s="13"/>
      <c r="M7" s="11">
        <v>0</v>
      </c>
      <c r="N7" s="14">
        <f>IF(M7=0,0,(M7-4)*0.35)</f>
        <v>0</v>
      </c>
      <c r="O7" s="14">
        <f>IF(H7=0,SUM($G7,$I7,$J7,$K7,$L7,$N7),SUM($G7,$I7,$J7,$K7,$L7,$N7)*H7)</f>
        <v>10.25</v>
      </c>
      <c r="P7" s="14" t="e">
        <f>IF(B7=B8,"",SUMPRODUCT(($B$7:$B$40=B7)*$O$7:$O$40))</f>
        <v>#N/A</v>
      </c>
    </row>
    <row r="8" spans="1:16">
      <c r="A8" s="9"/>
      <c r="B8" s="10" t="s">
        <v>36</v>
      </c>
      <c r="C8" s="10" t="s">
        <v>23</v>
      </c>
      <c r="D8" s="11" t="s">
        <v>53</v>
      </c>
      <c r="E8" s="12">
        <v>1</v>
      </c>
      <c r="F8" s="17">
        <v>3.15</v>
      </c>
      <c r="G8" s="14">
        <f>F8*E8</f>
        <v>3.15</v>
      </c>
      <c r="H8" s="15"/>
      <c r="I8" s="14" t="str">
        <f t="shared" ref="I8:I40" si="0">IF($B$3=$AC$44,AND($B8&lt;&gt;0)*8,"")</f>
        <v/>
      </c>
      <c r="J8" s="16"/>
      <c r="K8" s="14">
        <f>IF($B8=$B7,0,2.3)</f>
        <v>2.2999999999999998</v>
      </c>
      <c r="L8" s="18">
        <v>-2.2999999999999998</v>
      </c>
      <c r="M8" s="19">
        <v>0</v>
      </c>
      <c r="N8" s="14">
        <f t="shared" ref="N8:N40" si="1">IF(M8=0,0,(M8-4)*0.35)</f>
        <v>0</v>
      </c>
      <c r="O8" s="14">
        <f t="shared" ref="O8:O40" si="2">IF(H8=0,SUM($G8,$I8,$J8,$K8,$L8,$N8),SUM($G8,$I8,$J8,$K8,$L8,$N8)*H8)</f>
        <v>3.1499999999999995</v>
      </c>
      <c r="P8" s="14" t="e">
        <f t="shared" ref="P8:P40" si="3">IF(B8=B9,"",SUMPRODUCT(($B$7:$B$40=B8)*$O$7:$O$40))</f>
        <v>#N/A</v>
      </c>
    </row>
    <row r="9" spans="1:16">
      <c r="A9" s="9"/>
      <c r="B9" s="10" t="s">
        <v>37</v>
      </c>
      <c r="C9" s="10" t="s">
        <v>24</v>
      </c>
      <c r="D9" s="11" t="s">
        <v>53</v>
      </c>
      <c r="E9" s="12">
        <v>1</v>
      </c>
      <c r="F9" s="13">
        <v>3.15</v>
      </c>
      <c r="G9" s="14">
        <f t="shared" ref="G9:G40" si="4">F9*E9</f>
        <v>3.15</v>
      </c>
      <c r="H9" s="15"/>
      <c r="I9" s="14" t="str">
        <f t="shared" si="0"/>
        <v/>
      </c>
      <c r="J9" s="16"/>
      <c r="K9" s="14">
        <f>IF($B9=$B8,0,2.3)</f>
        <v>2.2999999999999998</v>
      </c>
      <c r="L9" s="13"/>
      <c r="M9" s="11">
        <v>0</v>
      </c>
      <c r="N9" s="14">
        <f t="shared" si="1"/>
        <v>0</v>
      </c>
      <c r="O9" s="14">
        <f t="shared" si="2"/>
        <v>5.4499999999999993</v>
      </c>
      <c r="P9" s="14" t="e">
        <f t="shared" si="3"/>
        <v>#N/A</v>
      </c>
    </row>
    <row r="10" spans="1:16">
      <c r="A10" s="9"/>
      <c r="B10" s="10" t="s">
        <v>38</v>
      </c>
      <c r="C10" s="10" t="s">
        <v>25</v>
      </c>
      <c r="D10" s="11" t="s">
        <v>53</v>
      </c>
      <c r="E10" s="12">
        <v>2</v>
      </c>
      <c r="F10" s="17">
        <v>3.15</v>
      </c>
      <c r="G10" s="14">
        <f t="shared" si="4"/>
        <v>6.3</v>
      </c>
      <c r="H10" s="15"/>
      <c r="I10" s="14" t="str">
        <f t="shared" si="0"/>
        <v/>
      </c>
      <c r="J10" s="16"/>
      <c r="K10" s="14">
        <f>IF($B10=$B9,0,2.3)</f>
        <v>2.2999999999999998</v>
      </c>
      <c r="L10" s="18">
        <v>-2.2999999999999998</v>
      </c>
      <c r="M10" s="19">
        <v>0</v>
      </c>
      <c r="N10" s="14">
        <f t="shared" si="1"/>
        <v>0</v>
      </c>
      <c r="O10" s="14">
        <f t="shared" si="2"/>
        <v>6.3</v>
      </c>
      <c r="P10" s="14" t="e">
        <f t="shared" si="3"/>
        <v>#N/A</v>
      </c>
    </row>
    <row r="11" spans="1:16">
      <c r="A11" s="9"/>
      <c r="B11" s="10" t="s">
        <v>39</v>
      </c>
      <c r="C11" s="10" t="s">
        <v>25</v>
      </c>
      <c r="D11" s="11" t="s">
        <v>53</v>
      </c>
      <c r="E11" s="12">
        <v>2</v>
      </c>
      <c r="F11" s="13">
        <v>3.15</v>
      </c>
      <c r="G11" s="14">
        <f t="shared" si="4"/>
        <v>6.3</v>
      </c>
      <c r="H11" s="15"/>
      <c r="I11" s="14" t="str">
        <f t="shared" si="0"/>
        <v/>
      </c>
      <c r="J11" s="16"/>
      <c r="K11" s="14">
        <f>IF($B11=$B10,0,2.3)</f>
        <v>2.2999999999999998</v>
      </c>
      <c r="L11" s="18">
        <v>-2.2999999999999998</v>
      </c>
      <c r="M11" s="11">
        <v>0</v>
      </c>
      <c r="N11" s="14">
        <f t="shared" si="1"/>
        <v>0</v>
      </c>
      <c r="O11" s="14">
        <f t="shared" si="2"/>
        <v>6.3</v>
      </c>
      <c r="P11" s="14" t="str">
        <f t="shared" si="3"/>
        <v/>
      </c>
    </row>
    <row r="12" spans="1:16">
      <c r="A12" s="12"/>
      <c r="B12" s="10" t="s">
        <v>39</v>
      </c>
      <c r="C12" s="10" t="s">
        <v>26</v>
      </c>
      <c r="D12" s="11" t="s">
        <v>53</v>
      </c>
      <c r="E12" s="12">
        <v>2</v>
      </c>
      <c r="F12" s="17">
        <v>3.15</v>
      </c>
      <c r="G12" s="14">
        <f t="shared" si="4"/>
        <v>6.3</v>
      </c>
      <c r="H12" s="15"/>
      <c r="I12" s="14" t="str">
        <f t="shared" si="0"/>
        <v/>
      </c>
      <c r="J12" s="16"/>
      <c r="K12" s="14">
        <f>IF($B12=$B11,0,2.3)</f>
        <v>0</v>
      </c>
      <c r="L12" s="13"/>
      <c r="M12" s="19">
        <v>0</v>
      </c>
      <c r="N12" s="14">
        <f t="shared" si="1"/>
        <v>0</v>
      </c>
      <c r="O12" s="14">
        <f t="shared" si="2"/>
        <v>6.3</v>
      </c>
      <c r="P12" s="14" t="e">
        <f t="shared" si="3"/>
        <v>#N/A</v>
      </c>
    </row>
    <row r="13" spans="1:16">
      <c r="A13" s="9"/>
      <c r="B13" s="10" t="s">
        <v>40</v>
      </c>
      <c r="C13" s="10" t="s">
        <v>27</v>
      </c>
      <c r="D13" s="11" t="s">
        <v>53</v>
      </c>
      <c r="E13" s="12">
        <v>1</v>
      </c>
      <c r="F13" s="13">
        <v>3.15</v>
      </c>
      <c r="G13" s="14">
        <f t="shared" si="4"/>
        <v>3.15</v>
      </c>
      <c r="H13" s="15"/>
      <c r="I13" s="14" t="str">
        <f t="shared" si="0"/>
        <v/>
      </c>
      <c r="J13" s="16"/>
      <c r="K13" s="14">
        <f>IF($B13=$B12,0,2.3)</f>
        <v>2.2999999999999998</v>
      </c>
      <c r="L13" s="13"/>
      <c r="M13" s="11">
        <v>5.6</v>
      </c>
      <c r="N13" s="14">
        <f t="shared" si="1"/>
        <v>0.55999999999999983</v>
      </c>
      <c r="O13" s="14">
        <f t="shared" si="2"/>
        <v>6.0099999999999989</v>
      </c>
      <c r="P13" s="14" t="e">
        <f t="shared" si="3"/>
        <v>#N/A</v>
      </c>
    </row>
    <row r="14" spans="1:16">
      <c r="A14" s="9"/>
      <c r="B14" s="10" t="s">
        <v>41</v>
      </c>
      <c r="C14" s="10" t="s">
        <v>28</v>
      </c>
      <c r="D14" s="11" t="s">
        <v>53</v>
      </c>
      <c r="E14" s="12">
        <v>1.5</v>
      </c>
      <c r="F14" s="17">
        <v>3.15</v>
      </c>
      <c r="G14" s="14">
        <f t="shared" si="4"/>
        <v>4.7249999999999996</v>
      </c>
      <c r="H14" s="15"/>
      <c r="I14" s="14" t="str">
        <f t="shared" si="0"/>
        <v/>
      </c>
      <c r="J14" s="16"/>
      <c r="K14" s="14">
        <f>IF($B14=$B13,0,2.3)</f>
        <v>2.2999999999999998</v>
      </c>
      <c r="L14" s="18">
        <v>-2.86</v>
      </c>
      <c r="M14" s="19">
        <v>5.6</v>
      </c>
      <c r="N14" s="14">
        <f t="shared" si="1"/>
        <v>0.55999999999999983</v>
      </c>
      <c r="O14" s="14">
        <f t="shared" si="2"/>
        <v>4.7249999999999988</v>
      </c>
      <c r="P14" s="14" t="e">
        <f t="shared" si="3"/>
        <v>#N/A</v>
      </c>
    </row>
    <row r="15" spans="1:16">
      <c r="A15" s="9"/>
      <c r="B15" s="10" t="s">
        <v>42</v>
      </c>
      <c r="C15" s="10" t="s">
        <v>23</v>
      </c>
      <c r="D15" s="11" t="s">
        <v>53</v>
      </c>
      <c r="E15" s="12">
        <v>1</v>
      </c>
      <c r="F15" s="13">
        <v>3.15</v>
      </c>
      <c r="G15" s="14">
        <f t="shared" si="4"/>
        <v>3.15</v>
      </c>
      <c r="H15" s="15"/>
      <c r="I15" s="14" t="str">
        <f t="shared" si="0"/>
        <v/>
      </c>
      <c r="J15" s="16"/>
      <c r="K15" s="14">
        <f>IF($B15=$B14,0,2.3)</f>
        <v>2.2999999999999998</v>
      </c>
      <c r="L15" s="13"/>
      <c r="M15" s="11">
        <v>0</v>
      </c>
      <c r="N15" s="14">
        <f t="shared" si="1"/>
        <v>0</v>
      </c>
      <c r="O15" s="14">
        <f t="shared" si="2"/>
        <v>5.4499999999999993</v>
      </c>
      <c r="P15" s="14" t="e">
        <f t="shared" si="3"/>
        <v>#N/A</v>
      </c>
    </row>
    <row r="16" spans="1:16">
      <c r="A16" s="9"/>
      <c r="B16" s="10" t="s">
        <v>43</v>
      </c>
      <c r="C16" s="10" t="s">
        <v>25</v>
      </c>
      <c r="D16" s="11" t="s">
        <v>53</v>
      </c>
      <c r="E16" s="12">
        <v>2</v>
      </c>
      <c r="F16" s="17">
        <v>3.15</v>
      </c>
      <c r="G16" s="14">
        <f t="shared" si="4"/>
        <v>6.3</v>
      </c>
      <c r="H16" s="15"/>
      <c r="I16" s="14" t="str">
        <f t="shared" si="0"/>
        <v/>
      </c>
      <c r="J16" s="16"/>
      <c r="K16" s="14">
        <f>IF($B16=$B15,0,2.3)</f>
        <v>2.2999999999999998</v>
      </c>
      <c r="L16" s="18"/>
      <c r="M16" s="19">
        <v>7.4</v>
      </c>
      <c r="N16" s="14">
        <f t="shared" si="1"/>
        <v>1.19</v>
      </c>
      <c r="O16" s="14">
        <f t="shared" si="2"/>
        <v>9.7899999999999991</v>
      </c>
      <c r="P16" s="14" t="e">
        <f t="shared" si="3"/>
        <v>#N/A</v>
      </c>
    </row>
    <row r="17" spans="1:16">
      <c r="A17" s="9"/>
      <c r="B17" s="10" t="s">
        <v>44</v>
      </c>
      <c r="C17" s="10" t="s">
        <v>23</v>
      </c>
      <c r="D17" s="11" t="s">
        <v>53</v>
      </c>
      <c r="E17" s="12">
        <v>1</v>
      </c>
      <c r="F17" s="13">
        <v>3.15</v>
      </c>
      <c r="G17" s="14">
        <f t="shared" si="4"/>
        <v>3.15</v>
      </c>
      <c r="H17" s="15"/>
      <c r="I17" s="14" t="str">
        <f t="shared" si="0"/>
        <v/>
      </c>
      <c r="J17" s="16"/>
      <c r="K17" s="14">
        <f>IF($B17=$B16,0,2.3)</f>
        <v>2.2999999999999998</v>
      </c>
      <c r="L17" s="18"/>
      <c r="M17" s="11">
        <v>15.4</v>
      </c>
      <c r="N17" s="14">
        <f t="shared" si="1"/>
        <v>3.9899999999999998</v>
      </c>
      <c r="O17" s="14">
        <f t="shared" si="2"/>
        <v>9.44</v>
      </c>
      <c r="P17" s="14" t="e">
        <f t="shared" si="3"/>
        <v>#N/A</v>
      </c>
    </row>
    <row r="18" spans="1:16">
      <c r="A18" s="9"/>
      <c r="B18" s="10" t="s">
        <v>45</v>
      </c>
      <c r="C18" s="10" t="s">
        <v>29</v>
      </c>
      <c r="D18" s="11" t="s">
        <v>53</v>
      </c>
      <c r="E18" s="12">
        <v>2</v>
      </c>
      <c r="F18" s="17">
        <v>3.15</v>
      </c>
      <c r="G18" s="14">
        <f t="shared" si="4"/>
        <v>6.3</v>
      </c>
      <c r="H18" s="15"/>
      <c r="I18" s="14" t="str">
        <f t="shared" si="0"/>
        <v/>
      </c>
      <c r="J18" s="16"/>
      <c r="K18" s="14">
        <f>IF($B18=$B17,0,2.3)</f>
        <v>2.2999999999999998</v>
      </c>
      <c r="L18" s="13"/>
      <c r="M18" s="19">
        <v>16</v>
      </c>
      <c r="N18" s="14">
        <f t="shared" si="1"/>
        <v>4.1999999999999993</v>
      </c>
      <c r="O18" s="14">
        <f t="shared" si="2"/>
        <v>12.799999999999999</v>
      </c>
      <c r="P18" s="14" t="str">
        <f t="shared" si="3"/>
        <v/>
      </c>
    </row>
    <row r="19" spans="1:16">
      <c r="A19" s="9"/>
      <c r="B19" s="10" t="s">
        <v>45</v>
      </c>
      <c r="C19" s="10" t="s">
        <v>23</v>
      </c>
      <c r="D19" s="11" t="s">
        <v>53</v>
      </c>
      <c r="E19" s="12">
        <v>1</v>
      </c>
      <c r="F19" s="13">
        <v>3.15</v>
      </c>
      <c r="G19" s="14">
        <f t="shared" si="4"/>
        <v>3.15</v>
      </c>
      <c r="H19" s="15">
        <v>0.5</v>
      </c>
      <c r="I19" s="14" t="str">
        <f t="shared" si="0"/>
        <v/>
      </c>
      <c r="J19" s="16"/>
      <c r="K19" s="14">
        <f>IF($B19=$B18,0,2.3)</f>
        <v>0</v>
      </c>
      <c r="L19" s="13"/>
      <c r="M19" s="11"/>
      <c r="N19" s="14">
        <f t="shared" si="1"/>
        <v>0</v>
      </c>
      <c r="O19" s="14">
        <f t="shared" si="2"/>
        <v>1.575</v>
      </c>
      <c r="P19" s="14" t="e">
        <f t="shared" si="3"/>
        <v>#N/A</v>
      </c>
    </row>
    <row r="20" spans="1:16">
      <c r="A20" s="9"/>
      <c r="B20" s="10" t="s">
        <v>46</v>
      </c>
      <c r="C20" s="10" t="s">
        <v>22</v>
      </c>
      <c r="D20" s="11" t="s">
        <v>51</v>
      </c>
      <c r="E20" s="12">
        <v>3</v>
      </c>
      <c r="F20" s="17">
        <v>2.65</v>
      </c>
      <c r="G20" s="14">
        <f t="shared" si="4"/>
        <v>7.9499999999999993</v>
      </c>
      <c r="H20" s="15"/>
      <c r="I20" s="14" t="str">
        <f t="shared" si="0"/>
        <v/>
      </c>
      <c r="J20" s="16"/>
      <c r="K20" s="14">
        <f>IF($B20=$B19,0,2.3)</f>
        <v>2.2999999999999998</v>
      </c>
      <c r="L20" s="13"/>
      <c r="M20" s="19">
        <v>0</v>
      </c>
      <c r="N20" s="14">
        <f t="shared" si="1"/>
        <v>0</v>
      </c>
      <c r="O20" s="14">
        <f t="shared" si="2"/>
        <v>10.25</v>
      </c>
      <c r="P20" s="14" t="e">
        <f t="shared" si="3"/>
        <v>#N/A</v>
      </c>
    </row>
    <row r="21" spans="1:16">
      <c r="A21" s="9"/>
      <c r="B21" s="10" t="s">
        <v>47</v>
      </c>
      <c r="C21" s="10" t="s">
        <v>30</v>
      </c>
      <c r="D21" s="11" t="s">
        <v>51</v>
      </c>
      <c r="E21" s="12">
        <v>4</v>
      </c>
      <c r="F21" s="13">
        <v>2.65</v>
      </c>
      <c r="G21" s="14">
        <f t="shared" si="4"/>
        <v>10.6</v>
      </c>
      <c r="H21" s="15"/>
      <c r="I21" s="14" t="str">
        <f t="shared" si="0"/>
        <v/>
      </c>
      <c r="J21" s="16"/>
      <c r="K21" s="14">
        <f>IF($B21=$B20,0,2.3)</f>
        <v>2.2999999999999998</v>
      </c>
      <c r="L21" s="13">
        <v>-2.2999999999999998</v>
      </c>
      <c r="M21" s="11">
        <v>0</v>
      </c>
      <c r="N21" s="14">
        <f t="shared" si="1"/>
        <v>0</v>
      </c>
      <c r="O21" s="14">
        <f t="shared" si="2"/>
        <v>10.599999999999998</v>
      </c>
      <c r="P21" s="14" t="e">
        <f t="shared" si="3"/>
        <v>#N/A</v>
      </c>
    </row>
    <row r="22" spans="1:16">
      <c r="A22" s="9"/>
      <c r="B22" s="10" t="s">
        <v>39</v>
      </c>
      <c r="C22" s="10" t="s">
        <v>29</v>
      </c>
      <c r="D22" s="11" t="s">
        <v>53</v>
      </c>
      <c r="E22" s="12">
        <v>2</v>
      </c>
      <c r="F22" s="17">
        <v>3.15</v>
      </c>
      <c r="G22" s="14">
        <f t="shared" si="4"/>
        <v>6.3</v>
      </c>
      <c r="H22" s="15"/>
      <c r="I22" s="14" t="str">
        <f t="shared" si="0"/>
        <v/>
      </c>
      <c r="J22" s="16"/>
      <c r="K22" s="14">
        <f>IF($B22=$B21,0,2.3)</f>
        <v>2.2999999999999998</v>
      </c>
      <c r="L22" s="13"/>
      <c r="M22" s="19">
        <v>0</v>
      </c>
      <c r="N22" s="14">
        <f t="shared" si="1"/>
        <v>0</v>
      </c>
      <c r="O22" s="14">
        <f t="shared" si="2"/>
        <v>8.6</v>
      </c>
      <c r="P22" s="14" t="str">
        <f t="shared" si="3"/>
        <v/>
      </c>
    </row>
    <row r="23" spans="1:16">
      <c r="A23" s="9"/>
      <c r="B23" s="10" t="s">
        <v>39</v>
      </c>
      <c r="C23" s="10" t="s">
        <v>29</v>
      </c>
      <c r="D23" s="11" t="s">
        <v>53</v>
      </c>
      <c r="E23" s="12">
        <v>2</v>
      </c>
      <c r="F23" s="13">
        <v>3.15</v>
      </c>
      <c r="G23" s="14">
        <f t="shared" si="4"/>
        <v>6.3</v>
      </c>
      <c r="H23" s="15">
        <v>0.5</v>
      </c>
      <c r="I23" s="14" t="str">
        <f t="shared" si="0"/>
        <v/>
      </c>
      <c r="J23" s="16"/>
      <c r="K23" s="14">
        <f>IF($B23=$B22,0,2.3)</f>
        <v>0</v>
      </c>
      <c r="L23" s="13"/>
      <c r="M23" s="11">
        <v>0</v>
      </c>
      <c r="N23" s="14">
        <f t="shared" si="1"/>
        <v>0</v>
      </c>
      <c r="O23" s="14">
        <f t="shared" si="2"/>
        <v>3.15</v>
      </c>
      <c r="P23" s="14" t="e">
        <f t="shared" si="3"/>
        <v>#N/A</v>
      </c>
    </row>
    <row r="24" spans="1:16">
      <c r="A24" s="9"/>
      <c r="B24" s="10" t="s">
        <v>48</v>
      </c>
      <c r="C24" s="10" t="s">
        <v>23</v>
      </c>
      <c r="D24" s="11" t="s">
        <v>53</v>
      </c>
      <c r="E24" s="12">
        <v>1</v>
      </c>
      <c r="F24" s="17">
        <v>3.15</v>
      </c>
      <c r="G24" s="14">
        <f t="shared" si="4"/>
        <v>3.15</v>
      </c>
      <c r="H24" s="15"/>
      <c r="I24" s="14" t="str">
        <f t="shared" si="0"/>
        <v/>
      </c>
      <c r="J24" s="16"/>
      <c r="K24" s="14">
        <f>IF($B24=$B23,0,2.3)</f>
        <v>2.2999999999999998</v>
      </c>
      <c r="L24" s="18"/>
      <c r="M24" s="19">
        <v>0</v>
      </c>
      <c r="N24" s="14">
        <f t="shared" si="1"/>
        <v>0</v>
      </c>
      <c r="O24" s="14">
        <f t="shared" si="2"/>
        <v>5.4499999999999993</v>
      </c>
      <c r="P24" s="14" t="e">
        <f t="shared" si="3"/>
        <v>#N/A</v>
      </c>
    </row>
    <row r="25" spans="1:16">
      <c r="A25" s="9"/>
      <c r="B25" s="10" t="s">
        <v>49</v>
      </c>
      <c r="C25" s="10" t="s">
        <v>22</v>
      </c>
      <c r="D25" s="11" t="s">
        <v>51</v>
      </c>
      <c r="E25" s="12">
        <v>3</v>
      </c>
      <c r="F25" s="13">
        <v>2.65</v>
      </c>
      <c r="G25" s="14">
        <f t="shared" si="4"/>
        <v>7.9499999999999993</v>
      </c>
      <c r="H25" s="15"/>
      <c r="I25" s="14" t="str">
        <f t="shared" si="0"/>
        <v/>
      </c>
      <c r="J25" s="16"/>
      <c r="K25" s="14">
        <f>IF($B25=$B24,0,2.3)</f>
        <v>2.2999999999999998</v>
      </c>
      <c r="L25" s="13"/>
      <c r="M25" s="11">
        <v>0</v>
      </c>
      <c r="N25" s="14">
        <f t="shared" si="1"/>
        <v>0</v>
      </c>
      <c r="O25" s="14">
        <f t="shared" si="2"/>
        <v>10.25</v>
      </c>
      <c r="P25" s="14" t="e">
        <f t="shared" si="3"/>
        <v>#N/A</v>
      </c>
    </row>
    <row r="26" spans="1:16">
      <c r="A26" s="9"/>
      <c r="B26" s="10" t="s">
        <v>50</v>
      </c>
      <c r="C26" s="10" t="s">
        <v>29</v>
      </c>
      <c r="D26" s="11" t="s">
        <v>53</v>
      </c>
      <c r="E26" s="12">
        <v>2</v>
      </c>
      <c r="F26" s="17">
        <v>3.15</v>
      </c>
      <c r="G26" s="14">
        <f t="shared" si="4"/>
        <v>6.3</v>
      </c>
      <c r="H26" s="15"/>
      <c r="I26" s="14" t="str">
        <f t="shared" si="0"/>
        <v/>
      </c>
      <c r="J26" s="16"/>
      <c r="K26" s="14">
        <f>IF($B26=$B25,0,2.3)</f>
        <v>2.2999999999999998</v>
      </c>
      <c r="L26" s="13"/>
      <c r="M26" s="19">
        <v>5.8</v>
      </c>
      <c r="N26" s="14">
        <f t="shared" si="1"/>
        <v>0.62999999999999989</v>
      </c>
      <c r="O26" s="14">
        <f t="shared" si="2"/>
        <v>9.23</v>
      </c>
      <c r="P26" s="14" t="e">
        <f t="shared" si="3"/>
        <v>#N/A</v>
      </c>
    </row>
    <row r="27" spans="1:16">
      <c r="A27" s="12"/>
      <c r="B27" s="10"/>
      <c r="C27" s="10"/>
      <c r="D27" s="11">
        <f t="shared" ref="D8:D40" si="5">IF($C27=$C$4,$C$4,IF($C27=$U$46,$V$46,IF($C27=$U$47,$V$47,IF($C27=$U$48,$V$48,IF($C27=$U$53,$V$53,IF($C27=$U$54,$V$54,IF($C27=$U$55,$V$55,IF($C27=$U$88,$V$88,IF($C27=$U$89,$V$89,IF($C27=$U$94,$V$94,IF($C27=$U$95,$V$95,IF($C27=$U$97,$V$97,IF($C27=$U$99,$V$99,IF($C27=$U$101,$V$101,IF($C27=$U$102,$V$102,IF($C27=$U$103,$V$103,IF($C27=$U$104,$V$104,IF($C27=$U$105,$V$105,IF($C27=$U$106,$V$106,IF($C27=$U$122,$V$122,IF($C27=$U$124,$V$124,IF($C27=$U$125,$V$125,IF($C27=$U$154,$V$154,IF($C27=$U$164,$V$164,IF($C27=$U$169,$V$169,IF($C27=$U$170,$V$170,IF($C27=$U$171,$V$171,$S$43)))))))))))))))))))))))))))</f>
        <v>0</v>
      </c>
      <c r="E27" s="12" t="e">
        <f>VLOOKUP(C27,U43:W172,3)</f>
        <v>#N/A</v>
      </c>
      <c r="F27" s="13">
        <f>IF(D27=S43,R43,IF(D27=S44,R44,IF(D27=S45,R45,IF(D27=S46,R46,IF(D27=V166,R47,IF(D27=V168,R47,IF(D27=V170,R47,"")))))))</f>
        <v>0</v>
      </c>
      <c r="G27" s="14" t="e">
        <f t="shared" si="4"/>
        <v>#N/A</v>
      </c>
      <c r="H27" s="15"/>
      <c r="I27" s="14" t="str">
        <f t="shared" si="0"/>
        <v/>
      </c>
      <c r="J27" s="16"/>
      <c r="K27" s="14">
        <f>IF($B27=$B26,OR($B27=0)*0,2.3)</f>
        <v>2.2999999999999998</v>
      </c>
      <c r="L27" s="13"/>
      <c r="M27" s="11">
        <f t="shared" ref="M13:M40" si="6">IF(B27&lt;&gt;0,VLOOKUP(B27,$Q$176:$R$305,2),0)</f>
        <v>0</v>
      </c>
      <c r="N27" s="14">
        <f t="shared" si="1"/>
        <v>0</v>
      </c>
      <c r="O27" s="14" t="e">
        <f>IF(H27=0,SUM($G27,$I27,$J27,$K27,$L27,$N27),SUM($G27,$I27,$J27,$K27,$L27,$N27)*H27)</f>
        <v>#N/A</v>
      </c>
      <c r="P27" s="14" t="str">
        <f t="shared" si="3"/>
        <v/>
      </c>
    </row>
    <row r="28" spans="1:16">
      <c r="A28" s="12"/>
      <c r="B28" s="10"/>
      <c r="C28" s="10"/>
      <c r="D28" s="11">
        <f t="shared" si="5"/>
        <v>0</v>
      </c>
      <c r="E28" s="12" t="e">
        <f>VLOOKUP(C28,U43:W172,3)</f>
        <v>#N/A</v>
      </c>
      <c r="F28" s="17">
        <f>IF(D28=S43,R43,IF(D28=S44,R44,IF(D28=S45,R45,IF(D28=S46,R46,IF(D28=V166,R47,IF(D28=V168,R47,IF(D28=V170,R47,"")))))))</f>
        <v>0</v>
      </c>
      <c r="G28" s="14" t="e">
        <f t="shared" si="4"/>
        <v>#N/A</v>
      </c>
      <c r="H28" s="15"/>
      <c r="I28" s="14" t="str">
        <f t="shared" si="0"/>
        <v/>
      </c>
      <c r="J28" s="16"/>
      <c r="K28" s="14">
        <f>IF($B28=$B27,0,2.3)</f>
        <v>0</v>
      </c>
      <c r="L28" s="13"/>
      <c r="M28" s="19">
        <f t="shared" si="6"/>
        <v>0</v>
      </c>
      <c r="N28" s="14">
        <f t="shared" si="1"/>
        <v>0</v>
      </c>
      <c r="O28" s="14" t="e">
        <f>IF(H28=0,SUM($G28,$I28,$J28,$K28,$L28,$N28),SUM($G28,$I28,$J28,$K28,$L28,$N28)*H28)</f>
        <v>#N/A</v>
      </c>
      <c r="P28" s="14" t="str">
        <f t="shared" si="3"/>
        <v/>
      </c>
    </row>
    <row r="29" spans="1:16">
      <c r="A29" s="12"/>
      <c r="B29" s="10"/>
      <c r="C29" s="10"/>
      <c r="D29" s="11">
        <f t="shared" si="5"/>
        <v>0</v>
      </c>
      <c r="E29" s="12" t="e">
        <f>VLOOKUP(C29,U43:W172,3)</f>
        <v>#N/A</v>
      </c>
      <c r="F29" s="13">
        <f>IF(D29=S43,R43,IF(D29=S44,R44,IF(D29=S45,R45,IF(D29=S46,R46,IF(D29=V166,R47,IF(D29=V168,R47,IF(D29=V170,R47,"")))))))</f>
        <v>0</v>
      </c>
      <c r="G29" s="14" t="e">
        <f t="shared" si="4"/>
        <v>#N/A</v>
      </c>
      <c r="H29" s="15"/>
      <c r="I29" s="14" t="str">
        <f t="shared" si="0"/>
        <v/>
      </c>
      <c r="J29" s="16"/>
      <c r="K29" s="14">
        <f>IF($B29=0,0,2.3)</f>
        <v>0</v>
      </c>
      <c r="L29" s="13"/>
      <c r="M29" s="11">
        <f t="shared" si="6"/>
        <v>0</v>
      </c>
      <c r="N29" s="14">
        <f t="shared" si="1"/>
        <v>0</v>
      </c>
      <c r="O29" s="14" t="e">
        <f t="shared" si="2"/>
        <v>#N/A</v>
      </c>
      <c r="P29" s="14" t="str">
        <f t="shared" si="3"/>
        <v/>
      </c>
    </row>
    <row r="30" spans="1:16">
      <c r="A30" s="12"/>
      <c r="B30" s="10"/>
      <c r="C30" s="10"/>
      <c r="D30" s="11">
        <f t="shared" si="5"/>
        <v>0</v>
      </c>
      <c r="E30" s="12" t="e">
        <f>VLOOKUP(C30,U43:W172,3)</f>
        <v>#N/A</v>
      </c>
      <c r="F30" s="17">
        <f>IF(D30=S43,R43,IF(D30=S44,R44,IF(D30=S45,R45,IF(D30=S46,R46,IF(D30=V166,R47,IF(D30=V168,R47,IF(D30=V170,R47,"")))))))</f>
        <v>0</v>
      </c>
      <c r="G30" s="14" t="e">
        <f t="shared" si="4"/>
        <v>#N/A</v>
      </c>
      <c r="H30" s="15"/>
      <c r="I30" s="14" t="str">
        <f t="shared" si="0"/>
        <v/>
      </c>
      <c r="J30" s="16"/>
      <c r="K30" s="14">
        <f>IF($B30=0,0,2.3)</f>
        <v>0</v>
      </c>
      <c r="L30" s="13"/>
      <c r="M30" s="19">
        <f t="shared" si="6"/>
        <v>0</v>
      </c>
      <c r="N30" s="14">
        <f t="shared" si="1"/>
        <v>0</v>
      </c>
      <c r="O30" s="14" t="e">
        <f t="shared" si="2"/>
        <v>#N/A</v>
      </c>
      <c r="P30" s="14" t="str">
        <f t="shared" si="3"/>
        <v/>
      </c>
    </row>
    <row r="31" spans="1:16">
      <c r="A31" s="12"/>
      <c r="B31" s="10"/>
      <c r="C31" s="10"/>
      <c r="D31" s="11">
        <f t="shared" si="5"/>
        <v>0</v>
      </c>
      <c r="E31" s="12" t="e">
        <f>VLOOKUP(C31,U43:W172,3)</f>
        <v>#N/A</v>
      </c>
      <c r="F31" s="20">
        <f>IF(D31=S43,R43,IF(D31=S44,R44,IF(D31=S45,R45,IF(D31=S46,R46,IF(D31=V166,R47,IF(D31=V168,R47,IF(D31=V170,R47,"")))))))</f>
        <v>0</v>
      </c>
      <c r="G31" s="14" t="e">
        <f t="shared" si="4"/>
        <v>#N/A</v>
      </c>
      <c r="H31" s="15"/>
      <c r="I31" s="14" t="str">
        <f t="shared" si="0"/>
        <v/>
      </c>
      <c r="J31" s="16"/>
      <c r="K31" s="14">
        <f t="shared" ref="K31:K40" si="7">IF($B31=0,0,2.3)</f>
        <v>0</v>
      </c>
      <c r="L31" s="13"/>
      <c r="M31" s="11">
        <f t="shared" si="6"/>
        <v>0</v>
      </c>
      <c r="N31" s="14">
        <f t="shared" si="1"/>
        <v>0</v>
      </c>
      <c r="O31" s="14" t="e">
        <f t="shared" si="2"/>
        <v>#N/A</v>
      </c>
      <c r="P31" s="14" t="str">
        <f t="shared" si="3"/>
        <v/>
      </c>
    </row>
    <row r="32" spans="1:16">
      <c r="A32" s="12"/>
      <c r="B32" s="10"/>
      <c r="C32" s="10"/>
      <c r="D32" s="11">
        <f t="shared" si="5"/>
        <v>0</v>
      </c>
      <c r="E32" s="12" t="e">
        <f>VLOOKUP(C32,U43:W172,3)</f>
        <v>#N/A</v>
      </c>
      <c r="F32" s="20">
        <f>IF(D32=S43,R43,IF(D32=S44,R44,IF(D32=S45,R45,IF(D32=S46,R46,IF(D32=V166,R47,IF(D32=V168,R47,IF(D32=V170,R47,"")))))))</f>
        <v>0</v>
      </c>
      <c r="G32" s="14" t="e">
        <f t="shared" si="4"/>
        <v>#N/A</v>
      </c>
      <c r="H32" s="15"/>
      <c r="I32" s="14" t="str">
        <f t="shared" si="0"/>
        <v/>
      </c>
      <c r="J32" s="16"/>
      <c r="K32" s="14">
        <f t="shared" si="7"/>
        <v>0</v>
      </c>
      <c r="L32" s="13"/>
      <c r="M32" s="19">
        <f t="shared" si="6"/>
        <v>0</v>
      </c>
      <c r="N32" s="14">
        <f t="shared" si="1"/>
        <v>0</v>
      </c>
      <c r="O32" s="14" t="e">
        <f t="shared" si="2"/>
        <v>#N/A</v>
      </c>
      <c r="P32" s="14" t="str">
        <f t="shared" si="3"/>
        <v/>
      </c>
    </row>
    <row r="33" spans="1:16">
      <c r="A33" s="12"/>
      <c r="B33" s="10"/>
      <c r="C33" s="10"/>
      <c r="D33" s="11">
        <f t="shared" si="5"/>
        <v>0</v>
      </c>
      <c r="E33" s="12" t="e">
        <f>VLOOKUP(C33,U43:W172,3)</f>
        <v>#N/A</v>
      </c>
      <c r="F33" s="20">
        <f>IF(D33=S43,R43,IF(D33=S44,R44,IF(D33=S45,R45,IF(D33=S46,R46,IF(D33=V166,R47,IF(D33=V168,R47,IF(D33=V170,R47,"")))))))</f>
        <v>0</v>
      </c>
      <c r="G33" s="14" t="e">
        <f t="shared" si="4"/>
        <v>#N/A</v>
      </c>
      <c r="H33" s="15"/>
      <c r="I33" s="14" t="str">
        <f t="shared" si="0"/>
        <v/>
      </c>
      <c r="J33" s="16"/>
      <c r="K33" s="14">
        <f t="shared" si="7"/>
        <v>0</v>
      </c>
      <c r="L33" s="13"/>
      <c r="M33" s="11">
        <f t="shared" si="6"/>
        <v>0</v>
      </c>
      <c r="N33" s="14">
        <f t="shared" si="1"/>
        <v>0</v>
      </c>
      <c r="O33" s="14" t="e">
        <f t="shared" si="2"/>
        <v>#N/A</v>
      </c>
      <c r="P33" s="14" t="str">
        <f t="shared" si="3"/>
        <v/>
      </c>
    </row>
    <row r="34" spans="1:16">
      <c r="A34" s="12"/>
      <c r="B34" s="10"/>
      <c r="C34" s="10"/>
      <c r="D34" s="11">
        <f t="shared" si="5"/>
        <v>0</v>
      </c>
      <c r="E34" s="12" t="e">
        <f>VLOOKUP(C34,U43:W172,3)</f>
        <v>#N/A</v>
      </c>
      <c r="F34" s="20">
        <f>IF(D34=S43,R43,IF(D34=S44,R44,IF(D34=S45,R45,IF(D34=S46,R46,IF(D34=V166,R47,IF(D34=V168,R47,IF(D34=V170,R47,"")))))))</f>
        <v>0</v>
      </c>
      <c r="G34" s="14" t="e">
        <f t="shared" si="4"/>
        <v>#N/A</v>
      </c>
      <c r="H34" s="15"/>
      <c r="I34" s="14" t="str">
        <f t="shared" si="0"/>
        <v/>
      </c>
      <c r="J34" s="16"/>
      <c r="K34" s="14">
        <f t="shared" si="7"/>
        <v>0</v>
      </c>
      <c r="L34" s="13"/>
      <c r="M34" s="19">
        <f t="shared" si="6"/>
        <v>0</v>
      </c>
      <c r="N34" s="14">
        <f t="shared" si="1"/>
        <v>0</v>
      </c>
      <c r="O34" s="14" t="e">
        <f t="shared" si="2"/>
        <v>#N/A</v>
      </c>
      <c r="P34" s="14" t="str">
        <f t="shared" si="3"/>
        <v/>
      </c>
    </row>
    <row r="35" spans="1:16">
      <c r="A35" s="12"/>
      <c r="B35" s="10"/>
      <c r="C35" s="10"/>
      <c r="D35" s="11">
        <f t="shared" si="5"/>
        <v>0</v>
      </c>
      <c r="E35" s="12" t="e">
        <f>VLOOKUP(C35,U43:W172,3)</f>
        <v>#N/A</v>
      </c>
      <c r="F35" s="20">
        <f>IF(D35=S43,R43,IF(D35=S44,R44,IF(D35=S45,R45,IF(D35=S46,R46,IF(D35=V166,R47,IF(D35=V168,R47,IF(D35=V170,R47,"")))))))</f>
        <v>0</v>
      </c>
      <c r="G35" s="14" t="e">
        <f t="shared" si="4"/>
        <v>#N/A</v>
      </c>
      <c r="H35" s="15"/>
      <c r="I35" s="14" t="str">
        <f t="shared" si="0"/>
        <v/>
      </c>
      <c r="J35" s="16"/>
      <c r="K35" s="14">
        <f t="shared" si="7"/>
        <v>0</v>
      </c>
      <c r="L35" s="13"/>
      <c r="M35" s="11">
        <f t="shared" si="6"/>
        <v>0</v>
      </c>
      <c r="N35" s="14">
        <f t="shared" si="1"/>
        <v>0</v>
      </c>
      <c r="O35" s="14" t="e">
        <f t="shared" si="2"/>
        <v>#N/A</v>
      </c>
      <c r="P35" s="14" t="str">
        <f t="shared" si="3"/>
        <v/>
      </c>
    </row>
    <row r="36" spans="1:16">
      <c r="A36" s="12"/>
      <c r="B36" s="10"/>
      <c r="C36" s="10"/>
      <c r="D36" s="11">
        <f t="shared" si="5"/>
        <v>0</v>
      </c>
      <c r="E36" s="12" t="e">
        <f>VLOOKUP(C36,U43:W172,3)</f>
        <v>#N/A</v>
      </c>
      <c r="F36" s="20">
        <f>IF(D36=S43,R43,IF(D36=S44,R44,IF(D36=S45,R45,IF(D36=S46,R46,IF(D36=V166,R47,IF(D36=V168,R47,IF(D36=V170,R47,"")))))))</f>
        <v>0</v>
      </c>
      <c r="G36" s="14" t="e">
        <f t="shared" si="4"/>
        <v>#N/A</v>
      </c>
      <c r="H36" s="15"/>
      <c r="I36" s="14" t="str">
        <f t="shared" si="0"/>
        <v/>
      </c>
      <c r="J36" s="16"/>
      <c r="K36" s="14">
        <f t="shared" si="7"/>
        <v>0</v>
      </c>
      <c r="L36" s="13"/>
      <c r="M36" s="19">
        <f t="shared" si="6"/>
        <v>0</v>
      </c>
      <c r="N36" s="14">
        <f t="shared" si="1"/>
        <v>0</v>
      </c>
      <c r="O36" s="14" t="e">
        <f t="shared" si="2"/>
        <v>#N/A</v>
      </c>
      <c r="P36" s="14" t="str">
        <f t="shared" si="3"/>
        <v/>
      </c>
    </row>
    <row r="37" spans="1:16">
      <c r="A37" s="12"/>
      <c r="B37" s="10"/>
      <c r="C37" s="10"/>
      <c r="D37" s="11">
        <f t="shared" si="5"/>
        <v>0</v>
      </c>
      <c r="E37" s="12" t="e">
        <f>VLOOKUP(C37,U43:W172,3)</f>
        <v>#N/A</v>
      </c>
      <c r="F37" s="20">
        <f>IF(D37=S43,R43,IF(D37=S44,R44,IF(D37=S45,R45,IF(D37=S46,R46,IF(D37=V166,R47,IF(D37=V168,R47,IF(D37=V170,R47,"")))))))</f>
        <v>0</v>
      </c>
      <c r="G37" s="14" t="e">
        <f t="shared" si="4"/>
        <v>#N/A</v>
      </c>
      <c r="H37" s="15"/>
      <c r="I37" s="14" t="str">
        <f t="shared" si="0"/>
        <v/>
      </c>
      <c r="J37" s="16"/>
      <c r="K37" s="14">
        <f t="shared" si="7"/>
        <v>0</v>
      </c>
      <c r="L37" s="13"/>
      <c r="M37" s="11">
        <f t="shared" si="6"/>
        <v>0</v>
      </c>
      <c r="N37" s="14">
        <f t="shared" si="1"/>
        <v>0</v>
      </c>
      <c r="O37" s="14" t="e">
        <f t="shared" si="2"/>
        <v>#N/A</v>
      </c>
      <c r="P37" s="14" t="str">
        <f t="shared" si="3"/>
        <v/>
      </c>
    </row>
    <row r="38" spans="1:16">
      <c r="A38" s="12"/>
      <c r="B38" s="10"/>
      <c r="C38" s="10"/>
      <c r="D38" s="11">
        <f t="shared" si="5"/>
        <v>0</v>
      </c>
      <c r="E38" s="12" t="e">
        <f>VLOOKUP(C38,U43:W172,3)</f>
        <v>#N/A</v>
      </c>
      <c r="F38" s="20">
        <f>IF(D38=S43,R43,IF(D38=S44,R44,IF(D38=S45,R45,IF(D38=S46,R46,IF(D38=V166,R47,IF(D38=V168,R47,IF(D38=V170,R47,"")))))))</f>
        <v>0</v>
      </c>
      <c r="G38" s="14" t="e">
        <f t="shared" si="4"/>
        <v>#N/A</v>
      </c>
      <c r="H38" s="15"/>
      <c r="I38" s="14" t="str">
        <f t="shared" si="0"/>
        <v/>
      </c>
      <c r="J38" s="16"/>
      <c r="K38" s="14">
        <f t="shared" si="7"/>
        <v>0</v>
      </c>
      <c r="L38" s="13"/>
      <c r="M38" s="19">
        <f t="shared" si="6"/>
        <v>0</v>
      </c>
      <c r="N38" s="14">
        <f t="shared" si="1"/>
        <v>0</v>
      </c>
      <c r="O38" s="14" t="e">
        <f t="shared" si="2"/>
        <v>#N/A</v>
      </c>
      <c r="P38" s="14" t="str">
        <f t="shared" si="3"/>
        <v/>
      </c>
    </row>
    <row r="39" spans="1:16">
      <c r="A39" s="12"/>
      <c r="B39" s="10"/>
      <c r="C39" s="10"/>
      <c r="D39" s="11">
        <f t="shared" si="5"/>
        <v>0</v>
      </c>
      <c r="E39" s="12" t="e">
        <f>VLOOKUP(C39,U43:W172,3)</f>
        <v>#N/A</v>
      </c>
      <c r="F39" s="20">
        <f>IF(D39=S43,R43,IF(D39=S44,R44,IF(D39=S45,R45,IF(D39=S46,R46,IF(D39=V166,R47,IF(D39=V168,R47,IF(D39=V170,R47,"")))))))</f>
        <v>0</v>
      </c>
      <c r="G39" s="14" t="e">
        <f t="shared" si="4"/>
        <v>#N/A</v>
      </c>
      <c r="H39" s="15"/>
      <c r="I39" s="14" t="str">
        <f t="shared" si="0"/>
        <v/>
      </c>
      <c r="J39" s="16"/>
      <c r="K39" s="14">
        <f t="shared" si="7"/>
        <v>0</v>
      </c>
      <c r="L39" s="13"/>
      <c r="M39" s="11">
        <f t="shared" si="6"/>
        <v>0</v>
      </c>
      <c r="N39" s="14">
        <f t="shared" si="1"/>
        <v>0</v>
      </c>
      <c r="O39" s="14" t="e">
        <f t="shared" si="2"/>
        <v>#N/A</v>
      </c>
      <c r="P39" s="14" t="str">
        <f t="shared" si="3"/>
        <v/>
      </c>
    </row>
    <row r="40" spans="1:16">
      <c r="A40" s="12"/>
      <c r="B40" s="10"/>
      <c r="C40" s="10"/>
      <c r="D40" s="11">
        <f t="shared" si="5"/>
        <v>0</v>
      </c>
      <c r="E40" s="12" t="e">
        <f>VLOOKUP(C40,U43:W172,3)</f>
        <v>#N/A</v>
      </c>
      <c r="F40" s="20">
        <f>IF(D40=S43,R43,IF(D40=S44,R44,IF(D40=S45,R45,IF(D40=S46,R46,IF(D40=V166,R47,IF(D40=V168,R47,IF(D40=V170,R47,"")))))))</f>
        <v>0</v>
      </c>
      <c r="G40" s="14" t="e">
        <f t="shared" si="4"/>
        <v>#N/A</v>
      </c>
      <c r="H40" s="15"/>
      <c r="I40" s="14" t="str">
        <f t="shared" si="0"/>
        <v/>
      </c>
      <c r="J40" s="16"/>
      <c r="K40" s="14">
        <f t="shared" si="7"/>
        <v>0</v>
      </c>
      <c r="L40" s="13"/>
      <c r="M40" s="19">
        <f t="shared" si="6"/>
        <v>0</v>
      </c>
      <c r="N40" s="14">
        <f t="shared" si="1"/>
        <v>0</v>
      </c>
      <c r="O40" s="14" t="e">
        <f t="shared" si="2"/>
        <v>#N/A</v>
      </c>
      <c r="P40" s="14" t="str">
        <f t="shared" si="3"/>
        <v/>
      </c>
    </row>
    <row r="41" spans="1:16" ht="36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3"/>
      <c r="M41" s="21" t="s">
        <v>31</v>
      </c>
      <c r="N41" s="21"/>
      <c r="O41" s="21"/>
      <c r="P41" s="22" t="e">
        <f>SUM(P7:P40)</f>
        <v>#N/A</v>
      </c>
    </row>
    <row r="42" spans="1:16" ht="36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5"/>
      <c r="M42" s="21" t="s">
        <v>32</v>
      </c>
      <c r="N42" s="21"/>
      <c r="O42" s="21"/>
      <c r="P42" s="22" t="e">
        <f>P41*0.1</f>
        <v>#N/A</v>
      </c>
    </row>
    <row r="43" spans="1:16" ht="36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5"/>
      <c r="M43" s="21" t="s">
        <v>33</v>
      </c>
      <c r="N43" s="21"/>
      <c r="O43" s="21"/>
      <c r="P43" s="22" t="e">
        <f>P41-P42</f>
        <v>#N/A</v>
      </c>
    </row>
    <row r="44" spans="1:16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8"/>
      <c r="N44" s="28"/>
      <c r="O44" s="28"/>
      <c r="P44" s="28"/>
    </row>
    <row r="45" spans="1:16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</row>
  </sheetData>
  <mergeCells count="21">
    <mergeCell ref="M41:O41"/>
    <mergeCell ref="M42:O42"/>
    <mergeCell ref="M43:O43"/>
    <mergeCell ref="G5:G6"/>
    <mergeCell ref="H5:H6"/>
    <mergeCell ref="I5:J5"/>
    <mergeCell ref="K5:N5"/>
    <mergeCell ref="O5:O6"/>
    <mergeCell ref="P5:P6"/>
    <mergeCell ref="A5:A6"/>
    <mergeCell ref="B5:B6"/>
    <mergeCell ref="C5:C6"/>
    <mergeCell ref="D5:D6"/>
    <mergeCell ref="E5:E6"/>
    <mergeCell ref="F5:F6"/>
    <mergeCell ref="A1:P1"/>
    <mergeCell ref="F2:G2"/>
    <mergeCell ref="N2:O2"/>
    <mergeCell ref="F3:I3"/>
    <mergeCell ref="L3:M3"/>
    <mergeCell ref="N3:P3"/>
  </mergeCells>
  <dataValidations count="3">
    <dataValidation type="list" allowBlank="1" showInputMessage="1" showErrorMessage="1" sqref="N3:P3">
      <formula1>$Y$44:$Y$46</formula1>
    </dataValidation>
    <dataValidation type="list" allowBlank="1" showInputMessage="1" showErrorMessage="1" sqref="F3:I3">
      <formula1>$X$44:$X$47</formula1>
    </dataValidation>
    <dataValidation type="list" allowBlank="1" showInputMessage="1" showErrorMessage="1" sqref="C7:C40">
      <formula1>$U$43:$U$172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Lebrun</dc:creator>
  <cp:lastModifiedBy>Lebrun</cp:lastModifiedBy>
  <dcterms:created xsi:type="dcterms:W3CDTF">2010-01-24T11:15:26Z</dcterms:created>
  <dcterms:modified xsi:type="dcterms:W3CDTF">2010-01-24T11:57:30Z</dcterms:modified>
</cp:coreProperties>
</file>