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515" windowHeight="12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N9" i="1" l="1"/>
  <c r="O9" i="1" s="1"/>
  <c r="N10" i="1"/>
  <c r="O10" i="1" s="1"/>
  <c r="N11" i="1"/>
  <c r="P11" i="1" s="1"/>
  <c r="Q11" i="1" s="1"/>
  <c r="N12" i="1"/>
  <c r="O12" i="1" s="1"/>
  <c r="F16" i="1"/>
  <c r="N16" i="1" s="1"/>
  <c r="O16" i="1" s="1"/>
  <c r="F8" i="1"/>
  <c r="N8" i="1" s="1"/>
  <c r="N3" i="1"/>
  <c r="P3" i="1" s="1"/>
  <c r="Q3" i="1" s="1"/>
  <c r="D2" i="1"/>
  <c r="P10" i="1" l="1"/>
  <c r="Q10" i="1" s="1"/>
  <c r="P9" i="1"/>
  <c r="Q9" i="1" s="1"/>
  <c r="R9" i="1" s="1"/>
  <c r="O11" i="1"/>
  <c r="R11" i="1" s="1"/>
  <c r="R10" i="1"/>
  <c r="P12" i="1"/>
  <c r="Q12" i="1" s="1"/>
  <c r="R12" i="1" s="1"/>
  <c r="O3" i="1"/>
  <c r="R3" i="1" s="1"/>
  <c r="P8" i="1"/>
  <c r="Q8" i="1" s="1"/>
  <c r="O8" i="1"/>
  <c r="P16" i="1"/>
  <c r="Q16" i="1" s="1"/>
  <c r="R16" i="1" s="1"/>
  <c r="G17" i="1" s="1"/>
  <c r="G16" i="1" s="1"/>
  <c r="R8" i="1" l="1"/>
  <c r="G8" i="1" s="1"/>
  <c r="H8" i="1" s="1"/>
  <c r="H2" i="1" l="1"/>
  <c r="I8" i="1"/>
  <c r="N2" i="1" l="1"/>
  <c r="I2" i="1"/>
  <c r="I4" i="1" l="1"/>
  <c r="H17" i="1"/>
  <c r="H16" i="1" s="1"/>
  <c r="I16" i="1" s="1"/>
  <c r="P2" i="1"/>
  <c r="Q2" i="1" s="1"/>
  <c r="O2" i="1"/>
  <c r="R2" i="1" l="1"/>
  <c r="J17" i="1"/>
  <c r="J16" i="1" s="1"/>
</calcChain>
</file>

<file path=xl/sharedStrings.xml><?xml version="1.0" encoding="utf-8"?>
<sst xmlns="http://schemas.openxmlformats.org/spreadsheetml/2006/main" count="43" uniqueCount="37">
  <si>
    <t>x</t>
  </si>
  <si>
    <t>Rappel montant</t>
  </si>
  <si>
    <t>Fisc</t>
  </si>
  <si>
    <t>Csions</t>
  </si>
  <si>
    <t>Total</t>
  </si>
  <si>
    <t>Investi</t>
  </si>
  <si>
    <t>PRU</t>
  </si>
  <si>
    <t>transaction</t>
  </si>
  <si>
    <t>Taxe</t>
  </si>
  <si>
    <t>Montant</t>
  </si>
  <si>
    <t>moins de 1 101</t>
  </si>
  <si>
    <t>Situation réelle</t>
  </si>
  <si>
    <t>entre 1 101 et 100 000</t>
  </si>
  <si>
    <t>maximum</t>
  </si>
  <si>
    <t>variation ==&gt;</t>
  </si>
  <si>
    <t>Taux forfaitaire PV</t>
  </si>
  <si>
    <t>Quantité</t>
  </si>
  <si>
    <t>Cours</t>
  </si>
  <si>
    <t xml:space="preserve">Total </t>
  </si>
  <si>
    <t>Frais</t>
  </si>
  <si>
    <t>Taxe transaction</t>
  </si>
  <si>
    <t>Calcul PV ou MV en cas de cession avec un PRU REEL</t>
  </si>
  <si>
    <t>Brut</t>
  </si>
  <si>
    <t>après frais</t>
  </si>
  <si>
    <t>PRU réel</t>
  </si>
  <si>
    <t>+/- PV</t>
  </si>
  <si>
    <t>Net après fisc</t>
  </si>
  <si>
    <t>Pour faire un calcul inversé, je peux passer par Analyse scénarios</t>
  </si>
  <si>
    <t xml:space="preserve">mais je souhaiterais avoir directement le résultat sans passer  par ce procéde en indiquant par exemple </t>
  </si>
  <si>
    <t>ici en F57 la valeur à atteindre</t>
  </si>
  <si>
    <t>de facon que j'obtienne le résultat en E 18</t>
  </si>
  <si>
    <t>je voudrais que cela soit celle en F57</t>
  </si>
  <si>
    <t>C'est J17 en permanence</t>
  </si>
  <si>
    <t>C'est E18 en permanence</t>
  </si>
  <si>
    <t>EXPOSE DU PROBLEME</t>
  </si>
  <si>
    <t>En modifiant E18/19, je calcule un net après fisc en J18</t>
  </si>
  <si>
    <t>C'est E13 en permanence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</si>
</sst>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0.000"/>
    <numFmt numFmtId="165" formatCode="#,##0.00\ _€"/>
    <numFmt numFmtId="166" formatCode="[$-40C]d\-mmm\-yy;@"/>
    <numFmt numFmtId="167" formatCode="#,##0.00\ &quot;€&quot;"/>
    <numFmt numFmtId="168" formatCode="#,##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2"/>
      <color indexed="16"/>
      <name val="Arial"/>
      <family val="2"/>
    </font>
    <font>
      <sz val="12"/>
      <name val="Arial"/>
      <family val="2"/>
    </font>
    <font>
      <b/>
      <i/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67">
    <xf numFmtId="0" fontId="0" fillId="0" borderId="0" xfId="0"/>
    <xf numFmtId="164" fontId="3" fillId="0" borderId="0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165" fontId="0" fillId="0" borderId="0" xfId="0" applyNumberFormat="1"/>
    <xf numFmtId="0" fontId="0" fillId="0" borderId="0" xfId="0" applyFill="1"/>
    <xf numFmtId="164" fontId="5" fillId="0" borderId="0" xfId="0" applyNumberFormat="1" applyFont="1" applyFill="1" applyBorder="1" applyAlignment="1">
      <alignment horizontal="right"/>
    </xf>
    <xf numFmtId="166" fontId="5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/>
    <xf numFmtId="14" fontId="6" fillId="0" borderId="0" xfId="0" applyNumberFormat="1" applyFont="1" applyFill="1" applyBorder="1"/>
    <xf numFmtId="4" fontId="10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5" fillId="0" borderId="0" xfId="0" applyFont="1" applyFill="1" applyAlignment="1">
      <alignment horizontal="right"/>
    </xf>
    <xf numFmtId="166" fontId="5" fillId="0" borderId="0" xfId="0" applyNumberFormat="1" applyFont="1" applyFill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Border="1"/>
    <xf numFmtId="165" fontId="11" fillId="0" borderId="0" xfId="0" applyNumberFormat="1" applyFont="1" applyAlignment="1">
      <alignment horizontal="center"/>
    </xf>
    <xf numFmtId="0" fontId="11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5" fontId="0" fillId="2" borderId="0" xfId="0" applyNumberFormat="1" applyFill="1" applyAlignment="1">
      <alignment horizontal="right"/>
    </xf>
    <xf numFmtId="167" fontId="0" fillId="2" borderId="0" xfId="0" applyNumberFormat="1" applyFill="1"/>
    <xf numFmtId="0" fontId="5" fillId="0" borderId="0" xfId="0" applyFont="1" applyAlignment="1">
      <alignment horizontal="right"/>
    </xf>
    <xf numFmtId="166" fontId="5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/>
    <xf numFmtId="4" fontId="0" fillId="0" borderId="0" xfId="0" applyNumberFormat="1"/>
    <xf numFmtId="44" fontId="13" fillId="0" borderId="0" xfId="1"/>
    <xf numFmtId="2" fontId="0" fillId="0" borderId="0" xfId="0" applyNumberFormat="1"/>
    <xf numFmtId="44" fontId="12" fillId="0" borderId="0" xfId="0" applyNumberFormat="1" applyFont="1"/>
    <xf numFmtId="0" fontId="0" fillId="0" borderId="0" xfId="0" applyAlignment="1">
      <alignment horizontal="center" vertical="center" textRotation="2"/>
    </xf>
    <xf numFmtId="10" fontId="0" fillId="2" borderId="0" xfId="0" applyNumberFormat="1" applyFill="1"/>
    <xf numFmtId="166" fontId="0" fillId="0" borderId="0" xfId="0" applyNumberForma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165" fontId="4" fillId="4" borderId="0" xfId="0" applyNumberFormat="1" applyFont="1" applyFill="1" applyAlignment="1">
      <alignment horizontal="center"/>
    </xf>
    <xf numFmtId="168" fontId="14" fillId="4" borderId="0" xfId="0" applyNumberFormat="1" applyFont="1" applyFill="1" applyBorder="1" applyAlignment="1">
      <alignment horizontal="right"/>
    </xf>
    <xf numFmtId="0" fontId="11" fillId="2" borderId="0" xfId="0" applyFont="1" applyFill="1" applyAlignment="1">
      <alignment horizontal="right"/>
    </xf>
    <xf numFmtId="44" fontId="1" fillId="2" borderId="0" xfId="1" applyFont="1" applyFill="1"/>
    <xf numFmtId="166" fontId="0" fillId="0" borderId="0" xfId="0" applyNumberFormat="1" applyFill="1"/>
    <xf numFmtId="166" fontId="11" fillId="0" borderId="0" xfId="0" applyNumberFormat="1" applyFont="1" applyFill="1"/>
    <xf numFmtId="168" fontId="11" fillId="0" borderId="0" xfId="0" applyNumberFormat="1" applyFont="1" applyFill="1" applyBorder="1" applyAlignment="1">
      <alignment horizontal="center"/>
    </xf>
    <xf numFmtId="166" fontId="4" fillId="0" borderId="0" xfId="0" applyNumberFormat="1" applyFont="1"/>
    <xf numFmtId="14" fontId="0" fillId="0" borderId="0" xfId="0" applyNumberFormat="1"/>
    <xf numFmtId="14" fontId="4" fillId="0" borderId="0" xfId="0" applyNumberFormat="1" applyFont="1"/>
    <xf numFmtId="10" fontId="0" fillId="0" borderId="0" xfId="0" applyNumberFormat="1"/>
    <xf numFmtId="166" fontId="11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/>
    <xf numFmtId="44" fontId="13" fillId="0" borderId="0" xfId="1" applyBorder="1"/>
    <xf numFmtId="10" fontId="0" fillId="2" borderId="0" xfId="0" applyNumberFormat="1" applyFill="1" applyAlignment="1">
      <alignment horizontal="right"/>
    </xf>
    <xf numFmtId="166" fontId="11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/>
    </xf>
    <xf numFmtId="166" fontId="15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/>
    <xf numFmtId="44" fontId="11" fillId="0" borderId="0" xfId="1" applyFont="1" applyAlignment="1">
      <alignment horizontal="right"/>
    </xf>
    <xf numFmtId="164" fontId="13" fillId="2" borderId="0" xfId="0" applyNumberFormat="1" applyFont="1" applyFill="1"/>
    <xf numFmtId="0" fontId="7" fillId="0" borderId="0" xfId="0" applyFont="1"/>
    <xf numFmtId="14" fontId="11" fillId="0" borderId="0" xfId="0" applyNumberFormat="1" applyFont="1" applyFill="1" applyBorder="1" applyAlignment="1">
      <alignment horizontal="center"/>
    </xf>
    <xf numFmtId="166" fontId="1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14" fontId="0" fillId="0" borderId="0" xfId="0" applyNumberFormat="1" applyFill="1" applyBorder="1" applyAlignment="1">
      <alignment vertical="center"/>
    </xf>
    <xf numFmtId="166" fontId="16" fillId="5" borderId="0" xfId="0" applyNumberFormat="1" applyFont="1" applyFill="1" applyBorder="1" applyAlignment="1">
      <alignment horizontal="center" wrapText="1"/>
    </xf>
    <xf numFmtId="167" fontId="17" fillId="5" borderId="0" xfId="0" applyNumberFormat="1" applyFont="1" applyFill="1"/>
    <xf numFmtId="167" fontId="17" fillId="0" borderId="0" xfId="0" applyNumberFormat="1" applyFont="1" applyFill="1"/>
    <xf numFmtId="14" fontId="0" fillId="0" borderId="0" xfId="0" applyNumberFormat="1" applyFill="1" applyBorder="1" applyAlignment="1">
      <alignment horizontal="center" vertical="center"/>
    </xf>
    <xf numFmtId="167" fontId="11" fillId="0" borderId="0" xfId="0" applyNumberFormat="1" applyFont="1" applyFill="1" applyBorder="1" applyAlignment="1">
      <alignment horizontal="center"/>
    </xf>
    <xf numFmtId="167" fontId="6" fillId="0" borderId="0" xfId="0" applyNumberFormat="1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center"/>
    </xf>
    <xf numFmtId="167" fontId="11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horizontal="center" vertical="center"/>
    </xf>
    <xf numFmtId="164" fontId="18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167" fontId="9" fillId="3" borderId="0" xfId="0" applyNumberFormat="1" applyFont="1" applyFill="1" applyBorder="1"/>
    <xf numFmtId="1" fontId="2" fillId="0" borderId="0" xfId="0" applyNumberFormat="1" applyFont="1" applyAlignment="1">
      <alignment vertical="center"/>
    </xf>
    <xf numFmtId="167" fontId="9" fillId="0" borderId="0" xfId="0" applyNumberFormat="1" applyFont="1" applyFill="1" applyBorder="1"/>
    <xf numFmtId="44" fontId="12" fillId="0" borderId="0" xfId="0" applyNumberFormat="1" applyFont="1" applyAlignment="1">
      <alignment horizontal="right"/>
    </xf>
    <xf numFmtId="44" fontId="19" fillId="0" borderId="0" xfId="0" applyNumberFormat="1" applyFont="1"/>
    <xf numFmtId="164" fontId="19" fillId="0" borderId="0" xfId="0" applyNumberFormat="1" applyFont="1"/>
    <xf numFmtId="0" fontId="19" fillId="0" borderId="0" xfId="0" applyFont="1"/>
    <xf numFmtId="167" fontId="19" fillId="0" borderId="0" xfId="0" applyNumberFormat="1" applyFont="1"/>
    <xf numFmtId="167" fontId="19" fillId="0" borderId="0" xfId="0" applyNumberFormat="1" applyFont="1" applyFill="1"/>
    <xf numFmtId="166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vertical="center"/>
    </xf>
    <xf numFmtId="166" fontId="4" fillId="0" borderId="0" xfId="0" applyNumberFormat="1" applyFont="1" applyFill="1"/>
    <xf numFmtId="14" fontId="0" fillId="0" borderId="0" xfId="0" applyNumberFormat="1" applyFill="1"/>
    <xf numFmtId="14" fontId="4" fillId="0" borderId="0" xfId="0" applyNumberFormat="1" applyFont="1" applyFill="1"/>
    <xf numFmtId="0" fontId="7" fillId="0" borderId="0" xfId="0" applyFont="1" applyFill="1"/>
    <xf numFmtId="0" fontId="22" fillId="0" borderId="0" xfId="0" applyFont="1"/>
    <xf numFmtId="0" fontId="0" fillId="5" borderId="0" xfId="0" applyFill="1"/>
    <xf numFmtId="166" fontId="2" fillId="5" borderId="0" xfId="0" applyNumberFormat="1" applyFont="1" applyFill="1" applyBorder="1" applyAlignment="1">
      <alignment horizontal="center"/>
    </xf>
    <xf numFmtId="10" fontId="0" fillId="5" borderId="0" xfId="0" applyNumberFormat="1" applyFill="1"/>
    <xf numFmtId="167" fontId="6" fillId="5" borderId="0" xfId="0" applyNumberFormat="1" applyFont="1" applyFill="1" applyBorder="1" applyAlignment="1">
      <alignment horizontal="center"/>
    </xf>
    <xf numFmtId="4" fontId="0" fillId="5" borderId="0" xfId="0" applyNumberFormat="1" applyFill="1"/>
    <xf numFmtId="44" fontId="13" fillId="5" borderId="0" xfId="1" applyFill="1"/>
    <xf numFmtId="2" fontId="0" fillId="5" borderId="0" xfId="0" applyNumberFormat="1" applyFill="1"/>
    <xf numFmtId="44" fontId="12" fillId="5" borderId="0" xfId="0" applyNumberFormat="1" applyFont="1" applyFill="1" applyAlignment="1">
      <alignment horizontal="right"/>
    </xf>
    <xf numFmtId="167" fontId="11" fillId="5" borderId="0" xfId="0" applyNumberFormat="1" applyFont="1" applyFill="1" applyBorder="1" applyAlignment="1">
      <alignment horizontal="center"/>
    </xf>
    <xf numFmtId="49" fontId="11" fillId="5" borderId="0" xfId="0" applyNumberFormat="1" applyFont="1" applyFill="1" applyBorder="1" applyAlignment="1">
      <alignment horizontal="center"/>
    </xf>
    <xf numFmtId="167" fontId="9" fillId="5" borderId="0" xfId="0" applyNumberFormat="1" applyFont="1" applyFill="1" applyBorder="1"/>
    <xf numFmtId="167" fontId="19" fillId="5" borderId="0" xfId="0" applyNumberFormat="1" applyFont="1" applyFill="1"/>
    <xf numFmtId="1" fontId="2" fillId="5" borderId="0" xfId="0" applyNumberFormat="1" applyFont="1" applyFill="1" applyAlignment="1">
      <alignment vertical="center" wrapText="1"/>
    </xf>
    <xf numFmtId="1" fontId="2" fillId="5" borderId="0" xfId="0" applyNumberFormat="1" applyFont="1" applyFill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4" fontId="0" fillId="5" borderId="0" xfId="0" applyNumberFormat="1" applyFill="1" applyAlignment="1">
      <alignment vertical="center"/>
    </xf>
    <xf numFmtId="1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center" vertical="center"/>
    </xf>
    <xf numFmtId="44" fontId="19" fillId="5" borderId="0" xfId="0" applyNumberFormat="1" applyFont="1" applyFill="1"/>
    <xf numFmtId="164" fontId="19" fillId="5" borderId="0" xfId="0" applyNumberFormat="1" applyFont="1" applyFill="1"/>
    <xf numFmtId="0" fontId="19" fillId="5" borderId="0" xfId="0" applyFont="1" applyFill="1"/>
    <xf numFmtId="44" fontId="12" fillId="5" borderId="0" xfId="0" applyNumberFormat="1" applyFont="1" applyFill="1"/>
    <xf numFmtId="1" fontId="20" fillId="5" borderId="0" xfId="0" applyNumberFormat="1" applyFont="1" applyFill="1" applyAlignment="1">
      <alignment vertical="center"/>
    </xf>
    <xf numFmtId="1" fontId="2" fillId="5" borderId="0" xfId="0" applyNumberFormat="1" applyFont="1" applyFill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4" fontId="0" fillId="5" borderId="0" xfId="0" applyNumberFormat="1" applyFill="1" applyAlignment="1">
      <alignment vertical="center"/>
    </xf>
    <xf numFmtId="0" fontId="3" fillId="5" borderId="0" xfId="0" applyFont="1" applyFill="1" applyAlignment="1">
      <alignment horizontal="center"/>
    </xf>
    <xf numFmtId="0" fontId="2" fillId="5" borderId="0" xfId="0" applyFont="1" applyFill="1" applyAlignment="1">
      <alignment horizontal="center" vertical="center"/>
    </xf>
    <xf numFmtId="4" fontId="10" fillId="5" borderId="0" xfId="0" applyNumberFormat="1" applyFont="1" applyFill="1" applyAlignment="1">
      <alignment horizontal="center"/>
    </xf>
    <xf numFmtId="4" fontId="11" fillId="5" borderId="0" xfId="0" applyNumberFormat="1" applyFont="1" applyFill="1" applyAlignment="1">
      <alignment horizontal="center"/>
    </xf>
    <xf numFmtId="0" fontId="11" fillId="5" borderId="0" xfId="0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164" fontId="3" fillId="5" borderId="0" xfId="0" applyNumberFormat="1" applyFont="1" applyFill="1" applyBorder="1" applyAlignment="1">
      <alignment horizontal="center"/>
    </xf>
    <xf numFmtId="165" fontId="0" fillId="5" borderId="0" xfId="0" applyNumberFormat="1" applyFill="1"/>
    <xf numFmtId="164" fontId="0" fillId="5" borderId="0" xfId="0" applyNumberFormat="1" applyFill="1"/>
    <xf numFmtId="0" fontId="11" fillId="5" borderId="0" xfId="0" applyFont="1" applyFill="1" applyAlignment="1">
      <alignment horizontal="center"/>
    </xf>
    <xf numFmtId="166" fontId="6" fillId="5" borderId="0" xfId="0" applyNumberFormat="1" applyFont="1" applyFill="1" applyBorder="1" applyAlignment="1">
      <alignment horizontal="center"/>
    </xf>
    <xf numFmtId="0" fontId="7" fillId="5" borderId="0" xfId="0" applyFont="1" applyFill="1" applyBorder="1"/>
    <xf numFmtId="0" fontId="8" fillId="5" borderId="0" xfId="0" applyFon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0" fontId="0" fillId="5" borderId="0" xfId="0" applyFill="1" applyBorder="1"/>
    <xf numFmtId="164" fontId="0" fillId="5" borderId="0" xfId="0" applyNumberFormat="1" applyFill="1" applyBorder="1"/>
    <xf numFmtId="165" fontId="11" fillId="5" borderId="0" xfId="0" applyNumberFormat="1" applyFont="1" applyFill="1" applyAlignment="1">
      <alignment horizontal="center"/>
    </xf>
    <xf numFmtId="166" fontId="0" fillId="5" borderId="0" xfId="0" applyNumberFormat="1" applyFill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164" fontId="3" fillId="5" borderId="2" xfId="0" applyNumberFormat="1" applyFont="1" applyFill="1" applyBorder="1" applyAlignment="1">
      <alignment horizontal="center"/>
    </xf>
    <xf numFmtId="165" fontId="3" fillId="5" borderId="2" xfId="0" applyNumberFormat="1" applyFont="1" applyFill="1" applyBorder="1" applyAlignment="1">
      <alignment horizontal="center"/>
    </xf>
    <xf numFmtId="164" fontId="3" fillId="5" borderId="3" xfId="0" applyNumberFormat="1" applyFont="1" applyFill="1" applyBorder="1" applyAlignment="1"/>
    <xf numFmtId="0" fontId="4" fillId="5" borderId="0" xfId="0" applyFont="1" applyFill="1" applyAlignment="1">
      <alignment horizontal="center"/>
    </xf>
    <xf numFmtId="0" fontId="4" fillId="5" borderId="4" xfId="0" applyFont="1" applyFill="1" applyBorder="1" applyAlignment="1">
      <alignment horizontal="center" vertical="center" wrapText="1"/>
    </xf>
    <xf numFmtId="165" fontId="4" fillId="5" borderId="0" xfId="0" applyNumberFormat="1" applyFont="1" applyFill="1" applyAlignment="1">
      <alignment horizontal="center"/>
    </xf>
    <xf numFmtId="168" fontId="14" fillId="5" borderId="0" xfId="0" applyNumberFormat="1" applyFont="1" applyFill="1" applyBorder="1" applyAlignment="1">
      <alignment horizontal="right"/>
    </xf>
    <xf numFmtId="166" fontId="0" fillId="5" borderId="0" xfId="0" applyNumberFormat="1" applyFill="1"/>
    <xf numFmtId="166" fontId="11" fillId="5" borderId="0" xfId="0" applyNumberFormat="1" applyFont="1" applyFill="1"/>
    <xf numFmtId="168" fontId="11" fillId="5" borderId="0" xfId="0" applyNumberFormat="1" applyFont="1" applyFill="1" applyBorder="1" applyAlignment="1">
      <alignment horizontal="center"/>
    </xf>
    <xf numFmtId="166" fontId="11" fillId="5" borderId="0" xfId="0" applyNumberFormat="1" applyFont="1" applyFill="1" applyAlignment="1">
      <alignment horizontal="center"/>
    </xf>
    <xf numFmtId="0" fontId="4" fillId="5" borderId="0" xfId="0" applyFont="1" applyFill="1" applyBorder="1" applyAlignment="1"/>
    <xf numFmtId="0" fontId="4" fillId="5" borderId="0" xfId="0" applyFont="1" applyFill="1" applyBorder="1" applyAlignment="1">
      <alignment horizontal="center" vertical="center" wrapText="1"/>
    </xf>
    <xf numFmtId="4" fontId="4" fillId="5" borderId="0" xfId="0" applyNumberFormat="1" applyFont="1" applyFill="1" applyBorder="1" applyAlignment="1">
      <alignment horizontal="center"/>
    </xf>
    <xf numFmtId="166" fontId="15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/>
    </xf>
    <xf numFmtId="44" fontId="11" fillId="5" borderId="0" xfId="1" applyFont="1" applyFill="1" applyAlignment="1">
      <alignment horizontal="right"/>
    </xf>
    <xf numFmtId="164" fontId="13" fillId="5" borderId="0" xfId="0" applyNumberFormat="1" applyFont="1" applyFill="1"/>
    <xf numFmtId="166" fontId="15" fillId="5" borderId="0" xfId="0" applyNumberFormat="1" applyFont="1" applyFill="1" applyBorder="1" applyAlignment="1">
      <alignment horizontal="center"/>
    </xf>
    <xf numFmtId="1" fontId="2" fillId="5" borderId="0" xfId="0" applyNumberFormat="1" applyFont="1" applyFill="1" applyAlignment="1">
      <alignment vertical="center"/>
    </xf>
    <xf numFmtId="0" fontId="21" fillId="5" borderId="0" xfId="0" applyFont="1" applyFill="1"/>
    <xf numFmtId="164" fontId="18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0" fillId="5" borderId="5" xfId="0" applyFill="1" applyBorder="1"/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885824</xdr:colOff>
      <xdr:row>21</xdr:row>
      <xdr:rowOff>57149</xdr:rowOff>
    </xdr:from>
    <xdr:to>
      <xdr:col>21</xdr:col>
      <xdr:colOff>637101</xdr:colOff>
      <xdr:row>55</xdr:row>
      <xdr:rowOff>104774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499" y="4210049"/>
          <a:ext cx="2323027" cy="1571625"/>
        </a:xfrm>
        <a:prstGeom prst="rect">
          <a:avLst/>
        </a:prstGeom>
      </xdr:spPr>
    </xdr:pic>
    <xdr:clientData/>
  </xdr:twoCellAnchor>
  <xdr:twoCellAnchor>
    <xdr:from>
      <xdr:col>3</xdr:col>
      <xdr:colOff>238125</xdr:colOff>
      <xdr:row>16</xdr:row>
      <xdr:rowOff>95250</xdr:rowOff>
    </xdr:from>
    <xdr:to>
      <xdr:col>4</xdr:col>
      <xdr:colOff>323850</xdr:colOff>
      <xdr:row>21</xdr:row>
      <xdr:rowOff>28575</xdr:rowOff>
    </xdr:to>
    <xdr:cxnSp macro="">
      <xdr:nvCxnSpPr>
        <xdr:cNvPr id="4" name="Connecteur droit avec flèche 3"/>
        <xdr:cNvCxnSpPr/>
      </xdr:nvCxnSpPr>
      <xdr:spPr>
        <a:xfrm flipV="1">
          <a:off x="2581275" y="3295650"/>
          <a:ext cx="781050" cy="885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15</xdr:row>
      <xdr:rowOff>133350</xdr:rowOff>
    </xdr:from>
    <xdr:to>
      <xdr:col>9</xdr:col>
      <xdr:colOff>342900</xdr:colOff>
      <xdr:row>21</xdr:row>
      <xdr:rowOff>0</xdr:rowOff>
    </xdr:to>
    <xdr:cxnSp macro="">
      <xdr:nvCxnSpPr>
        <xdr:cNvPr id="6" name="Connecteur droit avec flèche 5"/>
        <xdr:cNvCxnSpPr/>
      </xdr:nvCxnSpPr>
      <xdr:spPr>
        <a:xfrm flipV="1">
          <a:off x="4752975" y="3143250"/>
          <a:ext cx="2076450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15</xdr:row>
      <xdr:rowOff>180975</xdr:rowOff>
    </xdr:from>
    <xdr:to>
      <xdr:col>22</xdr:col>
      <xdr:colOff>438150</xdr:colOff>
      <xdr:row>23</xdr:row>
      <xdr:rowOff>19050</xdr:rowOff>
    </xdr:to>
    <xdr:cxnSp macro="">
      <xdr:nvCxnSpPr>
        <xdr:cNvPr id="8" name="Connecteur droit avec flèche 7"/>
        <xdr:cNvCxnSpPr/>
      </xdr:nvCxnSpPr>
      <xdr:spPr>
        <a:xfrm flipH="1" flipV="1">
          <a:off x="7381875" y="3190875"/>
          <a:ext cx="1409700" cy="1362075"/>
        </a:xfrm>
        <a:prstGeom prst="straightConnector1">
          <a:avLst/>
        </a:prstGeom>
        <a:ln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95251</xdr:colOff>
      <xdr:row>25</xdr:row>
      <xdr:rowOff>9525</xdr:rowOff>
    </xdr:from>
    <xdr:to>
      <xdr:col>22</xdr:col>
      <xdr:colOff>628650</xdr:colOff>
      <xdr:row>57</xdr:row>
      <xdr:rowOff>38100</xdr:rowOff>
    </xdr:to>
    <xdr:cxnSp macro="">
      <xdr:nvCxnSpPr>
        <xdr:cNvPr id="10" name="Connecteur droit avec flèche 9"/>
        <xdr:cNvCxnSpPr/>
      </xdr:nvCxnSpPr>
      <xdr:spPr>
        <a:xfrm flipH="1">
          <a:off x="4362451" y="4924425"/>
          <a:ext cx="4619624" cy="1171575"/>
        </a:xfrm>
        <a:prstGeom prst="straightConnector1">
          <a:avLst/>
        </a:prstGeom>
        <a:ln>
          <a:prstDash val="sysDash"/>
          <a:tailEnd type="arrow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485776</xdr:colOff>
      <xdr:row>17</xdr:row>
      <xdr:rowOff>9525</xdr:rowOff>
    </xdr:from>
    <xdr:to>
      <xdr:col>5</xdr:col>
      <xdr:colOff>352425</xdr:colOff>
      <xdr:row>57</xdr:row>
      <xdr:rowOff>9525</xdr:rowOff>
    </xdr:to>
    <xdr:cxnSp macro="">
      <xdr:nvCxnSpPr>
        <xdr:cNvPr id="12" name="Connecteur droit avec flèche 11"/>
        <xdr:cNvCxnSpPr/>
      </xdr:nvCxnSpPr>
      <xdr:spPr>
        <a:xfrm flipH="1" flipV="1">
          <a:off x="3524251" y="3400425"/>
          <a:ext cx="400049" cy="2667000"/>
        </a:xfrm>
        <a:prstGeom prst="straightConnector1">
          <a:avLst/>
        </a:prstGeom>
        <a:ln>
          <a:prstDash val="lgDashDot"/>
          <a:tailEnd type="arrow"/>
        </a:ln>
      </xdr:spPr>
      <xdr:style>
        <a:lnRef idx="2">
          <a:schemeClr val="accent4"/>
        </a:lnRef>
        <a:fillRef idx="0">
          <a:schemeClr val="accent4"/>
        </a:fillRef>
        <a:effectRef idx="1">
          <a:schemeClr val="accent4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0"/>
  <sheetViews>
    <sheetView tabSelected="1" workbookViewId="0">
      <selection activeCell="W53" sqref="W53"/>
    </sheetView>
  </sheetViews>
  <sheetFormatPr baseColWidth="10" defaultRowHeight="15" x14ac:dyDescent="0.25"/>
  <cols>
    <col min="1" max="1" width="14.85546875" customWidth="1"/>
    <col min="2" max="2" width="8.7109375" customWidth="1"/>
    <col min="3" max="3" width="11.5703125" bestFit="1" customWidth="1"/>
    <col min="4" max="4" width="10.42578125" bestFit="1" customWidth="1"/>
    <col min="5" max="5" width="8" bestFit="1" customWidth="1"/>
    <col min="6" max="6" width="10.42578125" bestFit="1" customWidth="1"/>
    <col min="7" max="7" width="11.28515625" bestFit="1" customWidth="1"/>
    <col min="8" max="8" width="13.28515625" bestFit="1" customWidth="1"/>
    <col min="9" max="9" width="8.7109375" customWidth="1"/>
    <col min="10" max="10" width="13.28515625" bestFit="1" customWidth="1"/>
    <col min="11" max="11" width="3.28515625" customWidth="1"/>
    <col min="12" max="12" width="15.7109375" style="4" hidden="1" customWidth="1"/>
    <col min="13" max="13" width="5.28515625" hidden="1" customWidth="1"/>
    <col min="14" max="14" width="15.5703125" hidden="1" customWidth="1"/>
    <col min="15" max="19" width="0" hidden="1" customWidth="1"/>
    <col min="20" max="20" width="20.42578125" hidden="1" customWidth="1"/>
    <col min="21" max="21" width="0" hidden="1" customWidth="1"/>
  </cols>
  <sheetData>
    <row r="1" spans="1:21" ht="15.75" thickBot="1" x14ac:dyDescent="0.3">
      <c r="A1" s="13"/>
      <c r="B1" s="14"/>
      <c r="C1" s="15"/>
      <c r="D1" s="16"/>
      <c r="E1" s="17"/>
      <c r="F1" s="3"/>
      <c r="G1" s="3"/>
      <c r="H1" s="18" t="s">
        <v>5</v>
      </c>
      <c r="I1" s="19" t="s">
        <v>6</v>
      </c>
      <c r="K1" s="5"/>
      <c r="N1" s="10" t="s">
        <v>7</v>
      </c>
      <c r="O1" s="10" t="s">
        <v>8</v>
      </c>
      <c r="P1" s="20" t="s">
        <v>9</v>
      </c>
      <c r="R1" s="165"/>
      <c r="S1" s="21"/>
      <c r="T1" s="22" t="s">
        <v>10</v>
      </c>
      <c r="U1" s="23">
        <v>0.99</v>
      </c>
    </row>
    <row r="2" spans="1:21" ht="16.5" thickBot="1" x14ac:dyDescent="0.3">
      <c r="A2" s="24"/>
      <c r="B2" s="25"/>
      <c r="C2" s="26"/>
      <c r="D2" s="27">
        <f>SUMIF($C$8:$C$13,"=X",$D$8:$D$13)</f>
        <v>1000</v>
      </c>
      <c r="E2" s="28" t="s">
        <v>11</v>
      </c>
      <c r="F2" s="28"/>
      <c r="G2" s="28"/>
      <c r="H2" s="29">
        <f>SUMIF($C$8:$C$12,"=X",$H$8:$H$12)</f>
        <v>2005.8</v>
      </c>
      <c r="I2" s="30">
        <f>IF(D2=0,"",H2/D2)</f>
        <v>2.0057999999999998</v>
      </c>
      <c r="K2" s="13"/>
      <c r="N2" s="31">
        <f>H2</f>
        <v>2005.8</v>
      </c>
      <c r="O2" s="32">
        <f>IF(N2&lt;0,-(N2*$U$7),N2*$U$7)</f>
        <v>4.0115999999999996</v>
      </c>
      <c r="P2" s="33">
        <f>IF(N2&lt;1101,$U$1,N2*$U$2)</f>
        <v>1.8052199999999998</v>
      </c>
      <c r="Q2" s="33">
        <f>IF(P2&gt;$U$3,$U$3,P2)</f>
        <v>1.8052199999999998</v>
      </c>
      <c r="R2" s="34">
        <f>O2+Q2</f>
        <v>5.8168199999999999</v>
      </c>
      <c r="S2" s="35"/>
      <c r="T2" s="22" t="s">
        <v>12</v>
      </c>
      <c r="U2" s="36">
        <v>8.9999999999999998E-4</v>
      </c>
    </row>
    <row r="3" spans="1:21" ht="15.75" customHeight="1" x14ac:dyDescent="0.25">
      <c r="A3" s="24"/>
      <c r="B3" s="25"/>
      <c r="C3" s="37"/>
      <c r="D3" s="38"/>
      <c r="E3" s="39"/>
      <c r="F3" s="39"/>
      <c r="G3" s="39"/>
      <c r="H3" s="40"/>
      <c r="I3" s="41"/>
      <c r="K3" s="24"/>
      <c r="N3" s="31">
        <f>F3</f>
        <v>0</v>
      </c>
      <c r="O3" s="32">
        <f>IF(N3&lt;0,-(N3*$U$7),N3*$U$7)</f>
        <v>0</v>
      </c>
      <c r="P3" s="33">
        <f>IF(N3&lt;1101,$U$1,N3*$U$2)</f>
        <v>0.99</v>
      </c>
      <c r="Q3" s="33">
        <f>IF(P3&gt;$U$3,$U$3,P3)</f>
        <v>0.99</v>
      </c>
      <c r="R3" s="34">
        <f>O3+Q3</f>
        <v>0.99</v>
      </c>
      <c r="S3" s="32"/>
      <c r="T3" s="42" t="s">
        <v>13</v>
      </c>
      <c r="U3" s="43">
        <v>12</v>
      </c>
    </row>
    <row r="4" spans="1:21" x14ac:dyDescent="0.25">
      <c r="C4" s="37"/>
      <c r="D4" s="44"/>
      <c r="E4" s="44"/>
      <c r="F4" s="44"/>
      <c r="G4" s="44"/>
      <c r="H4" s="45" t="s">
        <v>14</v>
      </c>
      <c r="I4" s="46">
        <f>IF(I3-I2=0,"",I3-I2)</f>
        <v>-2.0057999999999998</v>
      </c>
      <c r="K4" s="24"/>
      <c r="S4" s="32"/>
    </row>
    <row r="5" spans="1:21" ht="15.75" x14ac:dyDescent="0.25">
      <c r="A5" s="47"/>
      <c r="B5" s="48"/>
      <c r="C5" s="37"/>
      <c r="D5" s="44"/>
      <c r="E5" s="44"/>
      <c r="F5" s="44"/>
      <c r="G5" s="44"/>
      <c r="H5" s="44"/>
      <c r="I5" s="44"/>
      <c r="S5" s="32"/>
      <c r="T5" s="3"/>
      <c r="U5" s="50"/>
    </row>
    <row r="6" spans="1:21" ht="15.75" x14ac:dyDescent="0.25">
      <c r="B6" s="48"/>
      <c r="C6" s="51"/>
      <c r="E6" s="52"/>
      <c r="F6" s="44"/>
      <c r="G6" s="44"/>
      <c r="H6" s="44"/>
      <c r="I6" s="44"/>
      <c r="N6" s="9" t="s">
        <v>1</v>
      </c>
      <c r="O6" s="10" t="s">
        <v>2</v>
      </c>
      <c r="P6" s="11" t="s">
        <v>3</v>
      </c>
      <c r="Q6" s="11"/>
      <c r="R6" s="12" t="s">
        <v>4</v>
      </c>
      <c r="S6" s="53"/>
      <c r="T6" s="54" t="s">
        <v>15</v>
      </c>
      <c r="U6" s="36">
        <v>0.34499999999999997</v>
      </c>
    </row>
    <row r="7" spans="1:21" ht="15.75" x14ac:dyDescent="0.25">
      <c r="B7" s="49"/>
      <c r="C7" s="55"/>
      <c r="D7" s="52" t="s">
        <v>16</v>
      </c>
      <c r="E7" s="56" t="s">
        <v>17</v>
      </c>
      <c r="F7" s="56" t="s">
        <v>18</v>
      </c>
      <c r="G7" s="56" t="s">
        <v>19</v>
      </c>
      <c r="H7" s="57" t="s">
        <v>5</v>
      </c>
      <c r="I7" s="57" t="s">
        <v>6</v>
      </c>
      <c r="K7" s="47"/>
      <c r="N7" s="10" t="s">
        <v>7</v>
      </c>
      <c r="O7" s="10" t="s">
        <v>8</v>
      </c>
      <c r="P7" s="20" t="s">
        <v>9</v>
      </c>
      <c r="R7" s="12"/>
      <c r="S7" s="53"/>
      <c r="T7" s="22" t="s">
        <v>20</v>
      </c>
      <c r="U7" s="36">
        <v>2E-3</v>
      </c>
    </row>
    <row r="8" spans="1:21" ht="15.75" x14ac:dyDescent="0.25">
      <c r="B8" s="48"/>
      <c r="C8" s="58" t="s">
        <v>0</v>
      </c>
      <c r="D8" s="59">
        <v>1000</v>
      </c>
      <c r="E8" s="60">
        <v>2</v>
      </c>
      <c r="F8" s="3">
        <f>D8*E8</f>
        <v>2000</v>
      </c>
      <c r="G8" s="34">
        <f>IF(F8=0,0,R8)</f>
        <v>5.8</v>
      </c>
      <c r="H8" s="61">
        <f>IF(C8="","0",F8+G8)</f>
        <v>2005.8</v>
      </c>
      <c r="I8" s="62">
        <f>IF(C8=0,"",H8/D8)</f>
        <v>2.0057999999999998</v>
      </c>
      <c r="N8" s="31">
        <f>F8</f>
        <v>2000</v>
      </c>
      <c r="O8" s="32">
        <f>IF(N8&lt;0,-(N8*$U$7),N8*$U$7)</f>
        <v>4</v>
      </c>
      <c r="P8" s="33">
        <f>IF(N8&lt;1101,$U$1,N8*$U$2)</f>
        <v>1.8</v>
      </c>
      <c r="Q8" s="33">
        <f>IF(P8&gt;$U$3,$U$3,P8)</f>
        <v>1.8</v>
      </c>
      <c r="R8" s="34">
        <f>O8+Q8</f>
        <v>5.8</v>
      </c>
    </row>
    <row r="9" spans="1:21" ht="15.75" x14ac:dyDescent="0.25">
      <c r="B9" s="48"/>
      <c r="C9" s="58"/>
      <c r="D9" s="59"/>
      <c r="E9" s="60"/>
      <c r="F9" s="3"/>
      <c r="G9" s="34"/>
      <c r="H9" s="61"/>
      <c r="I9" s="62"/>
      <c r="N9" s="31">
        <f>F9</f>
        <v>0</v>
      </c>
      <c r="O9" s="32">
        <f>IF(N9&lt;0,-(N9*$U$7),N9*$U$7)</f>
        <v>0</v>
      </c>
      <c r="P9" s="33">
        <f>IF(N9&lt;1101,$U$1,N9*$U$2)</f>
        <v>0.99</v>
      </c>
      <c r="Q9" s="33">
        <f>IF(P9&gt;$U$3,$U$3,P9)</f>
        <v>0.99</v>
      </c>
      <c r="R9" s="34">
        <f>O9+Q9</f>
        <v>0.99</v>
      </c>
    </row>
    <row r="10" spans="1:21" ht="15.75" x14ac:dyDescent="0.25">
      <c r="A10" s="63"/>
      <c r="B10" s="48"/>
      <c r="C10" s="58"/>
      <c r="D10" s="59"/>
      <c r="E10" s="60"/>
      <c r="F10" s="3"/>
      <c r="G10" s="34"/>
      <c r="H10" s="61"/>
      <c r="I10" s="62"/>
      <c r="K10" s="63"/>
      <c r="N10" s="31">
        <f>F10</f>
        <v>0</v>
      </c>
      <c r="O10" s="32">
        <f>IF(N10&lt;0,-(N10*$U$7),N10*$U$7)</f>
        <v>0</v>
      </c>
      <c r="P10" s="33">
        <f>IF(N10&lt;1101,$U$1,N10*$U$2)</f>
        <v>0.99</v>
      </c>
      <c r="Q10" s="33">
        <f>IF(P10&gt;$U$3,$U$3,P10)</f>
        <v>0.99</v>
      </c>
      <c r="R10" s="34">
        <f>O10+Q10</f>
        <v>0.99</v>
      </c>
    </row>
    <row r="11" spans="1:21" ht="15.75" x14ac:dyDescent="0.25">
      <c r="A11" s="16"/>
      <c r="B11" s="64"/>
      <c r="C11" s="65"/>
      <c r="D11" s="59"/>
      <c r="E11" s="60"/>
      <c r="F11" s="3"/>
      <c r="G11" s="34"/>
      <c r="H11" s="61"/>
      <c r="I11" s="62"/>
      <c r="K11" s="16"/>
      <c r="N11" s="31">
        <f>F11</f>
        <v>0</v>
      </c>
      <c r="O11" s="32">
        <f t="shared" ref="O11:O16" si="0">IF(N11&lt;0,-(N11*$U$7),N11*$U$7)</f>
        <v>0</v>
      </c>
      <c r="P11" s="33">
        <f t="shared" ref="P11:P16" si="1">IF(N11&lt;1101,$U$1,N11*$U$2)</f>
        <v>0.99</v>
      </c>
      <c r="Q11" s="33">
        <f t="shared" ref="Q11:Q16" si="2">IF(P11&gt;$U$3,$U$3,P11)</f>
        <v>0.99</v>
      </c>
      <c r="R11" s="34">
        <f>O11+Q11</f>
        <v>0.99</v>
      </c>
    </row>
    <row r="12" spans="1:21" ht="15.75" x14ac:dyDescent="0.25">
      <c r="A12" s="16"/>
      <c r="B12" s="64"/>
      <c r="C12" s="65"/>
      <c r="D12" s="59"/>
      <c r="E12" s="60"/>
      <c r="F12" s="3"/>
      <c r="G12" s="34"/>
      <c r="H12" s="61"/>
      <c r="I12" s="62"/>
      <c r="K12" s="16"/>
      <c r="N12" s="31">
        <f>F12</f>
        <v>0</v>
      </c>
      <c r="O12" s="32">
        <f t="shared" si="0"/>
        <v>0</v>
      </c>
      <c r="P12" s="33">
        <f t="shared" si="1"/>
        <v>0.99</v>
      </c>
      <c r="Q12" s="33">
        <f t="shared" si="2"/>
        <v>0.99</v>
      </c>
      <c r="R12" s="34">
        <f>O12+Q12</f>
        <v>0.99</v>
      </c>
    </row>
    <row r="13" spans="1:21" ht="15.75" x14ac:dyDescent="0.25">
      <c r="A13" s="16"/>
      <c r="B13" s="64"/>
      <c r="C13" s="65"/>
      <c r="D13" s="4"/>
      <c r="E13" s="60"/>
      <c r="F13" s="3"/>
      <c r="G13" s="34"/>
      <c r="H13" s="61"/>
      <c r="I13" s="61"/>
      <c r="K13" s="16"/>
      <c r="N13" s="31"/>
      <c r="O13" s="32"/>
      <c r="P13" s="33"/>
      <c r="Q13" s="33"/>
      <c r="R13" s="34"/>
    </row>
    <row r="14" spans="1:21" ht="16.5" customHeight="1" x14ac:dyDescent="0.25">
      <c r="A14" s="66"/>
      <c r="B14" s="67"/>
      <c r="C14" s="68" t="s">
        <v>21</v>
      </c>
      <c r="D14" s="68"/>
      <c r="E14" s="68"/>
      <c r="F14" s="68"/>
      <c r="G14" s="68"/>
      <c r="H14" s="68"/>
      <c r="I14" s="16"/>
      <c r="J14" s="69"/>
      <c r="K14" s="66"/>
      <c r="L14" s="70"/>
      <c r="N14" s="31"/>
      <c r="O14" s="32"/>
      <c r="P14" s="33"/>
      <c r="Q14" s="33"/>
      <c r="R14" s="34"/>
    </row>
    <row r="15" spans="1:21" ht="15.75" x14ac:dyDescent="0.25">
      <c r="A15" s="66"/>
      <c r="B15" s="71"/>
      <c r="C15" s="26"/>
      <c r="D15" s="72" t="s">
        <v>16</v>
      </c>
      <c r="F15" s="72" t="s">
        <v>22</v>
      </c>
      <c r="G15" s="72" t="s">
        <v>23</v>
      </c>
      <c r="H15" s="73" t="s">
        <v>24</v>
      </c>
      <c r="I15" s="74" t="s">
        <v>25</v>
      </c>
      <c r="J15" s="73" t="s">
        <v>26</v>
      </c>
      <c r="K15" s="66"/>
      <c r="L15" s="73"/>
      <c r="N15" s="31"/>
      <c r="O15" s="32"/>
      <c r="P15" s="33"/>
      <c r="Q15" s="33"/>
      <c r="R15" s="34"/>
    </row>
    <row r="16" spans="1:21" x14ac:dyDescent="0.25">
      <c r="A16" s="16"/>
      <c r="B16" s="75"/>
      <c r="C16" s="76"/>
      <c r="D16" s="77">
        <v>1000</v>
      </c>
      <c r="E16" s="78">
        <v>2.1</v>
      </c>
      <c r="F16" s="79">
        <f>D16*E16</f>
        <v>2100</v>
      </c>
      <c r="G16" s="80">
        <f>F16-G17</f>
        <v>2093.91</v>
      </c>
      <c r="H16" s="80">
        <f>H17*D16</f>
        <v>2005.7999999999997</v>
      </c>
      <c r="I16" s="80">
        <f>G16-H16</f>
        <v>88.110000000000127</v>
      </c>
      <c r="J16" s="80">
        <f>I16-J17</f>
        <v>57.71205000000009</v>
      </c>
      <c r="K16" s="16"/>
      <c r="L16" s="82"/>
      <c r="N16" s="31">
        <f>F16</f>
        <v>2100</v>
      </c>
      <c r="O16" s="32">
        <f t="shared" si="0"/>
        <v>4.2</v>
      </c>
      <c r="P16" s="33">
        <f t="shared" si="1"/>
        <v>1.89</v>
      </c>
      <c r="Q16" s="33">
        <f t="shared" si="2"/>
        <v>1.89</v>
      </c>
      <c r="R16" s="83">
        <f>IF(N16=0,"0",O16+Q16)</f>
        <v>6.09</v>
      </c>
    </row>
    <row r="17" spans="1:25" x14ac:dyDescent="0.25">
      <c r="C17" s="81"/>
      <c r="D17" s="77"/>
      <c r="E17" s="78"/>
      <c r="F17" s="79"/>
      <c r="G17" s="84">
        <f>R16</f>
        <v>6.09</v>
      </c>
      <c r="H17" s="85">
        <f>$I$2</f>
        <v>2.0057999999999998</v>
      </c>
      <c r="I17" s="86"/>
      <c r="J17" s="87">
        <f>I16*$U$6</f>
        <v>30.397950000000041</v>
      </c>
      <c r="L17" s="88"/>
      <c r="N17" s="31"/>
      <c r="O17" s="32"/>
      <c r="P17" s="33"/>
      <c r="Q17" s="33"/>
      <c r="R17" s="83"/>
    </row>
    <row r="18" spans="1:25" x14ac:dyDescent="0.25">
      <c r="C18" s="90"/>
      <c r="D18" s="91"/>
      <c r="E18" s="164"/>
      <c r="F18" s="92"/>
      <c r="G18" s="84"/>
      <c r="H18" s="85"/>
      <c r="I18" s="86"/>
      <c r="J18" s="87"/>
      <c r="L18" s="88"/>
      <c r="N18" s="31"/>
      <c r="O18" s="32"/>
      <c r="P18" s="33"/>
      <c r="Q18" s="33"/>
      <c r="R18" s="83"/>
    </row>
    <row r="19" spans="1:25" x14ac:dyDescent="0.25">
      <c r="C19" s="90"/>
      <c r="D19" s="91"/>
      <c r="E19" s="164"/>
      <c r="F19" s="92"/>
      <c r="G19" s="84"/>
      <c r="H19" s="85"/>
      <c r="I19" s="86"/>
      <c r="J19" s="87"/>
      <c r="L19" s="88"/>
      <c r="N19" s="31"/>
      <c r="O19" s="32"/>
      <c r="P19" s="33"/>
      <c r="Q19" s="33"/>
      <c r="R19" s="83"/>
    </row>
    <row r="20" spans="1:25" x14ac:dyDescent="0.25">
      <c r="C20" s="90"/>
      <c r="D20" s="91"/>
      <c r="E20" s="164"/>
      <c r="F20" s="92"/>
      <c r="G20" s="84"/>
      <c r="H20" s="85"/>
      <c r="I20" s="86"/>
      <c r="J20" s="87"/>
      <c r="L20" s="88"/>
      <c r="N20" s="31"/>
      <c r="O20" s="32"/>
      <c r="P20" s="33"/>
      <c r="Q20" s="33"/>
      <c r="R20" s="83"/>
    </row>
    <row r="21" spans="1:25" x14ac:dyDescent="0.25">
      <c r="D21" s="89"/>
      <c r="E21" s="50"/>
      <c r="L21" s="73"/>
      <c r="N21" s="31"/>
      <c r="O21" s="32"/>
      <c r="P21" s="33"/>
      <c r="Q21" s="33"/>
      <c r="R21" s="83"/>
    </row>
    <row r="22" spans="1:25" s="4" customFormat="1" x14ac:dyDescent="0.25">
      <c r="A22" s="97" t="s">
        <v>34</v>
      </c>
      <c r="B22"/>
      <c r="C22" s="98" t="s">
        <v>35</v>
      </c>
      <c r="D22" s="99"/>
      <c r="E22" s="100"/>
      <c r="F22" s="98"/>
      <c r="G22" s="98"/>
      <c r="H22" s="98"/>
      <c r="I22" s="98"/>
      <c r="J22" s="98"/>
      <c r="K22" s="98"/>
      <c r="L22" s="101"/>
      <c r="M22" s="98"/>
      <c r="N22" s="102"/>
      <c r="O22" s="103"/>
      <c r="P22" s="104"/>
      <c r="Q22" s="104"/>
      <c r="R22" s="105"/>
      <c r="S22" s="98"/>
      <c r="T22" s="98"/>
      <c r="U22" s="98"/>
      <c r="V22" s="98"/>
      <c r="W22" s="98"/>
      <c r="X22" s="98"/>
      <c r="Y22" s="98"/>
    </row>
    <row r="23" spans="1:25" s="4" customFormat="1" x14ac:dyDescent="0.25">
      <c r="A23"/>
      <c r="B23"/>
      <c r="C23" s="98"/>
      <c r="D23" s="99"/>
      <c r="E23" s="100"/>
      <c r="F23" s="98"/>
      <c r="G23" s="98"/>
      <c r="H23" s="98"/>
      <c r="I23" s="98"/>
      <c r="J23" s="98"/>
      <c r="K23" s="98"/>
      <c r="L23" s="101"/>
      <c r="M23" s="98"/>
      <c r="N23" s="102"/>
      <c r="O23" s="103"/>
      <c r="P23" s="104"/>
      <c r="Q23" s="104"/>
      <c r="R23" s="105"/>
      <c r="S23" s="98"/>
      <c r="T23" s="98"/>
      <c r="U23" s="98"/>
      <c r="V23" s="98"/>
      <c r="W23" s="98"/>
      <c r="X23" s="98"/>
      <c r="Y23" s="98"/>
    </row>
    <row r="24" spans="1:25" s="4" customFormat="1" ht="15" customHeight="1" x14ac:dyDescent="0.25">
      <c r="A24"/>
      <c r="B24"/>
      <c r="C24" s="98" t="s">
        <v>27</v>
      </c>
      <c r="D24" s="99"/>
      <c r="E24" s="100"/>
      <c r="F24" s="98"/>
      <c r="G24" s="98"/>
      <c r="H24" s="98"/>
      <c r="I24" s="98"/>
      <c r="J24" s="98"/>
      <c r="K24" s="98"/>
      <c r="L24" s="101"/>
      <c r="M24" s="98"/>
      <c r="N24" s="102"/>
      <c r="O24" s="103"/>
      <c r="P24" s="104"/>
      <c r="Q24" s="104"/>
      <c r="R24" s="105"/>
      <c r="S24" s="98"/>
      <c r="T24" s="98"/>
      <c r="U24" s="98"/>
      <c r="V24" s="98"/>
      <c r="W24" s="98" t="s">
        <v>32</v>
      </c>
      <c r="X24" s="98"/>
      <c r="Y24" s="98"/>
    </row>
    <row r="25" spans="1:25" s="4" customFormat="1" x14ac:dyDescent="0.25">
      <c r="C25" s="100"/>
      <c r="D25" s="99"/>
      <c r="E25" s="98"/>
      <c r="F25" s="106"/>
      <c r="G25" s="106"/>
      <c r="H25" s="101"/>
      <c r="I25" s="107"/>
      <c r="J25" s="101"/>
      <c r="K25" s="98"/>
      <c r="L25" s="108"/>
      <c r="M25" s="98"/>
      <c r="N25" s="102"/>
      <c r="O25" s="103"/>
      <c r="P25" s="104"/>
      <c r="Q25" s="104"/>
      <c r="R25" s="105"/>
      <c r="S25" s="98"/>
      <c r="T25" s="98"/>
      <c r="U25" s="98"/>
      <c r="V25" s="98"/>
      <c r="W25" s="98" t="s">
        <v>31</v>
      </c>
      <c r="X25" s="98"/>
      <c r="Y25" s="98"/>
    </row>
    <row r="26" spans="1:25" s="4" customFormat="1" x14ac:dyDescent="0.25">
      <c r="C26" s="100"/>
      <c r="D26" s="99"/>
      <c r="E26" s="98"/>
      <c r="F26" s="106"/>
      <c r="G26" s="106"/>
      <c r="H26" s="101"/>
      <c r="I26" s="107"/>
      <c r="J26" s="101"/>
      <c r="K26" s="98"/>
      <c r="L26" s="109"/>
      <c r="M26" s="98"/>
      <c r="N26" s="102"/>
      <c r="O26" s="103"/>
      <c r="P26" s="104"/>
      <c r="Q26" s="104"/>
      <c r="R26" s="105"/>
      <c r="S26" s="98"/>
      <c r="T26" s="98"/>
      <c r="U26" s="98"/>
      <c r="V26" s="98"/>
      <c r="W26" s="98"/>
      <c r="X26" s="98"/>
      <c r="Y26" s="98"/>
    </row>
    <row r="27" spans="1:25" s="4" customFormat="1" hidden="1" x14ac:dyDescent="0.25">
      <c r="C27" s="110"/>
      <c r="D27" s="111"/>
      <c r="E27" s="112"/>
      <c r="F27" s="113"/>
      <c r="G27" s="108"/>
      <c r="H27" s="108"/>
      <c r="I27" s="108"/>
      <c r="J27" s="108"/>
      <c r="K27" s="98"/>
      <c r="L27" s="101"/>
      <c r="M27" s="98"/>
      <c r="N27" s="102"/>
      <c r="O27" s="103"/>
      <c r="P27" s="104"/>
      <c r="Q27" s="104"/>
      <c r="R27" s="105"/>
      <c r="S27" s="98"/>
      <c r="T27" s="98"/>
      <c r="U27" s="98"/>
      <c r="V27" s="98"/>
      <c r="W27" s="98" t="s">
        <v>33</v>
      </c>
      <c r="X27" s="98"/>
      <c r="Y27" s="98"/>
    </row>
    <row r="28" spans="1:25" s="4" customFormat="1" hidden="1" x14ac:dyDescent="0.25">
      <c r="C28" s="114"/>
      <c r="D28" s="115"/>
      <c r="E28" s="112"/>
      <c r="F28" s="113"/>
      <c r="G28" s="116"/>
      <c r="H28" s="117"/>
      <c r="I28" s="118"/>
      <c r="J28" s="109"/>
      <c r="K28" s="98"/>
      <c r="L28" s="108"/>
      <c r="M28" s="98"/>
      <c r="N28" s="102"/>
      <c r="O28" s="103"/>
      <c r="P28" s="104"/>
      <c r="Q28" s="104"/>
      <c r="R28" s="105"/>
      <c r="S28" s="98"/>
      <c r="T28" s="98"/>
      <c r="U28" s="98"/>
      <c r="V28" s="98"/>
      <c r="W28" s="98"/>
      <c r="X28" s="98"/>
      <c r="Y28" s="98"/>
    </row>
    <row r="29" spans="1:25" s="4" customFormat="1" hidden="1" x14ac:dyDescent="0.25">
      <c r="C29" s="100"/>
      <c r="D29" s="99"/>
      <c r="E29" s="98"/>
      <c r="F29" s="106"/>
      <c r="G29" s="106"/>
      <c r="H29" s="101"/>
      <c r="I29" s="107"/>
      <c r="J29" s="101"/>
      <c r="K29" s="98"/>
      <c r="L29" s="109"/>
      <c r="M29" s="98"/>
      <c r="N29" s="102"/>
      <c r="O29" s="103"/>
      <c r="P29" s="104"/>
      <c r="Q29" s="104"/>
      <c r="R29" s="119"/>
      <c r="S29" s="98"/>
      <c r="T29" s="98"/>
      <c r="U29" s="98"/>
      <c r="V29" s="98"/>
      <c r="W29" s="98"/>
      <c r="X29" s="98"/>
      <c r="Y29" s="98"/>
    </row>
    <row r="30" spans="1:25" s="4" customFormat="1" ht="15.75" hidden="1" x14ac:dyDescent="0.25">
      <c r="A30" s="1"/>
      <c r="C30" s="120"/>
      <c r="D30" s="121"/>
      <c r="E30" s="122"/>
      <c r="F30" s="123"/>
      <c r="G30" s="108"/>
      <c r="H30" s="108"/>
      <c r="I30" s="108"/>
      <c r="J30" s="108"/>
      <c r="K30" s="98"/>
      <c r="L30" s="98"/>
      <c r="M30" s="98"/>
      <c r="N30" s="124"/>
      <c r="O30" s="124"/>
      <c r="P30" s="124"/>
      <c r="Q30" s="124"/>
      <c r="R30" s="124"/>
      <c r="S30" s="98"/>
      <c r="T30" s="98"/>
      <c r="U30" s="98"/>
      <c r="V30" s="98"/>
      <c r="W30" s="98"/>
      <c r="X30" s="98"/>
      <c r="Y30" s="98"/>
    </row>
    <row r="31" spans="1:25" s="4" customFormat="1" hidden="1" x14ac:dyDescent="0.25">
      <c r="A31" s="7"/>
      <c r="C31" s="120"/>
      <c r="D31" s="125"/>
      <c r="E31" s="122"/>
      <c r="F31" s="123"/>
      <c r="G31" s="116"/>
      <c r="H31" s="117"/>
      <c r="I31" s="118"/>
      <c r="J31" s="109"/>
      <c r="K31" s="98"/>
      <c r="L31" s="98"/>
      <c r="M31" s="98"/>
      <c r="N31" s="126"/>
      <c r="O31" s="127"/>
      <c r="P31" s="128"/>
      <c r="Q31" s="128"/>
      <c r="R31" s="129"/>
      <c r="S31" s="98"/>
      <c r="T31" s="98"/>
      <c r="U31" s="98"/>
      <c r="V31" s="98"/>
      <c r="W31" s="98"/>
      <c r="X31" s="98"/>
      <c r="Y31" s="98"/>
    </row>
    <row r="32" spans="1:25" s="4" customFormat="1" ht="15.75" hidden="1" x14ac:dyDescent="0.25">
      <c r="A32" s="5"/>
      <c r="B32" s="2"/>
      <c r="C32" s="130"/>
      <c r="D32" s="130"/>
      <c r="E32" s="130"/>
      <c r="F32" s="131"/>
      <c r="G32" s="131"/>
      <c r="H32" s="98"/>
      <c r="I32" s="132"/>
      <c r="J32" s="98"/>
      <c r="K32" s="98"/>
      <c r="L32" s="98"/>
      <c r="M32" s="98"/>
      <c r="N32" s="127"/>
      <c r="O32" s="127"/>
      <c r="P32" s="133"/>
      <c r="Q32" s="98"/>
      <c r="R32" s="129"/>
      <c r="S32" s="98"/>
      <c r="T32" s="98"/>
      <c r="U32" s="98"/>
      <c r="V32" s="98"/>
      <c r="W32" s="98"/>
      <c r="X32" s="98"/>
      <c r="Y32" s="98"/>
    </row>
    <row r="33" spans="1:25" s="4" customFormat="1" hidden="1" x14ac:dyDescent="0.25">
      <c r="A33" s="13"/>
      <c r="B33" s="8"/>
      <c r="C33" s="134"/>
      <c r="D33" s="135"/>
      <c r="E33" s="136"/>
      <c r="F33" s="131"/>
      <c r="G33" s="131"/>
      <c r="H33" s="98"/>
      <c r="I33" s="98"/>
      <c r="J33" s="98"/>
      <c r="K33" s="98"/>
      <c r="L33" s="98"/>
      <c r="M33" s="98"/>
      <c r="N33" s="102"/>
      <c r="O33" s="103"/>
      <c r="P33" s="104"/>
      <c r="Q33" s="104"/>
      <c r="R33" s="119"/>
      <c r="S33" s="98"/>
      <c r="T33" s="98"/>
      <c r="U33" s="98"/>
      <c r="V33" s="98"/>
      <c r="W33" s="98"/>
      <c r="X33" s="98"/>
      <c r="Y33" s="98"/>
    </row>
    <row r="34" spans="1:25" s="4" customFormat="1" hidden="1" x14ac:dyDescent="0.25">
      <c r="A34" s="13"/>
      <c r="B34" s="6"/>
      <c r="C34" s="137"/>
      <c r="D34" s="138"/>
      <c r="E34" s="139"/>
      <c r="F34" s="131"/>
      <c r="G34" s="131"/>
      <c r="H34" s="140"/>
      <c r="I34" s="133"/>
      <c r="J34" s="98"/>
      <c r="K34" s="98"/>
      <c r="L34" s="98"/>
      <c r="M34" s="98"/>
      <c r="N34" s="102"/>
      <c r="O34" s="103"/>
      <c r="P34" s="104"/>
      <c r="Q34" s="104"/>
      <c r="R34" s="119"/>
      <c r="S34" s="98"/>
      <c r="T34" s="98"/>
      <c r="U34" s="98"/>
      <c r="V34" s="98"/>
      <c r="W34" s="98"/>
      <c r="X34" s="98"/>
      <c r="Y34" s="98"/>
    </row>
    <row r="35" spans="1:25" s="4" customFormat="1" ht="16.5" hidden="1" thickBot="1" x14ac:dyDescent="0.3">
      <c r="A35" s="13"/>
      <c r="B35" s="14"/>
      <c r="C35" s="141"/>
      <c r="D35" s="142"/>
      <c r="E35" s="143"/>
      <c r="F35" s="143"/>
      <c r="G35" s="143"/>
      <c r="H35" s="144"/>
      <c r="I35" s="145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</row>
    <row r="36" spans="1:25" s="4" customFormat="1" ht="15.75" hidden="1" x14ac:dyDescent="0.25">
      <c r="B36" s="14"/>
      <c r="C36" s="141"/>
      <c r="D36" s="146"/>
      <c r="E36" s="147"/>
      <c r="F36" s="147"/>
      <c r="G36" s="147"/>
      <c r="H36" s="148"/>
      <c r="I36" s="149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  <c r="U36" s="98"/>
      <c r="V36" s="98"/>
      <c r="W36" s="98"/>
      <c r="X36" s="98"/>
      <c r="Y36" s="98"/>
    </row>
    <row r="37" spans="1:25" s="4" customFormat="1" hidden="1" x14ac:dyDescent="0.25">
      <c r="B37" s="14"/>
      <c r="C37" s="141"/>
      <c r="D37" s="150"/>
      <c r="E37" s="150"/>
      <c r="F37" s="150"/>
      <c r="G37" s="150"/>
      <c r="H37" s="151"/>
      <c r="I37" s="152"/>
      <c r="J37" s="98"/>
      <c r="K37" s="98"/>
      <c r="L37" s="98"/>
      <c r="M37" s="98"/>
      <c r="N37" s="126"/>
      <c r="O37" s="127"/>
      <c r="P37" s="128"/>
      <c r="Q37" s="128"/>
      <c r="R37" s="129"/>
      <c r="S37" s="98"/>
      <c r="T37" s="98"/>
      <c r="U37" s="98"/>
      <c r="V37" s="98"/>
      <c r="W37" s="98"/>
      <c r="X37" s="98"/>
      <c r="Y37" s="98"/>
    </row>
    <row r="38" spans="1:25" s="4" customFormat="1" ht="15.75" hidden="1" x14ac:dyDescent="0.25">
      <c r="A38" s="93"/>
      <c r="B38" s="94"/>
      <c r="C38" s="141"/>
      <c r="D38" s="150"/>
      <c r="E38" s="150"/>
      <c r="F38" s="150"/>
      <c r="G38" s="150"/>
      <c r="H38" s="150"/>
      <c r="I38" s="150"/>
      <c r="J38" s="98"/>
      <c r="K38" s="98"/>
      <c r="L38" s="98"/>
      <c r="M38" s="98"/>
      <c r="N38" s="127"/>
      <c r="O38" s="127"/>
      <c r="P38" s="133"/>
      <c r="Q38" s="98"/>
      <c r="R38" s="129"/>
      <c r="S38" s="98"/>
      <c r="T38" s="98"/>
      <c r="U38" s="98"/>
      <c r="V38" s="98"/>
      <c r="W38" s="98"/>
      <c r="X38" s="98"/>
      <c r="Y38" s="98"/>
    </row>
    <row r="39" spans="1:25" s="4" customFormat="1" ht="15.75" hidden="1" x14ac:dyDescent="0.25">
      <c r="B39" s="94"/>
      <c r="C39" s="153"/>
      <c r="D39" s="98"/>
      <c r="E39" s="154"/>
      <c r="F39" s="150"/>
      <c r="G39" s="150"/>
      <c r="H39" s="150"/>
      <c r="I39" s="150"/>
      <c r="J39" s="98"/>
      <c r="K39" s="98"/>
      <c r="L39" s="98"/>
      <c r="M39" s="98"/>
      <c r="N39" s="102"/>
      <c r="O39" s="103"/>
      <c r="P39" s="104"/>
      <c r="Q39" s="104"/>
      <c r="R39" s="119"/>
      <c r="S39" s="98"/>
      <c r="T39" s="98"/>
      <c r="U39" s="98"/>
      <c r="V39" s="98"/>
      <c r="W39" s="98"/>
      <c r="X39" s="98"/>
      <c r="Y39" s="98"/>
    </row>
    <row r="40" spans="1:25" s="4" customFormat="1" ht="15.75" hidden="1" x14ac:dyDescent="0.25">
      <c r="B40" s="95"/>
      <c r="C40" s="153"/>
      <c r="D40" s="154"/>
      <c r="E40" s="155"/>
      <c r="F40" s="155"/>
      <c r="G40" s="155"/>
      <c r="H40" s="156"/>
      <c r="I40" s="156"/>
      <c r="J40" s="98"/>
      <c r="K40" s="98"/>
      <c r="L40" s="98"/>
      <c r="M40" s="98"/>
      <c r="N40" s="102"/>
      <c r="O40" s="103"/>
      <c r="P40" s="104"/>
      <c r="Q40" s="104"/>
      <c r="R40" s="119"/>
      <c r="S40" s="98"/>
      <c r="T40" s="98"/>
      <c r="U40" s="98"/>
      <c r="V40" s="98"/>
      <c r="W40" s="98"/>
      <c r="X40" s="98"/>
      <c r="Y40" s="98"/>
    </row>
    <row r="41" spans="1:25" s="4" customFormat="1" ht="15.75" hidden="1" x14ac:dyDescent="0.25">
      <c r="A41" s="96"/>
      <c r="B41" s="94"/>
      <c r="C41" s="157"/>
      <c r="D41" s="158"/>
      <c r="E41" s="132"/>
      <c r="F41" s="131"/>
      <c r="G41" s="119"/>
      <c r="H41" s="159"/>
      <c r="I41" s="160"/>
      <c r="J41" s="98"/>
      <c r="K41" s="98"/>
      <c r="L41" s="98"/>
      <c r="M41" s="98"/>
      <c r="N41" s="102"/>
      <c r="O41" s="103"/>
      <c r="P41" s="104"/>
      <c r="Q41" s="104"/>
      <c r="R41" s="119"/>
      <c r="S41" s="98"/>
      <c r="T41" s="98"/>
      <c r="U41" s="98"/>
      <c r="V41" s="98"/>
      <c r="W41" s="98"/>
      <c r="X41" s="98"/>
      <c r="Y41" s="98"/>
    </row>
    <row r="42" spans="1:25" s="4" customFormat="1" ht="15.75" hidden="1" x14ac:dyDescent="0.25">
      <c r="A42" s="16"/>
      <c r="B42" s="94"/>
      <c r="C42" s="157"/>
      <c r="D42" s="158"/>
      <c r="E42" s="132"/>
      <c r="F42" s="131"/>
      <c r="G42" s="119"/>
      <c r="H42" s="159"/>
      <c r="I42" s="160"/>
      <c r="J42" s="98"/>
      <c r="K42" s="98"/>
      <c r="L42" s="98"/>
      <c r="M42" s="98"/>
      <c r="N42" s="102"/>
      <c r="O42" s="103"/>
      <c r="P42" s="104"/>
      <c r="Q42" s="104"/>
      <c r="R42" s="119"/>
      <c r="S42" s="98"/>
      <c r="T42" s="98"/>
      <c r="U42" s="98"/>
      <c r="V42" s="98"/>
      <c r="W42" s="98"/>
      <c r="X42" s="98"/>
      <c r="Y42" s="98"/>
    </row>
    <row r="43" spans="1:25" s="4" customFormat="1" ht="15.75" hidden="1" x14ac:dyDescent="0.25">
      <c r="A43" s="16"/>
      <c r="B43" s="94"/>
      <c r="C43" s="157"/>
      <c r="D43" s="158"/>
      <c r="E43" s="132"/>
      <c r="F43" s="131"/>
      <c r="G43" s="119"/>
      <c r="H43" s="159"/>
      <c r="I43" s="160"/>
      <c r="J43" s="98"/>
      <c r="K43" s="98"/>
      <c r="L43" s="98"/>
      <c r="M43" s="98"/>
      <c r="N43" s="102"/>
      <c r="O43" s="103"/>
      <c r="P43" s="104"/>
      <c r="Q43" s="104"/>
      <c r="R43" s="119"/>
      <c r="S43" s="98"/>
      <c r="T43" s="98"/>
      <c r="U43" s="98"/>
      <c r="V43" s="98"/>
      <c r="W43" s="98"/>
      <c r="X43" s="98"/>
      <c r="Y43" s="98"/>
    </row>
    <row r="44" spans="1:25" s="4" customFormat="1" ht="15.75" hidden="1" x14ac:dyDescent="0.25">
      <c r="A44" s="16"/>
      <c r="B44" s="64"/>
      <c r="C44" s="161"/>
      <c r="D44" s="158"/>
      <c r="E44" s="132"/>
      <c r="F44" s="131"/>
      <c r="G44" s="119"/>
      <c r="H44" s="159"/>
      <c r="I44" s="160"/>
      <c r="J44" s="98"/>
      <c r="K44" s="98"/>
      <c r="L44" s="98"/>
      <c r="M44" s="98"/>
      <c r="N44" s="102"/>
      <c r="O44" s="103"/>
      <c r="P44" s="104"/>
      <c r="Q44" s="104"/>
      <c r="R44" s="119"/>
      <c r="S44" s="98"/>
      <c r="T44" s="98"/>
      <c r="U44" s="98"/>
      <c r="V44" s="98"/>
      <c r="W44" s="98"/>
      <c r="X44" s="98"/>
      <c r="Y44" s="98"/>
    </row>
    <row r="45" spans="1:25" s="4" customFormat="1" ht="15.75" hidden="1" x14ac:dyDescent="0.25">
      <c r="A45" s="66"/>
      <c r="B45" s="64"/>
      <c r="C45" s="161"/>
      <c r="D45" s="158"/>
      <c r="E45" s="132"/>
      <c r="F45" s="131"/>
      <c r="G45" s="119"/>
      <c r="H45" s="159"/>
      <c r="I45" s="160"/>
      <c r="J45" s="98"/>
      <c r="K45" s="69"/>
      <c r="L45" s="69"/>
      <c r="M45" s="98"/>
      <c r="N45" s="102"/>
      <c r="O45" s="103"/>
      <c r="P45" s="104"/>
      <c r="Q45" s="104"/>
      <c r="R45" s="119"/>
      <c r="S45" s="98"/>
      <c r="T45" s="98"/>
      <c r="U45" s="98"/>
      <c r="V45" s="98"/>
      <c r="W45" s="98"/>
      <c r="X45" s="98"/>
      <c r="Y45" s="98"/>
    </row>
    <row r="46" spans="1:25" s="4" customFormat="1" ht="15.75" hidden="1" x14ac:dyDescent="0.25">
      <c r="A46" s="66"/>
      <c r="B46" s="64"/>
      <c r="C46" s="161"/>
      <c r="D46" s="98"/>
      <c r="E46" s="132"/>
      <c r="F46" s="131"/>
      <c r="G46" s="119"/>
      <c r="H46" s="159"/>
      <c r="I46" s="159"/>
      <c r="J46" s="98"/>
      <c r="K46" s="101"/>
      <c r="L46" s="101"/>
      <c r="M46" s="98"/>
      <c r="N46" s="102"/>
      <c r="O46" s="103"/>
      <c r="P46" s="104"/>
      <c r="Q46" s="104"/>
      <c r="R46" s="119"/>
      <c r="S46" s="98"/>
      <c r="T46" s="98"/>
      <c r="U46" s="98"/>
      <c r="V46" s="98"/>
      <c r="W46" s="98"/>
      <c r="X46" s="98"/>
      <c r="Y46" s="98"/>
    </row>
    <row r="47" spans="1:25" s="4" customFormat="1" ht="15.75" hidden="1" x14ac:dyDescent="0.25">
      <c r="A47" s="16"/>
      <c r="B47" s="67"/>
      <c r="C47" s="68"/>
      <c r="D47" s="68"/>
      <c r="E47" s="68"/>
      <c r="F47" s="68"/>
      <c r="G47" s="68"/>
      <c r="H47" s="68"/>
      <c r="I47" s="138"/>
      <c r="J47" s="69"/>
      <c r="K47" s="108"/>
      <c r="L47" s="108"/>
      <c r="M47" s="98"/>
      <c r="N47" s="102"/>
      <c r="O47" s="103"/>
      <c r="P47" s="104"/>
      <c r="Q47" s="104"/>
      <c r="R47" s="105"/>
      <c r="S47" s="98"/>
      <c r="T47" s="98"/>
      <c r="U47" s="98"/>
      <c r="V47" s="98"/>
      <c r="W47" s="98"/>
      <c r="X47" s="98"/>
      <c r="Y47" s="98"/>
    </row>
    <row r="48" spans="1:25" s="4" customFormat="1" hidden="1" x14ac:dyDescent="0.25">
      <c r="B48" s="71"/>
      <c r="C48" s="141"/>
      <c r="D48" s="106"/>
      <c r="E48" s="98"/>
      <c r="F48" s="106"/>
      <c r="G48" s="106"/>
      <c r="H48" s="101"/>
      <c r="I48" s="107"/>
      <c r="J48" s="101"/>
      <c r="K48" s="109"/>
      <c r="L48" s="109"/>
      <c r="M48" s="98"/>
      <c r="N48" s="102"/>
      <c r="O48" s="103"/>
      <c r="P48" s="104"/>
      <c r="Q48" s="104"/>
      <c r="R48" s="105"/>
      <c r="S48" s="98"/>
      <c r="T48" s="98"/>
      <c r="U48" s="98"/>
      <c r="V48" s="98"/>
      <c r="W48" s="98"/>
      <c r="X48" s="98"/>
      <c r="Y48" s="98"/>
    </row>
    <row r="49" spans="1:25" s="4" customFormat="1" hidden="1" x14ac:dyDescent="0.25">
      <c r="B49" s="75"/>
      <c r="C49" s="162"/>
      <c r="D49" s="121"/>
      <c r="E49" s="122"/>
      <c r="F49" s="123"/>
      <c r="G49" s="108"/>
      <c r="H49" s="108"/>
      <c r="I49" s="108"/>
      <c r="J49" s="108"/>
      <c r="K49" s="101"/>
      <c r="L49" s="101"/>
      <c r="M49" s="98"/>
      <c r="N49" s="102"/>
      <c r="O49" s="103"/>
      <c r="P49" s="104"/>
      <c r="Q49" s="104"/>
      <c r="R49" s="105"/>
      <c r="S49" s="98"/>
      <c r="T49" s="98"/>
      <c r="U49" s="98"/>
      <c r="V49" s="98"/>
      <c r="W49" s="98"/>
      <c r="X49" s="98"/>
      <c r="Y49" s="98"/>
    </row>
    <row r="50" spans="1:25" s="4" customFormat="1" hidden="1" x14ac:dyDescent="0.25">
      <c r="C50" s="162"/>
      <c r="D50" s="121"/>
      <c r="E50" s="122"/>
      <c r="F50" s="123"/>
      <c r="G50" s="116"/>
      <c r="H50" s="117"/>
      <c r="I50" s="118"/>
      <c r="J50" s="109"/>
      <c r="K50" s="108"/>
      <c r="L50" s="108"/>
      <c r="M50" s="98"/>
      <c r="N50" s="102"/>
      <c r="O50" s="103"/>
      <c r="P50" s="104"/>
      <c r="Q50" s="104"/>
      <c r="R50" s="105"/>
      <c r="S50" s="98"/>
      <c r="T50" s="98"/>
      <c r="U50" s="98"/>
      <c r="V50" s="98"/>
      <c r="W50" s="98"/>
      <c r="X50" s="98"/>
      <c r="Y50" s="98"/>
    </row>
    <row r="51" spans="1:25" s="4" customFormat="1" hidden="1" x14ac:dyDescent="0.25">
      <c r="C51" s="98"/>
      <c r="D51" s="99"/>
      <c r="E51" s="98"/>
      <c r="F51" s="106"/>
      <c r="G51" s="106"/>
      <c r="H51" s="101"/>
      <c r="I51" s="107"/>
      <c r="J51" s="101"/>
      <c r="K51" s="109"/>
      <c r="L51" s="109"/>
      <c r="M51" s="98"/>
      <c r="N51" s="102"/>
      <c r="O51" s="103"/>
      <c r="P51" s="104"/>
      <c r="Q51" s="104"/>
      <c r="R51" s="105"/>
      <c r="S51" s="98"/>
      <c r="T51" s="98"/>
      <c r="U51" s="98"/>
      <c r="V51" s="98"/>
      <c r="W51" s="98"/>
      <c r="X51" s="98"/>
      <c r="Y51" s="98"/>
    </row>
    <row r="52" spans="1:25" s="4" customFormat="1" hidden="1" x14ac:dyDescent="0.25">
      <c r="C52" s="120"/>
      <c r="D52" s="121"/>
      <c r="E52" s="122"/>
      <c r="F52" s="123"/>
      <c r="G52" s="108"/>
      <c r="H52" s="108"/>
      <c r="I52" s="108"/>
      <c r="J52" s="108"/>
      <c r="K52" s="101"/>
      <c r="L52" s="101"/>
      <c r="M52" s="98"/>
      <c r="N52" s="102"/>
      <c r="O52" s="103"/>
      <c r="P52" s="104"/>
      <c r="Q52" s="104"/>
      <c r="R52" s="105"/>
      <c r="S52" s="98"/>
      <c r="T52" s="98"/>
      <c r="U52" s="98"/>
      <c r="V52" s="98"/>
      <c r="W52" s="98"/>
      <c r="X52" s="98"/>
      <c r="Y52" s="98"/>
    </row>
    <row r="53" spans="1:25" s="4" customFormat="1" x14ac:dyDescent="0.25">
      <c r="C53" s="120"/>
      <c r="D53" s="125"/>
      <c r="E53" s="122"/>
      <c r="F53" s="123"/>
      <c r="G53" s="116"/>
      <c r="H53" s="117"/>
      <c r="I53" s="118"/>
      <c r="J53" s="109"/>
      <c r="K53" s="108"/>
      <c r="L53" s="108"/>
      <c r="M53" s="98"/>
      <c r="N53" s="102"/>
      <c r="O53" s="103"/>
      <c r="P53" s="104"/>
      <c r="Q53" s="104"/>
      <c r="R53" s="105"/>
      <c r="S53" s="98"/>
      <c r="T53" s="98"/>
      <c r="U53" s="98"/>
      <c r="V53" s="98"/>
      <c r="W53" s="98" t="s">
        <v>36</v>
      </c>
      <c r="X53" s="98"/>
      <c r="Y53" s="98"/>
    </row>
    <row r="54" spans="1:25" s="4" customFormat="1" x14ac:dyDescent="0.25">
      <c r="C54" s="163"/>
      <c r="D54" s="99"/>
      <c r="E54" s="98"/>
      <c r="F54" s="106"/>
      <c r="G54" s="106"/>
      <c r="H54" s="101"/>
      <c r="I54" s="107"/>
      <c r="J54" s="101"/>
      <c r="K54" s="109"/>
      <c r="L54" s="109"/>
      <c r="M54" s="98"/>
      <c r="N54" s="102"/>
      <c r="O54" s="103"/>
      <c r="P54" s="104"/>
      <c r="Q54" s="104"/>
      <c r="R54" s="119"/>
      <c r="S54" s="98"/>
      <c r="T54" s="98"/>
      <c r="U54" s="98"/>
      <c r="V54" s="98"/>
      <c r="W54" s="98"/>
      <c r="X54" s="98"/>
      <c r="Y54" s="98"/>
    </row>
    <row r="55" spans="1:25" s="4" customFormat="1" x14ac:dyDescent="0.25">
      <c r="C55" s="120"/>
      <c r="D55" s="121"/>
      <c r="E55" s="122"/>
      <c r="F55" s="123"/>
      <c r="G55" s="108"/>
      <c r="H55" s="108"/>
      <c r="I55" s="108"/>
      <c r="J55" s="10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</row>
    <row r="56" spans="1:25" x14ac:dyDescent="0.25">
      <c r="A56" s="4"/>
      <c r="B56" s="4"/>
      <c r="C56" s="120"/>
      <c r="D56" s="125"/>
      <c r="E56" s="122"/>
      <c r="F56" s="123"/>
      <c r="G56" s="116"/>
      <c r="H56" s="117"/>
      <c r="I56" s="118"/>
      <c r="J56" s="109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</row>
    <row r="57" spans="1:25" x14ac:dyDescent="0.25">
      <c r="A57" s="4"/>
      <c r="B57" s="4"/>
      <c r="C57" s="98" t="s">
        <v>28</v>
      </c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</row>
    <row r="58" spans="1:25" x14ac:dyDescent="0.25">
      <c r="A58" s="4"/>
      <c r="B58" s="4"/>
      <c r="C58" s="98" t="s">
        <v>29</v>
      </c>
      <c r="D58" s="98"/>
      <c r="E58" s="98"/>
      <c r="F58" s="166">
        <v>100</v>
      </c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</row>
    <row r="59" spans="1:25" x14ac:dyDescent="0.25">
      <c r="C59" s="98" t="s">
        <v>30</v>
      </c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</row>
    <row r="60" spans="1:25" x14ac:dyDescent="0.25"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</row>
  </sheetData>
  <scenarios current="0" show="0">
    <scenario name="Objectif" locked="1" count="1" user="." comment="Créé par . le 03/03/2013_x000a_Modifié par: . le 03/03/2013">
      <inputCells r="J27" val="100"/>
    </scenario>
  </scenarios>
  <mergeCells count="33">
    <mergeCell ref="C55:C56"/>
    <mergeCell ref="D55:D56"/>
    <mergeCell ref="E55:E56"/>
    <mergeCell ref="F55:F56"/>
    <mergeCell ref="C47:H47"/>
    <mergeCell ref="C49:C50"/>
    <mergeCell ref="D49:D50"/>
    <mergeCell ref="E49:E50"/>
    <mergeCell ref="F49:F50"/>
    <mergeCell ref="C52:C53"/>
    <mergeCell ref="D52:D53"/>
    <mergeCell ref="E52:E53"/>
    <mergeCell ref="F52:F53"/>
    <mergeCell ref="N30:R30"/>
    <mergeCell ref="P31:Q31"/>
    <mergeCell ref="R31:R32"/>
    <mergeCell ref="E35:G35"/>
    <mergeCell ref="E36:G36"/>
    <mergeCell ref="P37:Q37"/>
    <mergeCell ref="R37:R38"/>
    <mergeCell ref="C30:C31"/>
    <mergeCell ref="D30:D31"/>
    <mergeCell ref="E30:E31"/>
    <mergeCell ref="F30:F31"/>
    <mergeCell ref="C16:C17"/>
    <mergeCell ref="D16:D17"/>
    <mergeCell ref="E16:E17"/>
    <mergeCell ref="F16:F17"/>
    <mergeCell ref="E3:G3"/>
    <mergeCell ref="P6:Q6"/>
    <mergeCell ref="R6:R7"/>
    <mergeCell ref="C14:H14"/>
    <mergeCell ref="E2:G2"/>
  </mergeCells>
  <conditionalFormatting sqref="D8:D13">
    <cfRule type="expression" priority="25" stopIfTrue="1">
      <formula>ESTVIDE=C8</formula>
    </cfRule>
    <cfRule type="expression" dxfId="15" priority="26" stopIfTrue="1">
      <formula>C8="x"</formula>
    </cfRule>
    <cfRule type="expression" dxfId="14" priority="27" stopIfTrue="1">
      <formula>C8="h"</formula>
    </cfRule>
  </conditionalFormatting>
  <conditionalFormatting sqref="H8:H13 I13">
    <cfRule type="expression" priority="28" stopIfTrue="1">
      <formula>ESTVIDE=G8</formula>
    </cfRule>
    <cfRule type="expression" dxfId="13" priority="29" stopIfTrue="1">
      <formula>G8="x"</formula>
    </cfRule>
    <cfRule type="expression" dxfId="12" priority="30" stopIfTrue="1">
      <formula>G8="h"</formula>
    </cfRule>
  </conditionalFormatting>
  <conditionalFormatting sqref="E8:E13">
    <cfRule type="expression" priority="31" stopIfTrue="1">
      <formula>ESTVIDE=#REF!</formula>
    </cfRule>
    <cfRule type="expression" dxfId="11" priority="32" stopIfTrue="1">
      <formula>#REF!="x"</formula>
    </cfRule>
    <cfRule type="expression" dxfId="10" priority="33" stopIfTrue="1">
      <formula>#REF!="h"</formula>
    </cfRule>
  </conditionalFormatting>
  <conditionalFormatting sqref="I14">
    <cfRule type="expression" priority="34" stopIfTrue="1">
      <formula>ESTVIDE=#REF!</formula>
    </cfRule>
    <cfRule type="expression" dxfId="9" priority="35" stopIfTrue="1">
      <formula>#REF!="x"</formula>
    </cfRule>
    <cfRule type="expression" dxfId="8" priority="36" stopIfTrue="1">
      <formula>#REF!="h"</formula>
    </cfRule>
  </conditionalFormatting>
  <conditionalFormatting sqref="D41:D46">
    <cfRule type="expression" priority="13" stopIfTrue="1">
      <formula>ESTVIDE=C41</formula>
    </cfRule>
    <cfRule type="expression" dxfId="7" priority="14" stopIfTrue="1">
      <formula>C41="x"</formula>
    </cfRule>
    <cfRule type="expression" dxfId="6" priority="15" stopIfTrue="1">
      <formula>C41="h"</formula>
    </cfRule>
  </conditionalFormatting>
  <conditionalFormatting sqref="H41:H46 I46">
    <cfRule type="expression" priority="16" stopIfTrue="1">
      <formula>ESTVIDE=G41</formula>
    </cfRule>
    <cfRule type="expression" dxfId="5" priority="17" stopIfTrue="1">
      <formula>G41="x"</formula>
    </cfRule>
    <cfRule type="expression" dxfId="4" priority="18" stopIfTrue="1">
      <formula>G41="h"</formula>
    </cfRule>
  </conditionalFormatting>
  <conditionalFormatting sqref="E41:E46">
    <cfRule type="expression" priority="19" stopIfTrue="1">
      <formula>ESTVIDE=#REF!</formula>
    </cfRule>
    <cfRule type="expression" dxfId="3" priority="20" stopIfTrue="1">
      <formula>#REF!="x"</formula>
    </cfRule>
    <cfRule type="expression" dxfId="2" priority="21" stopIfTrue="1">
      <formula>#REF!="h"</formula>
    </cfRule>
  </conditionalFormatting>
  <conditionalFormatting sqref="I47">
    <cfRule type="expression" priority="22" stopIfTrue="1">
      <formula>ESTVIDE=#REF!</formula>
    </cfRule>
    <cfRule type="expression" dxfId="1" priority="23" stopIfTrue="1">
      <formula>#REF!="x"</formula>
    </cfRule>
    <cfRule type="expression" dxfId="0" priority="24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2013-03-03T16:26:28Z</dcterms:created>
  <dcterms:modified xsi:type="dcterms:W3CDTF">2013-03-03T16:52:39Z</dcterms:modified>
</cp:coreProperties>
</file>