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08274\Downloads\"/>
    </mc:Choice>
  </mc:AlternateContent>
  <xr:revisionPtr revIDLastSave="0" documentId="8_{03B41706-F0DC-44C8-941A-6178B6C1B054}" xr6:coauthVersionLast="47" xr6:coauthVersionMax="47" xr10:uidLastSave="{00000000-0000-0000-0000-000000000000}"/>
  <bookViews>
    <workbookView xWindow="-28920" yWindow="-120" windowWidth="29040" windowHeight="15840" activeTab="1" xr2:uid="{A7A77088-BE98-43B1-8261-C12E516A8C9C}"/>
  </bookViews>
  <sheets>
    <sheet name="Feuil1" sheetId="1" r:id="rId1"/>
    <sheet name="Feuil2" sheetId="2" r:id="rId2"/>
    <sheet name="DATA" sheetId="3" r:id="rId3"/>
    <sheet name="feuille_de_calcul" sheetId="4" r:id="rId4"/>
  </sheets>
  <definedNames>
    <definedName name="Indemnite">INDEX(DATA!$C$2:$D$6,MATCH(Feuil2!A2,DATA!$C$2:$C$6,),2)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1" i="1" l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" i="2"/>
  <c r="H2" i="2"/>
  <c r="G2" i="2"/>
  <c r="F2" i="2"/>
  <c r="E2" i="2"/>
  <c r="D2" i="2"/>
  <c r="C2" i="2"/>
  <c r="G19" i="3"/>
  <c r="B22" i="2"/>
  <c r="B22" i="1"/>
  <c r="D22" i="1"/>
  <c r="H19" i="3"/>
  <c r="T22" i="1"/>
  <c r="J22" i="2"/>
  <c r="E21" i="2"/>
  <c r="H15" i="2"/>
  <c r="D20" i="2"/>
  <c r="H17" i="2"/>
  <c r="D6" i="2"/>
  <c r="H11" i="2"/>
  <c r="I5" i="2"/>
  <c r="E5" i="2"/>
  <c r="I13" i="2"/>
  <c r="E13" i="2"/>
  <c r="G14" i="2"/>
  <c r="G15" i="2"/>
  <c r="C16" i="2"/>
  <c r="G16" i="2"/>
  <c r="C17" i="2"/>
  <c r="D8" i="2"/>
  <c r="E19" i="2"/>
  <c r="F21" i="2"/>
  <c r="G9" i="2"/>
  <c r="C18" i="2"/>
  <c r="G17" i="2"/>
  <c r="C11" i="2"/>
  <c r="G11" i="2"/>
  <c r="I6" i="2"/>
  <c r="E10" i="2"/>
  <c r="I14" i="2"/>
  <c r="E18" i="2"/>
  <c r="F9" i="2"/>
  <c r="G10" i="2"/>
  <c r="C8" i="2"/>
  <c r="G19" i="2"/>
  <c r="C9" i="2"/>
  <c r="E7" i="2"/>
  <c r="F14" i="2"/>
  <c r="H19" i="2"/>
  <c r="H12" i="2"/>
  <c r="G21" i="2"/>
  <c r="G20" i="2"/>
  <c r="C10" i="2"/>
  <c r="G7" i="2"/>
  <c r="C7" i="2"/>
  <c r="G18" i="2"/>
  <c r="H5" i="2"/>
  <c r="D5" i="2"/>
  <c r="H13" i="2"/>
  <c r="D13" i="2"/>
  <c r="I15" i="2"/>
  <c r="F15" i="2"/>
  <c r="D9" i="2"/>
  <c r="F16" i="2"/>
  <c r="D21" i="2"/>
  <c r="D19" i="2"/>
  <c r="H21" i="2"/>
  <c r="F17" i="2"/>
  <c r="D10" i="2"/>
  <c r="F10" i="2"/>
  <c r="C20" i="2"/>
  <c r="F18" i="2"/>
  <c r="H14" i="2"/>
  <c r="D17" i="2"/>
  <c r="H16" i="2"/>
  <c r="D18" i="2"/>
  <c r="G8" i="2"/>
  <c r="F19" i="2"/>
  <c r="D11" i="2"/>
  <c r="F7" i="2"/>
  <c r="H20" i="2"/>
  <c r="H10" i="2"/>
  <c r="I21" i="2"/>
  <c r="F12" i="2"/>
  <c r="D14" i="2"/>
  <c r="F8" i="2"/>
  <c r="E14" i="2"/>
  <c r="F20" i="2"/>
  <c r="G5" i="2"/>
  <c r="C5" i="2"/>
  <c r="G13" i="2"/>
  <c r="C13" i="2"/>
  <c r="I16" i="2"/>
  <c r="E15" i="2"/>
  <c r="I17" i="2"/>
  <c r="E8" i="2"/>
  <c r="C14" i="2"/>
  <c r="H6" i="2"/>
  <c r="F11" i="2"/>
  <c r="H7" i="2"/>
  <c r="I18" i="2"/>
  <c r="E16" i="2"/>
  <c r="I19" i="2"/>
  <c r="E9" i="2"/>
  <c r="I20" i="2"/>
  <c r="E17" i="2"/>
  <c r="G12" i="2"/>
  <c r="C12" i="2"/>
  <c r="G6" i="2"/>
  <c r="C6" i="2"/>
  <c r="I9" i="2"/>
  <c r="E12" i="2"/>
  <c r="I11" i="2"/>
  <c r="E6" i="2"/>
  <c r="D15" i="2"/>
  <c r="F6" i="2"/>
  <c r="C21" i="2"/>
  <c r="I7" i="2"/>
  <c r="E11" i="2"/>
  <c r="I12" i="2"/>
  <c r="E20" i="2"/>
  <c r="I10" i="2"/>
  <c r="C19" i="2"/>
  <c r="F5" i="2"/>
  <c r="H8" i="2"/>
  <c r="F13" i="2"/>
  <c r="I8" i="2"/>
  <c r="H9" i="2"/>
  <c r="D7" i="2"/>
  <c r="H18" i="2"/>
  <c r="D16" i="2"/>
  <c r="C15" i="2"/>
  <c r="D1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LENOVO</author>
  </authors>
  <commentList>
    <comment ref="N5" authorId="0" shapeId="0" xr:uid="{9125AE21-7102-4328-8812-14A20033C094}">
      <text>
        <r>
          <rPr>
            <b/>
            <sz val="9"/>
            <color indexed="81"/>
            <rFont val="Tahoma"/>
            <family val="2"/>
          </rPr>
          <t>def: montant reçu par la quette syndicale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" authorId="0" shapeId="0" xr:uid="{423D0D80-DFDE-4C03-9E86-618B2A59B488}">
      <text>
        <r>
          <rPr>
            <b/>
            <sz val="9"/>
            <color indexed="81"/>
            <rFont val="Tahoma"/>
            <family val="2"/>
          </rPr>
          <t>def: redistribution de la cagnote de gréve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5" authorId="0" shapeId="0" xr:uid="{12F373AE-7E60-4326-AAA1-17A396E27688}">
      <text>
        <r>
          <rPr>
            <b/>
            <sz val="9"/>
            <color indexed="81"/>
            <rFont val="Tahoma"/>
            <family val="2"/>
          </rPr>
          <t>def: perte réelle en fin de gréve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5" authorId="0" shapeId="0" xr:uid="{4FD35C51-4ED8-4CC1-810C-AB92DF0B4BE9}">
      <text>
        <r>
          <rPr>
            <b/>
            <sz val="9"/>
            <color indexed="81"/>
            <rFont val="Tahoma"/>
            <family val="2"/>
          </rPr>
          <t>Def:</t>
        </r>
        <r>
          <rPr>
            <sz val="9"/>
            <color indexed="81"/>
            <rFont val="Tahoma"/>
            <family val="2"/>
          </rPr>
          <t xml:space="preserve">
sert à verifier la cohérence des calculs
cout de la gréve pour l'équipe - le versement de la cagnote syndicale/côte part de l'équipe.</t>
        </r>
      </text>
    </comment>
  </commentList>
</comments>
</file>

<file path=xl/sharedStrings.xml><?xml version="1.0" encoding="utf-8"?>
<sst xmlns="http://schemas.openxmlformats.org/spreadsheetml/2006/main" count="160" uniqueCount="75">
  <si>
    <t>NOM</t>
  </si>
  <si>
    <t>perte par agent sur paye (NET)</t>
  </si>
  <si>
    <t>participation à la perte collective(NET)</t>
  </si>
  <si>
    <t>pour le calcul</t>
  </si>
  <si>
    <t>à injecter dans la cagnotte (NET)</t>
  </si>
  <si>
    <t>à rembourser à l'agent (brut)</t>
  </si>
  <si>
    <t>à rembourser à l'agent (NET) avant injection dans cagnotte</t>
  </si>
  <si>
    <t xml:space="preserve">a donner à l'agent </t>
  </si>
  <si>
    <t>perte réelle par agent avant cagnotte (NET)</t>
  </si>
  <si>
    <t>perte si gréviste tous les jours (net)</t>
  </si>
  <si>
    <t>pourcentage de perte avant cagnotte de gréve</t>
  </si>
  <si>
    <t>montant reçu</t>
  </si>
  <si>
    <t>redristribution</t>
  </si>
  <si>
    <t>perte fin de gréve</t>
  </si>
  <si>
    <t>à ré-injecter dans le pot commun</t>
  </si>
  <si>
    <t>virement à effectuer</t>
  </si>
  <si>
    <t xml:space="preserve">% perte finale </t>
  </si>
  <si>
    <t>pour verif coherence</t>
  </si>
  <si>
    <t>taux horaire</t>
  </si>
  <si>
    <t>poste</t>
  </si>
  <si>
    <t>taux de convertion</t>
  </si>
  <si>
    <t>CE</t>
  </si>
  <si>
    <t>CED</t>
  </si>
  <si>
    <t>OP</t>
  </si>
  <si>
    <t>PT</t>
  </si>
  <si>
    <t>AGT</t>
  </si>
  <si>
    <t>DSE</t>
  </si>
  <si>
    <t>AM</t>
  </si>
  <si>
    <t>Nuit</t>
  </si>
  <si>
    <t>1h</t>
  </si>
  <si>
    <t>Indemnité</t>
  </si>
  <si>
    <t>Type de quart</t>
  </si>
  <si>
    <t>Fonction</t>
  </si>
  <si>
    <t>Synthèse de greve</t>
  </si>
  <si>
    <t>Total</t>
  </si>
  <si>
    <t>Taux Horaire</t>
  </si>
  <si>
    <t>2h</t>
  </si>
  <si>
    <t>Agent1</t>
  </si>
  <si>
    <t>Agent2</t>
  </si>
  <si>
    <t>Agent3</t>
  </si>
  <si>
    <t xml:space="preserve"> </t>
  </si>
  <si>
    <t>nom</t>
  </si>
  <si>
    <t>th</t>
  </si>
  <si>
    <t>QT</t>
  </si>
  <si>
    <t>matin</t>
  </si>
  <si>
    <t>AGENT 6</t>
  </si>
  <si>
    <t>Nom</t>
  </si>
  <si>
    <t>Agent4</t>
  </si>
  <si>
    <t>Agent5</t>
  </si>
  <si>
    <t>Agent6</t>
  </si>
  <si>
    <t>AGRNT 1</t>
  </si>
  <si>
    <t>AGENT 2</t>
  </si>
  <si>
    <t>AGENT 3</t>
  </si>
  <si>
    <t>AGENT 4</t>
  </si>
  <si>
    <t>AGENT 5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</si>
  <si>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</si>
  <si>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</si>
  <si>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</si>
  <si>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</si>
  <si>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</si>
  <si>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</si>
  <si>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</si>
  <si>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</si>
  <si>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755,00</t>
  </si>
  <si>
    <t>2070</t>
  </si>
  <si>
    <t>AGENT 1</t>
  </si>
  <si>
    <t>01/02/2024/ma</t>
  </si>
  <si>
    <t>02/02/2024/ma</t>
  </si>
  <si>
    <t>03/02/2024/AM</t>
  </si>
  <si>
    <t>04/02/2024/AM</t>
  </si>
  <si>
    <t>05/02/2024/Nu</t>
  </si>
  <si>
    <t>996,60</t>
  </si>
  <si>
    <t>06/07/2024/Nu</t>
  </si>
  <si>
    <t>07/07/2024/Nu</t>
  </si>
  <si>
    <t>agent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</si>
</sst>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.000"/>
  </numFmts>
  <fonts count="13" x14ac:knownFonts="1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24"/>
      <name val="Calibri"/>
      <family val="2"/>
      <scheme val="minor"/>
    </font>
    <font>
      <sz val="11"/>
      <color rgb="FF000000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quotePrefix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quotePrefix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2" fontId="8" fillId="5" borderId="0" xfId="0" applyNumberFormat="1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0" fillId="0" borderId="0" xfId="0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/>
    </xf>
    <xf numFmtId="2" fontId="8" fillId="6" borderId="0" xfId="0" applyNumberFormat="1" applyFont="1" applyFill="1" applyAlignment="1">
      <alignment horizontal="center" vertical="center"/>
    </xf>
    <xf numFmtId="0" fontId="10" fillId="6" borderId="0" xfId="0" applyFont="1" applyFill="1" applyAlignment="1">
      <alignment horizontal="center"/>
    </xf>
    <xf numFmtId="2" fontId="10" fillId="6" borderId="0" xfId="0" applyNumberFormat="1" applyFont="1" applyFill="1" applyAlignment="1">
      <alignment horizontal="center"/>
    </xf>
    <xf numFmtId="165" fontId="10" fillId="6" borderId="0" xfId="0" applyNumberFormat="1" applyFont="1" applyFill="1" applyAlignment="1">
      <alignment horizontal="center"/>
    </xf>
    <xf numFmtId="0" fontId="1" fillId="4" borderId="4" xfId="0" applyFont="1" applyFill="1" applyBorder="1" applyAlignment="1">
      <alignment horizontal="center" vertical="center" wrapText="1" shrinkToFit="1"/>
    </xf>
    <xf numFmtId="0" fontId="1" fillId="4" borderId="5" xfId="0" applyFont="1" applyFill="1" applyBorder="1" applyAlignment="1">
      <alignment horizontal="center" vertical="center" wrapText="1" shrinkToFit="1"/>
    </xf>
    <xf numFmtId="0" fontId="1" fillId="4" borderId="6" xfId="0" applyFont="1" applyFill="1" applyBorder="1" applyAlignment="1">
      <alignment horizontal="center" vertical="center" wrapText="1" shrinkToFit="1"/>
    </xf>
    <xf numFmtId="0" fontId="2" fillId="4" borderId="6" xfId="0" applyFont="1" applyFill="1" applyBorder="1" applyAlignment="1">
      <alignment horizontal="center" vertical="center" wrapText="1" shrinkToFit="1"/>
    </xf>
    <xf numFmtId="0" fontId="3" fillId="4" borderId="6" xfId="0" applyFont="1" applyFill="1" applyBorder="1" applyAlignment="1">
      <alignment horizontal="center" vertical="center" wrapText="1" shrinkToFit="1"/>
    </xf>
    <xf numFmtId="0" fontId="3" fillId="2" borderId="6" xfId="0" applyFont="1" applyFill="1" applyBorder="1" applyAlignment="1">
      <alignment horizontal="center" vertical="center" wrapText="1" shrinkToFit="1"/>
    </xf>
    <xf numFmtId="0" fontId="3" fillId="3" borderId="6" xfId="0" applyFont="1" applyFill="1" applyBorder="1" applyAlignment="1">
      <alignment horizontal="center" vertical="center" wrapText="1" shrinkToFit="1"/>
    </xf>
    <xf numFmtId="0" fontId="1" fillId="4" borderId="7" xfId="0" applyFont="1" applyFill="1" applyBorder="1" applyAlignment="1">
      <alignment horizontal="center" vertical="center" wrapText="1" shrinkToFit="1"/>
    </xf>
    <xf numFmtId="0" fontId="1" fillId="0" borderId="3" xfId="0" applyFont="1" applyBorder="1" applyAlignment="1">
      <alignment horizontal="center" vertical="center" wrapText="1" shrinkToFit="1"/>
    </xf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10" fontId="10" fillId="0" borderId="0" xfId="0" applyNumberFormat="1" applyFont="1" applyAlignment="1">
      <alignment horizontal="center" vertical="center"/>
    </xf>
    <xf numFmtId="2" fontId="8" fillId="0" borderId="0" xfId="0" applyNumberFormat="1" applyFont="1" applyFill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 shrinkToFit="1"/>
    </xf>
    <xf numFmtId="0" fontId="8" fillId="0" borderId="0" xfId="0" applyNumberFormat="1" applyFont="1" applyFill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 wrapText="1" shrinkToFit="1"/>
    </xf>
    <xf numFmtId="2" fontId="1" fillId="0" borderId="3" xfId="0" applyNumberFormat="1" applyFont="1" applyFill="1" applyBorder="1" applyAlignment="1">
      <alignment horizontal="center" vertical="center" wrapText="1" shrinkToFit="1"/>
    </xf>
    <xf numFmtId="2" fontId="2" fillId="0" borderId="3" xfId="0" applyNumberFormat="1" applyFont="1" applyBorder="1" applyAlignment="1">
      <alignment horizontal="center" vertical="center" wrapText="1" shrinkToFit="1"/>
    </xf>
    <xf numFmtId="2" fontId="3" fillId="0" borderId="3" xfId="0" applyNumberFormat="1" applyFont="1" applyBorder="1" applyAlignment="1">
      <alignment horizontal="center" vertical="center" wrapText="1" shrinkToFit="1"/>
    </xf>
    <xf numFmtId="2" fontId="2" fillId="0" borderId="3" xfId="0" applyNumberFormat="1" applyFont="1" applyFill="1" applyBorder="1" applyAlignment="1">
      <alignment horizontal="center" vertical="center" wrapText="1" shrinkToFit="1"/>
    </xf>
    <xf numFmtId="2" fontId="3" fillId="0" borderId="3" xfId="0" applyNumberFormat="1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88">
    <dxf>
      <font>
        <b val="0"/>
        <strike val="0"/>
        <outline val="0"/>
        <shadow val="0"/>
        <u val="none"/>
        <vertAlign val="baseline"/>
        <sz val="10"/>
        <name val="Calibri"/>
        <family val="2"/>
        <scheme val="minor"/>
      </font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name val="Calibri"/>
        <family val="2"/>
        <scheme val="minor"/>
      </font>
    </dxf>
    <dxf>
      <font>
        <b val="0"/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0.000"/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textRotation="0" wrapText="0" indent="0" justifyLastLine="0" shrinkToFit="0" readingOrder="0"/>
    </dxf>
    <dxf>
      <font>
        <b val="0"/>
      </font>
      <fill>
        <patternFill patternType="solid">
          <fgColor indexed="64"/>
          <bgColor theme="0" tint="-0.34998626667073579"/>
        </patternFill>
      </fill>
    </dxf>
    <dxf>
      <font>
        <b val="0"/>
      </font>
      <alignment horizont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6" formatCode="0\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medium">
          <color indexed="64"/>
        </top>
      </border>
    </dxf>
    <dxf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ill>
        <patternFill patternType="none">
          <fgColor indexed="64"/>
          <bgColor auto="1"/>
        </patternFill>
      </fill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0</xdr:row>
          <xdr:rowOff>57150</xdr:rowOff>
        </xdr:from>
        <xdr:to>
          <xdr:col>1</xdr:col>
          <xdr:colOff>619125</xdr:colOff>
          <xdr:row>0</xdr:row>
          <xdr:rowOff>352425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agent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57150</xdr:rowOff>
        </xdr:from>
        <xdr:to>
          <xdr:col>3</xdr:col>
          <xdr:colOff>942975</xdr:colOff>
          <xdr:row>0</xdr:row>
          <xdr:rowOff>352425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Tableur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238125</xdr:colOff>
          <xdr:row>0</xdr:row>
          <xdr:rowOff>104775</xdr:rowOff>
        </xdr:from>
        <xdr:to>
          <xdr:col>3</xdr:col>
          <xdr:colOff>914400</xdr:colOff>
          <xdr:row>0</xdr:row>
          <xdr:rowOff>390525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AD8581-930E-4E88-96B8-703B8C800685}" name="Tableau1" displayName="Tableau1" ref="A5:T22" totalsRowCount="1" headerRowDxfId="87" dataDxfId="85" totalsRowDxfId="84" headerRowBorderDxfId="86" totalsRowBorderDxfId="83">
  <autoFilter ref="A5:T21" xr:uid="{5AAD8581-930E-4E88-96B8-703B8C800685}"/>
  <sortState xmlns:xlrd2="http://schemas.microsoft.com/office/spreadsheetml/2017/richdata2" ref="A5:T5">
    <sortCondition ref="A5:A6"/>
  </sortState>
  <tableColumns count="20">
    <tableColumn id="1" xr3:uid="{6F52F7A4-FFA6-49FA-A400-41CDC9ED484A}" name="NOM" totalsRowLabel="Total" dataDxfId="82" totalsRowDxfId="81"/>
    <tableColumn id="2" xr3:uid="{01E972DF-C31E-4BDB-96B7-690011960EA9}" name="taux horaire" totalsRowFunction="average" dataDxfId="80" totalsRowDxfId="79"/>
    <tableColumn id="3" xr3:uid="{7CF7ABD8-A170-4ACD-B803-1BDC4EB4A62D}" name="poste" dataDxfId="78" totalsRowDxfId="77"/>
    <tableColumn id="4" xr3:uid="{37664AB7-3ECB-4094-A1DB-B9FAB49482E2}" name="perte par agent sur paye (NET)" totalsRowFunction="sum" dataDxfId="76" totalsRowDxfId="75"/>
    <tableColumn id="5" xr3:uid="{F1F4CFB6-6824-412C-8C1F-074F9CCA6516}" name="participation à la perte collective(NET)" totalsRowLabel="2070" dataDxfId="74" totalsRowDxfId="73"/>
    <tableColumn id="6" xr3:uid="{3A68268F-3413-424C-B113-308F2F5B7D7D}" name="pour le calcul" dataDxfId="72" totalsRowDxfId="71"/>
    <tableColumn id="7" xr3:uid="{8BF9C544-C033-4D66-920F-D8B9C18F92E0}" name="à injecter dans la cagnotte (NET)" dataDxfId="70" totalsRowDxfId="69"/>
    <tableColumn id="8" xr3:uid="{3E229217-9823-4683-9AD3-E9CBBCC57D64}" name="à rembourser à l'agent (brut)" dataDxfId="68" totalsRowDxfId="67"/>
    <tableColumn id="9" xr3:uid="{743AE40A-66B4-4236-8E7D-7220F49B3188}" name="à rembourser à l'agent (NET) avant injection dans cagnotte" dataDxfId="66" totalsRowDxfId="65">
      <calculatedColumnFormula>$B$4*Tableau1[[#This Row],[à rembourser à l''agent (brut)]]</calculatedColumnFormula>
    </tableColumn>
    <tableColumn id="10" xr3:uid="{F8386232-1D1E-4949-A380-52090060A818}" name="a donner à l'agent " dataDxfId="64" totalsRowDxfId="63"/>
    <tableColumn id="11" xr3:uid="{E2E1D7B8-BDB7-4400-B040-DA735148640B}" name="perte réelle par agent avant cagnotte (NET)" dataDxfId="62" totalsRowDxfId="61"/>
    <tableColumn id="12" xr3:uid="{6B68B0D9-DF50-4FB0-8FAA-2078BD33AA56}" name="perte si gréviste tous les jours (net)" dataDxfId="60" totalsRowDxfId="59"/>
    <tableColumn id="13" xr3:uid="{F3B91320-72A5-4023-84B4-C5205C77DE64}" name="pourcentage de perte avant cagnotte de gréve" dataDxfId="58" totalsRowDxfId="57"/>
    <tableColumn id="14" xr3:uid="{3B848551-E8A2-45B5-AF31-5E4480AC91BD}" name="montant reçu" dataDxfId="56" totalsRowDxfId="55"/>
    <tableColumn id="15" xr3:uid="{4C34F8A7-F79E-4259-BDC7-29ED02C1296D}" name="redristribution" dataDxfId="54" totalsRowDxfId="53"/>
    <tableColumn id="16" xr3:uid="{E1A8505F-4853-46E2-9CDB-B90F71BFE7B7}" name="perte fin de gréve" dataDxfId="52" totalsRowDxfId="51"/>
    <tableColumn id="17" xr3:uid="{5E34D7FA-055A-4F9B-9C48-44AA22A79B3B}" name="à ré-injecter dans le pot commun" dataDxfId="50" totalsRowDxfId="49"/>
    <tableColumn id="18" xr3:uid="{C87A2304-AAE2-44F3-AF9E-93E883C8F176}" name="virement à effectuer" dataDxfId="48" totalsRowDxfId="47"/>
    <tableColumn id="19" xr3:uid="{0DAD77EB-8FF6-4B4E-8313-2078DB8F9734}" name="% perte finale " dataDxfId="46" totalsRowDxfId="45"/>
    <tableColumn id="20" xr3:uid="{5D72C76A-6A5F-4F2C-B670-6BC29ECC18E2}" name="pour verif coherence" totalsRowFunction="count" dataDxfId="44" totalsRowDxfId="4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D88BF76-C292-4AE3-B6C2-C04AB1629E17}" name="Tableau3" displayName="Tableau3" ref="A4:J22" totalsRowCount="1" headerRowDxfId="42" dataDxfId="41" totalsRowDxfId="40" totalsRowBorderDxfId="39">
  <autoFilter ref="A4:J21" xr:uid="{BD88BF76-C292-4AE3-B6C2-C04AB1629E17}"/>
  <tableColumns count="10">
    <tableColumn id="1" xr3:uid="{D6E64F4A-8D51-4E0A-BF09-B2633AA3D6E4}" name="NOM" totalsRowLabel="Total" dataDxfId="38" totalsRowDxfId="37"/>
    <tableColumn id="2" xr3:uid="{2FF86CA1-3362-4E12-8084-EA55D8407C23}" name="Taux Horaire" totalsRowFunction="average" dataDxfId="36" totalsRowDxfId="35"/>
    <tableColumn id="7" xr3:uid="{326EC8D5-06F0-47E2-A9E6-276238605C0E}" name="01/02/2024/ma" totalsRowLabel="755,00" dataDxfId="34" totalsRowDxfId="33">
      <calculatedColumnFormula>calcul_cout_greve(C$2,$B5)</calculatedColumnFormula>
    </tableColumn>
    <tableColumn id="8" xr3:uid="{FA22D76F-4600-4AB1-A517-99B965DE5494}" name="02/02/2024/ma" totalsRowLabel="755,00" dataDxfId="32" totalsRowDxfId="31">
      <calculatedColumnFormula>calcul_cout_greve(D$2,$B5)</calculatedColumnFormula>
    </tableColumn>
    <tableColumn id="12" xr3:uid="{4D443E74-F3A6-40B8-9FCA-C38945234849}" name="03/02/2024/AM" totalsRowLabel="755,00" dataDxfId="30" totalsRowDxfId="29">
      <calculatedColumnFormula>calcul_cout_greve(E$2,$B5)</calculatedColumnFormula>
    </tableColumn>
    <tableColumn id="13" xr3:uid="{E2089D25-8DE6-4AE6-9F05-0CA1C286A690}" name="04/02/2024/AM" totalsRowLabel="755,00" dataDxfId="28" totalsRowDxfId="27">
      <calculatedColumnFormula>calcul_cout_greve(F$2,$B5)</calculatedColumnFormula>
    </tableColumn>
    <tableColumn id="14" xr3:uid="{BDA1E734-82D6-48E9-9691-FB280CCCBE1A}" name="05/02/2024/Nu" totalsRowLabel="996,60" dataDxfId="26" totalsRowDxfId="25">
      <calculatedColumnFormula>calcul_cout_greve(G$2,$B5)</calculatedColumnFormula>
    </tableColumn>
    <tableColumn id="15" xr3:uid="{F3D759DD-371B-4C0E-A52E-51A69CD83328}" name="06/07/2024/Nu" totalsRowLabel="996,60" dataDxfId="24" totalsRowDxfId="23">
      <calculatedColumnFormula>calcul_cout_greve(H$2,$B5)</calculatedColumnFormula>
    </tableColumn>
    <tableColumn id="16" xr3:uid="{E73CDA6F-CC7F-44E5-A9ED-EFF9B8F884FD}" name="07/07/2024/Nu" totalsRowLabel="996,60" dataDxfId="22" totalsRowDxfId="21">
      <calculatedColumnFormula>calcul_cout_greve(I$2,$B5)</calculatedColumnFormula>
    </tableColumn>
    <tableColumn id="5" xr3:uid="{B57BA3E9-442C-49E4-B690-D09D93DDD7F2}" name="Total" totalsRowFunction="sum" dataDxfId="20" totalsRowDxfId="19"/>
  </tableColumns>
  <tableStyleInfo name="TableStyleMedium2" showFirstColumn="0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EF7031B-84D1-404D-9E9C-F88BA489AA6D}" name="Tableau5" displayName="Tableau5" ref="A1:A7" totalsRowShown="0" headerRowDxfId="18" dataDxfId="17">
  <autoFilter ref="A1:A7" xr:uid="{DEF7031B-84D1-404D-9E9C-F88BA489AA6D}"/>
  <sortState xmlns:xlrd2="http://schemas.microsoft.com/office/spreadsheetml/2017/richdata2" ref="A2:A7">
    <sortCondition ref="A1:A7"/>
  </sortState>
  <tableColumns count="1">
    <tableColumn id="1" xr3:uid="{C2319759-4E3B-4B74-BA64-889476DBFDB5}" name="Fonction" dataDxfId="1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175AE58-C0BE-4818-96BD-E7D4811F41F8}" name="Tableau6" displayName="Tableau6" ref="C1:D6" totalsRowShown="0" headerRowDxfId="15" dataDxfId="14">
  <autoFilter ref="C1:D6" xr:uid="{0175AE58-C0BE-4818-96BD-E7D4811F41F8}"/>
  <tableColumns count="2">
    <tableColumn id="1" xr3:uid="{2575185C-576D-4D70-8401-07DABE468DAB}" name="Type de quart" dataDxfId="13"/>
    <tableColumn id="2" xr3:uid="{0CB48604-B1EF-4475-85A2-2C89734B90D2}" name="Indemnité" dataDxfId="1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75CD2B3-56B3-4A74-B708-BD1DD501C869}" name="Tableau2" displayName="Tableau2" ref="F1:H19" totalsRowCount="1" headerRowDxfId="11" dataDxfId="10" totalsRowDxfId="9">
  <autoFilter ref="F1:H18" xr:uid="{F75CD2B3-56B3-4A74-B708-BD1DD501C869}"/>
  <tableColumns count="3">
    <tableColumn id="1" xr3:uid="{7C1BDA3F-6A83-4F5B-BEC6-0E6D403C8057}" name="nom" totalsRowLabel="Total" dataDxfId="8" totalsRowDxfId="7"/>
    <tableColumn id="2" xr3:uid="{90821D66-C7A0-4037-B479-8755EE87304F}" name="th" totalsRowFunction="average" dataDxfId="6" totalsRowDxfId="5"/>
    <tableColumn id="3" xr3:uid="{2AC6E452-9404-437F-A254-5497C3320920}" name="QT" totalsRowFunction="sum" dataDxfId="4" totalsRowDxfId="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C6CD6C8-69E3-4FBC-9928-498DBBE53B34}" name="Tableau4" displayName="Tableau4" ref="A1:A25" totalsRowShown="0" headerRowDxfId="2" dataDxfId="1">
  <autoFilter ref="A1:A25" xr:uid="{7C6CD6C8-69E3-4FBC-9928-498DBBE53B34}"/>
  <tableColumns count="1">
    <tableColumn id="1" xr3:uid="{69611F70-E470-4217-86E6-154BB250A21C}" name="No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97CB0-ACB8-4901-89A4-A08425091600}">
  <sheetPr codeName="Feuil1"/>
  <dimension ref="A1:T22"/>
  <sheetViews>
    <sheetView workbookViewId="0">
      <selection activeCell="C27" sqref="C27"/>
    </sheetView>
  </sheetViews>
  <sheetFormatPr baseColWidth="10" defaultRowHeight="15" x14ac:dyDescent="0.25"/>
  <cols>
    <col min="1" max="1" width="17.28515625" customWidth="1"/>
    <col min="2" max="2" width="11.140625" customWidth="1"/>
    <col min="4" max="4" width="23.7109375" customWidth="1"/>
    <col min="5" max="5" width="28.85546875" customWidth="1"/>
    <col min="6" max="6" width="11.85546875" customWidth="1"/>
    <col min="7" max="7" width="25" customWidth="1"/>
    <col min="8" max="8" width="22.5703125" customWidth="1"/>
    <col min="9" max="9" width="39.5703125" customWidth="1"/>
    <col min="10" max="10" width="14.5703125" customWidth="1"/>
    <col min="11" max="11" width="29.85546875" customWidth="1"/>
    <col min="12" max="12" width="26.5703125" customWidth="1"/>
    <col min="13" max="13" width="34.5703125" customWidth="1"/>
    <col min="14" max="14" width="13.140625" customWidth="1"/>
    <col min="15" max="15" width="12.5703125" customWidth="1"/>
    <col min="16" max="16" width="14.85546875" customWidth="1"/>
    <col min="17" max="17" width="28.140625" customWidth="1"/>
    <col min="18" max="18" width="18.28515625" customWidth="1"/>
    <col min="19" max="19" width="13.85546875" customWidth="1"/>
    <col min="20" max="20" width="17.140625" customWidth="1"/>
  </cols>
  <sheetData>
    <row r="1" spans="1:20" ht="33.75" customHeight="1" x14ac:dyDescent="0.25">
      <c r="A1" s="8"/>
      <c r="B1" s="8"/>
      <c r="C1" s="8"/>
      <c r="D1" s="8"/>
      <c r="E1" s="11" t="s">
        <v>33</v>
      </c>
      <c r="F1" s="11"/>
      <c r="G1" s="11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15" customHeight="1" x14ac:dyDescent="0.25">
      <c r="E2" s="10"/>
      <c r="F2" s="10"/>
      <c r="G2" s="10"/>
    </row>
    <row r="3" spans="1:20" ht="15.75" thickBot="1" x14ac:dyDescent="0.3"/>
    <row r="4" spans="1:20" ht="15.75" thickBot="1" x14ac:dyDescent="0.3">
      <c r="A4" s="2" t="s">
        <v>20</v>
      </c>
      <c r="B4" s="13">
        <v>0.8</v>
      </c>
    </row>
    <row r="5" spans="1:20" s="1" customFormat="1" ht="68.099999999999994" customHeight="1" x14ac:dyDescent="0.25">
      <c r="A5" s="25" t="s">
        <v>0</v>
      </c>
      <c r="B5" s="26" t="s">
        <v>18</v>
      </c>
      <c r="C5" s="27" t="s">
        <v>19</v>
      </c>
      <c r="D5" s="27" t="s">
        <v>1</v>
      </c>
      <c r="E5" s="27" t="s">
        <v>2</v>
      </c>
      <c r="F5" s="27" t="s">
        <v>3</v>
      </c>
      <c r="G5" s="27" t="s">
        <v>4</v>
      </c>
      <c r="H5" s="27" t="s">
        <v>5</v>
      </c>
      <c r="I5" s="28" t="s">
        <v>6</v>
      </c>
      <c r="J5" s="28" t="s">
        <v>7</v>
      </c>
      <c r="K5" s="28" t="s">
        <v>8</v>
      </c>
      <c r="L5" s="27" t="s">
        <v>9</v>
      </c>
      <c r="M5" s="27" t="s">
        <v>10</v>
      </c>
      <c r="N5" s="29" t="s">
        <v>11</v>
      </c>
      <c r="O5" s="27" t="s">
        <v>12</v>
      </c>
      <c r="P5" s="27" t="s">
        <v>13</v>
      </c>
      <c r="Q5" s="30" t="s">
        <v>14</v>
      </c>
      <c r="R5" s="31" t="s">
        <v>15</v>
      </c>
      <c r="S5" s="29" t="s">
        <v>16</v>
      </c>
      <c r="T5" s="32" t="s">
        <v>17</v>
      </c>
    </row>
    <row r="6" spans="1:20" s="1" customFormat="1" ht="15.95" customHeight="1" x14ac:dyDescent="0.25">
      <c r="A6" s="33" t="s">
        <v>50</v>
      </c>
      <c r="B6" s="33">
        <v>30</v>
      </c>
      <c r="C6" s="33" t="s">
        <v>21</v>
      </c>
      <c r="D6" s="45">
        <v>198</v>
      </c>
      <c r="E6" s="45">
        <v>489.929347826087</v>
      </c>
      <c r="F6" s="45"/>
      <c r="G6" s="45"/>
      <c r="H6" s="45">
        <v>-704.070652173913</v>
      </c>
      <c r="I6" s="47">
        <f>$B$4*Tableau1[[#This Row],[à rembourser à l''agent (brut)]]</f>
        <v>-563.25652173913045</v>
      </c>
      <c r="J6" s="47"/>
      <c r="K6" s="47"/>
      <c r="L6" s="45"/>
      <c r="M6" s="45"/>
      <c r="N6" s="48"/>
      <c r="O6" s="45"/>
      <c r="P6" s="45"/>
      <c r="Q6" s="48"/>
      <c r="R6" s="48"/>
      <c r="S6" s="48"/>
      <c r="T6" s="45"/>
    </row>
    <row r="7" spans="1:20" ht="13.5" customHeight="1" x14ac:dyDescent="0.25">
      <c r="A7" s="33" t="s">
        <v>51</v>
      </c>
      <c r="B7" s="33">
        <v>28</v>
      </c>
      <c r="C7" s="33" t="s">
        <v>22</v>
      </c>
      <c r="D7" s="45">
        <v>140</v>
      </c>
      <c r="E7" s="45">
        <v>457.26739130434788</v>
      </c>
      <c r="F7" s="45"/>
      <c r="G7" s="45"/>
      <c r="H7" s="45">
        <v>-657.13260869565215</v>
      </c>
      <c r="I7" s="47">
        <f>$B$4*Tableau1[[#This Row],[à rembourser à l''agent (brut)]]</f>
        <v>-525.70608695652174</v>
      </c>
      <c r="J7" s="47"/>
      <c r="K7" s="47"/>
      <c r="L7" s="45"/>
      <c r="M7" s="45"/>
      <c r="N7" s="48"/>
      <c r="O7" s="45"/>
      <c r="P7" s="45"/>
      <c r="Q7" s="48"/>
      <c r="R7" s="48"/>
      <c r="S7" s="48"/>
      <c r="T7" s="45"/>
    </row>
    <row r="8" spans="1:20" x14ac:dyDescent="0.25">
      <c r="A8" s="33" t="s">
        <v>52</v>
      </c>
      <c r="B8" s="33">
        <v>26</v>
      </c>
      <c r="C8" s="33" t="s">
        <v>26</v>
      </c>
      <c r="D8" s="45">
        <v>130</v>
      </c>
      <c r="E8" s="45">
        <v>424.60543478260865</v>
      </c>
      <c r="F8" s="45"/>
      <c r="G8" s="45"/>
      <c r="H8" s="45">
        <v>-610.1945652173913</v>
      </c>
      <c r="I8" s="47">
        <f>$B$4*Tableau1[[#This Row],[à rembourser à l''agent (brut)]]</f>
        <v>-488.15565217391304</v>
      </c>
      <c r="J8" s="47"/>
      <c r="K8" s="47"/>
      <c r="L8" s="45"/>
      <c r="M8" s="45"/>
      <c r="N8" s="48"/>
      <c r="O8" s="45"/>
      <c r="P8" s="45"/>
      <c r="Q8" s="48"/>
      <c r="R8" s="48"/>
      <c r="S8" s="48"/>
      <c r="T8" s="45"/>
    </row>
    <row r="9" spans="1:20" x14ac:dyDescent="0.25">
      <c r="A9" s="33" t="s">
        <v>53</v>
      </c>
      <c r="B9" s="33">
        <v>26</v>
      </c>
      <c r="C9" s="33" t="s">
        <v>24</v>
      </c>
      <c r="D9" s="45">
        <v>171.6</v>
      </c>
      <c r="E9" s="45">
        <v>424.60543478260865</v>
      </c>
      <c r="F9" s="45"/>
      <c r="G9" s="45"/>
      <c r="H9" s="45">
        <v>-610.1945652173913</v>
      </c>
      <c r="I9" s="47">
        <f>$B$4*Tableau1[[#This Row],[à rembourser à l''agent (brut)]]</f>
        <v>-488.15565217391304</v>
      </c>
      <c r="J9" s="47"/>
      <c r="K9" s="47"/>
      <c r="L9" s="45"/>
      <c r="M9" s="45"/>
      <c r="N9" s="48"/>
      <c r="O9" s="45"/>
      <c r="P9" s="45"/>
      <c r="Q9" s="48"/>
      <c r="R9" s="48"/>
      <c r="S9" s="48"/>
      <c r="T9" s="45"/>
    </row>
    <row r="10" spans="1:20" x14ac:dyDescent="0.25">
      <c r="A10" s="33" t="s">
        <v>54</v>
      </c>
      <c r="B10" s="33">
        <v>26</v>
      </c>
      <c r="C10" s="33" t="s">
        <v>24</v>
      </c>
      <c r="D10" s="45">
        <v>130</v>
      </c>
      <c r="E10" s="45">
        <v>424.60543478260865</v>
      </c>
      <c r="F10" s="45"/>
      <c r="G10" s="45"/>
      <c r="H10" s="45">
        <v>-610.1945652173913</v>
      </c>
      <c r="I10" s="47">
        <f>$B$4*Tableau1[[#This Row],[à rembourser à l''agent (brut)]]</f>
        <v>-488.15565217391304</v>
      </c>
      <c r="J10" s="47"/>
      <c r="K10" s="47"/>
      <c r="L10" s="45"/>
      <c r="M10" s="45"/>
      <c r="N10" s="48"/>
      <c r="O10" s="45"/>
      <c r="P10" s="45"/>
      <c r="Q10" s="48"/>
      <c r="R10" s="48"/>
      <c r="S10" s="48"/>
      <c r="T10" s="45"/>
    </row>
    <row r="11" spans="1:20" x14ac:dyDescent="0.25">
      <c r="A11" s="33" t="s">
        <v>45</v>
      </c>
      <c r="B11" s="33">
        <v>25</v>
      </c>
      <c r="C11" s="33" t="s">
        <v>23</v>
      </c>
      <c r="D11" s="45">
        <v>165</v>
      </c>
      <c r="E11" s="45">
        <v>408.27445652173913</v>
      </c>
      <c r="F11" s="45"/>
      <c r="G11" s="45"/>
      <c r="H11" s="45">
        <v>-586.72554347826087</v>
      </c>
      <c r="I11" s="47">
        <f>$B$4*Tableau1[[#This Row],[à rembourser à l''agent (brut)]]</f>
        <v>-469.38043478260875</v>
      </c>
      <c r="J11" s="47"/>
      <c r="K11" s="47"/>
      <c r="L11" s="45"/>
      <c r="M11" s="45"/>
      <c r="N11" s="48"/>
      <c r="O11" s="45"/>
      <c r="P11" s="45"/>
      <c r="Q11" s="48"/>
      <c r="R11" s="48"/>
      <c r="S11" s="48"/>
      <c r="T11" s="45"/>
    </row>
    <row r="12" spans="1:20" s="4" customFormat="1" x14ac:dyDescent="0.25">
      <c r="A12" s="33" t="s">
        <v>55</v>
      </c>
      <c r="B12" s="33">
        <v>23</v>
      </c>
      <c r="C12" s="33" t="s">
        <v>23</v>
      </c>
      <c r="D12" s="45">
        <v>115</v>
      </c>
      <c r="E12" s="45">
        <v>375.61250000000001</v>
      </c>
      <c r="F12" s="45"/>
      <c r="G12" s="45"/>
      <c r="H12" s="45">
        <v>-539.78750000000014</v>
      </c>
      <c r="I12" s="47">
        <f>$B$4*Tableau1[[#This Row],[à rembourser à l''agent (brut)]]</f>
        <v>-431.83000000000015</v>
      </c>
      <c r="J12" s="47"/>
      <c r="K12" s="47"/>
      <c r="L12" s="45"/>
      <c r="M12" s="45"/>
      <c r="N12" s="48"/>
      <c r="O12" s="45"/>
      <c r="P12" s="45"/>
      <c r="Q12" s="48"/>
      <c r="R12" s="48"/>
      <c r="S12" s="48"/>
      <c r="T12" s="45"/>
    </row>
    <row r="13" spans="1:20" x14ac:dyDescent="0.25">
      <c r="A13" s="33" t="s">
        <v>56</v>
      </c>
      <c r="B13" s="33">
        <v>23</v>
      </c>
      <c r="C13" s="33" t="s">
        <v>23</v>
      </c>
      <c r="D13" s="45">
        <v>915.39999999999986</v>
      </c>
      <c r="E13" s="45">
        <v>375.61250000000001</v>
      </c>
      <c r="F13" s="45"/>
      <c r="G13" s="45"/>
      <c r="H13" s="45">
        <v>-539.78750000000014</v>
      </c>
      <c r="I13" s="47">
        <f>$B$4*Tableau1[[#This Row],[à rembourser à l''agent (brut)]]</f>
        <v>-431.83000000000015</v>
      </c>
      <c r="J13" s="47"/>
      <c r="K13" s="47"/>
      <c r="L13" s="45"/>
      <c r="M13" s="45"/>
      <c r="N13" s="48"/>
      <c r="O13" s="45"/>
      <c r="P13" s="45"/>
      <c r="Q13" s="48"/>
      <c r="R13" s="48"/>
      <c r="S13" s="48"/>
      <c r="T13" s="45"/>
    </row>
    <row r="14" spans="1:20" x14ac:dyDescent="0.25">
      <c r="A14" s="33" t="s">
        <v>57</v>
      </c>
      <c r="B14" s="33">
        <v>23</v>
      </c>
      <c r="C14" s="33" t="s">
        <v>23</v>
      </c>
      <c r="D14" s="45">
        <v>915.39999999999986</v>
      </c>
      <c r="E14" s="45">
        <v>375.61250000000001</v>
      </c>
      <c r="F14" s="45"/>
      <c r="G14" s="45"/>
      <c r="H14" s="45">
        <v>-539.78750000000014</v>
      </c>
      <c r="I14" s="47">
        <f>$B$4*Tableau1[[#This Row],[à rembourser à l''agent (brut)]]</f>
        <v>-431.83000000000015</v>
      </c>
      <c r="J14" s="47"/>
      <c r="K14" s="47"/>
      <c r="L14" s="45"/>
      <c r="M14" s="45"/>
      <c r="N14" s="48"/>
      <c r="O14" s="45"/>
      <c r="P14" s="45"/>
      <c r="Q14" s="48"/>
      <c r="R14" s="48"/>
      <c r="S14" s="48"/>
      <c r="T14" s="45"/>
    </row>
    <row r="15" spans="1:20" x14ac:dyDescent="0.25">
      <c r="A15" s="33" t="s">
        <v>58</v>
      </c>
      <c r="B15" s="33">
        <v>21</v>
      </c>
      <c r="C15" s="33" t="s">
        <v>23</v>
      </c>
      <c r="D15" s="45">
        <v>835.80000000000007</v>
      </c>
      <c r="E15" s="45">
        <v>342.95054347826084</v>
      </c>
      <c r="F15" s="45"/>
      <c r="G15" s="45"/>
      <c r="H15" s="45">
        <v>-492.84945652173917</v>
      </c>
      <c r="I15" s="47">
        <f>$B$4*Tableau1[[#This Row],[à rembourser à l''agent (brut)]]</f>
        <v>-394.27956521739134</v>
      </c>
      <c r="J15" s="47"/>
      <c r="K15" s="47"/>
      <c r="L15" s="45"/>
      <c r="M15" s="45"/>
      <c r="N15" s="48"/>
      <c r="O15" s="45"/>
      <c r="P15" s="45"/>
      <c r="Q15" s="48"/>
      <c r="R15" s="48"/>
      <c r="S15" s="48"/>
      <c r="T15" s="45"/>
    </row>
    <row r="16" spans="1:20" x14ac:dyDescent="0.25">
      <c r="A16" s="33" t="s">
        <v>59</v>
      </c>
      <c r="B16" s="33">
        <v>17</v>
      </c>
      <c r="C16" s="33" t="s">
        <v>25</v>
      </c>
      <c r="D16" s="45">
        <v>676.6</v>
      </c>
      <c r="E16" s="45">
        <v>277.62663043478261</v>
      </c>
      <c r="F16" s="45"/>
      <c r="G16" s="45"/>
      <c r="H16" s="45">
        <v>-398.97336956521741</v>
      </c>
      <c r="I16" s="47">
        <f>$B$4*Tableau1[[#This Row],[à rembourser à l''agent (brut)]]</f>
        <v>-319.17869565217393</v>
      </c>
      <c r="J16" s="47"/>
      <c r="K16" s="47"/>
      <c r="L16" s="45"/>
      <c r="M16" s="45"/>
      <c r="N16" s="48"/>
      <c r="O16" s="45"/>
      <c r="P16" s="45"/>
      <c r="Q16" s="48"/>
      <c r="R16" s="48"/>
      <c r="S16" s="48"/>
      <c r="T16" s="45"/>
    </row>
    <row r="17" spans="1:20" x14ac:dyDescent="0.25">
      <c r="A17" s="33" t="s">
        <v>60</v>
      </c>
      <c r="B17" s="33">
        <v>16</v>
      </c>
      <c r="C17" s="33" t="s">
        <v>25</v>
      </c>
      <c r="D17" s="45">
        <v>636.80000000000007</v>
      </c>
      <c r="E17" s="45">
        <v>261.29565217391303</v>
      </c>
      <c r="F17" s="45"/>
      <c r="G17" s="45"/>
      <c r="H17" s="45">
        <v>-375.50434782608693</v>
      </c>
      <c r="I17" s="47">
        <f>$B$4*Tableau1[[#This Row],[à rembourser à l''agent (brut)]]</f>
        <v>-300.40347826086958</v>
      </c>
      <c r="J17" s="47"/>
      <c r="K17" s="47"/>
      <c r="L17" s="45"/>
      <c r="M17" s="45"/>
      <c r="N17" s="48"/>
      <c r="O17" s="45"/>
      <c r="P17" s="45"/>
      <c r="Q17" s="48"/>
      <c r="R17" s="48"/>
      <c r="S17" s="48"/>
      <c r="T17" s="45"/>
    </row>
    <row r="18" spans="1:20" x14ac:dyDescent="0.25">
      <c r="A18" s="33" t="s">
        <v>61</v>
      </c>
      <c r="B18" s="33">
        <v>16</v>
      </c>
      <c r="C18" s="33" t="s">
        <v>25</v>
      </c>
      <c r="D18" s="45">
        <v>636.80000000000007</v>
      </c>
      <c r="E18" s="45">
        <v>261.29565217391303</v>
      </c>
      <c r="F18" s="45"/>
      <c r="G18" s="45"/>
      <c r="H18" s="45">
        <v>-375.50434782608693</v>
      </c>
      <c r="I18" s="47">
        <f>$B$4*Tableau1[[#This Row],[à rembourser à l''agent (brut)]]</f>
        <v>-300.40347826086958</v>
      </c>
      <c r="J18" s="47"/>
      <c r="K18" s="47"/>
      <c r="L18" s="45"/>
      <c r="M18" s="45"/>
      <c r="N18" s="48"/>
      <c r="O18" s="45"/>
      <c r="P18" s="45"/>
      <c r="Q18" s="48"/>
      <c r="R18" s="48"/>
      <c r="S18" s="48"/>
      <c r="T18" s="45"/>
    </row>
    <row r="19" spans="1:20" x14ac:dyDescent="0.25">
      <c r="A19" s="33" t="s">
        <v>62</v>
      </c>
      <c r="B19" s="33">
        <v>14</v>
      </c>
      <c r="C19" s="33" t="s">
        <v>25</v>
      </c>
      <c r="D19" s="45">
        <v>557.19999999999993</v>
      </c>
      <c r="E19" s="45">
        <v>228.63369565217394</v>
      </c>
      <c r="F19" s="45"/>
      <c r="G19" s="45"/>
      <c r="H19" s="45">
        <v>-328.56630434782608</v>
      </c>
      <c r="I19" s="47">
        <f>$B$4*Tableau1[[#This Row],[à rembourser à l''agent (brut)]]</f>
        <v>-262.85304347826087</v>
      </c>
      <c r="J19" s="47"/>
      <c r="K19" s="47"/>
      <c r="L19" s="45"/>
      <c r="M19" s="45"/>
      <c r="N19" s="48"/>
      <c r="O19" s="45"/>
      <c r="P19" s="45"/>
      <c r="Q19" s="48"/>
      <c r="R19" s="48"/>
      <c r="S19" s="48"/>
      <c r="T19" s="45"/>
    </row>
    <row r="20" spans="1:20" x14ac:dyDescent="0.25">
      <c r="A20" s="43" t="s">
        <v>65</v>
      </c>
      <c r="B20" s="43">
        <v>33</v>
      </c>
      <c r="C20" s="43" t="s">
        <v>21</v>
      </c>
      <c r="D20" s="46">
        <v>217.79999999999998</v>
      </c>
      <c r="E20" s="46">
        <v>538.9222826086957</v>
      </c>
      <c r="F20" s="46"/>
      <c r="G20" s="46"/>
      <c r="H20" s="46">
        <v>-774.4777173913044</v>
      </c>
      <c r="I20" s="49">
        <f>$B$4*Tableau1[[#This Row],[à rembourser à l''agent (brut)]]</f>
        <v>-619.58217391304356</v>
      </c>
      <c r="J20" s="49"/>
      <c r="K20" s="49"/>
      <c r="L20" s="46"/>
      <c r="M20" s="46"/>
      <c r="N20" s="50"/>
      <c r="O20" s="46"/>
      <c r="P20" s="46"/>
      <c r="Q20" s="50"/>
      <c r="R20" s="50"/>
      <c r="S20" s="50"/>
      <c r="T20" s="46"/>
    </row>
    <row r="21" spans="1:20" x14ac:dyDescent="0.25">
      <c r="A21" s="43" t="s">
        <v>74</v>
      </c>
      <c r="B21" s="43">
        <v>14</v>
      </c>
      <c r="C21" s="43" t="s">
        <v>24</v>
      </c>
      <c r="D21" s="46"/>
      <c r="E21" s="46"/>
      <c r="F21" s="46"/>
      <c r="G21" s="46"/>
      <c r="H21" s="46"/>
      <c r="I21" s="49">
        <f>$B$4*Tableau1[[#This Row],[à rembourser à l''agent (brut)]]</f>
        <v>0</v>
      </c>
      <c r="J21" s="49"/>
      <c r="K21" s="49"/>
      <c r="L21" s="46"/>
      <c r="M21" s="46"/>
      <c r="N21" s="50"/>
      <c r="O21" s="46"/>
      <c r="P21" s="46"/>
      <c r="Q21" s="50"/>
      <c r="R21" s="50"/>
      <c r="S21" s="50"/>
      <c r="T21" s="46"/>
    </row>
    <row r="22" spans="1:20" x14ac:dyDescent="0.25">
      <c r="A22" s="34" t="s">
        <v>34</v>
      </c>
      <c r="B22" s="35">
        <f>SUBTOTAL(101,Tableau1[taux horaire])</f>
        <v>22.5625</v>
      </c>
      <c r="C22" s="34"/>
      <c r="D22" s="35">
        <f>SUBTOTAL(109,Tableau1[perte par agent sur paye (NET)])</f>
        <v>6441.4000000000005</v>
      </c>
      <c r="E22" s="35" t="s">
        <v>64</v>
      </c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>
        <f>SUBTOTAL(103,Tableau1[pour verif coherence])</f>
        <v>0</v>
      </c>
    </row>
  </sheetData>
  <pageMargins left="0.7" right="0.7" top="0.75" bottom="0.75" header="0.3" footer="0.3"/>
  <pageSetup paperSize="1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OuvrirUSF1">
                <anchor moveWithCells="1" sizeWithCells="1">
                  <from>
                    <xdr:col>0</xdr:col>
                    <xdr:colOff>76200</xdr:colOff>
                    <xdr:row>0</xdr:row>
                    <xdr:rowOff>57150</xdr:rowOff>
                  </from>
                  <to>
                    <xdr:col>1</xdr:col>
                    <xdr:colOff>619125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Button 10">
              <controlPr defaultSize="0" print="0" autoFill="0" autoPict="0" macro="[0]!RAZ_Synthese">
                <anchor moveWithCells="1" sizeWithCells="1">
                  <from>
                    <xdr:col>2</xdr:col>
                    <xdr:colOff>9525</xdr:colOff>
                    <xdr:row>0</xdr:row>
                    <xdr:rowOff>57150</xdr:rowOff>
                  </from>
                  <to>
                    <xdr:col>3</xdr:col>
                    <xdr:colOff>942975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07CCB-6A76-41F9-8C29-00905757A809}">
  <sheetPr codeName="Feuil2"/>
  <dimension ref="A1:R35"/>
  <sheetViews>
    <sheetView tabSelected="1" workbookViewId="0">
      <selection activeCell="J21" sqref="J21"/>
    </sheetView>
  </sheetViews>
  <sheetFormatPr baseColWidth="10" defaultColWidth="10.85546875" defaultRowHeight="15" x14ac:dyDescent="0.25"/>
  <cols>
    <col min="1" max="1" width="13.28515625" style="4" customWidth="1"/>
    <col min="2" max="2" width="12.85546875" style="5" customWidth="1"/>
    <col min="3" max="3" width="16.85546875" style="4" customWidth="1"/>
    <col min="4" max="5" width="16.28515625" style="4" customWidth="1"/>
    <col min="6" max="6" width="12.28515625" style="4" customWidth="1"/>
    <col min="7" max="7" width="10.85546875" style="4"/>
    <col min="8" max="8" width="13.42578125" style="5" customWidth="1"/>
    <col min="9" max="16384" width="10.85546875" style="4"/>
  </cols>
  <sheetData>
    <row r="1" spans="1:18" ht="33" customHeight="1" x14ac:dyDescent="0.25"/>
    <row r="2" spans="1:18" x14ac:dyDescent="0.25">
      <c r="C2" s="4">
        <f>Indemnite</f>
        <v>7.25</v>
      </c>
      <c r="D2" s="4">
        <f>Indemnite</f>
        <v>7.25</v>
      </c>
      <c r="E2" s="4">
        <f>Indemnite</f>
        <v>7.25</v>
      </c>
      <c r="F2" s="4">
        <f>Indemnite</f>
        <v>7.25</v>
      </c>
      <c r="G2" s="4">
        <f>Indemnite</f>
        <v>9.25</v>
      </c>
      <c r="H2" s="4">
        <f>Indemnite</f>
        <v>9.25</v>
      </c>
      <c r="I2" s="4">
        <f>Indemnite</f>
        <v>9.25</v>
      </c>
    </row>
    <row r="3" spans="1:18" x14ac:dyDescent="0.25">
      <c r="C3" s="4" t="s">
        <v>44</v>
      </c>
      <c r="D3" s="4" t="s">
        <v>44</v>
      </c>
      <c r="E3" s="4" t="s">
        <v>27</v>
      </c>
      <c r="F3" s="4" t="s">
        <v>27</v>
      </c>
      <c r="G3" s="4" t="s">
        <v>28</v>
      </c>
      <c r="H3" s="4" t="s">
        <v>28</v>
      </c>
      <c r="I3" s="4" t="s">
        <v>28</v>
      </c>
    </row>
    <row r="4" spans="1:18" x14ac:dyDescent="0.25">
      <c r="A4" s="3" t="s">
        <v>0</v>
      </c>
      <c r="B4" s="6" t="s">
        <v>35</v>
      </c>
      <c r="C4" s="6" t="s">
        <v>66</v>
      </c>
      <c r="D4" s="6" t="s">
        <v>67</v>
      </c>
      <c r="E4" s="6" t="s">
        <v>68</v>
      </c>
      <c r="F4" s="6" t="s">
        <v>69</v>
      </c>
      <c r="G4" s="6" t="s">
        <v>70</v>
      </c>
      <c r="H4" s="6" t="s">
        <v>72</v>
      </c>
      <c r="I4" s="6" t="s">
        <v>73</v>
      </c>
      <c r="J4" s="6" t="s">
        <v>34</v>
      </c>
      <c r="R4" s="8"/>
    </row>
    <row r="5" spans="1:18" s="7" customFormat="1" x14ac:dyDescent="0.25">
      <c r="A5" s="16" t="s">
        <v>50</v>
      </c>
      <c r="B5" s="6">
        <v>30</v>
      </c>
      <c r="C5" s="37">
        <f t="shared" ref="C5:I14" si="0">calcul_cout_greve(C$2,$B5)</f>
        <v>150</v>
      </c>
      <c r="D5" s="37">
        <f t="shared" si="0"/>
        <v>150</v>
      </c>
      <c r="E5" s="37">
        <f t="shared" si="0"/>
        <v>150</v>
      </c>
      <c r="F5" s="37">
        <f t="shared" si="0"/>
        <v>150</v>
      </c>
      <c r="G5" s="37">
        <f t="shared" si="0"/>
        <v>198</v>
      </c>
      <c r="H5" s="37">
        <f t="shared" si="0"/>
        <v>198</v>
      </c>
      <c r="I5" s="37">
        <f t="shared" si="0"/>
        <v>198</v>
      </c>
      <c r="J5" s="6">
        <v>0</v>
      </c>
      <c r="M5" s="4"/>
      <c r="R5" s="9"/>
    </row>
    <row r="6" spans="1:18" x14ac:dyDescent="0.25">
      <c r="A6" s="16" t="s">
        <v>51</v>
      </c>
      <c r="B6" s="6">
        <v>28</v>
      </c>
      <c r="C6" s="37">
        <f t="shared" si="0"/>
        <v>140</v>
      </c>
      <c r="D6" s="37">
        <f t="shared" si="0"/>
        <v>140</v>
      </c>
      <c r="E6" s="37">
        <f t="shared" si="0"/>
        <v>140</v>
      </c>
      <c r="F6" s="37">
        <f t="shared" si="0"/>
        <v>140</v>
      </c>
      <c r="G6" s="37">
        <f t="shared" si="0"/>
        <v>184.8</v>
      </c>
      <c r="H6" s="37">
        <f t="shared" si="0"/>
        <v>184.8</v>
      </c>
      <c r="I6" s="37">
        <f t="shared" si="0"/>
        <v>184.8</v>
      </c>
      <c r="J6" s="6">
        <v>0</v>
      </c>
    </row>
    <row r="7" spans="1:18" x14ac:dyDescent="0.25">
      <c r="A7" s="16" t="s">
        <v>52</v>
      </c>
      <c r="B7" s="6">
        <v>26</v>
      </c>
      <c r="C7" s="37">
        <f t="shared" si="0"/>
        <v>130</v>
      </c>
      <c r="D7" s="37">
        <f t="shared" si="0"/>
        <v>130</v>
      </c>
      <c r="E7" s="37">
        <f t="shared" si="0"/>
        <v>130</v>
      </c>
      <c r="F7" s="37">
        <f t="shared" si="0"/>
        <v>130</v>
      </c>
      <c r="G7" s="37">
        <f t="shared" si="0"/>
        <v>171.6</v>
      </c>
      <c r="H7" s="37">
        <f t="shared" si="0"/>
        <v>171.6</v>
      </c>
      <c r="I7" s="37">
        <f t="shared" si="0"/>
        <v>171.6</v>
      </c>
      <c r="J7" s="6">
        <v>0</v>
      </c>
    </row>
    <row r="8" spans="1:18" x14ac:dyDescent="0.25">
      <c r="A8" s="16" t="s">
        <v>53</v>
      </c>
      <c r="B8" s="6">
        <v>26</v>
      </c>
      <c r="C8" s="37">
        <f t="shared" si="0"/>
        <v>130</v>
      </c>
      <c r="D8" s="37">
        <f t="shared" si="0"/>
        <v>130</v>
      </c>
      <c r="E8" s="37">
        <f t="shared" si="0"/>
        <v>130</v>
      </c>
      <c r="F8" s="37">
        <f t="shared" si="0"/>
        <v>130</v>
      </c>
      <c r="G8" s="37">
        <f t="shared" si="0"/>
        <v>171.6</v>
      </c>
      <c r="H8" s="37">
        <f t="shared" si="0"/>
        <v>171.6</v>
      </c>
      <c r="I8" s="37">
        <f t="shared" si="0"/>
        <v>171.6</v>
      </c>
      <c r="J8" s="6">
        <v>0</v>
      </c>
      <c r="P8" s="12"/>
    </row>
    <row r="9" spans="1:18" x14ac:dyDescent="0.25">
      <c r="A9" s="16" t="s">
        <v>54</v>
      </c>
      <c r="B9" s="6">
        <v>26</v>
      </c>
      <c r="C9" s="37">
        <f t="shared" si="0"/>
        <v>130</v>
      </c>
      <c r="D9" s="37">
        <f t="shared" si="0"/>
        <v>130</v>
      </c>
      <c r="E9" s="37">
        <f t="shared" si="0"/>
        <v>130</v>
      </c>
      <c r="F9" s="37">
        <f t="shared" si="0"/>
        <v>130</v>
      </c>
      <c r="G9" s="37">
        <f t="shared" si="0"/>
        <v>171.6</v>
      </c>
      <c r="H9" s="37">
        <f t="shared" si="0"/>
        <v>171.6</v>
      </c>
      <c r="I9" s="37">
        <f t="shared" si="0"/>
        <v>171.6</v>
      </c>
      <c r="J9" s="6">
        <v>0</v>
      </c>
    </row>
    <row r="10" spans="1:18" x14ac:dyDescent="0.25">
      <c r="A10" s="16" t="s">
        <v>45</v>
      </c>
      <c r="B10" s="6">
        <v>25</v>
      </c>
      <c r="C10" s="37">
        <f t="shared" si="0"/>
        <v>125</v>
      </c>
      <c r="D10" s="37">
        <f t="shared" si="0"/>
        <v>125</v>
      </c>
      <c r="E10" s="37">
        <f t="shared" si="0"/>
        <v>125</v>
      </c>
      <c r="F10" s="37">
        <f t="shared" si="0"/>
        <v>125</v>
      </c>
      <c r="G10" s="37">
        <f t="shared" si="0"/>
        <v>165</v>
      </c>
      <c r="H10" s="37">
        <f t="shared" si="0"/>
        <v>165</v>
      </c>
      <c r="I10" s="37">
        <f t="shared" si="0"/>
        <v>165</v>
      </c>
      <c r="J10" s="6">
        <v>0</v>
      </c>
    </row>
    <row r="11" spans="1:18" x14ac:dyDescent="0.25">
      <c r="A11" s="16" t="s">
        <v>55</v>
      </c>
      <c r="B11" s="6">
        <v>23</v>
      </c>
      <c r="C11" s="37">
        <f t="shared" si="0"/>
        <v>115</v>
      </c>
      <c r="D11" s="37">
        <f t="shared" si="0"/>
        <v>115</v>
      </c>
      <c r="E11" s="37">
        <f t="shared" si="0"/>
        <v>115</v>
      </c>
      <c r="F11" s="37">
        <f t="shared" si="0"/>
        <v>115</v>
      </c>
      <c r="G11" s="37">
        <f t="shared" si="0"/>
        <v>151.80000000000001</v>
      </c>
      <c r="H11" s="37">
        <f t="shared" si="0"/>
        <v>151.80000000000001</v>
      </c>
      <c r="I11" s="37">
        <f t="shared" si="0"/>
        <v>151.80000000000001</v>
      </c>
      <c r="J11" s="6">
        <v>0</v>
      </c>
    </row>
    <row r="12" spans="1:18" x14ac:dyDescent="0.25">
      <c r="A12" s="16" t="s">
        <v>56</v>
      </c>
      <c r="B12" s="6">
        <v>23</v>
      </c>
      <c r="C12" s="15">
        <f t="shared" si="0"/>
        <v>115</v>
      </c>
      <c r="D12" s="15">
        <f t="shared" si="0"/>
        <v>115</v>
      </c>
      <c r="E12" s="15">
        <f t="shared" si="0"/>
        <v>115</v>
      </c>
      <c r="F12" s="15">
        <f t="shared" si="0"/>
        <v>115</v>
      </c>
      <c r="G12" s="15">
        <f t="shared" si="0"/>
        <v>151.80000000000001</v>
      </c>
      <c r="H12" s="15">
        <f t="shared" si="0"/>
        <v>151.80000000000001</v>
      </c>
      <c r="I12" s="15">
        <f t="shared" si="0"/>
        <v>151.80000000000001</v>
      </c>
      <c r="J12" s="6">
        <v>915.39999999999986</v>
      </c>
    </row>
    <row r="13" spans="1:18" x14ac:dyDescent="0.25">
      <c r="A13" s="16" t="s">
        <v>57</v>
      </c>
      <c r="B13" s="6">
        <v>23</v>
      </c>
      <c r="C13" s="15">
        <f t="shared" si="0"/>
        <v>115</v>
      </c>
      <c r="D13" s="15">
        <f t="shared" si="0"/>
        <v>115</v>
      </c>
      <c r="E13" s="15">
        <f t="shared" si="0"/>
        <v>115</v>
      </c>
      <c r="F13" s="15">
        <f t="shared" si="0"/>
        <v>115</v>
      </c>
      <c r="G13" s="15">
        <f t="shared" si="0"/>
        <v>151.80000000000001</v>
      </c>
      <c r="H13" s="15">
        <f t="shared" si="0"/>
        <v>151.80000000000001</v>
      </c>
      <c r="I13" s="15">
        <f t="shared" si="0"/>
        <v>151.80000000000001</v>
      </c>
      <c r="J13" s="6">
        <v>915.39999999999986</v>
      </c>
    </row>
    <row r="14" spans="1:18" x14ac:dyDescent="0.25">
      <c r="A14" s="16" t="s">
        <v>58</v>
      </c>
      <c r="B14" s="6">
        <v>21</v>
      </c>
      <c r="C14" s="15">
        <f t="shared" si="0"/>
        <v>105</v>
      </c>
      <c r="D14" s="15">
        <f t="shared" si="0"/>
        <v>105</v>
      </c>
      <c r="E14" s="15">
        <f t="shared" si="0"/>
        <v>105</v>
      </c>
      <c r="F14" s="15">
        <f t="shared" si="0"/>
        <v>105</v>
      </c>
      <c r="G14" s="15">
        <f t="shared" si="0"/>
        <v>138.6</v>
      </c>
      <c r="H14" s="15">
        <f t="shared" si="0"/>
        <v>138.6</v>
      </c>
      <c r="I14" s="15">
        <f t="shared" si="0"/>
        <v>138.6</v>
      </c>
      <c r="J14" s="6">
        <v>835.80000000000007</v>
      </c>
    </row>
    <row r="15" spans="1:18" x14ac:dyDescent="0.25">
      <c r="A15" s="16" t="s">
        <v>58</v>
      </c>
      <c r="B15" s="6">
        <v>21</v>
      </c>
      <c r="C15" s="15">
        <f t="shared" ref="C15:I21" si="1">calcul_cout_greve(C$2,$B15)</f>
        <v>105</v>
      </c>
      <c r="D15" s="15">
        <f t="shared" si="1"/>
        <v>105</v>
      </c>
      <c r="E15" s="15">
        <f t="shared" si="1"/>
        <v>105</v>
      </c>
      <c r="F15" s="15">
        <f t="shared" si="1"/>
        <v>105</v>
      </c>
      <c r="G15" s="15">
        <f t="shared" si="1"/>
        <v>138.6</v>
      </c>
      <c r="H15" s="15">
        <f t="shared" si="1"/>
        <v>138.6</v>
      </c>
      <c r="I15" s="15">
        <f t="shared" si="1"/>
        <v>138.6</v>
      </c>
      <c r="J15" s="6">
        <v>835.80000000000007</v>
      </c>
    </row>
    <row r="16" spans="1:18" x14ac:dyDescent="0.25">
      <c r="A16" s="16" t="s">
        <v>59</v>
      </c>
      <c r="B16" s="6">
        <v>17</v>
      </c>
      <c r="C16" s="15">
        <f t="shared" si="1"/>
        <v>85</v>
      </c>
      <c r="D16" s="15">
        <f t="shared" si="1"/>
        <v>85</v>
      </c>
      <c r="E16" s="15">
        <f t="shared" si="1"/>
        <v>85</v>
      </c>
      <c r="F16" s="15">
        <f t="shared" si="1"/>
        <v>85</v>
      </c>
      <c r="G16" s="15">
        <f t="shared" si="1"/>
        <v>112.2</v>
      </c>
      <c r="H16" s="15">
        <f t="shared" si="1"/>
        <v>112.2</v>
      </c>
      <c r="I16" s="15">
        <f t="shared" si="1"/>
        <v>112.2</v>
      </c>
      <c r="J16" s="6">
        <v>676.6</v>
      </c>
    </row>
    <row r="17" spans="1:10" x14ac:dyDescent="0.25">
      <c r="A17" s="16" t="s">
        <v>60</v>
      </c>
      <c r="B17" s="6">
        <v>16</v>
      </c>
      <c r="C17" s="15">
        <f t="shared" si="1"/>
        <v>80</v>
      </c>
      <c r="D17" s="15">
        <f t="shared" si="1"/>
        <v>80</v>
      </c>
      <c r="E17" s="15">
        <f t="shared" si="1"/>
        <v>80</v>
      </c>
      <c r="F17" s="15">
        <f t="shared" si="1"/>
        <v>80</v>
      </c>
      <c r="G17" s="15">
        <f t="shared" si="1"/>
        <v>105.6</v>
      </c>
      <c r="H17" s="15">
        <f t="shared" si="1"/>
        <v>105.6</v>
      </c>
      <c r="I17" s="15">
        <f t="shared" si="1"/>
        <v>105.6</v>
      </c>
      <c r="J17" s="6">
        <v>636.80000000000007</v>
      </c>
    </row>
    <row r="18" spans="1:10" x14ac:dyDescent="0.25">
      <c r="A18" s="16" t="s">
        <v>61</v>
      </c>
      <c r="B18" s="6">
        <v>16</v>
      </c>
      <c r="C18" s="15">
        <f t="shared" si="1"/>
        <v>80</v>
      </c>
      <c r="D18" s="15">
        <f t="shared" si="1"/>
        <v>80</v>
      </c>
      <c r="E18" s="15">
        <f t="shared" si="1"/>
        <v>80</v>
      </c>
      <c r="F18" s="15">
        <f t="shared" si="1"/>
        <v>80</v>
      </c>
      <c r="G18" s="15">
        <f t="shared" si="1"/>
        <v>105.6</v>
      </c>
      <c r="H18" s="15">
        <f t="shared" si="1"/>
        <v>105.6</v>
      </c>
      <c r="I18" s="15">
        <f t="shared" si="1"/>
        <v>105.6</v>
      </c>
      <c r="J18" s="6">
        <v>636.80000000000007</v>
      </c>
    </row>
    <row r="19" spans="1:10" x14ac:dyDescent="0.25">
      <c r="A19" s="16" t="s">
        <v>62</v>
      </c>
      <c r="B19" s="6">
        <v>14</v>
      </c>
      <c r="C19" s="15">
        <f t="shared" si="1"/>
        <v>70</v>
      </c>
      <c r="D19" s="15">
        <f t="shared" si="1"/>
        <v>70</v>
      </c>
      <c r="E19" s="15">
        <f t="shared" si="1"/>
        <v>70</v>
      </c>
      <c r="F19" s="15">
        <f t="shared" si="1"/>
        <v>70</v>
      </c>
      <c r="G19" s="15">
        <f t="shared" si="1"/>
        <v>92.4</v>
      </c>
      <c r="H19" s="15">
        <f t="shared" si="1"/>
        <v>92.4</v>
      </c>
      <c r="I19" s="15">
        <f t="shared" si="1"/>
        <v>92.4</v>
      </c>
      <c r="J19" s="6">
        <v>557.19999999999993</v>
      </c>
    </row>
    <row r="20" spans="1:10" x14ac:dyDescent="0.25">
      <c r="A20" s="44" t="s">
        <v>65</v>
      </c>
      <c r="B20" s="37">
        <v>33</v>
      </c>
      <c r="C20" s="37">
        <f t="shared" si="1"/>
        <v>165</v>
      </c>
      <c r="D20" s="37">
        <f t="shared" si="1"/>
        <v>165</v>
      </c>
      <c r="E20" s="37">
        <f t="shared" si="1"/>
        <v>165</v>
      </c>
      <c r="F20" s="37">
        <f t="shared" si="1"/>
        <v>165</v>
      </c>
      <c r="G20" s="37">
        <f t="shared" si="1"/>
        <v>217.79999999999998</v>
      </c>
      <c r="H20" s="37">
        <f t="shared" si="1"/>
        <v>217.79999999999998</v>
      </c>
      <c r="I20" s="37">
        <f t="shared" si="1"/>
        <v>217.79999999999998</v>
      </c>
      <c r="J20" s="6">
        <v>0</v>
      </c>
    </row>
    <row r="21" spans="1:10" x14ac:dyDescent="0.25">
      <c r="A21" s="44" t="s">
        <v>74</v>
      </c>
      <c r="B21" s="37">
        <v>14</v>
      </c>
      <c r="C21" s="37">
        <f t="shared" si="1"/>
        <v>70</v>
      </c>
      <c r="D21" s="37">
        <f t="shared" si="1"/>
        <v>70</v>
      </c>
      <c r="E21" s="37">
        <f t="shared" si="1"/>
        <v>70</v>
      </c>
      <c r="F21" s="37">
        <f t="shared" si="1"/>
        <v>70</v>
      </c>
      <c r="G21" s="37">
        <f t="shared" si="1"/>
        <v>92.4</v>
      </c>
      <c r="H21" s="37">
        <f t="shared" si="1"/>
        <v>92.4</v>
      </c>
      <c r="I21" s="37">
        <f t="shared" si="1"/>
        <v>92.4</v>
      </c>
      <c r="J21" s="6"/>
    </row>
    <row r="22" spans="1:10" x14ac:dyDescent="0.25">
      <c r="A22" s="16" t="s">
        <v>34</v>
      </c>
      <c r="B22" s="6">
        <f>SUBTOTAL(101,Tableau3[Taux Horaire])</f>
        <v>22.470588235294116</v>
      </c>
      <c r="C22" s="37" t="s">
        <v>63</v>
      </c>
      <c r="D22" s="37" t="s">
        <v>63</v>
      </c>
      <c r="E22" s="37" t="s">
        <v>63</v>
      </c>
      <c r="F22" s="37" t="s">
        <v>63</v>
      </c>
      <c r="G22" s="37" t="s">
        <v>71</v>
      </c>
      <c r="H22" s="37" t="s">
        <v>71</v>
      </c>
      <c r="I22" s="37" t="s">
        <v>71</v>
      </c>
      <c r="J22" s="21">
        <f>SUBTOTAL(109,Tableau3[Total])</f>
        <v>6009.8</v>
      </c>
    </row>
    <row r="34" spans="8:8" x14ac:dyDescent="0.25">
      <c r="H34" s="4"/>
    </row>
    <row r="35" spans="8:8" x14ac:dyDescent="0.25">
      <c r="H35" s="4"/>
    </row>
  </sheetData>
  <phoneticPr fontId="9" type="noConversion"/>
  <pageMargins left="0.7" right="0.7" top="0.75" bottom="0.75" header="0.3" footer="0.3"/>
  <pageSetup paperSize="11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autoPict="0" r:id="rId5">
            <anchor moveWithCells="1">
              <from>
                <xdr:col>2</xdr:col>
                <xdr:colOff>238125</xdr:colOff>
                <xdr:row>0</xdr:row>
                <xdr:rowOff>104775</xdr:rowOff>
              </from>
              <to>
                <xdr:col>3</xdr:col>
                <xdr:colOff>914400</xdr:colOff>
                <xdr:row>0</xdr:row>
                <xdr:rowOff>390525</xdr:rowOff>
              </to>
            </anchor>
          </controlPr>
        </control>
      </mc:Choice>
      <mc:Fallback>
        <control shapeId="2051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D1DB3-D947-4A39-9C70-B298F134B288}">
  <sheetPr codeName="Feuil3"/>
  <dimension ref="A1:J19"/>
  <sheetViews>
    <sheetView workbookViewId="0">
      <selection activeCell="C14" sqref="C14"/>
    </sheetView>
  </sheetViews>
  <sheetFormatPr baseColWidth="10" defaultColWidth="10.85546875" defaultRowHeight="15" x14ac:dyDescent="0.25"/>
  <cols>
    <col min="1" max="1" width="10.85546875" style="14"/>
    <col min="2" max="2" width="5.7109375" style="14" customWidth="1"/>
    <col min="3" max="3" width="18" style="14" customWidth="1"/>
    <col min="4" max="4" width="13.85546875" style="14" customWidth="1"/>
    <col min="5" max="7" width="10.85546875" style="14"/>
    <col min="8" max="8" width="10.85546875" style="20"/>
    <col min="9" max="16384" width="10.85546875" style="14"/>
  </cols>
  <sheetData>
    <row r="1" spans="1:8" s="4" customFormat="1" x14ac:dyDescent="0.25">
      <c r="A1" s="4" t="s">
        <v>32</v>
      </c>
      <c r="C1" s="4" t="s">
        <v>31</v>
      </c>
      <c r="D1" s="4" t="s">
        <v>30</v>
      </c>
      <c r="F1" s="4" t="s">
        <v>41</v>
      </c>
      <c r="G1" s="4" t="s">
        <v>42</v>
      </c>
      <c r="H1" s="17" t="s">
        <v>43</v>
      </c>
    </row>
    <row r="2" spans="1:8" x14ac:dyDescent="0.25">
      <c r="A2" s="14" t="s">
        <v>25</v>
      </c>
      <c r="C2" s="4" t="s">
        <v>44</v>
      </c>
      <c r="D2" s="4">
        <v>7.25</v>
      </c>
      <c r="F2" s="18" t="s">
        <v>50</v>
      </c>
      <c r="G2" s="19">
        <v>30</v>
      </c>
      <c r="H2" s="36">
        <v>7.8534031413612565E-2</v>
      </c>
    </row>
    <row r="3" spans="1:8" x14ac:dyDescent="0.25">
      <c r="A3" s="14" t="s">
        <v>21</v>
      </c>
      <c r="C3" s="4" t="s">
        <v>27</v>
      </c>
      <c r="D3" s="4">
        <v>7.25</v>
      </c>
      <c r="F3" s="18" t="s">
        <v>51</v>
      </c>
      <c r="G3" s="19">
        <v>28</v>
      </c>
      <c r="H3" s="36">
        <v>7.3298429319371722E-2</v>
      </c>
    </row>
    <row r="4" spans="1:8" x14ac:dyDescent="0.25">
      <c r="A4" s="14" t="s">
        <v>22</v>
      </c>
      <c r="C4" s="4" t="s">
        <v>28</v>
      </c>
      <c r="D4" s="4">
        <v>9.25</v>
      </c>
      <c r="F4" s="18" t="s">
        <v>52</v>
      </c>
      <c r="G4" s="19">
        <v>26</v>
      </c>
      <c r="H4" s="36">
        <v>6.8062827225130892E-2</v>
      </c>
    </row>
    <row r="5" spans="1:8" x14ac:dyDescent="0.25">
      <c r="A5" s="14" t="s">
        <v>26</v>
      </c>
      <c r="C5" s="4" t="s">
        <v>29</v>
      </c>
      <c r="D5" s="4">
        <v>1</v>
      </c>
      <c r="F5" s="18" t="s">
        <v>53</v>
      </c>
      <c r="G5" s="19">
        <v>26</v>
      </c>
      <c r="H5" s="36">
        <v>6.8062827225130892E-2</v>
      </c>
    </row>
    <row r="6" spans="1:8" x14ac:dyDescent="0.25">
      <c r="A6" s="14" t="s">
        <v>23</v>
      </c>
      <c r="C6" s="4" t="s">
        <v>36</v>
      </c>
      <c r="D6" s="4">
        <v>2</v>
      </c>
      <c r="F6" s="18" t="s">
        <v>54</v>
      </c>
      <c r="G6" s="19">
        <v>26</v>
      </c>
      <c r="H6" s="36">
        <v>6.8062827225130892E-2</v>
      </c>
    </row>
    <row r="7" spans="1:8" x14ac:dyDescent="0.25">
      <c r="A7" s="14" t="s">
        <v>24</v>
      </c>
      <c r="F7" s="18" t="s">
        <v>45</v>
      </c>
      <c r="G7" s="19">
        <v>25</v>
      </c>
      <c r="H7" s="36">
        <v>6.5445026178010471E-2</v>
      </c>
    </row>
    <row r="8" spans="1:8" x14ac:dyDescent="0.25">
      <c r="F8" s="18" t="s">
        <v>55</v>
      </c>
      <c r="G8" s="19">
        <v>23</v>
      </c>
      <c r="H8" s="36">
        <v>6.0209424083769635E-2</v>
      </c>
    </row>
    <row r="9" spans="1:8" x14ac:dyDescent="0.25">
      <c r="F9" s="18" t="s">
        <v>56</v>
      </c>
      <c r="G9" s="19">
        <v>23</v>
      </c>
      <c r="H9" s="36">
        <v>6.0209424083769635E-2</v>
      </c>
    </row>
    <row r="10" spans="1:8" x14ac:dyDescent="0.25">
      <c r="F10" s="18" t="s">
        <v>57</v>
      </c>
      <c r="G10" s="19">
        <v>23</v>
      </c>
      <c r="H10" s="36">
        <v>6.0209424083769635E-2</v>
      </c>
    </row>
    <row r="11" spans="1:8" x14ac:dyDescent="0.25">
      <c r="F11" s="18" t="s">
        <v>58</v>
      </c>
      <c r="G11" s="19">
        <v>21</v>
      </c>
      <c r="H11" s="36">
        <v>5.4973821989528798E-2</v>
      </c>
    </row>
    <row r="12" spans="1:8" x14ac:dyDescent="0.25">
      <c r="F12" s="18" t="s">
        <v>58</v>
      </c>
      <c r="G12" s="19">
        <v>21</v>
      </c>
      <c r="H12" s="36">
        <v>5.4973821989528798E-2</v>
      </c>
    </row>
    <row r="13" spans="1:8" x14ac:dyDescent="0.25">
      <c r="F13" s="18" t="s">
        <v>59</v>
      </c>
      <c r="G13" s="19">
        <v>17</v>
      </c>
      <c r="H13" s="36">
        <v>4.4502617801047119E-2</v>
      </c>
    </row>
    <row r="14" spans="1:8" x14ac:dyDescent="0.25">
      <c r="C14" s="14">
        <v>0</v>
      </c>
      <c r="F14" s="18" t="s">
        <v>60</v>
      </c>
      <c r="G14" s="19">
        <v>16</v>
      </c>
      <c r="H14" s="36">
        <v>4.1884816753926704E-2</v>
      </c>
    </row>
    <row r="15" spans="1:8" x14ac:dyDescent="0.25">
      <c r="F15" s="18" t="s">
        <v>61</v>
      </c>
      <c r="G15" s="19">
        <v>16</v>
      </c>
      <c r="H15" s="36">
        <v>4.1884816753926704E-2</v>
      </c>
    </row>
    <row r="16" spans="1:8" x14ac:dyDescent="0.25">
      <c r="F16" s="18" t="s">
        <v>62</v>
      </c>
      <c r="G16" s="19">
        <v>14</v>
      </c>
      <c r="H16" s="36">
        <v>3.6649214659685861E-2</v>
      </c>
    </row>
    <row r="17" spans="6:10" x14ac:dyDescent="0.25">
      <c r="F17" s="18" t="s">
        <v>65</v>
      </c>
      <c r="G17" s="19">
        <v>33</v>
      </c>
      <c r="H17" s="36">
        <v>8.6387434554973816E-2</v>
      </c>
      <c r="J17" s="14" t="s">
        <v>40</v>
      </c>
    </row>
    <row r="18" spans="6:10" x14ac:dyDescent="0.25">
      <c r="F18" s="18" t="s">
        <v>74</v>
      </c>
      <c r="G18" s="19">
        <v>14</v>
      </c>
      <c r="H18" s="36">
        <v>3.6649214659685861E-2</v>
      </c>
    </row>
    <row r="19" spans="6:10" x14ac:dyDescent="0.25">
      <c r="F19" s="22" t="s">
        <v>34</v>
      </c>
      <c r="G19" s="23">
        <f>SUBTOTAL(101,Tableau2[th])</f>
        <v>22.470588235294116</v>
      </c>
      <c r="H19" s="24">
        <f>SUBTOTAL(109,Tableau2[QT])</f>
        <v>1.0000000000000002</v>
      </c>
    </row>
  </sheetData>
  <pageMargins left="0.7" right="0.7" top="0.75" bottom="0.75" header="0.3" footer="0.3"/>
  <pageSetup paperSize="11" orientation="portrait"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06220-C2E1-4BD3-B151-0B8AD09793B7}">
  <sheetPr codeName="Feuil4"/>
  <dimension ref="A1:C25"/>
  <sheetViews>
    <sheetView workbookViewId="0">
      <selection activeCell="C23" sqref="C23"/>
    </sheetView>
  </sheetViews>
  <sheetFormatPr baseColWidth="10" defaultColWidth="10.85546875" defaultRowHeight="12.75" x14ac:dyDescent="0.2"/>
  <cols>
    <col min="1" max="16384" width="10.85546875" style="38"/>
  </cols>
  <sheetData>
    <row r="1" spans="1:3" ht="13.5" thickBot="1" x14ac:dyDescent="0.25">
      <c r="A1" s="39" t="s">
        <v>46</v>
      </c>
    </row>
    <row r="2" spans="1:3" x14ac:dyDescent="0.2">
      <c r="A2" s="40" t="s">
        <v>37</v>
      </c>
    </row>
    <row r="3" spans="1:3" x14ac:dyDescent="0.2">
      <c r="A3" s="41" t="s">
        <v>38</v>
      </c>
    </row>
    <row r="4" spans="1:3" x14ac:dyDescent="0.2">
      <c r="A4" s="41" t="s">
        <v>39</v>
      </c>
    </row>
    <row r="5" spans="1:3" x14ac:dyDescent="0.2">
      <c r="A5" s="41" t="s">
        <v>39</v>
      </c>
    </row>
    <row r="6" spans="1:3" x14ac:dyDescent="0.2">
      <c r="A6" s="41" t="s">
        <v>47</v>
      </c>
    </row>
    <row r="7" spans="1:3" x14ac:dyDescent="0.2">
      <c r="A7" s="41" t="s">
        <v>48</v>
      </c>
    </row>
    <row r="8" spans="1:3" x14ac:dyDescent="0.2">
      <c r="A8" s="41" t="s">
        <v>49</v>
      </c>
    </row>
    <row r="9" spans="1:3" x14ac:dyDescent="0.2">
      <c r="A9" s="41" t="s">
        <v>50</v>
      </c>
    </row>
    <row r="10" spans="1:3" x14ac:dyDescent="0.2">
      <c r="A10" s="41" t="s">
        <v>51</v>
      </c>
      <c r="C10" s="38" t="s">
        <v>40</v>
      </c>
    </row>
    <row r="11" spans="1:3" x14ac:dyDescent="0.2">
      <c r="A11" s="41" t="s">
        <v>52</v>
      </c>
    </row>
    <row r="12" spans="1:3" x14ac:dyDescent="0.2">
      <c r="A12" s="41" t="s">
        <v>53</v>
      </c>
    </row>
    <row r="13" spans="1:3" x14ac:dyDescent="0.2">
      <c r="A13" s="41" t="s">
        <v>54</v>
      </c>
    </row>
    <row r="14" spans="1:3" x14ac:dyDescent="0.2">
      <c r="A14" s="41" t="s">
        <v>45</v>
      </c>
    </row>
    <row r="15" spans="1:3" x14ac:dyDescent="0.2">
      <c r="A15" s="41" t="s">
        <v>55</v>
      </c>
    </row>
    <row r="16" spans="1:3" x14ac:dyDescent="0.2">
      <c r="A16" s="41" t="s">
        <v>56</v>
      </c>
    </row>
    <row r="17" spans="1:1" x14ac:dyDescent="0.2">
      <c r="A17" s="41" t="s">
        <v>57</v>
      </c>
    </row>
    <row r="18" spans="1:1" x14ac:dyDescent="0.2">
      <c r="A18" s="41" t="s">
        <v>58</v>
      </c>
    </row>
    <row r="19" spans="1:1" x14ac:dyDescent="0.2">
      <c r="A19" s="41" t="s">
        <v>58</v>
      </c>
    </row>
    <row r="20" spans="1:1" x14ac:dyDescent="0.2">
      <c r="A20" s="41" t="s">
        <v>59</v>
      </c>
    </row>
    <row r="21" spans="1:1" x14ac:dyDescent="0.2">
      <c r="A21" s="41" t="s">
        <v>60</v>
      </c>
    </row>
    <row r="22" spans="1:1" x14ac:dyDescent="0.2">
      <c r="A22" s="41" t="s">
        <v>61</v>
      </c>
    </row>
    <row r="23" spans="1:1" ht="13.5" thickBot="1" x14ac:dyDescent="0.25">
      <c r="A23" s="42" t="s">
        <v>62</v>
      </c>
    </row>
    <row r="24" spans="1:1" x14ac:dyDescent="0.2">
      <c r="A24" s="41" t="s">
        <v>65</v>
      </c>
    </row>
    <row r="25" spans="1:1" x14ac:dyDescent="0.2">
      <c r="A25" s="41" t="s">
        <v>74</v>
      </c>
    </row>
  </sheetData>
  <phoneticPr fontId="9" type="noConversion"/>
  <pageMargins left="0.7" right="0.7" top="0.75" bottom="0.75" header="0.3" footer="0.3"/>
  <pageSetup paperSize="11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DATA</vt:lpstr>
      <vt:lpstr>feuille_de_calcul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manceron brice</dc:creator>
  <cp:lastModifiedBy>MANCERON Brice</cp:lastModifiedBy>
  <dcterms:created xsi:type="dcterms:W3CDTF">2023-11-21T16:28:26Z</dcterms:created>
  <dcterms:modified xsi:type="dcterms:W3CDTF">2024-02-14T18:55:27Z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2024-02-14T18:34:18Z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28ed0f83-c97f-4715-acd3-2ea23a27de8b</vt:lpwstr>
  </property>
  <property fmtid="{D5CDD505-2E9C-101B-9397-08002B2CF9AE}" pid="8" name="MSIP_Label_2d26f538-337a-4593-a7e6-123667b1a538_ContentBits">
    <vt:lpwstr>0</vt:lpwstr>
  </property>
</Properties>
</file>