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22" codeName="{28389E77-7640-9E18-AD5C-E98E2F4A8B83}"/>
  <workbookPr codeName="ThisWorkbook" defaultThemeVersion="202300"/>
  <mc:AlternateContent xmlns:mc="http://schemas.openxmlformats.org/markup-compatibility/2006">
    <mc:Choice Requires="x15">
      <x15ac:absPath xmlns:x15ac="http://schemas.microsoft.com/office/spreadsheetml/2010/11/ac" url="C:\Users\erick\Downloads\"/>
    </mc:Choice>
  </mc:AlternateContent>
  <xr:revisionPtr revIDLastSave="0" documentId="8_{4DFDF749-7C7A-4293-8E14-D8292210983E}" xr6:coauthVersionLast="47" xr6:coauthVersionMax="47" xr10:uidLastSave="{00000000-0000-0000-0000-000000000000}"/>
  <bookViews>
    <workbookView xWindow="-108" yWindow="-108" windowWidth="23256" windowHeight="12576" xr2:uid="{2CBEEBB6-696A-4752-86A2-DDEBEFE05294}"/>
  </bookViews>
  <sheets>
    <sheet name="Feuil2" sheetId="2" r:id="rId1"/>
  </sheets>
  <functionGroups builtInGroupCount="19"/>
  <definedNames>
    <definedName name="PlafondsCst">Feuil2!$B$47:$B$56</definedName>
    <definedName name="ValeurARepartir">Feuil2!$C$6</definedName>
    <definedName name="ValeursATester">Feuil2!$C$1:$C$4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30" i="2" l="1"/>
  <c r="E21" i="2"/>
  <c r="E19" i="2"/>
  <c r="E18" i="2"/>
  <c r="E20" i="2"/>
  <c r="B56" i="2"/>
  <c r="E27" i="2" s="1"/>
  <c r="B55" i="2"/>
  <c r="E26" i="2" s="1"/>
  <c r="B54" i="2"/>
  <c r="E25" i="2" s="1"/>
  <c r="B53" i="2"/>
  <c r="E24" i="2" s="1"/>
  <c r="B52" i="2"/>
  <c r="E23" i="2" s="1"/>
  <c r="B51" i="2"/>
  <c r="E22" i="2" s="1"/>
  <c r="B50" i="2"/>
  <c r="B49" i="2"/>
  <c r="B48" i="2"/>
  <c r="G34" i="2"/>
  <c r="C12" i="2"/>
  <c r="C6" i="2"/>
  <c r="C9" i="2" l="1"/>
  <c r="C10" i="2"/>
  <c r="C11" i="2" s="1"/>
  <c r="C13" i="2"/>
  <c r="C14" i="2"/>
  <c r="C15" i="2"/>
  <c r="C16" i="2"/>
  <c r="E28" i="2" l="1"/>
  <c r="E29" i="2" s="1"/>
  <c r="E30" i="2" l="1" a="1"/>
  <c r="E30" i="2" l="1"/>
  <c r="E34" i="2" s="1"/>
  <c r="E36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<sst xmlns="http://schemas.openxmlformats.org/spreadsheetml/2006/main" count="43" uniqueCount="42">
  <si>
    <t>Monsieur X</t>
  </si>
  <si>
    <t>Base</t>
  </si>
  <si>
    <t>Taux</t>
  </si>
  <si>
    <t>Part Salariale</t>
  </si>
  <si>
    <t>Part patronale</t>
  </si>
  <si>
    <t>Cafat Maladie</t>
  </si>
  <si>
    <t>CPS Retraite TA</t>
  </si>
  <si>
    <t>CPS Retraite TB</t>
  </si>
  <si>
    <t>CPS FSR Exceptionnel</t>
  </si>
  <si>
    <t>CPS Prestations Familiales</t>
  </si>
  <si>
    <t>CPS Acc Travail</t>
  </si>
  <si>
    <t>CPS Formation Professionnelle</t>
  </si>
  <si>
    <t>Prévoyance</t>
  </si>
  <si>
    <t>CST à 0,5 %</t>
  </si>
  <si>
    <t xml:space="preserve">CST à 3 %   </t>
  </si>
  <si>
    <t xml:space="preserve">CST à 5 %   </t>
  </si>
  <si>
    <t xml:space="preserve">CST à 9 % </t>
  </si>
  <si>
    <t xml:space="preserve">CST à 11 % </t>
  </si>
  <si>
    <t xml:space="preserve">CST à 15 %  </t>
  </si>
  <si>
    <t>CST à 18 %</t>
  </si>
  <si>
    <t>CST à 21 %</t>
  </si>
  <si>
    <t>CST à 24 %</t>
  </si>
  <si>
    <t>CST à 26 %</t>
  </si>
  <si>
    <t>CST à 28 %</t>
  </si>
  <si>
    <t>Salaire de Base</t>
  </si>
  <si>
    <t>Détachement</t>
  </si>
  <si>
    <t>Brut reconstitué</t>
  </si>
  <si>
    <t>Plafond</t>
  </si>
  <si>
    <t>Retraite tr A</t>
  </si>
  <si>
    <t>Retraite tr B</t>
  </si>
  <si>
    <t>Plafond CPS FSR</t>
  </si>
  <si>
    <t>Plafond Presta Familiales</t>
  </si>
  <si>
    <t>Mutuelle 50/50</t>
  </si>
  <si>
    <t>Total CS</t>
  </si>
  <si>
    <t>NAP</t>
  </si>
  <si>
    <t>Plafonds CST</t>
  </si>
  <si>
    <t>Total</t>
  </si>
  <si>
    <t>Résultat de la formule</t>
  </si>
  <si>
    <t>&gt; 2500 000</t>
  </si>
  <si>
    <t>Répartition</t>
  </si>
  <si>
    <t>Variable 2</t>
  </si>
  <si>
    <t>Variable 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</si>
</sst>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.000%"/>
    <numFmt numFmtId="165" formatCode="#,##0.00\ _€"/>
    <numFmt numFmtId="167" formatCode="#,##0\ _€"/>
  </numFmts>
  <fonts count="7" x14ac:knownFonts="1">
    <font>
      <sz val="9"/>
      <color theme="1"/>
      <name val="Calibri"/>
      <family val="2"/>
    </font>
    <font>
      <sz val="10"/>
      <name val="Times New Roman"/>
      <family val="1"/>
    </font>
    <font>
      <sz val="10"/>
      <name val="Times New Roman"/>
      <family val="1"/>
    </font>
    <font>
      <sz val="10"/>
      <color rgb="FFFF0000"/>
      <name val="Times New Roman"/>
      <family val="1"/>
    </font>
    <font>
      <b/>
      <sz val="10"/>
      <name val="Times New Roman"/>
      <family val="1"/>
    </font>
    <font>
      <b/>
      <sz val="9"/>
      <color theme="1"/>
      <name val="Calibri"/>
      <family val="2"/>
    </font>
    <font>
      <sz val="8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</fills>
  <borders count="9">
    <border>
      <left/>
      <right/>
      <top/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dotted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1" fillId="0" borderId="0" xfId="0" applyFont="1"/>
    <xf numFmtId="3" fontId="1" fillId="0" borderId="0" xfId="0" applyNumberFormat="1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right"/>
    </xf>
    <xf numFmtId="0" fontId="1" fillId="0" borderId="0" xfId="0" applyFont="1" applyAlignment="1">
      <alignment horizontal="right"/>
    </xf>
    <xf numFmtId="0" fontId="1" fillId="0" borderId="1" xfId="0" applyFont="1" applyBorder="1"/>
    <xf numFmtId="164" fontId="1" fillId="0" borderId="0" xfId="0" applyNumberFormat="1" applyFont="1" applyAlignment="1">
      <alignment horizontal="center"/>
    </xf>
    <xf numFmtId="3" fontId="1" fillId="0" borderId="0" xfId="0" applyNumberFormat="1" applyFont="1" applyAlignment="1">
      <alignment horizontal="right"/>
    </xf>
    <xf numFmtId="164" fontId="1" fillId="0" borderId="1" xfId="0" applyNumberFormat="1" applyFont="1" applyBorder="1" applyAlignment="1">
      <alignment horizontal="center"/>
    </xf>
    <xf numFmtId="3" fontId="1" fillId="0" borderId="1" xfId="0" applyNumberFormat="1" applyFont="1" applyBorder="1" applyAlignment="1">
      <alignment horizontal="right"/>
    </xf>
    <xf numFmtId="0" fontId="0" fillId="0" borderId="1" xfId="0" applyBorder="1"/>
    <xf numFmtId="0" fontId="2" fillId="0" borderId="1" xfId="0" applyFont="1" applyBorder="1"/>
    <xf numFmtId="164" fontId="2" fillId="0" borderId="1" xfId="0" applyNumberFormat="1" applyFont="1" applyBorder="1" applyAlignment="1">
      <alignment horizontal="center"/>
    </xf>
    <xf numFmtId="0" fontId="2" fillId="0" borderId="0" xfId="0" applyFont="1"/>
    <xf numFmtId="164" fontId="2" fillId="0" borderId="0" xfId="0" applyNumberFormat="1" applyFont="1" applyAlignment="1">
      <alignment horizontal="center"/>
    </xf>
    <xf numFmtId="3" fontId="2" fillId="0" borderId="0" xfId="0" applyNumberFormat="1" applyFont="1" applyAlignment="1">
      <alignment horizontal="right"/>
    </xf>
    <xf numFmtId="1" fontId="1" fillId="0" borderId="1" xfId="0" applyNumberFormat="1" applyFont="1" applyBorder="1" applyAlignment="1">
      <alignment horizontal="center"/>
    </xf>
    <xf numFmtId="3" fontId="1" fillId="0" borderId="0" xfId="0" applyNumberFormat="1" applyFont="1"/>
    <xf numFmtId="164" fontId="0" fillId="0" borderId="0" xfId="0" applyNumberFormat="1" applyAlignment="1">
      <alignment horizontal="center"/>
    </xf>
    <xf numFmtId="1" fontId="3" fillId="0" borderId="0" xfId="0" applyNumberFormat="1" applyFont="1"/>
    <xf numFmtId="0" fontId="3" fillId="0" borderId="0" xfId="0" applyFont="1"/>
    <xf numFmtId="0" fontId="4" fillId="0" borderId="2" xfId="0" applyFont="1" applyBorder="1" applyAlignment="1">
      <alignment horizontal="left"/>
    </xf>
    <xf numFmtId="0" fontId="1" fillId="0" borderId="3" xfId="0" applyFont="1" applyBorder="1"/>
    <xf numFmtId="0" fontId="1" fillId="0" borderId="4" xfId="0" applyFont="1" applyBorder="1" applyAlignment="1">
      <alignment horizontal="left"/>
    </xf>
    <xf numFmtId="0" fontId="0" fillId="0" borderId="5" xfId="0" applyBorder="1"/>
    <xf numFmtId="0" fontId="2" fillId="0" borderId="5" xfId="0" applyFont="1" applyBorder="1"/>
    <xf numFmtId="0" fontId="1" fillId="0" borderId="5" xfId="0" applyFont="1" applyBorder="1"/>
    <xf numFmtId="0" fontId="0" fillId="0" borderId="6" xfId="0" applyBorder="1" applyAlignment="1">
      <alignment horizontal="left"/>
    </xf>
    <xf numFmtId="0" fontId="0" fillId="0" borderId="7" xfId="0" applyBorder="1"/>
    <xf numFmtId="0" fontId="0" fillId="0" borderId="0" xfId="0" applyAlignment="1">
      <alignment horizontal="center"/>
    </xf>
    <xf numFmtId="1" fontId="0" fillId="0" borderId="0" xfId="0" applyNumberFormat="1"/>
    <xf numFmtId="3" fontId="3" fillId="0" borderId="0" xfId="0" applyNumberFormat="1" applyFont="1"/>
    <xf numFmtId="10" fontId="1" fillId="0" borderId="4" xfId="0" applyNumberFormat="1" applyFont="1" applyBorder="1" applyAlignment="1">
      <alignment horizontal="left"/>
    </xf>
    <xf numFmtId="9" fontId="1" fillId="0" borderId="4" xfId="0" applyNumberFormat="1" applyFont="1" applyBorder="1" applyAlignment="1">
      <alignment horizontal="left"/>
    </xf>
    <xf numFmtId="9" fontId="1" fillId="0" borderId="6" xfId="0" applyNumberFormat="1" applyFont="1" applyBorder="1" applyAlignment="1">
      <alignment horizontal="left"/>
    </xf>
    <xf numFmtId="0" fontId="1" fillId="2" borderId="1" xfId="0" applyFont="1" applyFill="1" applyBorder="1"/>
    <xf numFmtId="3" fontId="1" fillId="2" borderId="1" xfId="0" applyNumberFormat="1" applyFont="1" applyFill="1" applyBorder="1" applyAlignment="1">
      <alignment horizontal="center"/>
    </xf>
    <xf numFmtId="1" fontId="1" fillId="2" borderId="1" xfId="0" applyNumberFormat="1" applyFont="1" applyFill="1" applyBorder="1" applyAlignment="1">
      <alignment horizontal="center"/>
    </xf>
    <xf numFmtId="3" fontId="1" fillId="2" borderId="1" xfId="0" applyNumberFormat="1" applyFont="1" applyFill="1" applyBorder="1" applyAlignment="1">
      <alignment horizontal="right"/>
    </xf>
    <xf numFmtId="0" fontId="1" fillId="0" borderId="7" xfId="0" applyFont="1" applyBorder="1"/>
    <xf numFmtId="165" fontId="0" fillId="0" borderId="0" xfId="0" applyNumberFormat="1" applyAlignment="1">
      <alignment horizontal="center"/>
    </xf>
    <xf numFmtId="165" fontId="0" fillId="0" borderId="8" xfId="0" applyNumberFormat="1" applyBorder="1" applyAlignment="1">
      <alignment horizontal="center"/>
    </xf>
    <xf numFmtId="165" fontId="0" fillId="3" borderId="0" xfId="0" applyNumberFormat="1" applyFill="1" applyAlignment="1">
      <alignment horizontal="center"/>
    </xf>
    <xf numFmtId="167" fontId="5" fillId="2" borderId="0" xfId="0" applyNumberFormat="1" applyFont="1" applyFill="1" applyAlignment="1">
      <alignment horizontal="center"/>
    </xf>
    <xf numFmtId="167" fontId="0" fillId="0" borderId="0" xfId="0" applyNumberFormat="1" applyAlignment="1">
      <alignment horizontal="center"/>
    </xf>
  </cellXfs>
  <cellStyles count="1">
    <cellStyle name="Normal" xfId="0" builtinId="0"/>
  </cellStyles>
  <dxfs count="3">
    <dxf>
      <numFmt numFmtId="165" formatCode="#,##0.00\ _€"/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fill>
        <patternFill patternType="solid">
          <fgColor indexed="64"/>
          <bgColor theme="9" tint="0.79998168889431442"/>
        </patternFill>
      </fill>
      <alignment horizontal="center" vertical="bottom" textRotation="0" wrapText="0" indent="0" justifyLastLine="0" shrinkToFit="0" readingOrder="0"/>
    </dxf>
    <dxf>
      <numFmt numFmtId="165" formatCode="#,##0.00\ _€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E313616D-8206-4982-89B5-8E352AB099B4}" name="t_Repartition" displayName="t_Repartition" ref="C17:C28" totalsRowShown="0" headerRowDxfId="2" dataDxfId="1">
  <autoFilter ref="C17:C28" xr:uid="{E313616D-8206-4982-89B5-8E352AB099B4}"/>
  <tableColumns count="1">
    <tableColumn id="1" xr3:uid="{77E75823-04C3-48AA-8FFD-CA2455D3996B}" name="Répartition" dataDxfId="0"/>
  </tableColumns>
  <tableStyleInfo name="TableStyleMedium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CA0ED11-DFC1-464C-970D-C024E4487612}">
  <sheetPr codeName="Feuil2"/>
  <dimension ref="A1:G57"/>
  <sheetViews>
    <sheetView tabSelected="1" workbookViewId="0">
      <selection activeCell="D1" sqref="D1"/>
    </sheetView>
  </sheetViews>
  <sheetFormatPr baseColWidth="10" defaultRowHeight="12" x14ac:dyDescent="0.25"/>
  <cols>
    <col min="1" max="1" width="14.140625" customWidth="1"/>
    <col min="2" max="2" width="29" bestFit="1" customWidth="1"/>
    <col min="3" max="3" width="16.7109375" customWidth="1"/>
    <col min="5" max="5" width="14.28515625" bestFit="1" customWidth="1"/>
    <col min="7" max="7" width="14.85546875" bestFit="1" customWidth="1"/>
    <col min="9" max="9" width="29" bestFit="1" customWidth="1"/>
    <col min="10" max="10" width="15.28515625" customWidth="1"/>
  </cols>
  <sheetData>
    <row r="1" spans="1:7" x14ac:dyDescent="0.25">
      <c r="A1" t="s">
        <v>0</v>
      </c>
      <c r="B1" t="s">
        <v>24</v>
      </c>
      <c r="C1" s="44">
        <v>598500</v>
      </c>
    </row>
    <row r="2" spans="1:7" x14ac:dyDescent="0.25">
      <c r="B2" t="s">
        <v>25</v>
      </c>
      <c r="C2" s="30">
        <v>25000</v>
      </c>
    </row>
    <row r="3" spans="1:7" x14ac:dyDescent="0.25">
      <c r="B3" t="s">
        <v>40</v>
      </c>
      <c r="C3" s="30">
        <v>30000</v>
      </c>
    </row>
    <row r="4" spans="1:7" x14ac:dyDescent="0.25">
      <c r="B4" t="s">
        <v>41</v>
      </c>
      <c r="C4" s="30">
        <v>40000</v>
      </c>
    </row>
    <row r="5" spans="1:7" x14ac:dyDescent="0.25">
      <c r="C5" s="30"/>
    </row>
    <row r="6" spans="1:7" x14ac:dyDescent="0.25">
      <c r="B6" t="s">
        <v>26</v>
      </c>
      <c r="C6" s="45">
        <f>SUM(C1:C5)</f>
        <v>693500</v>
      </c>
    </row>
    <row r="7" spans="1:7" ht="13.2" x14ac:dyDescent="0.25">
      <c r="B7" s="1"/>
      <c r="C7" s="2" t="s">
        <v>1</v>
      </c>
      <c r="D7" s="3" t="s">
        <v>2</v>
      </c>
      <c r="E7" s="4" t="s">
        <v>3</v>
      </c>
      <c r="F7" s="3" t="s">
        <v>2</v>
      </c>
      <c r="G7" s="4" t="s">
        <v>4</v>
      </c>
    </row>
    <row r="8" spans="1:7" ht="13.2" x14ac:dyDescent="0.25">
      <c r="B8" s="1"/>
      <c r="C8" s="2"/>
      <c r="D8" s="3"/>
      <c r="E8" s="5"/>
      <c r="F8" s="3"/>
      <c r="G8" s="5"/>
    </row>
    <row r="9" spans="1:7" ht="13.2" x14ac:dyDescent="0.25">
      <c r="B9" s="6" t="s">
        <v>5</v>
      </c>
      <c r="C9" s="41">
        <f>+C6</f>
        <v>693500</v>
      </c>
      <c r="D9" s="7">
        <v>4.9799999999999997E-2</v>
      </c>
      <c r="E9" s="8">
        <v>149400</v>
      </c>
      <c r="F9" s="7">
        <v>9.9599999999999994E-2</v>
      </c>
      <c r="G9" s="8">
        <v>298800</v>
      </c>
    </row>
    <row r="10" spans="1:7" ht="13.2" x14ac:dyDescent="0.25">
      <c r="B10" t="s">
        <v>6</v>
      </c>
      <c r="C10" s="41">
        <f>IF(C6&gt;A40,A40,C6)</f>
        <v>269000</v>
      </c>
      <c r="D10" s="9">
        <v>7.8399999999999997E-2</v>
      </c>
      <c r="E10" s="10">
        <v>21089.599999999999</v>
      </c>
      <c r="F10" s="9">
        <v>0.15690000000000001</v>
      </c>
      <c r="G10" s="10">
        <v>42206.100000000006</v>
      </c>
    </row>
    <row r="11" spans="1:7" ht="13.2" x14ac:dyDescent="0.25">
      <c r="B11" t="s">
        <v>7</v>
      </c>
      <c r="C11" s="41">
        <f>+A41-C10</f>
        <v>256000</v>
      </c>
      <c r="D11" s="9">
        <v>5.8099999999999999E-2</v>
      </c>
      <c r="E11" s="10">
        <v>14873.6</v>
      </c>
      <c r="F11" s="9">
        <v>0.1162</v>
      </c>
      <c r="G11" s="10">
        <v>29747.200000000001</v>
      </c>
    </row>
    <row r="12" spans="1:7" ht="13.2" x14ac:dyDescent="0.25">
      <c r="B12" s="11" t="s">
        <v>8</v>
      </c>
      <c r="C12" s="41">
        <f>+A42</f>
        <v>386000</v>
      </c>
      <c r="D12" s="9">
        <v>0</v>
      </c>
      <c r="E12" s="10">
        <v>0</v>
      </c>
      <c r="F12" s="9">
        <v>0.01</v>
      </c>
      <c r="G12" s="10">
        <v>3860</v>
      </c>
    </row>
    <row r="13" spans="1:7" ht="13.2" x14ac:dyDescent="0.25">
      <c r="B13" s="12" t="s">
        <v>9</v>
      </c>
      <c r="C13" s="41">
        <f>IF(C6&gt;A43,A43,C6)</f>
        <v>693500</v>
      </c>
      <c r="D13" s="9">
        <v>0</v>
      </c>
      <c r="E13" s="10">
        <v>0</v>
      </c>
      <c r="F13" s="9">
        <v>4.1599999999999998E-2</v>
      </c>
      <c r="G13" s="10">
        <v>31200</v>
      </c>
    </row>
    <row r="14" spans="1:7" ht="13.2" x14ac:dyDescent="0.25">
      <c r="B14" s="12" t="s">
        <v>10</v>
      </c>
      <c r="C14" s="41">
        <f>+C6</f>
        <v>693500</v>
      </c>
      <c r="D14" s="13">
        <v>0</v>
      </c>
      <c r="E14" s="10">
        <v>0</v>
      </c>
      <c r="F14" s="13">
        <v>7.7000000000000002E-3</v>
      </c>
      <c r="G14" s="10">
        <v>23100</v>
      </c>
    </row>
    <row r="15" spans="1:7" ht="13.2" x14ac:dyDescent="0.25">
      <c r="B15" s="14" t="s">
        <v>11</v>
      </c>
      <c r="C15" s="41">
        <f>+C6</f>
        <v>693500</v>
      </c>
      <c r="D15" s="15">
        <v>0</v>
      </c>
      <c r="E15" s="16">
        <v>0</v>
      </c>
      <c r="F15" s="15">
        <v>5.0000000000000001E-3</v>
      </c>
      <c r="G15" s="16">
        <v>15000</v>
      </c>
    </row>
    <row r="16" spans="1:7" ht="13.2" x14ac:dyDescent="0.25">
      <c r="B16" s="12" t="s">
        <v>12</v>
      </c>
      <c r="C16" s="41">
        <f>+C6</f>
        <v>693500</v>
      </c>
      <c r="D16" s="13">
        <v>4.3E-3</v>
      </c>
      <c r="E16" s="10">
        <v>12900</v>
      </c>
      <c r="F16" s="13">
        <v>4.3E-3</v>
      </c>
      <c r="G16" s="10">
        <v>12900</v>
      </c>
    </row>
    <row r="17" spans="2:7" ht="13.2" x14ac:dyDescent="0.25">
      <c r="B17" s="12"/>
      <c r="C17" s="41" t="s">
        <v>39</v>
      </c>
      <c r="D17" s="13"/>
      <c r="E17" s="10"/>
      <c r="F17" s="13"/>
      <c r="G17" s="10"/>
    </row>
    <row r="18" spans="2:7" ht="13.2" x14ac:dyDescent="0.25">
      <c r="B18" s="12" t="s">
        <v>13</v>
      </c>
      <c r="C18" s="43">
        <v>150000</v>
      </c>
      <c r="D18" s="9">
        <v>5.0000000000000001E-3</v>
      </c>
      <c r="E18" s="10">
        <f t="shared" ref="E18:E28" si="0">+C18*D18</f>
        <v>750</v>
      </c>
      <c r="F18" s="9"/>
      <c r="G18" s="10">
        <v>0</v>
      </c>
    </row>
    <row r="19" spans="2:7" ht="13.2" x14ac:dyDescent="0.25">
      <c r="B19" s="6" t="s">
        <v>14</v>
      </c>
      <c r="C19" s="43">
        <v>100000</v>
      </c>
      <c r="D19" s="9">
        <v>0.03</v>
      </c>
      <c r="E19" s="10">
        <f t="shared" si="0"/>
        <v>3000</v>
      </c>
      <c r="F19" s="9"/>
      <c r="G19" s="10">
        <v>0</v>
      </c>
    </row>
    <row r="20" spans="2:7" ht="13.2" x14ac:dyDescent="0.25">
      <c r="B20" s="6" t="s">
        <v>15</v>
      </c>
      <c r="C20" s="43">
        <v>150000</v>
      </c>
      <c r="D20" s="9">
        <v>0.05</v>
      </c>
      <c r="E20" s="10">
        <f t="shared" si="0"/>
        <v>7500</v>
      </c>
      <c r="F20" s="9"/>
      <c r="G20" s="10">
        <v>0</v>
      </c>
    </row>
    <row r="21" spans="2:7" ht="13.2" x14ac:dyDescent="0.25">
      <c r="B21" s="6" t="s">
        <v>16</v>
      </c>
      <c r="C21" s="43">
        <v>293500</v>
      </c>
      <c r="D21" s="9">
        <v>0.09</v>
      </c>
      <c r="E21" s="10">
        <f t="shared" si="0"/>
        <v>26415</v>
      </c>
      <c r="F21" s="9"/>
      <c r="G21" s="10">
        <v>0</v>
      </c>
    </row>
    <row r="22" spans="2:7" ht="13.2" x14ac:dyDescent="0.25">
      <c r="B22" s="6" t="s">
        <v>17</v>
      </c>
      <c r="C22" s="43"/>
      <c r="D22" s="9">
        <v>0.11</v>
      </c>
      <c r="E22" s="10">
        <f t="shared" si="0"/>
        <v>0</v>
      </c>
      <c r="F22" s="9"/>
      <c r="G22" s="10">
        <v>0</v>
      </c>
    </row>
    <row r="23" spans="2:7" ht="13.2" x14ac:dyDescent="0.25">
      <c r="B23" s="12" t="s">
        <v>18</v>
      </c>
      <c r="C23" s="43"/>
      <c r="D23" s="9">
        <v>0.15</v>
      </c>
      <c r="E23" s="10">
        <f t="shared" si="0"/>
        <v>0</v>
      </c>
      <c r="F23" s="9"/>
      <c r="G23" s="10">
        <v>0</v>
      </c>
    </row>
    <row r="24" spans="2:7" ht="13.2" x14ac:dyDescent="0.25">
      <c r="B24" s="14" t="s">
        <v>19</v>
      </c>
      <c r="C24" s="43"/>
      <c r="D24" s="15">
        <v>0.18</v>
      </c>
      <c r="E24" s="10">
        <f t="shared" si="0"/>
        <v>0</v>
      </c>
      <c r="F24" s="15"/>
      <c r="G24" s="16">
        <v>0</v>
      </c>
    </row>
    <row r="25" spans="2:7" ht="13.2" x14ac:dyDescent="0.25">
      <c r="B25" s="6" t="s">
        <v>20</v>
      </c>
      <c r="C25" s="43"/>
      <c r="D25" s="9">
        <v>0.21</v>
      </c>
      <c r="E25" s="10">
        <f t="shared" si="0"/>
        <v>0</v>
      </c>
      <c r="F25" s="9"/>
      <c r="G25" s="10">
        <v>0</v>
      </c>
    </row>
    <row r="26" spans="2:7" ht="13.2" x14ac:dyDescent="0.25">
      <c r="B26" s="6" t="s">
        <v>21</v>
      </c>
      <c r="C26" s="43"/>
      <c r="D26" s="9">
        <v>0.24</v>
      </c>
      <c r="E26" s="10">
        <f t="shared" si="0"/>
        <v>0</v>
      </c>
      <c r="F26" s="9"/>
      <c r="G26" s="10">
        <v>0</v>
      </c>
    </row>
    <row r="27" spans="2:7" ht="13.2" x14ac:dyDescent="0.25">
      <c r="B27" s="11" t="s">
        <v>22</v>
      </c>
      <c r="C27" s="43"/>
      <c r="D27" s="9">
        <v>0.26</v>
      </c>
      <c r="E27" s="10">
        <f t="shared" si="0"/>
        <v>0</v>
      </c>
      <c r="F27" s="9"/>
      <c r="G27" s="10">
        <v>0</v>
      </c>
    </row>
    <row r="28" spans="2:7" ht="13.2" x14ac:dyDescent="0.25">
      <c r="B28" s="11" t="s">
        <v>23</v>
      </c>
      <c r="C28" s="43"/>
      <c r="D28" s="9">
        <v>0.28000000000000003</v>
      </c>
      <c r="E28" s="10">
        <f t="shared" si="0"/>
        <v>0</v>
      </c>
      <c r="F28" s="9"/>
      <c r="G28" s="10">
        <v>0</v>
      </c>
    </row>
    <row r="29" spans="2:7" ht="13.2" x14ac:dyDescent="0.25">
      <c r="B29" s="11" t="s">
        <v>36</v>
      </c>
      <c r="C29" s="42"/>
      <c r="D29" s="9"/>
      <c r="E29" s="10">
        <f>SUM(E18:E28)</f>
        <v>37665</v>
      </c>
      <c r="F29" s="9"/>
      <c r="G29" s="10"/>
    </row>
    <row r="30" spans="2:7" ht="13.2" x14ac:dyDescent="0.25">
      <c r="B30" s="36" t="s">
        <v>37</v>
      </c>
      <c r="C30" s="37">
        <f>SUM(t_Repartition[Répartition])</f>
        <v>693500</v>
      </c>
      <c r="D30" s="38"/>
      <c r="E30" s="39" cm="1">
        <f t="array" ref="E30">csp(C30)</f>
        <v>37665.089999999997</v>
      </c>
      <c r="F30" s="17"/>
      <c r="G30" s="10"/>
    </row>
    <row r="31" spans="2:7" ht="13.2" x14ac:dyDescent="0.25">
      <c r="B31" s="14"/>
      <c r="C31" s="18"/>
      <c r="D31" s="19"/>
      <c r="E31" s="10"/>
      <c r="F31" s="7"/>
      <c r="G31" s="10"/>
    </row>
    <row r="32" spans="2:7" ht="13.2" x14ac:dyDescent="0.25">
      <c r="B32" s="14"/>
      <c r="C32" s="18"/>
      <c r="D32" s="15"/>
      <c r="E32" s="20"/>
      <c r="F32" s="1"/>
      <c r="G32" s="21"/>
    </row>
    <row r="33" spans="1:7" ht="13.2" x14ac:dyDescent="0.25">
      <c r="B33" s="14"/>
      <c r="C33" s="18"/>
      <c r="D33" s="15"/>
      <c r="E33" s="20"/>
      <c r="F33" s="1"/>
      <c r="G33" s="21"/>
    </row>
    <row r="34" spans="1:7" ht="13.2" x14ac:dyDescent="0.25">
      <c r="B34" s="14"/>
      <c r="C34" s="18"/>
      <c r="D34" s="15" t="s">
        <v>33</v>
      </c>
      <c r="E34" s="20">
        <f>SUM(E9:E31)</f>
        <v>311258.29000000004</v>
      </c>
      <c r="F34" s="1"/>
      <c r="G34" s="32">
        <f>SUM(G9:G31)</f>
        <v>456813.3</v>
      </c>
    </row>
    <row r="36" spans="1:7" x14ac:dyDescent="0.25">
      <c r="D36" t="s">
        <v>34</v>
      </c>
      <c r="E36" s="31">
        <f>+C6-E34</f>
        <v>382241.70999999996</v>
      </c>
    </row>
    <row r="38" spans="1:7" ht="12.6" thickBot="1" x14ac:dyDescent="0.3"/>
    <row r="39" spans="1:7" ht="13.2" x14ac:dyDescent="0.25">
      <c r="A39" s="22" t="s">
        <v>27</v>
      </c>
      <c r="B39" s="23"/>
    </row>
    <row r="40" spans="1:7" ht="13.2" x14ac:dyDescent="0.25">
      <c r="A40" s="24">
        <v>269000</v>
      </c>
      <c r="B40" s="25" t="s">
        <v>28</v>
      </c>
    </row>
    <row r="41" spans="1:7" ht="13.2" x14ac:dyDescent="0.25">
      <c r="A41" s="24">
        <v>525000</v>
      </c>
      <c r="B41" s="25" t="s">
        <v>29</v>
      </c>
    </row>
    <row r="42" spans="1:7" ht="13.2" x14ac:dyDescent="0.25">
      <c r="A42" s="24">
        <v>386000</v>
      </c>
      <c r="B42" s="26" t="s">
        <v>30</v>
      </c>
    </row>
    <row r="43" spans="1:7" ht="13.2" x14ac:dyDescent="0.25">
      <c r="A43" s="24">
        <v>750000</v>
      </c>
      <c r="B43" s="26" t="s">
        <v>31</v>
      </c>
    </row>
    <row r="44" spans="1:7" ht="12.6" thickBot="1" x14ac:dyDescent="0.3">
      <c r="A44" s="28">
        <v>5750</v>
      </c>
      <c r="B44" s="29" t="s">
        <v>32</v>
      </c>
    </row>
    <row r="45" spans="1:7" ht="12.6" thickBot="1" x14ac:dyDescent="0.3"/>
    <row r="46" spans="1:7" ht="13.2" x14ac:dyDescent="0.25">
      <c r="A46" s="22" t="s">
        <v>35</v>
      </c>
      <c r="B46" s="23"/>
    </row>
    <row r="47" spans="1:7" ht="13.2" x14ac:dyDescent="0.25">
      <c r="A47" s="33">
        <v>5.0000000000000001E-3</v>
      </c>
      <c r="B47" s="27">
        <v>150000</v>
      </c>
    </row>
    <row r="48" spans="1:7" ht="13.2" x14ac:dyDescent="0.25">
      <c r="A48" s="34">
        <v>0.03</v>
      </c>
      <c r="B48" s="27">
        <f>250000-150000</f>
        <v>100000</v>
      </c>
    </row>
    <row r="49" spans="1:2" ht="13.2" x14ac:dyDescent="0.25">
      <c r="A49" s="34">
        <v>0.05</v>
      </c>
      <c r="B49" s="27">
        <f>400000-250000</f>
        <v>150000</v>
      </c>
    </row>
    <row r="50" spans="1:2" ht="13.2" x14ac:dyDescent="0.25">
      <c r="A50" s="34">
        <v>0.09</v>
      </c>
      <c r="B50" s="27">
        <f>700000-400000</f>
        <v>300000</v>
      </c>
    </row>
    <row r="51" spans="1:2" ht="13.2" x14ac:dyDescent="0.25">
      <c r="A51" s="34">
        <v>0.11</v>
      </c>
      <c r="B51" s="27">
        <f>1000000-700000</f>
        <v>300000</v>
      </c>
    </row>
    <row r="52" spans="1:2" ht="13.2" x14ac:dyDescent="0.25">
      <c r="A52" s="34">
        <v>0.15</v>
      </c>
      <c r="B52" s="27">
        <f>1250000-1000000</f>
        <v>250000</v>
      </c>
    </row>
    <row r="53" spans="1:2" ht="13.2" x14ac:dyDescent="0.25">
      <c r="A53" s="34">
        <v>0.18</v>
      </c>
      <c r="B53" s="27">
        <f>1500000-1250000</f>
        <v>250000</v>
      </c>
    </row>
    <row r="54" spans="1:2" ht="13.2" x14ac:dyDescent="0.25">
      <c r="A54" s="34">
        <v>0.21</v>
      </c>
      <c r="B54" s="27">
        <f>1750000-1500000</f>
        <v>250000</v>
      </c>
    </row>
    <row r="55" spans="1:2" ht="13.2" x14ac:dyDescent="0.25">
      <c r="A55" s="34">
        <v>0.24</v>
      </c>
      <c r="B55" s="27">
        <f>2000000-1750000</f>
        <v>250000</v>
      </c>
    </row>
    <row r="56" spans="1:2" ht="13.2" x14ac:dyDescent="0.25">
      <c r="A56" s="34">
        <v>0.26</v>
      </c>
      <c r="B56" s="27">
        <f>2500000-2000000</f>
        <v>500000</v>
      </c>
    </row>
    <row r="57" spans="1:2" ht="13.8" thickBot="1" x14ac:dyDescent="0.3">
      <c r="A57" s="35">
        <v>0.28000000000000003</v>
      </c>
      <c r="B57" s="40" t="s">
        <v>38</v>
      </c>
    </row>
  </sheetData>
  <phoneticPr fontId="6" type="noConversion"/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3</vt:i4>
      </vt:variant>
    </vt:vector>
  </HeadingPairs>
  <TitlesOfParts>
    <vt:vector size="4" baseType="lpstr">
      <vt:lpstr>Feuil2</vt:lpstr>
      <vt:lpstr>PlafondsCst</vt:lpstr>
      <vt:lpstr>ValeurARepartir</vt:lpstr>
      <vt:lpstr>ValeursATester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KERGRESSE</dc:creator>
  <cp:lastModifiedBy>Eric KERGRESSE</cp:lastModifiedBy>
  <dcterms:created xsi:type="dcterms:W3CDTF">2026-03-10T02:32:59Z</dcterms:created>
  <dcterms:modified xsi:type="dcterms:W3CDTF">2026-03-10T15:49:17Z</dcterms:modified>
</cp:coreProperties>
</file>