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 codeName="{28389E77-7640-9E18-AD5C-E98E2F4A8B83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erick\Downloads\"/>
    </mc:Choice>
  </mc:AlternateContent>
  <xr:revisionPtr revIDLastSave="0" documentId="13_ncr:1_{BA6ED7CF-5D6F-44CA-A341-4096DE8CAFA2}" xr6:coauthVersionLast="47" xr6:coauthVersionMax="47" xr10:uidLastSave="{00000000-0000-0000-0000-000000000000}"/>
  <bookViews>
    <workbookView xWindow="-108" yWindow="-108" windowWidth="23256" windowHeight="12576" activeTab="1" xr2:uid="{2CBEEBB6-696A-4752-86A2-DDEBEFE05294}"/>
  </bookViews>
  <sheets>
    <sheet name="Feuil1" sheetId="1" r:id="rId1"/>
    <sheet name="Feuil2" sheetId="2" r:id="rId2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30" i="2" l="1"/>
  <c r="L31" i="2" a="1"/>
  <c r="L31" i="2" s="1"/>
  <c r="J31" i="2"/>
  <c r="E31" i="2" a="1"/>
  <c r="E31" i="2" s="1"/>
  <c r="C31" i="2"/>
  <c r="E30" i="2"/>
  <c r="B11" i="1" a="1"/>
  <c r="B11" i="1" s="1"/>
  <c r="L24" i="2"/>
  <c r="L25" i="2"/>
  <c r="L26" i="2"/>
  <c r="L19" i="2"/>
  <c r="J19" i="2"/>
  <c r="J14" i="2"/>
  <c r="J11" i="2"/>
  <c r="J12" i="2" s="1"/>
  <c r="J4" i="2"/>
  <c r="J28" i="2"/>
  <c r="L28" i="2" s="1"/>
  <c r="J27" i="2"/>
  <c r="L27" i="2" s="1"/>
  <c r="J26" i="2"/>
  <c r="J25" i="2"/>
  <c r="J24" i="2"/>
  <c r="C19" i="2"/>
  <c r="B57" i="2"/>
  <c r="C28" i="2" s="1"/>
  <c r="E28" i="2" s="1"/>
  <c r="B56" i="2"/>
  <c r="C27" i="2" s="1"/>
  <c r="E27" i="2" s="1"/>
  <c r="B55" i="2"/>
  <c r="C26" i="2" s="1"/>
  <c r="E26" i="2" s="1"/>
  <c r="B54" i="2"/>
  <c r="C25" i="2" s="1"/>
  <c r="E25" i="2" s="1"/>
  <c r="B53" i="2"/>
  <c r="C24" i="2" s="1"/>
  <c r="E24" i="2" s="1"/>
  <c r="B52" i="2"/>
  <c r="C23" i="2" s="1"/>
  <c r="E23" i="2" s="1"/>
  <c r="B51" i="2"/>
  <c r="B50" i="2"/>
  <c r="B49" i="2"/>
  <c r="G35" i="2"/>
  <c r="C13" i="2"/>
  <c r="C4" i="2"/>
  <c r="B17" i="1" a="1"/>
  <c r="B17" i="1" s="1"/>
  <c r="B16" i="1" a="1"/>
  <c r="B16" i="1" s="1"/>
  <c r="B15" i="1" a="1"/>
  <c r="B15" i="1" s="1"/>
  <c r="B14" i="1" a="1"/>
  <c r="B14" i="1" s="1"/>
  <c r="B13" i="1" a="1"/>
  <c r="B13" i="1" s="1"/>
  <c r="B12" i="1" a="1"/>
  <c r="B12" i="1" s="1"/>
  <c r="B19" i="1" a="1"/>
  <c r="B19" i="1" s="1"/>
  <c r="B18" i="1" a="1"/>
  <c r="B18" i="1" s="1"/>
  <c r="J17" i="2" l="1"/>
  <c r="J23" i="2"/>
  <c r="J16" i="2"/>
  <c r="J10" i="2"/>
  <c r="E19" i="2"/>
  <c r="J22" i="2"/>
  <c r="L22" i="2" s="1"/>
  <c r="C22" i="2"/>
  <c r="E22" i="2" s="1"/>
  <c r="J21" i="2"/>
  <c r="L21" i="2" s="1"/>
  <c r="C21" i="2"/>
  <c r="E21" i="2" s="1"/>
  <c r="J20" i="2"/>
  <c r="C20" i="2"/>
  <c r="J15" i="2"/>
  <c r="C10" i="2"/>
  <c r="C11" i="2"/>
  <c r="C12" i="2" s="1"/>
  <c r="C14" i="2"/>
  <c r="C15" i="2"/>
  <c r="C16" i="2"/>
  <c r="C17" i="2"/>
  <c r="J30" i="2" l="1"/>
  <c r="L20" i="2"/>
  <c r="C29" i="2"/>
  <c r="E20" i="2"/>
  <c r="L23" i="2"/>
  <c r="J29" i="2"/>
  <c r="L29" i="2" s="1"/>
  <c r="C30" i="2" l="1"/>
  <c r="E35" i="2" s="1"/>
  <c r="E37" i="2" s="1"/>
  <c r="E29" i="2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<sst xmlns="http://schemas.openxmlformats.org/spreadsheetml/2006/main" count="74" uniqueCount="43">
  <si>
    <t>Salaire</t>
  </si>
  <si>
    <t>Csp</t>
  </si>
  <si>
    <t>En B11  =csp(A11)</t>
  </si>
  <si>
    <t>Monsieur X</t>
  </si>
  <si>
    <t>Base</t>
  </si>
  <si>
    <t>Taux</t>
  </si>
  <si>
    <t>Part Salariale</t>
  </si>
  <si>
    <t>Part patronale</t>
  </si>
  <si>
    <t>Cafat Maladie</t>
  </si>
  <si>
    <t>CPS Retraite TA</t>
  </si>
  <si>
    <t>CPS Retraite TB</t>
  </si>
  <si>
    <t>CPS FSR Exceptionnel</t>
  </si>
  <si>
    <t>CPS Prestations Familiales</t>
  </si>
  <si>
    <t>CPS Acc Travail</t>
  </si>
  <si>
    <t>CPS Formation Professionnelle</t>
  </si>
  <si>
    <t>Prévoyance</t>
  </si>
  <si>
    <t>CST à 0,5 %</t>
  </si>
  <si>
    <t xml:space="preserve">CST à 3 %   </t>
  </si>
  <si>
    <t xml:space="preserve">CST à 5 %   </t>
  </si>
  <si>
    <t xml:space="preserve">CST à 9 % </t>
  </si>
  <si>
    <t xml:space="preserve">CST à 11 % </t>
  </si>
  <si>
    <t xml:space="preserve">CST à 15 %  </t>
  </si>
  <si>
    <t>CST à 18 %</t>
  </si>
  <si>
    <t>CST à 21 %</t>
  </si>
  <si>
    <t>CST à 24 %</t>
  </si>
  <si>
    <t>CST à 26 %</t>
  </si>
  <si>
    <t>CST à 28 %</t>
  </si>
  <si>
    <t>Salaire de Base</t>
  </si>
  <si>
    <t>Détachement</t>
  </si>
  <si>
    <t>Brut reconstitué</t>
  </si>
  <si>
    <t>Plafond</t>
  </si>
  <si>
    <t>Retraite tr A</t>
  </si>
  <si>
    <t>Retraite tr B</t>
  </si>
  <si>
    <t>Plafond CPS FSR</t>
  </si>
  <si>
    <t>Plafond Presta Familiales</t>
  </si>
  <si>
    <t>Mutuelle 50/50</t>
  </si>
  <si>
    <t>Total CS</t>
  </si>
  <si>
    <t>NAP</t>
  </si>
  <si>
    <t>Plafonds CST</t>
  </si>
  <si>
    <t>Totalité</t>
  </si>
  <si>
    <t>Total</t>
  </si>
  <si>
    <t>Résultat de la formule</t>
  </si>
  <si>
    <t>Résultat formule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</si>
</sst>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0.0%"/>
    <numFmt numFmtId="165" formatCode="0.000%"/>
  </numFmts>
  <fonts count="6" x14ac:knownFonts="1">
    <font>
      <sz val="9"/>
      <color theme="1"/>
      <name val="Calibri"/>
      <family val="2"/>
    </font>
    <font>
      <sz val="9"/>
      <color theme="1"/>
      <name val="Calibri"/>
      <family val="2"/>
    </font>
    <font>
      <sz val="10"/>
      <name val="Times New Roman"/>
      <family val="1"/>
    </font>
    <font>
      <sz val="10"/>
      <name val="Times New Roman"/>
      <family val="1"/>
    </font>
    <font>
      <sz val="10"/>
      <color rgb="FFFF0000"/>
      <name val="Times New Roman"/>
      <family val="1"/>
    </font>
    <font>
      <b/>
      <sz val="1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8">
    <xf numFmtId="0" fontId="0" fillId="0" borderId="0" xfId="0"/>
    <xf numFmtId="9" fontId="0" fillId="0" borderId="0" xfId="2" applyFont="1"/>
    <xf numFmtId="164" fontId="0" fillId="0" borderId="0" xfId="2" applyNumberFormat="1" applyFont="1"/>
    <xf numFmtId="4" fontId="0" fillId="0" borderId="0" xfId="0" applyNumberFormat="1"/>
    <xf numFmtId="4" fontId="0" fillId="0" borderId="0" xfId="1" applyNumberFormat="1" applyFont="1"/>
    <xf numFmtId="0" fontId="2" fillId="0" borderId="0" xfId="0" applyFont="1"/>
    <xf numFmtId="3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right"/>
    </xf>
    <xf numFmtId="0" fontId="2" fillId="0" borderId="0" xfId="0" applyFont="1" applyAlignment="1">
      <alignment horizontal="right"/>
    </xf>
    <xf numFmtId="0" fontId="2" fillId="0" borderId="1" xfId="0" applyFont="1" applyBorder="1"/>
    <xf numFmtId="165" fontId="2" fillId="0" borderId="0" xfId="0" applyNumberFormat="1" applyFont="1" applyAlignment="1">
      <alignment horizontal="center"/>
    </xf>
    <xf numFmtId="3" fontId="2" fillId="0" borderId="0" xfId="0" applyNumberFormat="1" applyFont="1" applyAlignment="1">
      <alignment horizontal="right"/>
    </xf>
    <xf numFmtId="3" fontId="2" fillId="0" borderId="1" xfId="0" applyNumberFormat="1" applyFont="1" applyBorder="1" applyAlignment="1">
      <alignment horizontal="center"/>
    </xf>
    <xf numFmtId="165" fontId="2" fillId="0" borderId="1" xfId="0" applyNumberFormat="1" applyFont="1" applyBorder="1" applyAlignment="1">
      <alignment horizontal="center"/>
    </xf>
    <xf numFmtId="3" fontId="2" fillId="0" borderId="1" xfId="0" applyNumberFormat="1" applyFont="1" applyBorder="1" applyAlignment="1">
      <alignment horizontal="right"/>
    </xf>
    <xf numFmtId="0" fontId="0" fillId="0" borderId="1" xfId="0" applyBorder="1"/>
    <xf numFmtId="3" fontId="4" fillId="0" borderId="1" xfId="0" applyNumberFormat="1" applyFont="1" applyBorder="1" applyAlignment="1">
      <alignment horizontal="center"/>
    </xf>
    <xf numFmtId="0" fontId="3" fillId="0" borderId="1" xfId="0" applyFont="1" applyBorder="1"/>
    <xf numFmtId="3" fontId="3" fillId="0" borderId="1" xfId="0" applyNumberFormat="1" applyFont="1" applyBorder="1" applyAlignment="1">
      <alignment horizontal="center"/>
    </xf>
    <xf numFmtId="165" fontId="3" fillId="0" borderId="1" xfId="0" applyNumberFormat="1" applyFont="1" applyBorder="1" applyAlignment="1">
      <alignment horizontal="center"/>
    </xf>
    <xf numFmtId="0" fontId="3" fillId="0" borderId="0" xfId="0" applyFont="1"/>
    <xf numFmtId="165" fontId="3" fillId="0" borderId="0" xfId="0" applyNumberFormat="1" applyFont="1" applyAlignment="1">
      <alignment horizontal="center"/>
    </xf>
    <xf numFmtId="3" fontId="3" fillId="0" borderId="0" xfId="0" applyNumberFormat="1" applyFont="1" applyAlignment="1">
      <alignment horizontal="right"/>
    </xf>
    <xf numFmtId="1" fontId="2" fillId="0" borderId="1" xfId="0" applyNumberFormat="1" applyFont="1" applyBorder="1" applyAlignment="1">
      <alignment horizontal="center"/>
    </xf>
    <xf numFmtId="3" fontId="2" fillId="0" borderId="0" xfId="0" applyNumberFormat="1" applyFont="1"/>
    <xf numFmtId="165" fontId="0" fillId="0" borderId="0" xfId="0" applyNumberFormat="1" applyAlignment="1">
      <alignment horizontal="center"/>
    </xf>
    <xf numFmtId="1" fontId="4" fillId="0" borderId="0" xfId="0" applyNumberFormat="1" applyFont="1"/>
    <xf numFmtId="0" fontId="4" fillId="0" borderId="0" xfId="0" applyFont="1"/>
    <xf numFmtId="0" fontId="5" fillId="0" borderId="2" xfId="0" applyFont="1" applyBorder="1" applyAlignment="1">
      <alignment horizontal="left"/>
    </xf>
    <xf numFmtId="0" fontId="2" fillId="0" borderId="3" xfId="0" applyFont="1" applyBorder="1"/>
    <xf numFmtId="0" fontId="2" fillId="0" borderId="4" xfId="0" applyFont="1" applyBorder="1" applyAlignment="1">
      <alignment horizontal="left"/>
    </xf>
    <xf numFmtId="0" fontId="0" fillId="0" borderId="5" xfId="0" applyBorder="1"/>
    <xf numFmtId="0" fontId="3" fillId="0" borderId="5" xfId="0" applyFont="1" applyBorder="1"/>
    <xf numFmtId="0" fontId="2" fillId="0" borderId="5" xfId="0" applyFont="1" applyBorder="1"/>
    <xf numFmtId="0" fontId="0" fillId="0" borderId="6" xfId="0" applyBorder="1" applyAlignment="1">
      <alignment horizontal="left"/>
    </xf>
    <xf numFmtId="0" fontId="0" fillId="0" borderId="7" xfId="0" applyBorder="1"/>
    <xf numFmtId="0" fontId="0" fillId="0" borderId="0" xfId="0" applyAlignment="1">
      <alignment horizontal="center"/>
    </xf>
    <xf numFmtId="1" fontId="0" fillId="0" borderId="0" xfId="0" applyNumberFormat="1"/>
    <xf numFmtId="3" fontId="4" fillId="0" borderId="0" xfId="0" applyNumberFormat="1" applyFont="1"/>
    <xf numFmtId="10" fontId="2" fillId="0" borderId="4" xfId="0" applyNumberFormat="1" applyFont="1" applyBorder="1" applyAlignment="1">
      <alignment horizontal="left"/>
    </xf>
    <xf numFmtId="9" fontId="2" fillId="0" borderId="4" xfId="0" applyNumberFormat="1" applyFont="1" applyBorder="1" applyAlignment="1">
      <alignment horizontal="left"/>
    </xf>
    <xf numFmtId="9" fontId="2" fillId="0" borderId="6" xfId="0" applyNumberFormat="1" applyFont="1" applyBorder="1" applyAlignment="1">
      <alignment horizontal="left"/>
    </xf>
    <xf numFmtId="0" fontId="3" fillId="0" borderId="7" xfId="0" applyFont="1" applyBorder="1"/>
    <xf numFmtId="0" fontId="2" fillId="2" borderId="1" xfId="0" applyFont="1" applyFill="1" applyBorder="1"/>
    <xf numFmtId="3" fontId="2" fillId="2" borderId="1" xfId="0" applyNumberFormat="1" applyFont="1" applyFill="1" applyBorder="1" applyAlignment="1">
      <alignment horizontal="center"/>
    </xf>
    <xf numFmtId="1" fontId="2" fillId="2" borderId="1" xfId="0" applyNumberFormat="1" applyFont="1" applyFill="1" applyBorder="1" applyAlignment="1">
      <alignment horizontal="center"/>
    </xf>
    <xf numFmtId="3" fontId="2" fillId="2" borderId="1" xfId="0" applyNumberFormat="1" applyFont="1" applyFill="1" applyBorder="1" applyAlignment="1">
      <alignment horizontal="right"/>
    </xf>
  </cellXfs>
  <cellStyles count="3">
    <cellStyle name="Milliers" xfId="1" builtinId="3"/>
    <cellStyle name="Normal" xfId="0" builtinId="0"/>
    <cellStyle name="Pourcentage" xfId="2" builtinId="5"/>
  </cellStyles>
  <dxfs count="2">
    <dxf>
      <numFmt numFmtId="4" formatCode="#,##0.00"/>
    </dxf>
    <dxf>
      <numFmt numFmtId="4" formatCode="#,##0.0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8CE1A8B-5384-49C7-83E9-32D62B65620C}" name="t_Csp" displayName="t_Csp" ref="A10:B19" totalsRowShown="0">
  <autoFilter ref="A10:B19" xr:uid="{38CE1A8B-5384-49C7-83E9-32D62B65620C}"/>
  <sortState xmlns:xlrd2="http://schemas.microsoft.com/office/spreadsheetml/2017/richdata2" ref="A11:B19">
    <sortCondition ref="A10:A19"/>
  </sortState>
  <tableColumns count="2">
    <tableColumn id="1" xr3:uid="{AC86367F-A9F0-4B05-90C3-71163CD3612F}" name="Salaire" dataDxfId="1"/>
    <tableColumn id="2" xr3:uid="{E3650087-3F11-491C-BC79-663F9536C6E2}" name="Csp" dataDxfId="0">
      <calculatedColumnFormula array="1">csp(A11)</calculatedColumnFormula>
    </tableColumn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E60324-517D-4204-8515-6B467D8D29BB}">
  <sheetPr codeName="Feuil1"/>
  <dimension ref="A8:C23"/>
  <sheetViews>
    <sheetView showGridLines="0" topLeftCell="A5" zoomScaleNormal="100" workbookViewId="0">
      <pane ySplit="6" topLeftCell="A11" activePane="bottomLeft" state="frozen"/>
      <selection activeCell="A5" sqref="A5"/>
      <selection pane="bottomLeft" activeCell="E9" sqref="E9"/>
    </sheetView>
  </sheetViews>
  <sheetFormatPr baseColWidth="10" defaultRowHeight="12" x14ac:dyDescent="0.25"/>
  <cols>
    <col min="1" max="1" width="12.85546875" bestFit="1" customWidth="1"/>
    <col min="2" max="2" width="15.42578125" customWidth="1"/>
  </cols>
  <sheetData>
    <row r="8" spans="1:3" x14ac:dyDescent="0.25">
      <c r="A8" t="s">
        <v>2</v>
      </c>
    </row>
    <row r="10" spans="1:3" x14ac:dyDescent="0.25">
      <c r="A10" t="s">
        <v>0</v>
      </c>
      <c r="B10" t="s">
        <v>1</v>
      </c>
    </row>
    <row r="11" spans="1:3" x14ac:dyDescent="0.25">
      <c r="A11" s="3">
        <v>150000</v>
      </c>
      <c r="B11" s="3" cm="1">
        <f t="array" ref="B11">csp(A11)</f>
        <v>750</v>
      </c>
    </row>
    <row r="12" spans="1:3" x14ac:dyDescent="0.25">
      <c r="A12" s="3">
        <v>250000</v>
      </c>
      <c r="B12" s="3" cm="1">
        <f t="array" ref="B12">csp(A12)</f>
        <v>3750.03</v>
      </c>
    </row>
    <row r="13" spans="1:3" x14ac:dyDescent="0.25">
      <c r="A13" s="3">
        <v>400000</v>
      </c>
      <c r="B13" s="3" cm="1">
        <f t="array" ref="B13">csp(A13)</f>
        <v>11250.05</v>
      </c>
      <c r="C13" s="2"/>
    </row>
    <row r="14" spans="1:3" x14ac:dyDescent="0.25">
      <c r="A14" s="3">
        <v>700000</v>
      </c>
      <c r="B14" s="3" cm="1">
        <f t="array" ref="B14">csp(A14)</f>
        <v>38250.089999999997</v>
      </c>
      <c r="C14" s="1"/>
    </row>
    <row r="15" spans="1:3" x14ac:dyDescent="0.25">
      <c r="A15" s="3">
        <v>1000000</v>
      </c>
      <c r="B15" s="3" cm="1">
        <f t="array" ref="B15">csp(A15)</f>
        <v>71250.11</v>
      </c>
      <c r="C15" s="1"/>
    </row>
    <row r="16" spans="1:3" x14ac:dyDescent="0.25">
      <c r="A16" s="3">
        <v>1500000</v>
      </c>
      <c r="B16" s="3" cm="1">
        <f t="array" ref="B16">csp(A16)</f>
        <v>153750.18</v>
      </c>
      <c r="C16" s="1"/>
    </row>
    <row r="17" spans="1:3" x14ac:dyDescent="0.25">
      <c r="A17" s="3">
        <v>1750000</v>
      </c>
      <c r="B17" s="3" cm="1">
        <f t="array" ref="B17">csp(A17)</f>
        <v>206250.21</v>
      </c>
      <c r="C17" s="1"/>
    </row>
    <row r="18" spans="1:3" x14ac:dyDescent="0.25">
      <c r="A18" s="4">
        <v>2000000</v>
      </c>
      <c r="B18" s="3" cm="1">
        <f t="array" ref="B18">csp(A18)</f>
        <v>266250.23999999999</v>
      </c>
      <c r="C18" s="1"/>
    </row>
    <row r="19" spans="1:3" x14ac:dyDescent="0.25">
      <c r="A19" s="3">
        <v>3000000</v>
      </c>
      <c r="B19" s="3" cm="1">
        <f t="array" ref="B19">csp(A19)</f>
        <v>536250</v>
      </c>
      <c r="C19" s="1"/>
    </row>
    <row r="20" spans="1:3" x14ac:dyDescent="0.25">
      <c r="C20" s="1"/>
    </row>
    <row r="21" spans="1:3" x14ac:dyDescent="0.25">
      <c r="C21" s="1"/>
    </row>
    <row r="22" spans="1:3" x14ac:dyDescent="0.25">
      <c r="C22" s="1"/>
    </row>
    <row r="23" spans="1:3" x14ac:dyDescent="0.25">
      <c r="C23" s="1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A0ED11-DFC1-464C-970D-C024E4487612}">
  <sheetPr codeName="Feuil2"/>
  <dimension ref="A1:N58"/>
  <sheetViews>
    <sheetView tabSelected="1" topLeftCell="A12" workbookViewId="0">
      <selection activeCell="H31" sqref="H31"/>
    </sheetView>
  </sheetViews>
  <sheetFormatPr baseColWidth="10" defaultRowHeight="12" x14ac:dyDescent="0.25"/>
  <cols>
    <col min="1" max="1" width="14.140625" customWidth="1"/>
    <col min="2" max="2" width="29" bestFit="1" customWidth="1"/>
    <col min="3" max="3" width="13.140625" customWidth="1"/>
    <col min="5" max="5" width="13.140625" bestFit="1" customWidth="1"/>
    <col min="7" max="7" width="13.42578125" bestFit="1" customWidth="1"/>
    <col min="9" max="9" width="29" bestFit="1" customWidth="1"/>
  </cols>
  <sheetData>
    <row r="1" spans="1:14" x14ac:dyDescent="0.25">
      <c r="A1" t="s">
        <v>3</v>
      </c>
      <c r="B1" t="s">
        <v>27</v>
      </c>
      <c r="C1" s="37">
        <v>3000000</v>
      </c>
      <c r="I1" t="s">
        <v>27</v>
      </c>
      <c r="J1" s="37">
        <v>900000</v>
      </c>
    </row>
    <row r="2" spans="1:14" x14ac:dyDescent="0.25">
      <c r="B2" t="s">
        <v>28</v>
      </c>
      <c r="C2" s="37"/>
      <c r="I2" t="s">
        <v>28</v>
      </c>
      <c r="J2" s="37"/>
    </row>
    <row r="3" spans="1:14" x14ac:dyDescent="0.25">
      <c r="C3" s="37"/>
      <c r="J3" s="37"/>
    </row>
    <row r="4" spans="1:14" x14ac:dyDescent="0.25">
      <c r="B4" t="s">
        <v>29</v>
      </c>
      <c r="C4" s="37">
        <f>SUM(C1:C3)</f>
        <v>3000000</v>
      </c>
      <c r="I4" t="s">
        <v>29</v>
      </c>
      <c r="J4" s="37">
        <f>SUM(J1:J3)</f>
        <v>900000</v>
      </c>
    </row>
    <row r="8" spans="1:14" ht="13.2" x14ac:dyDescent="0.25">
      <c r="B8" s="5"/>
      <c r="C8" s="6" t="s">
        <v>4</v>
      </c>
      <c r="D8" s="7" t="s">
        <v>5</v>
      </c>
      <c r="E8" s="8" t="s">
        <v>6</v>
      </c>
      <c r="F8" s="7" t="s">
        <v>5</v>
      </c>
      <c r="G8" s="8" t="s">
        <v>7</v>
      </c>
      <c r="I8" s="5"/>
      <c r="J8" s="6" t="s">
        <v>4</v>
      </c>
      <c r="K8" s="7" t="s">
        <v>5</v>
      </c>
      <c r="L8" s="8" t="s">
        <v>6</v>
      </c>
      <c r="M8" s="7" t="s">
        <v>5</v>
      </c>
      <c r="N8" s="8" t="s">
        <v>7</v>
      </c>
    </row>
    <row r="9" spans="1:14" ht="13.2" x14ac:dyDescent="0.25">
      <c r="B9" s="5"/>
      <c r="C9" s="6"/>
      <c r="D9" s="7"/>
      <c r="E9" s="9"/>
      <c r="F9" s="7"/>
      <c r="G9" s="9"/>
      <c r="I9" s="5"/>
      <c r="J9" s="6"/>
      <c r="K9" s="7"/>
      <c r="L9" s="9"/>
      <c r="M9" s="7"/>
      <c r="N9" s="9"/>
    </row>
    <row r="10" spans="1:14" ht="13.2" x14ac:dyDescent="0.25">
      <c r="B10" s="10" t="s">
        <v>8</v>
      </c>
      <c r="C10" s="6">
        <f>+C4</f>
        <v>3000000</v>
      </c>
      <c r="D10" s="11">
        <v>4.9799999999999997E-2</v>
      </c>
      <c r="E10" s="12">
        <v>149400</v>
      </c>
      <c r="F10" s="11">
        <v>9.9599999999999994E-2</v>
      </c>
      <c r="G10" s="12">
        <v>298800</v>
      </c>
      <c r="I10" s="10" t="s">
        <v>8</v>
      </c>
      <c r="J10" s="6">
        <f>+J4</f>
        <v>900000</v>
      </c>
      <c r="K10" s="11">
        <v>4.9799999999999997E-2</v>
      </c>
      <c r="L10" s="12">
        <v>149400</v>
      </c>
      <c r="M10" s="11">
        <v>9.9599999999999994E-2</v>
      </c>
      <c r="N10" s="12">
        <v>298800</v>
      </c>
    </row>
    <row r="11" spans="1:14" ht="13.2" x14ac:dyDescent="0.25">
      <c r="B11" t="s">
        <v>9</v>
      </c>
      <c r="C11" s="13">
        <f>IF(C4&gt;A41,A41,C4)</f>
        <v>269000</v>
      </c>
      <c r="D11" s="14">
        <v>7.8399999999999997E-2</v>
      </c>
      <c r="E11" s="15">
        <v>21089.599999999999</v>
      </c>
      <c r="F11" s="14">
        <v>0.15690000000000001</v>
      </c>
      <c r="G11" s="15">
        <v>42206.100000000006</v>
      </c>
      <c r="I11" t="s">
        <v>9</v>
      </c>
      <c r="J11" s="13">
        <f>+A41</f>
        <v>269000</v>
      </c>
      <c r="K11" s="14">
        <v>7.8399999999999997E-2</v>
      </c>
      <c r="L11" s="15">
        <v>21089.599999999999</v>
      </c>
      <c r="M11" s="14">
        <v>0.15690000000000001</v>
      </c>
      <c r="N11" s="15">
        <v>42206.100000000006</v>
      </c>
    </row>
    <row r="12" spans="1:14" ht="13.2" x14ac:dyDescent="0.25">
      <c r="B12" t="s">
        <v>10</v>
      </c>
      <c r="C12" s="13">
        <f>+A42-C11</f>
        <v>256000</v>
      </c>
      <c r="D12" s="14">
        <v>5.8099999999999999E-2</v>
      </c>
      <c r="E12" s="15">
        <v>14873.6</v>
      </c>
      <c r="F12" s="14">
        <v>0.1162</v>
      </c>
      <c r="G12" s="15">
        <v>29747.200000000001</v>
      </c>
      <c r="I12" t="s">
        <v>10</v>
      </c>
      <c r="J12" s="13">
        <f>+A42-J11</f>
        <v>256000</v>
      </c>
      <c r="K12" s="14">
        <v>5.8099999999999999E-2</v>
      </c>
      <c r="L12" s="15">
        <v>14873.6</v>
      </c>
      <c r="M12" s="14">
        <v>0.1162</v>
      </c>
      <c r="N12" s="15">
        <v>29747.200000000001</v>
      </c>
    </row>
    <row r="13" spans="1:14" ht="13.2" x14ac:dyDescent="0.25">
      <c r="B13" s="16" t="s">
        <v>11</v>
      </c>
      <c r="C13" s="17">
        <f>+A43</f>
        <v>386000</v>
      </c>
      <c r="D13" s="14">
        <v>0</v>
      </c>
      <c r="E13" s="15">
        <v>0</v>
      </c>
      <c r="F13" s="14">
        <v>0.01</v>
      </c>
      <c r="G13" s="15">
        <v>3860</v>
      </c>
      <c r="I13" s="16" t="s">
        <v>11</v>
      </c>
      <c r="J13" s="17">
        <v>386000</v>
      </c>
      <c r="K13" s="14">
        <v>0</v>
      </c>
      <c r="L13" s="15">
        <v>0</v>
      </c>
      <c r="M13" s="14">
        <v>0.01</v>
      </c>
      <c r="N13" s="15">
        <v>3860</v>
      </c>
    </row>
    <row r="14" spans="1:14" ht="13.2" x14ac:dyDescent="0.25">
      <c r="B14" s="18" t="s">
        <v>12</v>
      </c>
      <c r="C14" s="13">
        <f>IF(C4&gt;A44,A44,C4)</f>
        <v>750000</v>
      </c>
      <c r="D14" s="14">
        <v>0</v>
      </c>
      <c r="E14" s="15">
        <v>0</v>
      </c>
      <c r="F14" s="14">
        <v>4.1599999999999998E-2</v>
      </c>
      <c r="G14" s="15">
        <v>31200</v>
      </c>
      <c r="I14" s="18" t="s">
        <v>12</v>
      </c>
      <c r="J14" s="13">
        <f>+A44</f>
        <v>750000</v>
      </c>
      <c r="K14" s="14">
        <v>0</v>
      </c>
      <c r="L14" s="15">
        <v>0</v>
      </c>
      <c r="M14" s="14">
        <v>4.1599999999999998E-2</v>
      </c>
      <c r="N14" s="15">
        <v>31200</v>
      </c>
    </row>
    <row r="15" spans="1:14" ht="13.2" x14ac:dyDescent="0.25">
      <c r="B15" s="18" t="s">
        <v>13</v>
      </c>
      <c r="C15" s="19">
        <f>+C4</f>
        <v>3000000</v>
      </c>
      <c r="D15" s="20">
        <v>0</v>
      </c>
      <c r="E15" s="15">
        <v>0</v>
      </c>
      <c r="F15" s="20">
        <v>7.7000000000000002E-3</v>
      </c>
      <c r="G15" s="15">
        <v>23100</v>
      </c>
      <c r="I15" s="18" t="s">
        <v>13</v>
      </c>
      <c r="J15" s="19">
        <f>+J4</f>
        <v>900000</v>
      </c>
      <c r="K15" s="20">
        <v>0</v>
      </c>
      <c r="L15" s="15">
        <v>0</v>
      </c>
      <c r="M15" s="20">
        <v>7.7000000000000002E-3</v>
      </c>
      <c r="N15" s="15">
        <v>23100</v>
      </c>
    </row>
    <row r="16" spans="1:14" ht="13.2" x14ac:dyDescent="0.25">
      <c r="B16" s="21" t="s">
        <v>14</v>
      </c>
      <c r="C16" s="6">
        <f>+C4</f>
        <v>3000000</v>
      </c>
      <c r="D16" s="22">
        <v>0</v>
      </c>
      <c r="E16" s="23">
        <v>0</v>
      </c>
      <c r="F16" s="22">
        <v>5.0000000000000001E-3</v>
      </c>
      <c r="G16" s="23">
        <v>15000</v>
      </c>
      <c r="I16" s="21" t="s">
        <v>14</v>
      </c>
      <c r="J16" s="6">
        <f>+J4</f>
        <v>900000</v>
      </c>
      <c r="K16" s="22">
        <v>0</v>
      </c>
      <c r="L16" s="23">
        <v>0</v>
      </c>
      <c r="M16" s="22">
        <v>5.0000000000000001E-3</v>
      </c>
      <c r="N16" s="23">
        <v>15000</v>
      </c>
    </row>
    <row r="17" spans="2:14" ht="13.2" x14ac:dyDescent="0.25">
      <c r="B17" s="18" t="s">
        <v>15</v>
      </c>
      <c r="C17" s="19">
        <f>+C4</f>
        <v>3000000</v>
      </c>
      <c r="D17" s="20">
        <v>4.3E-3</v>
      </c>
      <c r="E17" s="15">
        <v>12900</v>
      </c>
      <c r="F17" s="20">
        <v>4.3E-3</v>
      </c>
      <c r="G17" s="15">
        <v>12900</v>
      </c>
      <c r="I17" s="18" t="s">
        <v>15</v>
      </c>
      <c r="J17" s="19">
        <f>+J4</f>
        <v>900000</v>
      </c>
      <c r="K17" s="20">
        <v>4.3E-3</v>
      </c>
      <c r="L17" s="15">
        <v>12900</v>
      </c>
      <c r="M17" s="20">
        <v>4.3E-3</v>
      </c>
      <c r="N17" s="15">
        <v>12900</v>
      </c>
    </row>
    <row r="18" spans="2:14" ht="13.2" x14ac:dyDescent="0.25">
      <c r="B18" s="18"/>
      <c r="C18" s="19"/>
      <c r="D18" s="20"/>
      <c r="E18" s="15"/>
      <c r="F18" s="20"/>
      <c r="G18" s="15"/>
      <c r="I18" s="18"/>
      <c r="J18" s="19"/>
      <c r="K18" s="20"/>
      <c r="L18" s="15"/>
      <c r="M18" s="20"/>
      <c r="N18" s="15"/>
    </row>
    <row r="19" spans="2:14" ht="13.2" x14ac:dyDescent="0.25">
      <c r="B19" s="18" t="s">
        <v>16</v>
      </c>
      <c r="C19" s="13">
        <f t="shared" ref="C19:C28" si="0">+B48</f>
        <v>150000</v>
      </c>
      <c r="D19" s="14">
        <v>5.0000000000000001E-3</v>
      </c>
      <c r="E19" s="15">
        <f>+C19*D19</f>
        <v>750</v>
      </c>
      <c r="F19" s="14"/>
      <c r="G19" s="15">
        <v>0</v>
      </c>
      <c r="I19" s="18" t="s">
        <v>16</v>
      </c>
      <c r="J19" s="13">
        <f>+B48</f>
        <v>150000</v>
      </c>
      <c r="K19" s="14">
        <v>5.0000000000000001E-3</v>
      </c>
      <c r="L19" s="15">
        <f>+J19*K19</f>
        <v>750</v>
      </c>
      <c r="M19" s="14"/>
      <c r="N19" s="15">
        <v>0</v>
      </c>
    </row>
    <row r="20" spans="2:14" ht="13.2" x14ac:dyDescent="0.25">
      <c r="B20" s="10" t="s">
        <v>17</v>
      </c>
      <c r="C20" s="13">
        <f t="shared" si="0"/>
        <v>100000</v>
      </c>
      <c r="D20" s="14">
        <v>0.03</v>
      </c>
      <c r="E20" s="15">
        <f t="shared" ref="E20:E29" si="1">+C20*D20</f>
        <v>3000</v>
      </c>
      <c r="F20" s="14"/>
      <c r="G20" s="15">
        <v>0</v>
      </c>
      <c r="I20" s="10" t="s">
        <v>17</v>
      </c>
      <c r="J20" s="13">
        <f>+B49</f>
        <v>100000</v>
      </c>
      <c r="K20" s="14">
        <v>0.03</v>
      </c>
      <c r="L20" s="15">
        <f t="shared" ref="L20:L29" si="2">+J20*K20</f>
        <v>3000</v>
      </c>
      <c r="M20" s="14"/>
      <c r="N20" s="15">
        <v>0</v>
      </c>
    </row>
    <row r="21" spans="2:14" ht="13.2" x14ac:dyDescent="0.25">
      <c r="B21" s="10" t="s">
        <v>18</v>
      </c>
      <c r="C21" s="13">
        <f t="shared" si="0"/>
        <v>150000</v>
      </c>
      <c r="D21" s="14">
        <v>0.05</v>
      </c>
      <c r="E21" s="15">
        <f t="shared" si="1"/>
        <v>7500</v>
      </c>
      <c r="F21" s="14"/>
      <c r="G21" s="15">
        <v>0</v>
      </c>
      <c r="I21" s="10" t="s">
        <v>18</v>
      </c>
      <c r="J21" s="13">
        <f>+B50</f>
        <v>150000</v>
      </c>
      <c r="K21" s="14">
        <v>0.05</v>
      </c>
      <c r="L21" s="15">
        <f t="shared" si="2"/>
        <v>7500</v>
      </c>
      <c r="M21" s="14"/>
      <c r="N21" s="15">
        <v>0</v>
      </c>
    </row>
    <row r="22" spans="2:14" ht="13.2" x14ac:dyDescent="0.25">
      <c r="B22" s="10" t="s">
        <v>19</v>
      </c>
      <c r="C22" s="13">
        <f t="shared" si="0"/>
        <v>300000</v>
      </c>
      <c r="D22" s="14">
        <v>0.09</v>
      </c>
      <c r="E22" s="15">
        <f t="shared" si="1"/>
        <v>27000</v>
      </c>
      <c r="F22" s="14"/>
      <c r="G22" s="15">
        <v>0</v>
      </c>
      <c r="I22" s="10" t="s">
        <v>19</v>
      </c>
      <c r="J22" s="13">
        <f>+B51</f>
        <v>300000</v>
      </c>
      <c r="K22" s="14">
        <v>0.09</v>
      </c>
      <c r="L22" s="15">
        <f t="shared" si="2"/>
        <v>27000</v>
      </c>
      <c r="M22" s="14"/>
      <c r="N22" s="15">
        <v>0</v>
      </c>
    </row>
    <row r="23" spans="2:14" ht="13.2" x14ac:dyDescent="0.25">
      <c r="B23" s="10" t="s">
        <v>20</v>
      </c>
      <c r="C23" s="13">
        <f t="shared" si="0"/>
        <v>300000</v>
      </c>
      <c r="D23" s="14">
        <v>0.11</v>
      </c>
      <c r="E23" s="15">
        <f t="shared" si="1"/>
        <v>33000</v>
      </c>
      <c r="F23" s="14"/>
      <c r="G23" s="15">
        <v>0</v>
      </c>
      <c r="I23" s="10" t="s">
        <v>20</v>
      </c>
      <c r="J23" s="13">
        <f>+J4-(J19+J20+J21+J22)</f>
        <v>200000</v>
      </c>
      <c r="K23" s="14">
        <v>0.11</v>
      </c>
      <c r="L23" s="15">
        <f t="shared" si="2"/>
        <v>22000</v>
      </c>
      <c r="M23" s="14"/>
      <c r="N23" s="15">
        <v>0</v>
      </c>
    </row>
    <row r="24" spans="2:14" ht="13.2" x14ac:dyDescent="0.25">
      <c r="B24" s="18" t="s">
        <v>21</v>
      </c>
      <c r="C24" s="13">
        <f t="shared" si="0"/>
        <v>250000</v>
      </c>
      <c r="D24" s="14">
        <v>0.15</v>
      </c>
      <c r="E24" s="15">
        <f t="shared" si="1"/>
        <v>37500</v>
      </c>
      <c r="F24" s="14"/>
      <c r="G24" s="15">
        <v>0</v>
      </c>
      <c r="I24" s="18" t="s">
        <v>21</v>
      </c>
      <c r="J24" s="13">
        <f>+I53</f>
        <v>0</v>
      </c>
      <c r="K24" s="14">
        <v>0.15</v>
      </c>
      <c r="L24" s="15">
        <f t="shared" si="2"/>
        <v>0</v>
      </c>
      <c r="M24" s="14"/>
      <c r="N24" s="15">
        <v>0</v>
      </c>
    </row>
    <row r="25" spans="2:14" ht="13.2" x14ac:dyDescent="0.25">
      <c r="B25" s="21" t="s">
        <v>22</v>
      </c>
      <c r="C25" s="13">
        <f t="shared" si="0"/>
        <v>250000</v>
      </c>
      <c r="D25" s="22">
        <v>0.18</v>
      </c>
      <c r="E25" s="15">
        <f t="shared" si="1"/>
        <v>45000</v>
      </c>
      <c r="F25" s="22"/>
      <c r="G25" s="23">
        <v>0</v>
      </c>
      <c r="I25" s="21" t="s">
        <v>22</v>
      </c>
      <c r="J25" s="13">
        <f>+I54</f>
        <v>0</v>
      </c>
      <c r="K25" s="22">
        <v>0.18</v>
      </c>
      <c r="L25" s="15">
        <f t="shared" si="2"/>
        <v>0</v>
      </c>
      <c r="M25" s="22"/>
      <c r="N25" s="23">
        <v>0</v>
      </c>
    </row>
    <row r="26" spans="2:14" ht="13.2" x14ac:dyDescent="0.25">
      <c r="B26" s="10" t="s">
        <v>23</v>
      </c>
      <c r="C26" s="13">
        <f t="shared" si="0"/>
        <v>250000</v>
      </c>
      <c r="D26" s="14">
        <v>0.21</v>
      </c>
      <c r="E26" s="15">
        <f t="shared" si="1"/>
        <v>52500</v>
      </c>
      <c r="F26" s="14"/>
      <c r="G26" s="15">
        <v>0</v>
      </c>
      <c r="I26" s="10" t="s">
        <v>23</v>
      </c>
      <c r="J26" s="13">
        <f>+I55</f>
        <v>0</v>
      </c>
      <c r="K26" s="14">
        <v>0.21</v>
      </c>
      <c r="L26" s="15">
        <f t="shared" si="2"/>
        <v>0</v>
      </c>
      <c r="M26" s="14"/>
      <c r="N26" s="15">
        <v>0</v>
      </c>
    </row>
    <row r="27" spans="2:14" ht="13.2" x14ac:dyDescent="0.25">
      <c r="B27" s="10" t="s">
        <v>24</v>
      </c>
      <c r="C27" s="13">
        <f t="shared" si="0"/>
        <v>250000</v>
      </c>
      <c r="D27" s="14">
        <v>0.24</v>
      </c>
      <c r="E27" s="15">
        <f t="shared" si="1"/>
        <v>60000</v>
      </c>
      <c r="F27" s="14"/>
      <c r="G27" s="15">
        <v>0</v>
      </c>
      <c r="I27" s="10" t="s">
        <v>24</v>
      </c>
      <c r="J27" s="13">
        <f>+I56</f>
        <v>0</v>
      </c>
      <c r="K27" s="14">
        <v>0.24</v>
      </c>
      <c r="L27" s="15">
        <f t="shared" si="2"/>
        <v>0</v>
      </c>
      <c r="M27" s="14"/>
      <c r="N27" s="15">
        <v>0</v>
      </c>
    </row>
    <row r="28" spans="2:14" ht="13.2" x14ac:dyDescent="0.25">
      <c r="B28" s="16" t="s">
        <v>25</v>
      </c>
      <c r="C28" s="13">
        <f t="shared" si="0"/>
        <v>500000</v>
      </c>
      <c r="D28" s="14">
        <v>0.26</v>
      </c>
      <c r="E28" s="15">
        <f t="shared" si="1"/>
        <v>130000</v>
      </c>
      <c r="F28" s="14"/>
      <c r="G28" s="15">
        <v>0</v>
      </c>
      <c r="I28" s="16" t="s">
        <v>25</v>
      </c>
      <c r="J28" s="13">
        <f>+I57</f>
        <v>0</v>
      </c>
      <c r="K28" s="14">
        <v>0.26</v>
      </c>
      <c r="L28" s="15">
        <f t="shared" si="2"/>
        <v>0</v>
      </c>
      <c r="M28" s="14"/>
      <c r="N28" s="15">
        <v>0</v>
      </c>
    </row>
    <row r="29" spans="2:14" ht="13.2" x14ac:dyDescent="0.25">
      <c r="B29" s="16" t="s">
        <v>26</v>
      </c>
      <c r="C29" s="13">
        <f>+C4-(C19+C20+C21+C22+C23+C24+C25+C26+C27+C28)</f>
        <v>500000</v>
      </c>
      <c r="D29" s="14">
        <v>0.28000000000000003</v>
      </c>
      <c r="E29" s="15">
        <f t="shared" si="1"/>
        <v>140000</v>
      </c>
      <c r="F29" s="14"/>
      <c r="G29" s="15">
        <v>0</v>
      </c>
      <c r="I29" s="16" t="s">
        <v>26</v>
      </c>
      <c r="J29" s="13">
        <f>+J4-(J19+J20+J21+J22+J23+J24+J25+J26+J27+J28)</f>
        <v>0</v>
      </c>
      <c r="K29" s="14">
        <v>0.28000000000000003</v>
      </c>
      <c r="L29" s="15">
        <f t="shared" si="2"/>
        <v>0</v>
      </c>
      <c r="M29" s="14"/>
      <c r="N29" s="15">
        <v>0</v>
      </c>
    </row>
    <row r="30" spans="2:14" ht="13.2" x14ac:dyDescent="0.25">
      <c r="B30" s="16" t="s">
        <v>40</v>
      </c>
      <c r="C30" s="13">
        <f>SUM(C19:C29)</f>
        <v>3000000</v>
      </c>
      <c r="D30" s="14"/>
      <c r="E30" s="15">
        <f>SUM(E19:E29)</f>
        <v>536250</v>
      </c>
      <c r="F30" s="14"/>
      <c r="G30" s="15"/>
      <c r="I30" s="16" t="s">
        <v>40</v>
      </c>
      <c r="J30" s="13">
        <f>SUM(J19:J29)</f>
        <v>900000</v>
      </c>
      <c r="K30" s="14"/>
      <c r="L30" s="15">
        <f>SUM(L19:L29)</f>
        <v>60250</v>
      </c>
      <c r="M30" s="14"/>
      <c r="N30" s="15"/>
    </row>
    <row r="31" spans="2:14" ht="13.2" x14ac:dyDescent="0.25">
      <c r="B31" s="44" t="s">
        <v>41</v>
      </c>
      <c r="C31" s="45">
        <f>C30</f>
        <v>3000000</v>
      </c>
      <c r="D31" s="46"/>
      <c r="E31" s="47" cm="1">
        <f t="array" ref="E31">csp(C31)</f>
        <v>536250</v>
      </c>
      <c r="F31" s="24"/>
      <c r="G31" s="15"/>
      <c r="I31" s="44" t="s">
        <v>42</v>
      </c>
      <c r="J31" s="45">
        <f>J30</f>
        <v>900000</v>
      </c>
      <c r="K31" s="46"/>
      <c r="L31" s="47" cm="1">
        <f t="array" ref="L31">csp(J31)</f>
        <v>60250.11</v>
      </c>
      <c r="M31" s="24"/>
      <c r="N31" s="15"/>
    </row>
    <row r="32" spans="2:14" ht="13.2" x14ac:dyDescent="0.25">
      <c r="B32" s="21"/>
      <c r="C32" s="25"/>
      <c r="D32" s="26"/>
      <c r="E32" s="15"/>
      <c r="F32" s="11"/>
      <c r="G32" s="15"/>
      <c r="I32" s="21"/>
      <c r="J32" s="25"/>
      <c r="K32" s="26"/>
      <c r="L32" s="15"/>
      <c r="M32" s="11"/>
      <c r="N32" s="15"/>
    </row>
    <row r="33" spans="1:14" ht="13.2" x14ac:dyDescent="0.25">
      <c r="B33" s="21"/>
      <c r="C33" s="25"/>
      <c r="D33" s="22"/>
      <c r="E33" s="27"/>
      <c r="F33" s="5"/>
      <c r="G33" s="28"/>
      <c r="I33" s="21"/>
      <c r="J33" s="25"/>
      <c r="K33" s="22"/>
      <c r="L33" s="27"/>
      <c r="M33" s="5"/>
      <c r="N33" s="28"/>
    </row>
    <row r="34" spans="1:14" ht="13.2" x14ac:dyDescent="0.25">
      <c r="B34" s="21"/>
      <c r="C34" s="25"/>
      <c r="D34" s="22"/>
      <c r="E34" s="27"/>
      <c r="F34" s="5"/>
      <c r="G34" s="28"/>
      <c r="I34" s="21"/>
      <c r="J34" s="25"/>
      <c r="K34" s="22"/>
      <c r="L34" s="27"/>
      <c r="M34" s="5"/>
      <c r="N34" s="28"/>
    </row>
    <row r="35" spans="1:14" ht="13.2" x14ac:dyDescent="0.25">
      <c r="B35" s="21"/>
      <c r="C35" s="25"/>
      <c r="D35" s="22" t="s">
        <v>36</v>
      </c>
      <c r="E35" s="27">
        <f>SUM(E10:E32)</f>
        <v>1807013.2</v>
      </c>
      <c r="F35" s="5"/>
      <c r="G35" s="39">
        <f>SUM(G10:G32)</f>
        <v>456813.3</v>
      </c>
      <c r="I35" s="21"/>
      <c r="J35" s="25"/>
      <c r="K35" s="22" t="s">
        <v>36</v>
      </c>
      <c r="L35" s="27">
        <v>742388.2</v>
      </c>
      <c r="M35" s="5"/>
      <c r="N35" s="39">
        <v>587188.30000000005</v>
      </c>
    </row>
    <row r="37" spans="1:14" x14ac:dyDescent="0.25">
      <c r="D37" t="s">
        <v>37</v>
      </c>
      <c r="E37" s="38">
        <f>+C4-E35</f>
        <v>1192986.8</v>
      </c>
      <c r="K37" t="s">
        <v>37</v>
      </c>
      <c r="L37" s="38">
        <v>2257611.7999999998</v>
      </c>
    </row>
    <row r="39" spans="1:14" ht="12.6" thickBot="1" x14ac:dyDescent="0.3"/>
    <row r="40" spans="1:14" ht="13.2" x14ac:dyDescent="0.25">
      <c r="A40" s="29" t="s">
        <v>30</v>
      </c>
      <c r="B40" s="30"/>
    </row>
    <row r="41" spans="1:14" ht="13.2" x14ac:dyDescent="0.25">
      <c r="A41" s="31">
        <v>269000</v>
      </c>
      <c r="B41" s="32" t="s">
        <v>31</v>
      </c>
    </row>
    <row r="42" spans="1:14" ht="13.2" x14ac:dyDescent="0.25">
      <c r="A42" s="31">
        <v>525000</v>
      </c>
      <c r="B42" s="32" t="s">
        <v>32</v>
      </c>
    </row>
    <row r="43" spans="1:14" ht="13.2" x14ac:dyDescent="0.25">
      <c r="A43" s="31">
        <v>386000</v>
      </c>
      <c r="B43" s="33" t="s">
        <v>33</v>
      </c>
    </row>
    <row r="44" spans="1:14" ht="13.2" x14ac:dyDescent="0.25">
      <c r="A44" s="31">
        <v>750000</v>
      </c>
      <c r="B44" s="33" t="s">
        <v>34</v>
      </c>
    </row>
    <row r="45" spans="1:14" ht="12.6" thickBot="1" x14ac:dyDescent="0.3">
      <c r="A45" s="35">
        <v>5750</v>
      </c>
      <c r="B45" s="36" t="s">
        <v>35</v>
      </c>
    </row>
    <row r="46" spans="1:14" ht="12.6" thickBot="1" x14ac:dyDescent="0.3"/>
    <row r="47" spans="1:14" ht="13.2" x14ac:dyDescent="0.25">
      <c r="A47" s="29" t="s">
        <v>38</v>
      </c>
      <c r="B47" s="30"/>
    </row>
    <row r="48" spans="1:14" ht="13.2" x14ac:dyDescent="0.25">
      <c r="A48" s="40">
        <v>5.0000000000000001E-3</v>
      </c>
      <c r="B48" s="34">
        <v>150000</v>
      </c>
    </row>
    <row r="49" spans="1:2" ht="13.2" x14ac:dyDescent="0.25">
      <c r="A49" s="41">
        <v>0.03</v>
      </c>
      <c r="B49" s="34">
        <f>250000-150000</f>
        <v>100000</v>
      </c>
    </row>
    <row r="50" spans="1:2" ht="13.2" x14ac:dyDescent="0.25">
      <c r="A50" s="41">
        <v>0.05</v>
      </c>
      <c r="B50" s="34">
        <f>400000-250000</f>
        <v>150000</v>
      </c>
    </row>
    <row r="51" spans="1:2" ht="13.2" x14ac:dyDescent="0.25">
      <c r="A51" s="41">
        <v>0.09</v>
      </c>
      <c r="B51" s="34">
        <f>700000-400000</f>
        <v>300000</v>
      </c>
    </row>
    <row r="52" spans="1:2" ht="13.2" x14ac:dyDescent="0.25">
      <c r="A52" s="41">
        <v>0.11</v>
      </c>
      <c r="B52" s="34">
        <f>1000000-700000</f>
        <v>300000</v>
      </c>
    </row>
    <row r="53" spans="1:2" ht="13.2" x14ac:dyDescent="0.25">
      <c r="A53" s="41">
        <v>0.15</v>
      </c>
      <c r="B53" s="34">
        <f>1250000-1000000</f>
        <v>250000</v>
      </c>
    </row>
    <row r="54" spans="1:2" ht="13.2" x14ac:dyDescent="0.25">
      <c r="A54" s="41">
        <v>0.18</v>
      </c>
      <c r="B54" s="34">
        <f>1500000-1250000</f>
        <v>250000</v>
      </c>
    </row>
    <row r="55" spans="1:2" ht="13.2" x14ac:dyDescent="0.25">
      <c r="A55" s="41">
        <v>0.21</v>
      </c>
      <c r="B55" s="34">
        <f>1750000-1500000</f>
        <v>250000</v>
      </c>
    </row>
    <row r="56" spans="1:2" ht="13.2" x14ac:dyDescent="0.25">
      <c r="A56" s="41">
        <v>0.24</v>
      </c>
      <c r="B56" s="34">
        <f>2000000-1750000</f>
        <v>250000</v>
      </c>
    </row>
    <row r="57" spans="1:2" ht="13.2" x14ac:dyDescent="0.25">
      <c r="A57" s="41">
        <v>0.26</v>
      </c>
      <c r="B57" s="34">
        <f>2500000-2000000</f>
        <v>500000</v>
      </c>
    </row>
    <row r="58" spans="1:2" ht="13.8" thickBot="1" x14ac:dyDescent="0.3">
      <c r="A58" s="42">
        <v>0.28000000000000003</v>
      </c>
      <c r="B58" s="4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KERGRESSE</dc:creator>
  <cp:lastModifiedBy>Eric KERGRESSE</cp:lastModifiedBy>
  <dcterms:created xsi:type="dcterms:W3CDTF">2026-03-10T02:32:59Z</dcterms:created>
  <dcterms:modified xsi:type="dcterms:W3CDTF">2026-03-10T06:54:16Z</dcterms:modified>
</cp:coreProperties>
</file>