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2DC0A1C6-5C7E-4D1B-86CB-1621DFCEA845}" xr6:coauthVersionLast="47" xr6:coauthVersionMax="47" xr10:uidLastSave="{00000000-0000-0000-0000-000000000000}"/>
  <bookViews>
    <workbookView xWindow="-108" yWindow="-108" windowWidth="23256" windowHeight="12576" activeTab="1" xr2:uid="{69458915-7198-4DAF-95B4-C1EADC2E0D62}"/>
  </bookViews>
  <sheets>
    <sheet name="Avec colonnes distinctes" sheetId="1" r:id="rId1"/>
    <sheet name="Avec colonne situation" sheetId="2" r:id="rId2"/>
    <sheet name="TCD" sheetId="3" r:id="rId3"/>
  </sheets>
  <functionGroups builtInGroupCount="19"/>
  <definedNames>
    <definedName name="_xlnm.Print_Titles" localSheetId="1">'Avec colonne situation'!$10:$10</definedName>
    <definedName name="_xlnm.Print_Titles" localSheetId="0">'Avec colonnes distinctes'!$10:$10</definedName>
  </definedNames>
  <calcPr calcId="191029" iterate="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0" i="2" l="1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D9" i="2"/>
  <c r="D9" i="1"/>
  <c r="F12" i="1"/>
  <c r="H12" i="1" s="1"/>
  <c r="F13" i="1"/>
  <c r="H13" i="1" s="1"/>
  <c r="F14" i="1"/>
  <c r="H14" i="1" s="1"/>
  <c r="F15" i="1"/>
  <c r="L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L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L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L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L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L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K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K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K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K151" i="1" s="1"/>
  <c r="F152" i="1"/>
  <c r="H152" i="1" s="1"/>
  <c r="F153" i="1"/>
  <c r="H153" i="1" s="1"/>
  <c r="F154" i="1"/>
  <c r="K154" i="1" s="1"/>
  <c r="F155" i="1"/>
  <c r="H155" i="1" s="1"/>
  <c r="F156" i="1"/>
  <c r="I156" i="1" s="1"/>
  <c r="F157" i="1"/>
  <c r="H157" i="1" s="1"/>
  <c r="F158" i="1"/>
  <c r="K158" i="1" s="1"/>
  <c r="F159" i="1"/>
  <c r="H159" i="1" s="1"/>
  <c r="F160" i="1"/>
  <c r="I160" i="1" s="1"/>
  <c r="F11" i="1"/>
  <c r="I11" i="1" s="1"/>
  <c r="G12" i="2" a="1"/>
  <c r="G14" i="2" a="1"/>
  <c r="G16" i="2" a="1"/>
  <c r="G18" i="2" a="1"/>
  <c r="G20" i="2" a="1"/>
  <c r="G22" i="2" a="1"/>
  <c r="G24" i="2" a="1"/>
  <c r="G26" i="2" a="1"/>
  <c r="G28" i="2" a="1"/>
  <c r="G30" i="2" a="1"/>
  <c r="G32" i="2" a="1"/>
  <c r="G34" i="2" a="1"/>
  <c r="G36" i="2" a="1"/>
  <c r="G38" i="2" a="1"/>
  <c r="G40" i="2" a="1"/>
  <c r="G42" i="2" a="1"/>
  <c r="G44" i="2" a="1"/>
  <c r="G46" i="2" a="1"/>
  <c r="G48" i="2" a="1"/>
  <c r="G50" i="2" a="1"/>
  <c r="G52" i="2" a="1"/>
  <c r="G54" i="2" a="1"/>
  <c r="G56" i="2" a="1"/>
  <c r="G58" i="2" a="1"/>
  <c r="G60" i="2" a="1"/>
  <c r="G62" i="2" a="1"/>
  <c r="G64" i="2" a="1"/>
  <c r="G66" i="2" a="1"/>
  <c r="G68" i="2" a="1"/>
  <c r="G70" i="2" a="1"/>
  <c r="G72" i="2" a="1"/>
  <c r="G74" i="2" a="1"/>
  <c r="G76" i="2" a="1"/>
  <c r="G78" i="2" a="1"/>
  <c r="G80" i="2" a="1"/>
  <c r="G82" i="2" a="1"/>
  <c r="G84" i="2" a="1"/>
  <c r="G86" i="2" a="1"/>
  <c r="G88" i="2" a="1"/>
  <c r="G90" i="2" a="1"/>
  <c r="G92" i="2" a="1"/>
  <c r="G94" i="2" a="1"/>
  <c r="G96" i="2" a="1"/>
  <c r="G98" i="2" a="1"/>
  <c r="G100" i="2" a="1"/>
  <c r="G102" i="2" a="1"/>
  <c r="G104" i="2" a="1"/>
  <c r="G106" i="2" a="1"/>
  <c r="G108" i="2" a="1"/>
  <c r="G110" i="2" a="1"/>
  <c r="G112" i="2" a="1"/>
  <c r="G114" i="2" a="1"/>
  <c r="G116" i="2" a="1"/>
  <c r="G118" i="2" a="1"/>
  <c r="G120" i="2" a="1"/>
  <c r="G122" i="2" a="1"/>
  <c r="G124" i="2" a="1"/>
  <c r="G126" i="2" a="1"/>
  <c r="G128" i="2" a="1"/>
  <c r="G130" i="2" a="1"/>
  <c r="G132" i="2" a="1"/>
  <c r="G134" i="2" a="1"/>
  <c r="G136" i="2" a="1"/>
  <c r="G138" i="2" a="1"/>
  <c r="G140" i="2" a="1"/>
  <c r="G142" i="2" a="1"/>
  <c r="G144" i="2" a="1"/>
  <c r="G146" i="2" a="1"/>
  <c r="G148" i="2" a="1"/>
  <c r="G150" i="2" a="1"/>
  <c r="G152" i="2" a="1"/>
  <c r="G154" i="2" a="1"/>
  <c r="G156" i="2" a="1"/>
  <c r="G158" i="2" a="1"/>
  <c r="G160" i="2" a="1"/>
  <c r="G13" i="2" a="1"/>
  <c r="G15" i="2" a="1"/>
  <c r="G17" i="2" a="1"/>
  <c r="G19" i="2" a="1"/>
  <c r="G21" i="2" a="1"/>
  <c r="G23" i="2" a="1"/>
  <c r="G25" i="2" a="1"/>
  <c r="G27" i="2" a="1"/>
  <c r="G29" i="2" a="1"/>
  <c r="G31" i="2" a="1"/>
  <c r="G33" i="2" a="1"/>
  <c r="G35" i="2" a="1"/>
  <c r="G37" i="2" a="1"/>
  <c r="G39" i="2" a="1"/>
  <c r="G41" i="2" a="1"/>
  <c r="G43" i="2" a="1"/>
  <c r="G45" i="2" a="1"/>
  <c r="G47" i="2" a="1"/>
  <c r="G49" i="2" a="1"/>
  <c r="G51" i="2" a="1"/>
  <c r="G53" i="2" a="1"/>
  <c r="G55" i="2" a="1"/>
  <c r="G57" i="2" a="1"/>
  <c r="G59" i="2" a="1"/>
  <c r="G61" i="2" a="1"/>
  <c r="G63" i="2" a="1"/>
  <c r="G65" i="2" a="1"/>
  <c r="G67" i="2" a="1"/>
  <c r="G69" i="2" a="1"/>
  <c r="G71" i="2" a="1"/>
  <c r="G73" i="2" a="1"/>
  <c r="G75" i="2" a="1"/>
  <c r="G77" i="2" a="1"/>
  <c r="G79" i="2" a="1"/>
  <c r="G81" i="2" a="1"/>
  <c r="G83" i="2" a="1"/>
  <c r="G85" i="2" a="1"/>
  <c r="G87" i="2" a="1"/>
  <c r="G89" i="2" a="1"/>
  <c r="G91" i="2" a="1"/>
  <c r="G93" i="2" a="1"/>
  <c r="G95" i="2" a="1"/>
  <c r="G97" i="2" a="1"/>
  <c r="G99" i="2" a="1"/>
  <c r="G101" i="2" a="1"/>
  <c r="G103" i="2" a="1"/>
  <c r="G105" i="2" a="1"/>
  <c r="G107" i="2" a="1"/>
  <c r="G109" i="2" a="1"/>
  <c r="G111" i="2" a="1"/>
  <c r="G113" i="2" a="1"/>
  <c r="G115" i="2" a="1"/>
  <c r="G117" i="2" a="1"/>
  <c r="G119" i="2" a="1"/>
  <c r="G121" i="2" a="1"/>
  <c r="G123" i="2" a="1"/>
  <c r="G125" i="2" a="1"/>
  <c r="G127" i="2" a="1"/>
  <c r="G129" i="2" a="1"/>
  <c r="G131" i="2" a="1"/>
  <c r="G133" i="2" a="1"/>
  <c r="G135" i="2" a="1"/>
  <c r="G137" i="2" a="1"/>
  <c r="G139" i="2" a="1"/>
  <c r="G141" i="2" a="1"/>
  <c r="G143" i="2" a="1"/>
  <c r="G145" i="2" a="1"/>
  <c r="G147" i="2" a="1"/>
  <c r="G149" i="2" a="1"/>
  <c r="G151" i="2" a="1"/>
  <c r="G153" i="2" a="1"/>
  <c r="G155" i="2" a="1"/>
  <c r="G157" i="2" a="1"/>
  <c r="G159" i="2" a="1"/>
  <c r="G11" i="2" a="1"/>
  <c r="G159" i="2" l="1"/>
  <c r="G157" i="2"/>
  <c r="G155" i="2"/>
  <c r="G153" i="2"/>
  <c r="G151" i="2"/>
  <c r="G149" i="2"/>
  <c r="G147" i="2"/>
  <c r="G145" i="2"/>
  <c r="G143" i="2"/>
  <c r="G141" i="2"/>
  <c r="G139" i="2"/>
  <c r="G137" i="2"/>
  <c r="G135" i="2"/>
  <c r="G133" i="2"/>
  <c r="G131" i="2"/>
  <c r="G129" i="2"/>
  <c r="G127" i="2"/>
  <c r="G125" i="2"/>
  <c r="G123" i="2"/>
  <c r="G121" i="2"/>
  <c r="G119" i="2"/>
  <c r="G117" i="2"/>
  <c r="G115" i="2"/>
  <c r="G113" i="2"/>
  <c r="G111" i="2"/>
  <c r="G109" i="2"/>
  <c r="G107" i="2"/>
  <c r="G105" i="2"/>
  <c r="G103" i="2"/>
  <c r="G101" i="2"/>
  <c r="G99" i="2"/>
  <c r="G97" i="2"/>
  <c r="G95" i="2"/>
  <c r="G93" i="2"/>
  <c r="G91" i="2"/>
  <c r="G89" i="2"/>
  <c r="G87" i="2"/>
  <c r="G85" i="2"/>
  <c r="G83" i="2"/>
  <c r="G81" i="2"/>
  <c r="G79" i="2"/>
  <c r="G77" i="2"/>
  <c r="G75" i="2"/>
  <c r="G73" i="2"/>
  <c r="G71" i="2"/>
  <c r="G69" i="2"/>
  <c r="G67" i="2"/>
  <c r="G65" i="2"/>
  <c r="G63" i="2"/>
  <c r="G61" i="2"/>
  <c r="G59" i="2"/>
  <c r="G57" i="2"/>
  <c r="G55" i="2"/>
  <c r="G53" i="2"/>
  <c r="G51" i="2"/>
  <c r="G49" i="2"/>
  <c r="G47" i="2"/>
  <c r="G45" i="2"/>
  <c r="G43" i="2"/>
  <c r="G41" i="2"/>
  <c r="G39" i="2"/>
  <c r="G37" i="2"/>
  <c r="G35" i="2"/>
  <c r="G33" i="2"/>
  <c r="G31" i="2"/>
  <c r="G29" i="2"/>
  <c r="G27" i="2"/>
  <c r="G25" i="2"/>
  <c r="G23" i="2"/>
  <c r="G21" i="2"/>
  <c r="G19" i="2"/>
  <c r="G17" i="2"/>
  <c r="G15" i="2"/>
  <c r="G13" i="2"/>
  <c r="G160" i="2"/>
  <c r="G158" i="2"/>
  <c r="G156" i="2"/>
  <c r="G154" i="2"/>
  <c r="G152" i="2"/>
  <c r="G150" i="2"/>
  <c r="G148" i="2"/>
  <c r="G146" i="2"/>
  <c r="G144" i="2"/>
  <c r="G142" i="2"/>
  <c r="G140" i="2"/>
  <c r="G138" i="2"/>
  <c r="G136" i="2"/>
  <c r="G134" i="2"/>
  <c r="G132" i="2"/>
  <c r="G130" i="2"/>
  <c r="G128" i="2"/>
  <c r="G126" i="2"/>
  <c r="G124" i="2"/>
  <c r="G122" i="2"/>
  <c r="G120" i="2"/>
  <c r="G118" i="2"/>
  <c r="G116" i="2"/>
  <c r="G114" i="2"/>
  <c r="G112" i="2"/>
  <c r="G110" i="2"/>
  <c r="G108" i="2"/>
  <c r="G106" i="2"/>
  <c r="G104" i="2"/>
  <c r="G102" i="2"/>
  <c r="G100" i="2"/>
  <c r="G98" i="2"/>
  <c r="G96" i="2"/>
  <c r="G94" i="2"/>
  <c r="G92" i="2"/>
  <c r="G90" i="2"/>
  <c r="G88" i="2"/>
  <c r="G86" i="2"/>
  <c r="G84" i="2"/>
  <c r="G82" i="2"/>
  <c r="G80" i="2"/>
  <c r="G78" i="2"/>
  <c r="G76" i="2"/>
  <c r="G74" i="2"/>
  <c r="G72" i="2"/>
  <c r="G70" i="2"/>
  <c r="G68" i="2"/>
  <c r="G66" i="2"/>
  <c r="G64" i="2"/>
  <c r="G62" i="2"/>
  <c r="G60" i="2"/>
  <c r="G58" i="2"/>
  <c r="G56" i="2"/>
  <c r="G54" i="2"/>
  <c r="G52" i="2"/>
  <c r="G50" i="2"/>
  <c r="G48" i="2"/>
  <c r="G46" i="2"/>
  <c r="G44" i="2"/>
  <c r="G42" i="2"/>
  <c r="G40" i="2"/>
  <c r="G38" i="2"/>
  <c r="G36" i="2"/>
  <c r="G34" i="2"/>
  <c r="G32" i="2"/>
  <c r="G30" i="2"/>
  <c r="G28" i="2"/>
  <c r="G26" i="2"/>
  <c r="G24" i="2"/>
  <c r="G22" i="2"/>
  <c r="G20" i="2"/>
  <c r="G18" i="2"/>
  <c r="G16" i="2"/>
  <c r="G14" i="2"/>
  <c r="G12" i="2"/>
  <c r="G11" i="2"/>
  <c r="H139" i="1"/>
  <c r="H154" i="1"/>
  <c r="H151" i="1"/>
  <c r="H119" i="1"/>
  <c r="H111" i="1"/>
  <c r="H87" i="1"/>
  <c r="H71" i="1"/>
  <c r="H55" i="1"/>
  <c r="H39" i="1"/>
  <c r="H23" i="1"/>
  <c r="H15" i="1"/>
  <c r="H158" i="1"/>
  <c r="H160" i="1"/>
  <c r="H156" i="1"/>
  <c r="H11" i="1"/>
  <c r="K156" i="1"/>
  <c r="K160" i="1"/>
  <c r="L155" i="1"/>
  <c r="J155" i="1"/>
  <c r="L143" i="1"/>
  <c r="I143" i="1"/>
  <c r="J143" i="1"/>
  <c r="L131" i="1"/>
  <c r="I131" i="1"/>
  <c r="J131" i="1"/>
  <c r="L123" i="1"/>
  <c r="I123" i="1"/>
  <c r="J123" i="1"/>
  <c r="L115" i="1"/>
  <c r="I115" i="1"/>
  <c r="J115" i="1"/>
  <c r="L99" i="1"/>
  <c r="I99" i="1"/>
  <c r="J99" i="1"/>
  <c r="I83" i="1"/>
  <c r="J83" i="1"/>
  <c r="K83" i="1"/>
  <c r="I75" i="1"/>
  <c r="J75" i="1"/>
  <c r="K75" i="1"/>
  <c r="I59" i="1"/>
  <c r="J59" i="1"/>
  <c r="K59" i="1"/>
  <c r="I51" i="1"/>
  <c r="J51" i="1"/>
  <c r="K51" i="1"/>
  <c r="I43" i="1"/>
  <c r="J43" i="1"/>
  <c r="K43" i="1"/>
  <c r="I35" i="1"/>
  <c r="J35" i="1"/>
  <c r="K35" i="1"/>
  <c r="I27" i="1"/>
  <c r="J27" i="1"/>
  <c r="K27" i="1"/>
  <c r="K131" i="1"/>
  <c r="K99" i="1"/>
  <c r="L59" i="1"/>
  <c r="L158" i="1"/>
  <c r="J158" i="1"/>
  <c r="L154" i="1"/>
  <c r="J154" i="1"/>
  <c r="L150" i="1"/>
  <c r="I150" i="1"/>
  <c r="J150" i="1"/>
  <c r="L146" i="1"/>
  <c r="I146" i="1"/>
  <c r="J146" i="1"/>
  <c r="L142" i="1"/>
  <c r="I142" i="1"/>
  <c r="J142" i="1"/>
  <c r="L138" i="1"/>
  <c r="I138" i="1"/>
  <c r="J138" i="1"/>
  <c r="L134" i="1"/>
  <c r="I134" i="1"/>
  <c r="J134" i="1"/>
  <c r="L130" i="1"/>
  <c r="I130" i="1"/>
  <c r="J130" i="1"/>
  <c r="L126" i="1"/>
  <c r="I126" i="1"/>
  <c r="J126" i="1"/>
  <c r="L122" i="1"/>
  <c r="I122" i="1"/>
  <c r="J122" i="1"/>
  <c r="L118" i="1"/>
  <c r="I118" i="1"/>
  <c r="J118" i="1"/>
  <c r="L114" i="1"/>
  <c r="I114" i="1"/>
  <c r="J114" i="1"/>
  <c r="L110" i="1"/>
  <c r="I110" i="1"/>
  <c r="J110" i="1"/>
  <c r="L106" i="1"/>
  <c r="I106" i="1"/>
  <c r="J106" i="1"/>
  <c r="L102" i="1"/>
  <c r="I102" i="1"/>
  <c r="J102" i="1"/>
  <c r="L98" i="1"/>
  <c r="I98" i="1"/>
  <c r="J98" i="1"/>
  <c r="I94" i="1"/>
  <c r="J94" i="1"/>
  <c r="K94" i="1"/>
  <c r="L94" i="1"/>
  <c r="I90" i="1"/>
  <c r="J90" i="1"/>
  <c r="K90" i="1"/>
  <c r="L90" i="1"/>
  <c r="I86" i="1"/>
  <c r="J86" i="1"/>
  <c r="K86" i="1"/>
  <c r="L86" i="1"/>
  <c r="I82" i="1"/>
  <c r="J82" i="1"/>
  <c r="K82" i="1"/>
  <c r="L82" i="1"/>
  <c r="I78" i="1"/>
  <c r="J78" i="1"/>
  <c r="K78" i="1"/>
  <c r="L78" i="1"/>
  <c r="I74" i="1"/>
  <c r="J74" i="1"/>
  <c r="K74" i="1"/>
  <c r="L74" i="1"/>
  <c r="I70" i="1"/>
  <c r="J70" i="1"/>
  <c r="K70" i="1"/>
  <c r="L70" i="1"/>
  <c r="I66" i="1"/>
  <c r="J66" i="1"/>
  <c r="K66" i="1"/>
  <c r="L66" i="1"/>
  <c r="I62" i="1"/>
  <c r="J62" i="1"/>
  <c r="K62" i="1"/>
  <c r="L62" i="1"/>
  <c r="I58" i="1"/>
  <c r="J58" i="1"/>
  <c r="K58" i="1"/>
  <c r="L58" i="1"/>
  <c r="I54" i="1"/>
  <c r="J54" i="1"/>
  <c r="K54" i="1"/>
  <c r="L54" i="1"/>
  <c r="I50" i="1"/>
  <c r="J50" i="1"/>
  <c r="K50" i="1"/>
  <c r="L50" i="1"/>
  <c r="I46" i="1"/>
  <c r="J46" i="1"/>
  <c r="K46" i="1"/>
  <c r="L46" i="1"/>
  <c r="I42" i="1"/>
  <c r="J42" i="1"/>
  <c r="K42" i="1"/>
  <c r="L42" i="1"/>
  <c r="I38" i="1"/>
  <c r="J38" i="1"/>
  <c r="K38" i="1"/>
  <c r="L38" i="1"/>
  <c r="I34" i="1"/>
  <c r="J34" i="1"/>
  <c r="K34" i="1"/>
  <c r="L34" i="1"/>
  <c r="I30" i="1"/>
  <c r="J30" i="1"/>
  <c r="K30" i="1"/>
  <c r="L30" i="1"/>
  <c r="I26" i="1"/>
  <c r="J26" i="1"/>
  <c r="K26" i="1"/>
  <c r="L26" i="1"/>
  <c r="I22" i="1"/>
  <c r="J22" i="1"/>
  <c r="K22" i="1"/>
  <c r="L22" i="1"/>
  <c r="I18" i="1"/>
  <c r="J18" i="1"/>
  <c r="K18" i="1"/>
  <c r="L18" i="1"/>
  <c r="I14" i="1"/>
  <c r="J14" i="1"/>
  <c r="K14" i="1"/>
  <c r="L14" i="1"/>
  <c r="I158" i="1"/>
  <c r="I154" i="1"/>
  <c r="K150" i="1"/>
  <c r="K146" i="1"/>
  <c r="K142" i="1"/>
  <c r="K138" i="1"/>
  <c r="K134" i="1"/>
  <c r="K130" i="1"/>
  <c r="K126" i="1"/>
  <c r="K122" i="1"/>
  <c r="K118" i="1"/>
  <c r="K114" i="1"/>
  <c r="K110" i="1"/>
  <c r="K106" i="1"/>
  <c r="K102" i="1"/>
  <c r="K98" i="1"/>
  <c r="L159" i="1"/>
  <c r="J159" i="1"/>
  <c r="L147" i="1"/>
  <c r="I147" i="1"/>
  <c r="J147" i="1"/>
  <c r="L135" i="1"/>
  <c r="I135" i="1"/>
  <c r="J135" i="1"/>
  <c r="L119" i="1"/>
  <c r="I119" i="1"/>
  <c r="J119" i="1"/>
  <c r="L107" i="1"/>
  <c r="I107" i="1"/>
  <c r="J107" i="1"/>
  <c r="L103" i="1"/>
  <c r="I103" i="1"/>
  <c r="J103" i="1"/>
  <c r="I91" i="1"/>
  <c r="J91" i="1"/>
  <c r="K91" i="1"/>
  <c r="I79" i="1"/>
  <c r="J79" i="1"/>
  <c r="K79" i="1"/>
  <c r="I67" i="1"/>
  <c r="J67" i="1"/>
  <c r="K67" i="1"/>
  <c r="I55" i="1"/>
  <c r="J55" i="1"/>
  <c r="K55" i="1"/>
  <c r="I39" i="1"/>
  <c r="J39" i="1"/>
  <c r="K39" i="1"/>
  <c r="I19" i="1"/>
  <c r="J19" i="1"/>
  <c r="K19" i="1"/>
  <c r="K147" i="1"/>
  <c r="K135" i="1"/>
  <c r="K123" i="1"/>
  <c r="K107" i="1"/>
  <c r="L91" i="1"/>
  <c r="L43" i="1"/>
  <c r="L157" i="1"/>
  <c r="J157" i="1"/>
  <c r="L153" i="1"/>
  <c r="I153" i="1"/>
  <c r="J153" i="1"/>
  <c r="L149" i="1"/>
  <c r="I149" i="1"/>
  <c r="J149" i="1"/>
  <c r="L145" i="1"/>
  <c r="I145" i="1"/>
  <c r="J145" i="1"/>
  <c r="L141" i="1"/>
  <c r="I141" i="1"/>
  <c r="J141" i="1"/>
  <c r="L137" i="1"/>
  <c r="I137" i="1"/>
  <c r="J137" i="1"/>
  <c r="L133" i="1"/>
  <c r="I133" i="1"/>
  <c r="J133" i="1"/>
  <c r="L129" i="1"/>
  <c r="I129" i="1"/>
  <c r="J129" i="1"/>
  <c r="L125" i="1"/>
  <c r="I125" i="1"/>
  <c r="J125" i="1"/>
  <c r="L121" i="1"/>
  <c r="I121" i="1"/>
  <c r="J121" i="1"/>
  <c r="L117" i="1"/>
  <c r="I117" i="1"/>
  <c r="J117" i="1"/>
  <c r="L113" i="1"/>
  <c r="I113" i="1"/>
  <c r="J113" i="1"/>
  <c r="L109" i="1"/>
  <c r="I109" i="1"/>
  <c r="J109" i="1"/>
  <c r="L105" i="1"/>
  <c r="I105" i="1"/>
  <c r="J105" i="1"/>
  <c r="L101" i="1"/>
  <c r="I101" i="1"/>
  <c r="J101" i="1"/>
  <c r="L97" i="1"/>
  <c r="I97" i="1"/>
  <c r="J97" i="1"/>
  <c r="I93" i="1"/>
  <c r="J93" i="1"/>
  <c r="K93" i="1"/>
  <c r="L93" i="1"/>
  <c r="I89" i="1"/>
  <c r="J89" i="1"/>
  <c r="K89" i="1"/>
  <c r="L89" i="1"/>
  <c r="I85" i="1"/>
  <c r="J85" i="1"/>
  <c r="K85" i="1"/>
  <c r="L85" i="1"/>
  <c r="I81" i="1"/>
  <c r="J81" i="1"/>
  <c r="K81" i="1"/>
  <c r="L81" i="1"/>
  <c r="I77" i="1"/>
  <c r="J77" i="1"/>
  <c r="K77" i="1"/>
  <c r="L77" i="1"/>
  <c r="I73" i="1"/>
  <c r="J73" i="1"/>
  <c r="K73" i="1"/>
  <c r="L73" i="1"/>
  <c r="I69" i="1"/>
  <c r="J69" i="1"/>
  <c r="K69" i="1"/>
  <c r="L69" i="1"/>
  <c r="I65" i="1"/>
  <c r="J65" i="1"/>
  <c r="K65" i="1"/>
  <c r="L65" i="1"/>
  <c r="I61" i="1"/>
  <c r="J61" i="1"/>
  <c r="K61" i="1"/>
  <c r="L61" i="1"/>
  <c r="I57" i="1"/>
  <c r="J57" i="1"/>
  <c r="K57" i="1"/>
  <c r="L57" i="1"/>
  <c r="I53" i="1"/>
  <c r="J53" i="1"/>
  <c r="K53" i="1"/>
  <c r="L53" i="1"/>
  <c r="I49" i="1"/>
  <c r="J49" i="1"/>
  <c r="K49" i="1"/>
  <c r="L49" i="1"/>
  <c r="I45" i="1"/>
  <c r="J45" i="1"/>
  <c r="K45" i="1"/>
  <c r="L45" i="1"/>
  <c r="I41" i="1"/>
  <c r="J41" i="1"/>
  <c r="K41" i="1"/>
  <c r="L41" i="1"/>
  <c r="I37" i="1"/>
  <c r="J37" i="1"/>
  <c r="K37" i="1"/>
  <c r="L37" i="1"/>
  <c r="I33" i="1"/>
  <c r="J33" i="1"/>
  <c r="K33" i="1"/>
  <c r="L33" i="1"/>
  <c r="I29" i="1"/>
  <c r="J29" i="1"/>
  <c r="K29" i="1"/>
  <c r="L29" i="1"/>
  <c r="I25" i="1"/>
  <c r="J25" i="1"/>
  <c r="K25" i="1"/>
  <c r="L25" i="1"/>
  <c r="I21" i="1"/>
  <c r="J21" i="1"/>
  <c r="K21" i="1"/>
  <c r="L21" i="1"/>
  <c r="I17" i="1"/>
  <c r="J17" i="1"/>
  <c r="K17" i="1"/>
  <c r="L17" i="1"/>
  <c r="I13" i="1"/>
  <c r="J13" i="1"/>
  <c r="K13" i="1"/>
  <c r="L13" i="1"/>
  <c r="K159" i="1"/>
  <c r="K157" i="1"/>
  <c r="K155" i="1"/>
  <c r="K153" i="1"/>
  <c r="K149" i="1"/>
  <c r="K145" i="1"/>
  <c r="K141" i="1"/>
  <c r="K137" i="1"/>
  <c r="K133" i="1"/>
  <c r="K129" i="1"/>
  <c r="K125" i="1"/>
  <c r="K121" i="1"/>
  <c r="K117" i="1"/>
  <c r="K113" i="1"/>
  <c r="K109" i="1"/>
  <c r="K105" i="1"/>
  <c r="K101" i="1"/>
  <c r="K97" i="1"/>
  <c r="L83" i="1"/>
  <c r="L67" i="1"/>
  <c r="L51" i="1"/>
  <c r="L35" i="1"/>
  <c r="L19" i="1"/>
  <c r="L151" i="1"/>
  <c r="I151" i="1"/>
  <c r="J151" i="1"/>
  <c r="L139" i="1"/>
  <c r="I139" i="1"/>
  <c r="J139" i="1"/>
  <c r="L127" i="1"/>
  <c r="I127" i="1"/>
  <c r="J127" i="1"/>
  <c r="L111" i="1"/>
  <c r="I111" i="1"/>
  <c r="J111" i="1"/>
  <c r="I95" i="1"/>
  <c r="J95" i="1"/>
  <c r="K95" i="1"/>
  <c r="I87" i="1"/>
  <c r="J87" i="1"/>
  <c r="K87" i="1"/>
  <c r="I71" i="1"/>
  <c r="J71" i="1"/>
  <c r="K71" i="1"/>
  <c r="I63" i="1"/>
  <c r="J63" i="1"/>
  <c r="K63" i="1"/>
  <c r="I47" i="1"/>
  <c r="J47" i="1"/>
  <c r="K47" i="1"/>
  <c r="I31" i="1"/>
  <c r="J31" i="1"/>
  <c r="K31" i="1"/>
  <c r="I23" i="1"/>
  <c r="J23" i="1"/>
  <c r="K23" i="1"/>
  <c r="K143" i="1"/>
  <c r="K127" i="1"/>
  <c r="K115" i="1"/>
  <c r="K103" i="1"/>
  <c r="L75" i="1"/>
  <c r="L27" i="1"/>
  <c r="L160" i="1"/>
  <c r="J160" i="1"/>
  <c r="L156" i="1"/>
  <c r="J156" i="1"/>
  <c r="L152" i="1"/>
  <c r="I152" i="1"/>
  <c r="J152" i="1"/>
  <c r="L148" i="1"/>
  <c r="I148" i="1"/>
  <c r="J148" i="1"/>
  <c r="L144" i="1"/>
  <c r="I144" i="1"/>
  <c r="J144" i="1"/>
  <c r="L140" i="1"/>
  <c r="I140" i="1"/>
  <c r="J140" i="1"/>
  <c r="L136" i="1"/>
  <c r="I136" i="1"/>
  <c r="J136" i="1"/>
  <c r="L132" i="1"/>
  <c r="I132" i="1"/>
  <c r="J132" i="1"/>
  <c r="L128" i="1"/>
  <c r="I128" i="1"/>
  <c r="J128" i="1"/>
  <c r="L124" i="1"/>
  <c r="I124" i="1"/>
  <c r="J124" i="1"/>
  <c r="L120" i="1"/>
  <c r="I120" i="1"/>
  <c r="J120" i="1"/>
  <c r="L116" i="1"/>
  <c r="I116" i="1"/>
  <c r="J116" i="1"/>
  <c r="L112" i="1"/>
  <c r="I112" i="1"/>
  <c r="J112" i="1"/>
  <c r="L108" i="1"/>
  <c r="I108" i="1"/>
  <c r="J108" i="1"/>
  <c r="L104" i="1"/>
  <c r="I104" i="1"/>
  <c r="J104" i="1"/>
  <c r="L100" i="1"/>
  <c r="I100" i="1"/>
  <c r="J100" i="1"/>
  <c r="I96" i="1"/>
  <c r="J96" i="1"/>
  <c r="K96" i="1"/>
  <c r="L96" i="1"/>
  <c r="I92" i="1"/>
  <c r="J92" i="1"/>
  <c r="K92" i="1"/>
  <c r="L92" i="1"/>
  <c r="I88" i="1"/>
  <c r="J88" i="1"/>
  <c r="K88" i="1"/>
  <c r="L88" i="1"/>
  <c r="I84" i="1"/>
  <c r="J84" i="1"/>
  <c r="K84" i="1"/>
  <c r="L84" i="1"/>
  <c r="I80" i="1"/>
  <c r="J80" i="1"/>
  <c r="K80" i="1"/>
  <c r="L80" i="1"/>
  <c r="I76" i="1"/>
  <c r="J76" i="1"/>
  <c r="K76" i="1"/>
  <c r="L76" i="1"/>
  <c r="I72" i="1"/>
  <c r="J72" i="1"/>
  <c r="K72" i="1"/>
  <c r="L72" i="1"/>
  <c r="I68" i="1"/>
  <c r="J68" i="1"/>
  <c r="K68" i="1"/>
  <c r="L68" i="1"/>
  <c r="I64" i="1"/>
  <c r="J64" i="1"/>
  <c r="K64" i="1"/>
  <c r="L64" i="1"/>
  <c r="I60" i="1"/>
  <c r="J60" i="1"/>
  <c r="K60" i="1"/>
  <c r="L60" i="1"/>
  <c r="I56" i="1"/>
  <c r="J56" i="1"/>
  <c r="K56" i="1"/>
  <c r="L56" i="1"/>
  <c r="I52" i="1"/>
  <c r="J52" i="1"/>
  <c r="K52" i="1"/>
  <c r="L52" i="1"/>
  <c r="I48" i="1"/>
  <c r="J48" i="1"/>
  <c r="K48" i="1"/>
  <c r="L48" i="1"/>
  <c r="I44" i="1"/>
  <c r="J44" i="1"/>
  <c r="K44" i="1"/>
  <c r="L44" i="1"/>
  <c r="I40" i="1"/>
  <c r="J40" i="1"/>
  <c r="K40" i="1"/>
  <c r="L40" i="1"/>
  <c r="I36" i="1"/>
  <c r="J36" i="1"/>
  <c r="K36" i="1"/>
  <c r="L36" i="1"/>
  <c r="I32" i="1"/>
  <c r="J32" i="1"/>
  <c r="K32" i="1"/>
  <c r="L32" i="1"/>
  <c r="I28" i="1"/>
  <c r="J28" i="1"/>
  <c r="K28" i="1"/>
  <c r="L28" i="1"/>
  <c r="I24" i="1"/>
  <c r="J24" i="1"/>
  <c r="K24" i="1"/>
  <c r="L24" i="1"/>
  <c r="I20" i="1"/>
  <c r="J20" i="1"/>
  <c r="K20" i="1"/>
  <c r="L20" i="1"/>
  <c r="I16" i="1"/>
  <c r="J16" i="1"/>
  <c r="K16" i="1"/>
  <c r="L16" i="1"/>
  <c r="I12" i="1"/>
  <c r="J12" i="1"/>
  <c r="K12" i="1"/>
  <c r="L12" i="1"/>
  <c r="I159" i="1"/>
  <c r="I157" i="1"/>
  <c r="I155" i="1"/>
  <c r="K152" i="1"/>
  <c r="K148" i="1"/>
  <c r="K144" i="1"/>
  <c r="K140" i="1"/>
  <c r="K136" i="1"/>
  <c r="K132" i="1"/>
  <c r="K128" i="1"/>
  <c r="K124" i="1"/>
  <c r="K120" i="1"/>
  <c r="K116" i="1"/>
  <c r="K112" i="1"/>
  <c r="K108" i="1"/>
  <c r="K104" i="1"/>
  <c r="K100" i="1"/>
  <c r="L95" i="1"/>
  <c r="L79" i="1"/>
  <c r="L63" i="1"/>
  <c r="L47" i="1"/>
  <c r="L31" i="1"/>
  <c r="I15" i="1"/>
  <c r="J15" i="1"/>
  <c r="K15" i="1"/>
  <c r="J11" i="1"/>
  <c r="K11" i="1"/>
  <c r="L11" i="1"/>
  <c r="D3" i="2" l="1"/>
  <c r="D7" i="2"/>
  <c r="D4" i="2"/>
  <c r="D5" i="2"/>
  <c r="D6" i="2"/>
  <c r="H9" i="1"/>
  <c r="K9" i="1"/>
  <c r="J9" i="1"/>
  <c r="L9" i="1"/>
  <c r="I9" i="1"/>
  <c r="D2" i="2" l="1"/>
  <c r="E3" i="2" s="1"/>
  <c r="E7" i="2" l="1"/>
  <c r="E6" i="2"/>
  <c r="E4" i="2"/>
  <c r="E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<sst xmlns="http://schemas.openxmlformats.org/spreadsheetml/2006/main" count="934" uniqueCount="374">
  <si>
    <t>Id</t>
  </si>
  <si>
    <t>Nom</t>
  </si>
  <si>
    <t>Prénom</t>
  </si>
  <si>
    <t>Date</t>
  </si>
  <si>
    <t>R001</t>
  </si>
  <si>
    <t>Pantrain</t>
  </si>
  <si>
    <t>Lucie</t>
  </si>
  <si>
    <t>R002</t>
  </si>
  <si>
    <t>Tarand</t>
  </si>
  <si>
    <t>Clara</t>
  </si>
  <si>
    <t>R003</t>
  </si>
  <si>
    <t>Fonrion</t>
  </si>
  <si>
    <t>Agnès</t>
  </si>
  <si>
    <t>R004</t>
  </si>
  <si>
    <t>Pointiare</t>
  </si>
  <si>
    <t>Élise</t>
  </si>
  <si>
    <t>R005</t>
  </si>
  <si>
    <t>Tanchient</t>
  </si>
  <si>
    <t>Jade</t>
  </si>
  <si>
    <t>R006</t>
  </si>
  <si>
    <t>ChoPierre</t>
  </si>
  <si>
    <t>Alixe</t>
  </si>
  <si>
    <t>R007</t>
  </si>
  <si>
    <t>Donton</t>
  </si>
  <si>
    <t>R008</t>
  </si>
  <si>
    <t>Coton</t>
  </si>
  <si>
    <t>Alice</t>
  </si>
  <si>
    <t>R009</t>
  </si>
  <si>
    <t>Balliand</t>
  </si>
  <si>
    <t>Serge</t>
  </si>
  <si>
    <t>R010</t>
  </si>
  <si>
    <t>Chibert</t>
  </si>
  <si>
    <t>Tom</t>
  </si>
  <si>
    <t>R011</t>
  </si>
  <si>
    <t>Tubert</t>
  </si>
  <si>
    <t>Marie</t>
  </si>
  <si>
    <t>R012</t>
  </si>
  <si>
    <t>Gonboule</t>
  </si>
  <si>
    <t>Célia</t>
  </si>
  <si>
    <t>R013</t>
  </si>
  <si>
    <t>Beljer</t>
  </si>
  <si>
    <t>Stéphane</t>
  </si>
  <si>
    <t>R014</t>
  </si>
  <si>
    <t>Jabore</t>
  </si>
  <si>
    <t>R015</t>
  </si>
  <si>
    <t>Dusion</t>
  </si>
  <si>
    <t>Margot</t>
  </si>
  <si>
    <t>R016</t>
  </si>
  <si>
    <t>Cichon</t>
  </si>
  <si>
    <t>Louise</t>
  </si>
  <si>
    <t>R017</t>
  </si>
  <si>
    <t>Pantain</t>
  </si>
  <si>
    <t>Justin</t>
  </si>
  <si>
    <t>R018</t>
  </si>
  <si>
    <t>Surbru</t>
  </si>
  <si>
    <t>Théodore</t>
  </si>
  <si>
    <t>R019</t>
  </si>
  <si>
    <t>Poinpard</t>
  </si>
  <si>
    <t>Adèle</t>
  </si>
  <si>
    <t>R020</t>
  </si>
  <si>
    <t>Doboule</t>
  </si>
  <si>
    <t>R021</t>
  </si>
  <si>
    <t>Tonstein</t>
  </si>
  <si>
    <t>Charlotte</t>
  </si>
  <si>
    <t>R022</t>
  </si>
  <si>
    <t>Cachient</t>
  </si>
  <si>
    <t>Romain</t>
  </si>
  <si>
    <t>R023</t>
  </si>
  <si>
    <t>Pintiare</t>
  </si>
  <si>
    <t>Nicolas</t>
  </si>
  <si>
    <t>R024</t>
  </si>
  <si>
    <t>Totrain</t>
  </si>
  <si>
    <t>Pauline</t>
  </si>
  <si>
    <t>R025</t>
  </si>
  <si>
    <t>Chutiare</t>
  </si>
  <si>
    <t>Mathis</t>
  </si>
  <si>
    <t>R026</t>
  </si>
  <si>
    <t>Alture</t>
  </si>
  <si>
    <t>R027</t>
  </si>
  <si>
    <t>Ponlant</t>
  </si>
  <si>
    <t>R028</t>
  </si>
  <si>
    <t>Chalion</t>
  </si>
  <si>
    <t>R029</t>
  </si>
  <si>
    <t>Jonbare</t>
  </si>
  <si>
    <t>R030</t>
  </si>
  <si>
    <t>Leviez</t>
  </si>
  <si>
    <t>Jean-Marie</t>
  </si>
  <si>
    <t>R031</t>
  </si>
  <si>
    <t>Almieu</t>
  </si>
  <si>
    <t>R032</t>
  </si>
  <si>
    <t>Cijer</t>
  </si>
  <si>
    <t>R033</t>
  </si>
  <si>
    <t>Zaliand</t>
  </si>
  <si>
    <t>Sarah</t>
  </si>
  <si>
    <t>R034</t>
  </si>
  <si>
    <t>Dijean</t>
  </si>
  <si>
    <t>R035</t>
  </si>
  <si>
    <t>Chetil</t>
  </si>
  <si>
    <t>Oscar</t>
  </si>
  <si>
    <t>R036</t>
  </si>
  <si>
    <t>Cakil</t>
  </si>
  <si>
    <t>R037</t>
  </si>
  <si>
    <t>Monkul</t>
  </si>
  <si>
    <t>Nathan</t>
  </si>
  <si>
    <t>R038</t>
  </si>
  <si>
    <t>Parand</t>
  </si>
  <si>
    <t>Thomas</t>
  </si>
  <si>
    <t>R039</t>
  </si>
  <si>
    <t>Panrin</t>
  </si>
  <si>
    <t>Zoé</t>
  </si>
  <si>
    <t>R040</t>
  </si>
  <si>
    <t>Samioul</t>
  </si>
  <si>
    <t>Léopoldine</t>
  </si>
  <si>
    <t>R041</t>
  </si>
  <si>
    <t>Cherent</t>
  </si>
  <si>
    <t>Lola</t>
  </si>
  <si>
    <t>R042</t>
  </si>
  <si>
    <t>Zegore</t>
  </si>
  <si>
    <t>Pierre</t>
  </si>
  <si>
    <t>R043</t>
  </si>
  <si>
    <t>Dyture</t>
  </si>
  <si>
    <t>Tristan</t>
  </si>
  <si>
    <t>R044</t>
  </si>
  <si>
    <t>Larion</t>
  </si>
  <si>
    <t>R045</t>
  </si>
  <si>
    <t>Perion</t>
  </si>
  <si>
    <t>Victor</t>
  </si>
  <si>
    <t>R046</t>
  </si>
  <si>
    <t>Chelion</t>
  </si>
  <si>
    <t>Sacha</t>
  </si>
  <si>
    <t>R047</t>
  </si>
  <si>
    <t>Tident</t>
  </si>
  <si>
    <t>R048</t>
  </si>
  <si>
    <t>Pointire</t>
  </si>
  <si>
    <t>Maxime</t>
  </si>
  <si>
    <t>R049</t>
  </si>
  <si>
    <t>Pupion</t>
  </si>
  <si>
    <t>Mathilde</t>
  </si>
  <si>
    <t>R050</t>
  </si>
  <si>
    <t>Dutiare</t>
  </si>
  <si>
    <t>R051</t>
  </si>
  <si>
    <t>Alcou</t>
  </si>
  <si>
    <t>R052</t>
  </si>
  <si>
    <t>Jalant</t>
  </si>
  <si>
    <t>R053</t>
  </si>
  <si>
    <t>Moncou</t>
  </si>
  <si>
    <t>R054</t>
  </si>
  <si>
    <t>Litou</t>
  </si>
  <si>
    <t>R055</t>
  </si>
  <si>
    <t>Fanpiaut</t>
  </si>
  <si>
    <t>Jean-Paul</t>
  </si>
  <si>
    <t>R056</t>
  </si>
  <si>
    <t>Lipion</t>
  </si>
  <si>
    <t>R057</t>
  </si>
  <si>
    <t>R058</t>
  </si>
  <si>
    <t>Dontuin</t>
  </si>
  <si>
    <t>Inès</t>
  </si>
  <si>
    <t>R059</t>
  </si>
  <si>
    <t>Cumieu</t>
  </si>
  <si>
    <t>Jules</t>
  </si>
  <si>
    <t>R060</t>
  </si>
  <si>
    <t>Joutire</t>
  </si>
  <si>
    <t>R061</t>
  </si>
  <si>
    <t>Chudoux</t>
  </si>
  <si>
    <t>R062</t>
  </si>
  <si>
    <t>Torin</t>
  </si>
  <si>
    <t>R063</t>
  </si>
  <si>
    <t>Fanbare</t>
  </si>
  <si>
    <t>R064</t>
  </si>
  <si>
    <t>Custein</t>
  </si>
  <si>
    <t>R065</t>
  </si>
  <si>
    <t>Ditain</t>
  </si>
  <si>
    <t>Jean</t>
  </si>
  <si>
    <t>R066</t>
  </si>
  <si>
    <t>Chobert</t>
  </si>
  <si>
    <t>Jean-Pierre</t>
  </si>
  <si>
    <t>R067</t>
  </si>
  <si>
    <t>Cikul</t>
  </si>
  <si>
    <t>R068</t>
  </si>
  <si>
    <t>Dyjean</t>
  </si>
  <si>
    <t>R069</t>
  </si>
  <si>
    <t>Contare</t>
  </si>
  <si>
    <t>R070</t>
  </si>
  <si>
    <t>Lisiez</t>
  </si>
  <si>
    <t>Jean-François</t>
  </si>
  <si>
    <t>R071</t>
  </si>
  <si>
    <t>Zetil</t>
  </si>
  <si>
    <t>R072</t>
  </si>
  <si>
    <t>Fonsion</t>
  </si>
  <si>
    <t>R073</t>
  </si>
  <si>
    <t>Altin</t>
  </si>
  <si>
    <t>R074</t>
  </si>
  <si>
    <t>Tariq</t>
  </si>
  <si>
    <t>R075</t>
  </si>
  <si>
    <t>Zoucou</t>
  </si>
  <si>
    <t>R076</t>
  </si>
  <si>
    <t>Zaliez</t>
  </si>
  <si>
    <t>R077</t>
  </si>
  <si>
    <t>Terand</t>
  </si>
  <si>
    <t>R078</t>
  </si>
  <si>
    <t>Albare</t>
  </si>
  <si>
    <t>R079</t>
  </si>
  <si>
    <t>Dubru</t>
  </si>
  <si>
    <t>Elise</t>
  </si>
  <si>
    <t>R080</t>
  </si>
  <si>
    <t>Dytant</t>
  </si>
  <si>
    <t>R081</t>
  </si>
  <si>
    <t>Fanlieu</t>
  </si>
  <si>
    <t>Léa</t>
  </si>
  <si>
    <t>R082</t>
  </si>
  <si>
    <t>R083</t>
  </si>
  <si>
    <t>Satire</t>
  </si>
  <si>
    <t>Victoria</t>
  </si>
  <si>
    <t>R084</t>
  </si>
  <si>
    <t>Donjean</t>
  </si>
  <si>
    <t>R085</t>
  </si>
  <si>
    <t>Chucole</t>
  </si>
  <si>
    <t>R086</t>
  </si>
  <si>
    <t>Bellant</t>
  </si>
  <si>
    <t>Éva</t>
  </si>
  <si>
    <t>R087</t>
  </si>
  <si>
    <t>Chuliand</t>
  </si>
  <si>
    <t>R088</t>
  </si>
  <si>
    <t>Pincou</t>
  </si>
  <si>
    <t>R089</t>
  </si>
  <si>
    <t>Ticou</t>
  </si>
  <si>
    <t>Yolande</t>
  </si>
  <si>
    <t>R090</t>
  </si>
  <si>
    <t>Gonrin</t>
  </si>
  <si>
    <t>R091</t>
  </si>
  <si>
    <t>Tondoux</t>
  </si>
  <si>
    <t>Émilie</t>
  </si>
  <si>
    <t>R092</t>
  </si>
  <si>
    <t>Chulien</t>
  </si>
  <si>
    <t>Chloé</t>
  </si>
  <si>
    <t>R093</t>
  </si>
  <si>
    <t>R094</t>
  </si>
  <si>
    <t>Jatain</t>
  </si>
  <si>
    <t>Emma</t>
  </si>
  <si>
    <t>R095</t>
  </si>
  <si>
    <t>Tongore</t>
  </si>
  <si>
    <t>R096</t>
  </si>
  <si>
    <t>Picou</t>
  </si>
  <si>
    <t>Hélène</t>
  </si>
  <si>
    <t>R097</t>
  </si>
  <si>
    <t>Tekol</t>
  </si>
  <si>
    <t>Béatrice</t>
  </si>
  <si>
    <t>R098</t>
  </si>
  <si>
    <t>Telieu</t>
  </si>
  <si>
    <t>R099</t>
  </si>
  <si>
    <t>Dutire</t>
  </si>
  <si>
    <t>R100</t>
  </si>
  <si>
    <t>Fanpont</t>
  </si>
  <si>
    <t>R101</t>
  </si>
  <si>
    <t>Surbion</t>
  </si>
  <si>
    <t>R102</t>
  </si>
  <si>
    <t>Titrain</t>
  </si>
  <si>
    <t>R103</t>
  </si>
  <si>
    <t>Poindoux</t>
  </si>
  <si>
    <t>R104</t>
  </si>
  <si>
    <t>Joubore</t>
  </si>
  <si>
    <t>R105</t>
  </si>
  <si>
    <t>Boncou</t>
  </si>
  <si>
    <t>R106</t>
  </si>
  <si>
    <t>Baltare</t>
  </si>
  <si>
    <t>R107</t>
  </si>
  <si>
    <t>Jonlieu</t>
  </si>
  <si>
    <t>Léon</t>
  </si>
  <si>
    <t>R108</t>
  </si>
  <si>
    <t>Catant</t>
  </si>
  <si>
    <t>R109</t>
  </si>
  <si>
    <t>Ponlion</t>
  </si>
  <si>
    <t>Léontine</t>
  </si>
  <si>
    <t>R110</t>
  </si>
  <si>
    <t>Balviez</t>
  </si>
  <si>
    <t>Joséphine</t>
  </si>
  <si>
    <t>R111</t>
  </si>
  <si>
    <t>Puviez</t>
  </si>
  <si>
    <t>R112</t>
  </si>
  <si>
    <t>Poinkul</t>
  </si>
  <si>
    <t>R113</t>
  </si>
  <si>
    <t>Domioul</t>
  </si>
  <si>
    <t>Ophélie</t>
  </si>
  <si>
    <t>R114</t>
  </si>
  <si>
    <t>Cholin</t>
  </si>
  <si>
    <t>R115</t>
  </si>
  <si>
    <t>Zabert</t>
  </si>
  <si>
    <t>R116</t>
  </si>
  <si>
    <t>Donlieu</t>
  </si>
  <si>
    <t>R117</t>
  </si>
  <si>
    <t>Genkil</t>
  </si>
  <si>
    <t>R118</t>
  </si>
  <si>
    <t>Panbion</t>
  </si>
  <si>
    <t>Irène</t>
  </si>
  <si>
    <t>R119</t>
  </si>
  <si>
    <t>R120</t>
  </si>
  <si>
    <t>Dugore</t>
  </si>
  <si>
    <t>R121</t>
  </si>
  <si>
    <t>Ditant</t>
  </si>
  <si>
    <t>R122</t>
  </si>
  <si>
    <t>Tajer</t>
  </si>
  <si>
    <t>R123</t>
  </si>
  <si>
    <t>Paubare</t>
  </si>
  <si>
    <t>R124</t>
  </si>
  <si>
    <t>Chatou</t>
  </si>
  <si>
    <t>R125</t>
  </si>
  <si>
    <t>Panlien</t>
  </si>
  <si>
    <t>R126</t>
  </si>
  <si>
    <t>Tabru</t>
  </si>
  <si>
    <t>R127</t>
  </si>
  <si>
    <t>Topont</t>
  </si>
  <si>
    <t>R128</t>
  </si>
  <si>
    <t>Dyliand</t>
  </si>
  <si>
    <t>R129</t>
  </si>
  <si>
    <t>Tacan</t>
  </si>
  <si>
    <t>R130</t>
  </si>
  <si>
    <t>Dycuin</t>
  </si>
  <si>
    <t>R131</t>
  </si>
  <si>
    <t>Alkil</t>
  </si>
  <si>
    <t>R132</t>
  </si>
  <si>
    <t>Pibin</t>
  </si>
  <si>
    <t>R133</t>
  </si>
  <si>
    <t>Tamaire</t>
  </si>
  <si>
    <t>R134</t>
  </si>
  <si>
    <t>Dotrain</t>
  </si>
  <si>
    <t>R135</t>
  </si>
  <si>
    <t>Balmiaux</t>
  </si>
  <si>
    <t>Louis</t>
  </si>
  <si>
    <t>R136</t>
  </si>
  <si>
    <t>Zisky</t>
  </si>
  <si>
    <t>R137</t>
  </si>
  <si>
    <t>Tadent</t>
  </si>
  <si>
    <t>R138</t>
  </si>
  <si>
    <t>Dytare</t>
  </si>
  <si>
    <t>R139</t>
  </si>
  <si>
    <t>Sanstout</t>
  </si>
  <si>
    <t>R140</t>
  </si>
  <si>
    <t>Zoutiure</t>
  </si>
  <si>
    <t>R141</t>
  </si>
  <si>
    <t>Conlant</t>
  </si>
  <si>
    <t>R142</t>
  </si>
  <si>
    <t>Poinsky</t>
  </si>
  <si>
    <t>R143</t>
  </si>
  <si>
    <t>Bonbure</t>
  </si>
  <si>
    <t>R144</t>
  </si>
  <si>
    <t>Zoucole</t>
  </si>
  <si>
    <t>R145</t>
  </si>
  <si>
    <t>Cajer</t>
  </si>
  <si>
    <t>R146</t>
  </si>
  <si>
    <t>Chumont</t>
  </si>
  <si>
    <t>R147</t>
  </si>
  <si>
    <t>R148</t>
  </si>
  <si>
    <t>Donrion</t>
  </si>
  <si>
    <t>R149</t>
  </si>
  <si>
    <t>Chamaire</t>
  </si>
  <si>
    <t>R150</t>
  </si>
  <si>
    <t>Dubire</t>
  </si>
  <si>
    <t>Montant</t>
  </si>
  <si>
    <t>Retard 10-20</t>
  </si>
  <si>
    <t>Retard 21-35</t>
  </si>
  <si>
    <t>Retard 36-60</t>
  </si>
  <si>
    <t>Retard &gt; 60</t>
  </si>
  <si>
    <t>Retard</t>
  </si>
  <si>
    <t>Sans retard</t>
  </si>
  <si>
    <t>Situation</t>
  </si>
  <si>
    <t>Étiquettes de lignes</t>
  </si>
  <si>
    <t>Total général</t>
  </si>
  <si>
    <t>Retard &gt; 60 J</t>
  </si>
  <si>
    <t>Retard 10-20 J</t>
  </si>
  <si>
    <t>Retard 21-35 J</t>
  </si>
  <si>
    <t>Retard 36-60 J</t>
  </si>
  <si>
    <t>Somme de Montant</t>
  </si>
  <si>
    <t>Total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</si>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</sst>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_-;\-* #,##0_-;_-* &quot;-&quot;??_-;_-@_-"/>
  </numFmts>
  <fonts count="2" x14ac:knownFonts="1">
    <font>
      <sz val="9"/>
      <color theme="1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top" wrapText="1"/>
    </xf>
    <xf numFmtId="1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43" fontId="0" fillId="0" borderId="0" xfId="1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vertical="center"/>
    </xf>
    <xf numFmtId="43" fontId="0" fillId="2" borderId="0" xfId="0" applyNumberFormat="1" applyFill="1" applyAlignment="1">
      <alignment vertical="center"/>
    </xf>
    <xf numFmtId="167" fontId="0" fillId="2" borderId="0" xfId="1" applyNumberFormat="1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9" fontId="0" fillId="0" borderId="0" xfId="2" applyFont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23"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alignment horizontal="center" vertical="top" textRotation="0" wrapText="1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[Oury 2022-04-13 Ex-P Suivi recouvrements.xlsm]TCD!Tableau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TCD!$A$4:$A$9</c:f>
              <c:strCache>
                <c:ptCount val="5"/>
                <c:pt idx="1">
                  <c:v>Retard &gt; 60 J</c:v>
                </c:pt>
                <c:pt idx="2">
                  <c:v>Retard 10-20 J</c:v>
                </c:pt>
                <c:pt idx="3">
                  <c:v>Retard 21-35 J</c:v>
                </c:pt>
                <c:pt idx="4">
                  <c:v>Retard 36-60 J</c:v>
                </c:pt>
              </c:strCache>
            </c:strRef>
          </c:cat>
          <c:val>
            <c:numRef>
              <c:f>TCD!$B$4:$B$9</c:f>
              <c:numCache>
                <c:formatCode>General</c:formatCode>
                <c:ptCount val="5"/>
                <c:pt idx="0">
                  <c:v>9385</c:v>
                </c:pt>
                <c:pt idx="1">
                  <c:v>32664</c:v>
                </c:pt>
                <c:pt idx="2">
                  <c:v>7485</c:v>
                </c:pt>
                <c:pt idx="3">
                  <c:v>9627</c:v>
                </c:pt>
                <c:pt idx="4">
                  <c:v>19405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CF-4CC9-BAB1-7E4263D436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68580</xdr:rowOff>
    </xdr:from>
    <xdr:to>
      <xdr:col>10</xdr:col>
      <xdr:colOff>266700</xdr:colOff>
      <xdr:row>18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CEFF79B-3A2D-4E28-832D-5573CC9F65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64.17936736111" createdVersion="7" refreshedVersion="7" minRefreshableVersion="3" recordCount="150" xr:uid="{30DD8B69-23E2-472C-8561-9B16454084C1}">
  <cacheSource type="worksheet">
    <worksheetSource name="t_Retards2"/>
  </cacheSource>
  <cacheFields count="7">
    <cacheField name="Id" numFmtId="0">
      <sharedItems/>
    </cacheField>
    <cacheField name="Nom" numFmtId="0">
      <sharedItems/>
    </cacheField>
    <cacheField name="Prénom" numFmtId="0">
      <sharedItems/>
    </cacheField>
    <cacheField name="Montant" numFmtId="0">
      <sharedItems containsSemiMixedTypes="0" containsString="0" containsNumber="1" containsInteger="1" minValue="105" maxValue="992"/>
    </cacheField>
    <cacheField name="Date" numFmtId="14">
      <sharedItems containsSemiMixedTypes="0" containsNonDate="0" containsDate="1" containsString="0" minDate="2022-01-03T00:00:00" maxDate="2022-04-14T00:00:00"/>
    </cacheField>
    <cacheField name="Retard" numFmtId="1">
      <sharedItems containsSemiMixedTypes="0" containsString="0" containsNumber="1" containsInteger="1" minValue="0" maxValue="100" count="80">
        <n v="63"/>
        <n v="57"/>
        <n v="83"/>
        <n v="72"/>
        <n v="1"/>
        <n v="18"/>
        <n v="46"/>
        <n v="96"/>
        <n v="48"/>
        <n v="73"/>
        <n v="37"/>
        <n v="47"/>
        <n v="85"/>
        <n v="43"/>
        <n v="75"/>
        <n v="70"/>
        <n v="52"/>
        <n v="6"/>
        <n v="93"/>
        <n v="88"/>
        <n v="80"/>
        <n v="94"/>
        <n v="66"/>
        <n v="26"/>
        <n v="98"/>
        <n v="42"/>
        <n v="23"/>
        <n v="54"/>
        <n v="92"/>
        <n v="32"/>
        <n v="27"/>
        <n v="55"/>
        <n v="8"/>
        <n v="91"/>
        <n v="97"/>
        <n v="77"/>
        <n v="25"/>
        <n v="11"/>
        <n v="35"/>
        <n v="41"/>
        <n v="69"/>
        <n v="39"/>
        <n v="95"/>
        <n v="36"/>
        <n v="71"/>
        <n v="86"/>
        <n v="81"/>
        <n v="87"/>
        <n v="100"/>
        <n v="0"/>
        <n v="34"/>
        <n v="2"/>
        <n v="67"/>
        <n v="17"/>
        <n v="38"/>
        <n v="44"/>
        <n v="76"/>
        <n v="24"/>
        <n v="15"/>
        <n v="22"/>
        <n v="14"/>
        <n v="99"/>
        <n v="5"/>
        <n v="82"/>
        <n v="62"/>
        <n v="7"/>
        <n v="10"/>
        <n v="13"/>
        <n v="40"/>
        <n v="28"/>
        <n v="68"/>
        <n v="60"/>
        <n v="78"/>
        <n v="45"/>
        <n v="84"/>
        <n v="90"/>
        <n v="33"/>
        <n v="65"/>
        <n v="19"/>
        <n v="30"/>
      </sharedItems>
    </cacheField>
    <cacheField name="Situation" numFmtId="0">
      <sharedItems count="5">
        <s v="Retard &gt; 60 J"/>
        <s v="Retard 36-60 J"/>
        <s v=""/>
        <s v="Retard 10-20 J"/>
        <s v="Retard 21-35 J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0">
  <r>
    <s v="R001"/>
    <s v="Pantrain"/>
    <s v="Lucie"/>
    <n v="715"/>
    <d v="2022-02-09T00:00:00"/>
    <x v="0"/>
    <x v="0"/>
  </r>
  <r>
    <s v="R002"/>
    <s v="Tarand"/>
    <s v="Clara"/>
    <n v="480"/>
    <d v="2022-02-15T00:00:00"/>
    <x v="1"/>
    <x v="1"/>
  </r>
  <r>
    <s v="R003"/>
    <s v="Fonrion"/>
    <s v="Agnès"/>
    <n v="745"/>
    <d v="2022-01-20T00:00:00"/>
    <x v="2"/>
    <x v="0"/>
  </r>
  <r>
    <s v="R004"/>
    <s v="Pointiare"/>
    <s v="Élise"/>
    <n v="775"/>
    <d v="2022-01-31T00:00:00"/>
    <x v="3"/>
    <x v="0"/>
  </r>
  <r>
    <s v="R005"/>
    <s v="Tanchient"/>
    <s v="Jade"/>
    <n v="445"/>
    <d v="2022-04-12T00:00:00"/>
    <x v="4"/>
    <x v="2"/>
  </r>
  <r>
    <s v="R006"/>
    <s v="ChoPierre"/>
    <s v="Alixe"/>
    <n v="693"/>
    <d v="2022-03-26T00:00:00"/>
    <x v="5"/>
    <x v="3"/>
  </r>
  <r>
    <s v="R007"/>
    <s v="Donton"/>
    <s v="Lucie"/>
    <n v="346"/>
    <d v="2022-02-26T00:00:00"/>
    <x v="6"/>
    <x v="1"/>
  </r>
  <r>
    <s v="R008"/>
    <s v="Coton"/>
    <s v="Alice"/>
    <n v="251"/>
    <d v="2022-01-07T00:00:00"/>
    <x v="7"/>
    <x v="0"/>
  </r>
  <r>
    <s v="R009"/>
    <s v="Balliand"/>
    <s v="Serge"/>
    <n v="489"/>
    <d v="2022-02-24T00:00:00"/>
    <x v="8"/>
    <x v="1"/>
  </r>
  <r>
    <s v="R010"/>
    <s v="Chibert"/>
    <s v="Tom"/>
    <n v="802"/>
    <d v="2022-01-30T00:00:00"/>
    <x v="9"/>
    <x v="0"/>
  </r>
  <r>
    <s v="R011"/>
    <s v="Tubert"/>
    <s v="Marie"/>
    <n v="556"/>
    <d v="2022-03-07T00:00:00"/>
    <x v="10"/>
    <x v="1"/>
  </r>
  <r>
    <s v="R012"/>
    <s v="Gonboule"/>
    <s v="Célia"/>
    <n v="370"/>
    <d v="2022-02-25T00:00:00"/>
    <x v="11"/>
    <x v="1"/>
  </r>
  <r>
    <s v="R013"/>
    <s v="Beljer"/>
    <s v="Stéphane"/>
    <n v="752"/>
    <d v="2022-01-18T00:00:00"/>
    <x v="12"/>
    <x v="0"/>
  </r>
  <r>
    <s v="R014"/>
    <s v="Jabore"/>
    <s v="Alice"/>
    <n v="331"/>
    <d v="2022-03-01T00:00:00"/>
    <x v="13"/>
    <x v="1"/>
  </r>
  <r>
    <s v="R015"/>
    <s v="Dusion"/>
    <s v="Margot"/>
    <n v="302"/>
    <d v="2022-01-28T00:00:00"/>
    <x v="14"/>
    <x v="0"/>
  </r>
  <r>
    <s v="R016"/>
    <s v="Cichon"/>
    <s v="Louise"/>
    <n v="213"/>
    <d v="2022-02-02T00:00:00"/>
    <x v="15"/>
    <x v="0"/>
  </r>
  <r>
    <s v="R017"/>
    <s v="Pantain"/>
    <s v="Justin"/>
    <n v="389"/>
    <d v="2022-01-30T00:00:00"/>
    <x v="9"/>
    <x v="0"/>
  </r>
  <r>
    <s v="R018"/>
    <s v="Surbru"/>
    <s v="Théodore"/>
    <n v="910"/>
    <d v="2022-02-20T00:00:00"/>
    <x v="16"/>
    <x v="1"/>
  </r>
  <r>
    <s v="R019"/>
    <s v="Poinpard"/>
    <s v="Adèle"/>
    <n v="860"/>
    <d v="2022-02-25T00:00:00"/>
    <x v="11"/>
    <x v="1"/>
  </r>
  <r>
    <s v="R020"/>
    <s v="Doboule"/>
    <s v="Serge"/>
    <n v="515"/>
    <d v="2022-04-07T00:00:00"/>
    <x v="17"/>
    <x v="2"/>
  </r>
  <r>
    <s v="R021"/>
    <s v="Tonstein"/>
    <s v="Charlotte"/>
    <n v="192"/>
    <d v="2022-03-07T00:00:00"/>
    <x v="10"/>
    <x v="1"/>
  </r>
  <r>
    <s v="R022"/>
    <s v="Cachient"/>
    <s v="Romain"/>
    <n v="463"/>
    <d v="2022-01-10T00:00:00"/>
    <x v="18"/>
    <x v="0"/>
  </r>
  <r>
    <s v="R023"/>
    <s v="Pintiare"/>
    <s v="Nicolas"/>
    <n v="294"/>
    <d v="2022-01-15T00:00:00"/>
    <x v="19"/>
    <x v="0"/>
  </r>
  <r>
    <s v="R024"/>
    <s v="Totrain"/>
    <s v="Pauline"/>
    <n v="232"/>
    <d v="2022-01-23T00:00:00"/>
    <x v="20"/>
    <x v="0"/>
  </r>
  <r>
    <s v="R025"/>
    <s v="Chutiare"/>
    <s v="Mathis"/>
    <n v="127"/>
    <d v="2022-01-09T00:00:00"/>
    <x v="21"/>
    <x v="0"/>
  </r>
  <r>
    <s v="R026"/>
    <s v="Alture"/>
    <s v="Romain"/>
    <n v="840"/>
    <d v="2022-02-06T00:00:00"/>
    <x v="22"/>
    <x v="0"/>
  </r>
  <r>
    <s v="R027"/>
    <s v="Ponlant"/>
    <s v="Pauline"/>
    <n v="291"/>
    <d v="2022-03-18T00:00:00"/>
    <x v="23"/>
    <x v="4"/>
  </r>
  <r>
    <s v="R028"/>
    <s v="Chalion"/>
    <s v="Lucie"/>
    <n v="416"/>
    <d v="2022-02-26T00:00:00"/>
    <x v="6"/>
    <x v="1"/>
  </r>
  <r>
    <s v="R029"/>
    <s v="Jonbare"/>
    <s v="Mathis"/>
    <n v="928"/>
    <d v="2022-01-05T00:00:00"/>
    <x v="24"/>
    <x v="0"/>
  </r>
  <r>
    <s v="R030"/>
    <s v="Leviez"/>
    <s v="Jean-Marie"/>
    <n v="802"/>
    <d v="2022-01-09T00:00:00"/>
    <x v="21"/>
    <x v="0"/>
  </r>
  <r>
    <s v="R031"/>
    <s v="Almieu"/>
    <s v="Mathis"/>
    <n v="622"/>
    <d v="2022-03-02T00:00:00"/>
    <x v="25"/>
    <x v="1"/>
  </r>
  <r>
    <s v="R032"/>
    <s v="Cijer"/>
    <s v="Agnès"/>
    <n v="315"/>
    <d v="2022-03-21T00:00:00"/>
    <x v="26"/>
    <x v="4"/>
  </r>
  <r>
    <s v="R033"/>
    <s v="Zaliand"/>
    <s v="Sarah"/>
    <n v="508"/>
    <d v="2022-02-18T00:00:00"/>
    <x v="27"/>
    <x v="1"/>
  </r>
  <r>
    <s v="R034"/>
    <s v="Dijean"/>
    <s v="Tom"/>
    <n v="517"/>
    <d v="2022-01-11T00:00:00"/>
    <x v="28"/>
    <x v="0"/>
  </r>
  <r>
    <s v="R035"/>
    <s v="Chetil"/>
    <s v="Oscar"/>
    <n v="149"/>
    <d v="2022-03-12T00:00:00"/>
    <x v="29"/>
    <x v="4"/>
  </r>
  <r>
    <s v="R036"/>
    <s v="Cakil"/>
    <s v="Alixe"/>
    <n v="888"/>
    <d v="2022-03-17T00:00:00"/>
    <x v="30"/>
    <x v="4"/>
  </r>
  <r>
    <s v="R037"/>
    <s v="Monkul"/>
    <s v="Nathan"/>
    <n v="365"/>
    <d v="2022-02-17T00:00:00"/>
    <x v="31"/>
    <x v="1"/>
  </r>
  <r>
    <s v="R038"/>
    <s v="Parand"/>
    <s v="Thomas"/>
    <n v="386"/>
    <d v="2022-04-05T00:00:00"/>
    <x v="32"/>
    <x v="2"/>
  </r>
  <r>
    <s v="R039"/>
    <s v="Panrin"/>
    <s v="Zoé"/>
    <n v="105"/>
    <d v="2022-01-12T00:00:00"/>
    <x v="33"/>
    <x v="0"/>
  </r>
  <r>
    <s v="R040"/>
    <s v="Samioul"/>
    <s v="Léopoldine"/>
    <n v="465"/>
    <d v="2022-01-06T00:00:00"/>
    <x v="34"/>
    <x v="0"/>
  </r>
  <r>
    <s v="R041"/>
    <s v="Cherent"/>
    <s v="Lola"/>
    <n v="239"/>
    <d v="2022-01-26T00:00:00"/>
    <x v="35"/>
    <x v="0"/>
  </r>
  <r>
    <s v="R042"/>
    <s v="Zegore"/>
    <s v="Pierre"/>
    <n v="824"/>
    <d v="2022-02-24T00:00:00"/>
    <x v="8"/>
    <x v="1"/>
  </r>
  <r>
    <s v="R043"/>
    <s v="Dyture"/>
    <s v="Tristan"/>
    <n v="251"/>
    <d v="2022-03-19T00:00:00"/>
    <x v="36"/>
    <x v="4"/>
  </r>
  <r>
    <s v="R044"/>
    <s v="Larion"/>
    <s v="Mathis"/>
    <n v="939"/>
    <d v="2022-01-06T00:00:00"/>
    <x v="34"/>
    <x v="0"/>
  </r>
  <r>
    <s v="R045"/>
    <s v="Perion"/>
    <s v="Victor"/>
    <n v="110"/>
    <d v="2022-03-18T00:00:00"/>
    <x v="23"/>
    <x v="4"/>
  </r>
  <r>
    <s v="R046"/>
    <s v="Chelion"/>
    <s v="Sacha"/>
    <n v="260"/>
    <d v="2022-02-17T00:00:00"/>
    <x v="31"/>
    <x v="1"/>
  </r>
  <r>
    <s v="R047"/>
    <s v="Tident"/>
    <s v="Lola"/>
    <n v="602"/>
    <d v="2022-04-02T00:00:00"/>
    <x v="37"/>
    <x v="3"/>
  </r>
  <r>
    <s v="R048"/>
    <s v="Pointire"/>
    <s v="Maxime"/>
    <n v="408"/>
    <d v="2022-01-31T00:00:00"/>
    <x v="3"/>
    <x v="0"/>
  </r>
  <r>
    <s v="R049"/>
    <s v="Pupion"/>
    <s v="Mathilde"/>
    <n v="657"/>
    <d v="2022-03-09T00:00:00"/>
    <x v="38"/>
    <x v="4"/>
  </r>
  <r>
    <s v="R050"/>
    <s v="Dutiare"/>
    <s v="Jean-Marie"/>
    <n v="706"/>
    <d v="2022-03-03T00:00:00"/>
    <x v="39"/>
    <x v="1"/>
  </r>
  <r>
    <s v="R051"/>
    <s v="Alcou"/>
    <s v="Lola"/>
    <n v="911"/>
    <d v="2022-02-03T00:00:00"/>
    <x v="40"/>
    <x v="0"/>
  </r>
  <r>
    <s v="R052"/>
    <s v="Jalant"/>
    <s v="Agnès"/>
    <n v="943"/>
    <d v="2022-01-30T00:00:00"/>
    <x v="9"/>
    <x v="0"/>
  </r>
  <r>
    <s v="R053"/>
    <s v="Moncou"/>
    <s v="Sarah"/>
    <n v="224"/>
    <d v="2022-03-05T00:00:00"/>
    <x v="41"/>
    <x v="1"/>
  </r>
  <r>
    <s v="R054"/>
    <s v="Litou"/>
    <s v="Célia"/>
    <n v="866"/>
    <d v="2022-01-08T00:00:00"/>
    <x v="42"/>
    <x v="0"/>
  </r>
  <r>
    <s v="R055"/>
    <s v="Fanpiaut"/>
    <s v="Jean-Paul"/>
    <n v="601"/>
    <d v="2022-03-08T00:00:00"/>
    <x v="43"/>
    <x v="1"/>
  </r>
  <r>
    <s v="R056"/>
    <s v="Lipion"/>
    <s v="Théodore"/>
    <n v="801"/>
    <d v="2022-02-24T00:00:00"/>
    <x v="8"/>
    <x v="1"/>
  </r>
  <r>
    <s v="R057"/>
    <s v="Tonstein"/>
    <s v="Victor"/>
    <n v="982"/>
    <d v="2022-04-07T00:00:00"/>
    <x v="17"/>
    <x v="2"/>
  </r>
  <r>
    <s v="R058"/>
    <s v="Dontuin"/>
    <s v="Inès"/>
    <n v="119"/>
    <d v="2022-01-05T00:00:00"/>
    <x v="24"/>
    <x v="0"/>
  </r>
  <r>
    <s v="R059"/>
    <s v="Cumieu"/>
    <s v="Jules"/>
    <n v="142"/>
    <d v="2022-02-01T00:00:00"/>
    <x v="44"/>
    <x v="0"/>
  </r>
  <r>
    <s v="R060"/>
    <s v="Joutire"/>
    <s v="Lola"/>
    <n v="614"/>
    <d v="2022-04-07T00:00:00"/>
    <x v="17"/>
    <x v="2"/>
  </r>
  <r>
    <s v="R061"/>
    <s v="Chudoux"/>
    <s v="Mathis"/>
    <n v="709"/>
    <d v="2022-01-31T00:00:00"/>
    <x v="3"/>
    <x v="0"/>
  </r>
  <r>
    <s v="R062"/>
    <s v="Torin"/>
    <s v="Stéphane"/>
    <n v="224"/>
    <d v="2022-02-20T00:00:00"/>
    <x v="16"/>
    <x v="1"/>
  </r>
  <r>
    <s v="R063"/>
    <s v="Fanbare"/>
    <s v="Mathis"/>
    <n v="774"/>
    <d v="2022-02-18T00:00:00"/>
    <x v="27"/>
    <x v="1"/>
  </r>
  <r>
    <s v="R064"/>
    <s v="Custein"/>
    <s v="Nathan"/>
    <n v="233"/>
    <d v="2022-01-17T00:00:00"/>
    <x v="45"/>
    <x v="0"/>
  </r>
  <r>
    <s v="R065"/>
    <s v="Ditain"/>
    <s v="Jean"/>
    <n v="822"/>
    <d v="2022-01-22T00:00:00"/>
    <x v="46"/>
    <x v="0"/>
  </r>
  <r>
    <s v="R066"/>
    <s v="Chobert"/>
    <s v="Jean-Pierre"/>
    <n v="939"/>
    <d v="2022-01-16T00:00:00"/>
    <x v="47"/>
    <x v="0"/>
  </r>
  <r>
    <s v="R067"/>
    <s v="Cikul"/>
    <s v="Maxime"/>
    <n v="899"/>
    <d v="2022-01-03T00:00:00"/>
    <x v="48"/>
    <x v="0"/>
  </r>
  <r>
    <s v="R068"/>
    <s v="Dyjean"/>
    <s v="Stéphane"/>
    <n v="781"/>
    <d v="2022-04-13T00:00:00"/>
    <x v="49"/>
    <x v="2"/>
  </r>
  <r>
    <s v="R069"/>
    <s v="Contare"/>
    <s v="Théodore"/>
    <n v="531"/>
    <d v="2022-04-07T00:00:00"/>
    <x v="17"/>
    <x v="2"/>
  </r>
  <r>
    <s v="R070"/>
    <s v="Lisiez"/>
    <s v="Jean-François"/>
    <n v="271"/>
    <d v="2022-02-20T00:00:00"/>
    <x v="16"/>
    <x v="1"/>
  </r>
  <r>
    <s v="R071"/>
    <s v="Zetil"/>
    <s v="Louise"/>
    <n v="469"/>
    <d v="2022-04-12T00:00:00"/>
    <x v="4"/>
    <x v="2"/>
  </r>
  <r>
    <s v="R072"/>
    <s v="Fonsion"/>
    <s v="Agnès"/>
    <n v="432"/>
    <d v="2022-03-10T00:00:00"/>
    <x v="50"/>
    <x v="4"/>
  </r>
  <r>
    <s v="R073"/>
    <s v="Altin"/>
    <s v="Zoé"/>
    <n v="450"/>
    <d v="2022-04-11T00:00:00"/>
    <x v="51"/>
    <x v="2"/>
  </r>
  <r>
    <s v="R074"/>
    <s v="Tariq"/>
    <s v="Jules"/>
    <n v="779"/>
    <d v="2022-02-03T00:00:00"/>
    <x v="40"/>
    <x v="0"/>
  </r>
  <r>
    <s v="R075"/>
    <s v="Zoucou"/>
    <s v="Inès"/>
    <n v="913"/>
    <d v="2022-02-05T00:00:00"/>
    <x v="52"/>
    <x v="0"/>
  </r>
  <r>
    <s v="R076"/>
    <s v="Zaliez"/>
    <s v="Lola"/>
    <n v="818"/>
    <d v="2022-02-20T00:00:00"/>
    <x v="16"/>
    <x v="1"/>
  </r>
  <r>
    <s v="R077"/>
    <s v="Terand"/>
    <s v="Adèle"/>
    <n v="136"/>
    <d v="2022-03-08T00:00:00"/>
    <x v="43"/>
    <x v="1"/>
  </r>
  <r>
    <s v="R078"/>
    <s v="Albare"/>
    <s v="Alice"/>
    <n v="360"/>
    <d v="2022-04-13T00:00:00"/>
    <x v="49"/>
    <x v="2"/>
  </r>
  <r>
    <s v="R079"/>
    <s v="Dubru"/>
    <s v="Elise"/>
    <n v="232"/>
    <d v="2022-01-03T00:00:00"/>
    <x v="48"/>
    <x v="0"/>
  </r>
  <r>
    <s v="R080"/>
    <s v="Dytant"/>
    <s v="Oscar"/>
    <n v="300"/>
    <d v="2022-03-27T00:00:00"/>
    <x v="53"/>
    <x v="3"/>
  </r>
  <r>
    <s v="R081"/>
    <s v="Fanlieu"/>
    <s v="Léa"/>
    <n v="557"/>
    <d v="2022-03-06T00:00:00"/>
    <x v="54"/>
    <x v="1"/>
  </r>
  <r>
    <s v="R082"/>
    <s v="Tubert"/>
    <s v="Elise"/>
    <n v="348"/>
    <d v="2022-02-28T00:00:00"/>
    <x v="55"/>
    <x v="1"/>
  </r>
  <r>
    <s v="R083"/>
    <s v="Satire"/>
    <s v="Victoria"/>
    <n v="842"/>
    <d v="2022-01-27T00:00:00"/>
    <x v="56"/>
    <x v="0"/>
  </r>
  <r>
    <s v="R084"/>
    <s v="Donjean"/>
    <s v="Oscar"/>
    <n v="123"/>
    <d v="2022-03-20T00:00:00"/>
    <x v="57"/>
    <x v="4"/>
  </r>
  <r>
    <s v="R085"/>
    <s v="Chucole"/>
    <s v="Thomas"/>
    <n v="714"/>
    <d v="2022-03-29T00:00:00"/>
    <x v="58"/>
    <x v="3"/>
  </r>
  <r>
    <s v="R086"/>
    <s v="Bellant"/>
    <s v="Éva"/>
    <n v="637"/>
    <d v="2022-01-05T00:00:00"/>
    <x v="24"/>
    <x v="0"/>
  </r>
  <r>
    <s v="R087"/>
    <s v="Chuliand"/>
    <s v="Sacha"/>
    <n v="647"/>
    <d v="2022-03-22T00:00:00"/>
    <x v="59"/>
    <x v="4"/>
  </r>
  <r>
    <s v="R088"/>
    <s v="Pincou"/>
    <s v="Margot"/>
    <n v="549"/>
    <d v="2022-02-28T00:00:00"/>
    <x v="55"/>
    <x v="1"/>
  </r>
  <r>
    <s v="R089"/>
    <s v="Ticou"/>
    <s v="Yolande"/>
    <n v="298"/>
    <d v="2022-02-05T00:00:00"/>
    <x v="52"/>
    <x v="0"/>
  </r>
  <r>
    <s v="R090"/>
    <s v="Gonrin"/>
    <s v="Serge"/>
    <n v="324"/>
    <d v="2022-03-29T00:00:00"/>
    <x v="58"/>
    <x v="3"/>
  </r>
  <r>
    <s v="R091"/>
    <s v="Tondoux"/>
    <s v="Émilie"/>
    <n v="989"/>
    <d v="2022-03-30T00:00:00"/>
    <x v="60"/>
    <x v="3"/>
  </r>
  <r>
    <s v="R092"/>
    <s v="Chulien"/>
    <s v="Chloé"/>
    <n v="645"/>
    <d v="2022-01-06T00:00:00"/>
    <x v="34"/>
    <x v="0"/>
  </r>
  <r>
    <s v="R093"/>
    <s v="Zegore"/>
    <s v="Jean-Marie"/>
    <n v="108"/>
    <d v="2022-03-08T00:00:00"/>
    <x v="43"/>
    <x v="1"/>
  </r>
  <r>
    <s v="R094"/>
    <s v="Jatain"/>
    <s v="Emma"/>
    <n v="199"/>
    <d v="2022-01-07T00:00:00"/>
    <x v="7"/>
    <x v="0"/>
  </r>
  <r>
    <s v="R095"/>
    <s v="Tongore"/>
    <s v="Tom"/>
    <n v="830"/>
    <d v="2022-01-12T00:00:00"/>
    <x v="33"/>
    <x v="0"/>
  </r>
  <r>
    <s v="R096"/>
    <s v="Picou"/>
    <s v="Hélène"/>
    <n v="969"/>
    <d v="2022-01-04T00:00:00"/>
    <x v="61"/>
    <x v="0"/>
  </r>
  <r>
    <s v="R097"/>
    <s v="Tekol"/>
    <s v="Béatrice"/>
    <n v="820"/>
    <d v="2022-03-22T00:00:00"/>
    <x v="59"/>
    <x v="4"/>
  </r>
  <r>
    <s v="R098"/>
    <s v="Telieu"/>
    <s v="Élise"/>
    <n v="624"/>
    <d v="2022-04-08T00:00:00"/>
    <x v="62"/>
    <x v="2"/>
  </r>
  <r>
    <s v="R099"/>
    <s v="Dutire"/>
    <s v="Tom"/>
    <n v="534"/>
    <d v="2022-02-03T00:00:00"/>
    <x v="40"/>
    <x v="0"/>
  </r>
  <r>
    <s v="R100"/>
    <s v="Fanpont"/>
    <s v="Léa"/>
    <n v="205"/>
    <d v="2022-03-30T00:00:00"/>
    <x v="60"/>
    <x v="3"/>
  </r>
  <r>
    <s v="R101"/>
    <s v="Surbion"/>
    <s v="Jules"/>
    <n v="135"/>
    <d v="2022-01-21T00:00:00"/>
    <x v="63"/>
    <x v="0"/>
  </r>
  <r>
    <s v="R102"/>
    <s v="Titrain"/>
    <s v="Charlotte"/>
    <n v="159"/>
    <d v="2022-02-10T00:00:00"/>
    <x v="64"/>
    <x v="0"/>
  </r>
  <r>
    <s v="R103"/>
    <s v="Poindoux"/>
    <s v="Clara"/>
    <n v="378"/>
    <d v="2022-04-13T00:00:00"/>
    <x v="49"/>
    <x v="2"/>
  </r>
  <r>
    <s v="R104"/>
    <s v="Joubore"/>
    <s v="Léa"/>
    <n v="273"/>
    <d v="2022-01-20T00:00:00"/>
    <x v="2"/>
    <x v="0"/>
  </r>
  <r>
    <s v="R105"/>
    <s v="Boncou"/>
    <s v="Célia"/>
    <n v="330"/>
    <d v="2022-01-26T00:00:00"/>
    <x v="35"/>
    <x v="0"/>
  </r>
  <r>
    <s v="R106"/>
    <s v="Baltare"/>
    <s v="Adèle"/>
    <n v="918"/>
    <d v="2022-01-21T00:00:00"/>
    <x v="63"/>
    <x v="0"/>
  </r>
  <r>
    <s v="R107"/>
    <s v="Jonlieu"/>
    <s v="Léon"/>
    <n v="498"/>
    <d v="2022-03-18T00:00:00"/>
    <x v="23"/>
    <x v="4"/>
  </r>
  <r>
    <s v="R108"/>
    <s v="Catant"/>
    <s v="Jean-François"/>
    <n v="111"/>
    <d v="2022-04-06T00:00:00"/>
    <x v="65"/>
    <x v="2"/>
  </r>
  <r>
    <s v="R109"/>
    <s v="Ponlion"/>
    <s v="Léontine"/>
    <n v="872"/>
    <d v="2022-04-03T00:00:00"/>
    <x v="66"/>
    <x v="3"/>
  </r>
  <r>
    <s v="R110"/>
    <s v="Balviez"/>
    <s v="Joséphine"/>
    <n v="727"/>
    <d v="2022-03-31T00:00:00"/>
    <x v="67"/>
    <x v="3"/>
  </r>
  <r>
    <s v="R111"/>
    <s v="Puviez"/>
    <s v="Victor"/>
    <n v="897"/>
    <d v="2022-02-25T00:00:00"/>
    <x v="11"/>
    <x v="1"/>
  </r>
  <r>
    <s v="R112"/>
    <s v="Poinkul"/>
    <s v="Jean-Marie"/>
    <n v="387"/>
    <d v="2022-01-03T00:00:00"/>
    <x v="48"/>
    <x v="0"/>
  </r>
  <r>
    <s v="R113"/>
    <s v="Domioul"/>
    <s v="Ophélie"/>
    <n v="134"/>
    <d v="2022-03-04T00:00:00"/>
    <x v="68"/>
    <x v="1"/>
  </r>
  <r>
    <s v="R114"/>
    <s v="Cholin"/>
    <s v="Clara"/>
    <n v="117"/>
    <d v="2022-02-28T00:00:00"/>
    <x v="55"/>
    <x v="1"/>
  </r>
  <r>
    <s v="R115"/>
    <s v="Zabert"/>
    <s v="Pauline"/>
    <n v="148"/>
    <d v="2022-04-06T00:00:00"/>
    <x v="65"/>
    <x v="2"/>
  </r>
  <r>
    <s v="R116"/>
    <s v="Donlieu"/>
    <s v="Emma"/>
    <n v="115"/>
    <d v="2022-02-10T00:00:00"/>
    <x v="64"/>
    <x v="0"/>
  </r>
  <r>
    <s v="R117"/>
    <s v="Genkil"/>
    <s v="Jules"/>
    <n v="516"/>
    <d v="2022-03-16T00:00:00"/>
    <x v="69"/>
    <x v="4"/>
  </r>
  <r>
    <s v="R118"/>
    <s v="Panbion"/>
    <s v="Irène"/>
    <n v="401"/>
    <d v="2022-03-27T00:00:00"/>
    <x v="53"/>
    <x v="3"/>
  </r>
  <r>
    <s v="R119"/>
    <s v="Chetil"/>
    <s v="Victor"/>
    <n v="504"/>
    <d v="2022-02-04T00:00:00"/>
    <x v="70"/>
    <x v="0"/>
  </r>
  <r>
    <s v="R120"/>
    <s v="Dugore"/>
    <s v="Alice"/>
    <n v="885"/>
    <d v="2022-04-06T00:00:00"/>
    <x v="65"/>
    <x v="2"/>
  </r>
  <r>
    <s v="R121"/>
    <s v="Ditant"/>
    <s v="Émilie"/>
    <n v="951"/>
    <d v="2022-02-12T00:00:00"/>
    <x v="71"/>
    <x v="1"/>
  </r>
  <r>
    <s v="R122"/>
    <s v="Tajer"/>
    <s v="Célia"/>
    <n v="495"/>
    <d v="2022-01-15T00:00:00"/>
    <x v="19"/>
    <x v="0"/>
  </r>
  <r>
    <s v="R123"/>
    <s v="Paubare"/>
    <s v="Maxime"/>
    <n v="244"/>
    <d v="2022-02-26T00:00:00"/>
    <x v="6"/>
    <x v="1"/>
  </r>
  <r>
    <s v="R124"/>
    <s v="Chatou"/>
    <s v="Éva"/>
    <n v="944"/>
    <d v="2022-01-25T00:00:00"/>
    <x v="72"/>
    <x v="0"/>
  </r>
  <r>
    <s v="R125"/>
    <s v="Panlien"/>
    <s v="Léopoldine"/>
    <n v="604"/>
    <d v="2022-03-22T00:00:00"/>
    <x v="59"/>
    <x v="4"/>
  </r>
  <r>
    <s v="R126"/>
    <s v="Tabru"/>
    <s v="Célia"/>
    <n v="480"/>
    <d v="2022-02-27T00:00:00"/>
    <x v="73"/>
    <x v="1"/>
  </r>
  <r>
    <s v="R127"/>
    <s v="Topont"/>
    <s v="Stéphane"/>
    <n v="544"/>
    <d v="2022-01-19T00:00:00"/>
    <x v="74"/>
    <x v="0"/>
  </r>
  <r>
    <s v="R128"/>
    <s v="Dyliand"/>
    <s v="Mathis"/>
    <n v="757"/>
    <d v="2022-02-27T00:00:00"/>
    <x v="73"/>
    <x v="1"/>
  </r>
  <r>
    <s v="R129"/>
    <s v="Tacan"/>
    <s v="Lola"/>
    <n v="152"/>
    <d v="2022-03-10T00:00:00"/>
    <x v="50"/>
    <x v="4"/>
  </r>
  <r>
    <s v="R130"/>
    <s v="Dycuin"/>
    <s v="Zoé"/>
    <n v="846"/>
    <d v="2022-02-20T00:00:00"/>
    <x v="16"/>
    <x v="1"/>
  </r>
  <r>
    <s v="R131"/>
    <s v="Alkil"/>
    <s v="Éva"/>
    <n v="615"/>
    <d v="2022-01-13T00:00:00"/>
    <x v="75"/>
    <x v="0"/>
  </r>
  <r>
    <s v="R132"/>
    <s v="Pibin"/>
    <s v="Agnès"/>
    <n v="930"/>
    <d v="2022-03-11T00:00:00"/>
    <x v="76"/>
    <x v="4"/>
  </r>
  <r>
    <s v="R133"/>
    <s v="Tamaire"/>
    <s v="Maxime"/>
    <n v="992"/>
    <d v="2022-03-26T00:00:00"/>
    <x v="5"/>
    <x v="3"/>
  </r>
  <r>
    <s v="R134"/>
    <s v="Dotrain"/>
    <s v="Léon"/>
    <n v="789"/>
    <d v="2022-04-11T00:00:00"/>
    <x v="51"/>
    <x v="2"/>
  </r>
  <r>
    <s v="R135"/>
    <s v="Balmiaux"/>
    <s v="Louis"/>
    <n v="587"/>
    <d v="2022-02-07T00:00:00"/>
    <x v="77"/>
    <x v="0"/>
  </r>
  <r>
    <s v="R136"/>
    <s v="Zisky"/>
    <s v="Victor"/>
    <n v="380"/>
    <d v="2022-03-22T00:00:00"/>
    <x v="59"/>
    <x v="4"/>
  </r>
  <r>
    <s v="R137"/>
    <s v="Tadent"/>
    <s v="Zoé"/>
    <n v="132"/>
    <d v="2022-02-15T00:00:00"/>
    <x v="1"/>
    <x v="1"/>
  </r>
  <r>
    <s v="R138"/>
    <s v="Dytare"/>
    <s v="Jean-Paul"/>
    <n v="129"/>
    <d v="2022-04-06T00:00:00"/>
    <x v="65"/>
    <x v="2"/>
  </r>
  <r>
    <s v="R139"/>
    <s v="Sanstout"/>
    <s v="Victor"/>
    <n v="723"/>
    <d v="2022-01-09T00:00:00"/>
    <x v="21"/>
    <x v="0"/>
  </r>
  <r>
    <s v="R140"/>
    <s v="Zoutiure"/>
    <s v="Sarah"/>
    <n v="515"/>
    <d v="2022-03-12T00:00:00"/>
    <x v="29"/>
    <x v="4"/>
  </r>
  <r>
    <s v="R141"/>
    <s v="Conlant"/>
    <s v="Irène"/>
    <n v="839"/>
    <d v="2022-02-18T00:00:00"/>
    <x v="27"/>
    <x v="1"/>
  </r>
  <r>
    <s v="R142"/>
    <s v="Poinsky"/>
    <s v="Alice"/>
    <n v="788"/>
    <d v="2022-04-08T00:00:00"/>
    <x v="62"/>
    <x v="2"/>
  </r>
  <r>
    <s v="R143"/>
    <s v="Bonbure"/>
    <s v="Justin"/>
    <n v="143"/>
    <d v="2022-03-11T00:00:00"/>
    <x v="76"/>
    <x v="4"/>
  </r>
  <r>
    <s v="R144"/>
    <s v="Zoucole"/>
    <s v="Sacha"/>
    <n v="189"/>
    <d v="2022-03-19T00:00:00"/>
    <x v="36"/>
    <x v="4"/>
  </r>
  <r>
    <s v="R145"/>
    <s v="Cajer"/>
    <s v="Jules"/>
    <n v="430"/>
    <d v="2022-01-18T00:00:00"/>
    <x v="12"/>
    <x v="0"/>
  </r>
  <r>
    <s v="R146"/>
    <s v="Chumont"/>
    <s v="Léopoldine"/>
    <n v="492"/>
    <d v="2022-03-17T00:00:00"/>
    <x v="30"/>
    <x v="4"/>
  </r>
  <r>
    <s v="R147"/>
    <s v="Tonstein"/>
    <s v="Tom"/>
    <n v="362"/>
    <d v="2022-03-02T00:00:00"/>
    <x v="25"/>
    <x v="1"/>
  </r>
  <r>
    <s v="R148"/>
    <s v="Donrion"/>
    <s v="Pauline"/>
    <n v="666"/>
    <d v="2022-03-25T00:00:00"/>
    <x v="78"/>
    <x v="3"/>
  </r>
  <r>
    <s v="R149"/>
    <s v="Chamaire"/>
    <s v="Victor"/>
    <n v="525"/>
    <d v="2022-03-14T00:00:00"/>
    <x v="79"/>
    <x v="4"/>
  </r>
  <r>
    <s v="R150"/>
    <s v="Dubire"/>
    <s v="Alice"/>
    <n v="741"/>
    <d v="2022-01-18T00:00:00"/>
    <x v="1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150239-5F58-4C2C-9423-E714F9BC90FA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3:B9" firstHeaderRow="1" firstDataRow="1" firstDataCol="1"/>
  <pivotFields count="7">
    <pivotField showAll="0"/>
    <pivotField showAll="0"/>
    <pivotField showAll="0"/>
    <pivotField dataField="1" showAll="0"/>
    <pivotField numFmtId="14" showAll="0"/>
    <pivotField numFmtId="1" showAll="0">
      <items count="81">
        <item x="49"/>
        <item x="4"/>
        <item x="51"/>
        <item x="62"/>
        <item x="17"/>
        <item x="65"/>
        <item x="32"/>
        <item x="66"/>
        <item x="37"/>
        <item x="67"/>
        <item x="60"/>
        <item x="58"/>
        <item x="53"/>
        <item x="5"/>
        <item x="78"/>
        <item x="59"/>
        <item x="26"/>
        <item x="57"/>
        <item x="36"/>
        <item x="23"/>
        <item x="30"/>
        <item x="69"/>
        <item x="79"/>
        <item x="29"/>
        <item x="76"/>
        <item x="50"/>
        <item x="38"/>
        <item x="43"/>
        <item x="10"/>
        <item x="54"/>
        <item x="41"/>
        <item x="68"/>
        <item x="39"/>
        <item x="25"/>
        <item x="13"/>
        <item x="55"/>
        <item x="73"/>
        <item x="6"/>
        <item x="11"/>
        <item x="8"/>
        <item x="16"/>
        <item x="27"/>
        <item x="31"/>
        <item x="1"/>
        <item x="71"/>
        <item x="64"/>
        <item x="0"/>
        <item x="77"/>
        <item x="22"/>
        <item x="52"/>
        <item x="70"/>
        <item x="40"/>
        <item x="15"/>
        <item x="44"/>
        <item x="3"/>
        <item x="9"/>
        <item x="14"/>
        <item x="56"/>
        <item x="35"/>
        <item x="72"/>
        <item x="20"/>
        <item x="46"/>
        <item x="63"/>
        <item x="2"/>
        <item x="74"/>
        <item x="12"/>
        <item x="45"/>
        <item x="47"/>
        <item x="19"/>
        <item x="75"/>
        <item x="33"/>
        <item x="28"/>
        <item x="18"/>
        <item x="21"/>
        <item x="42"/>
        <item x="7"/>
        <item x="34"/>
        <item x="24"/>
        <item x="61"/>
        <item x="48"/>
        <item t="default"/>
      </items>
    </pivotField>
    <pivotField axis="axisRow" showAll="0">
      <items count="6">
        <item x="2"/>
        <item x="0"/>
        <item x="3"/>
        <item x="4"/>
        <item x="1"/>
        <item t="default"/>
      </items>
    </pivotField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Montant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5EC61A-0149-470D-8D83-674B6DABC5D4}" name="Tableau1" displayName="Tableau1" ref="A10:L160" totalsRowShown="0" headerRowDxfId="10" dataDxfId="11">
  <autoFilter ref="A10:L160" xr:uid="{895EC61A-0149-470D-8D83-674B6DABC5D4}"/>
  <tableColumns count="12">
    <tableColumn id="1" xr3:uid="{DE5EA558-0F04-4EC9-8ECE-BFF6732745CB}" name="Id" dataDxfId="22"/>
    <tableColumn id="2" xr3:uid="{F0B53CA1-59F8-42F2-9421-E5AA505873CD}" name="Nom" dataDxfId="21"/>
    <tableColumn id="3" xr3:uid="{4BFD30AC-639D-476A-B008-E97C33D304F6}" name="Prénom" dataDxfId="20"/>
    <tableColumn id="4" xr3:uid="{A1D13D0A-5F0A-422E-9CC1-E5466930C780}" name="Montant" dataDxfId="19"/>
    <tableColumn id="5" xr3:uid="{B694ACFD-ABC9-4CA8-8380-1F0101B949EA}" name="Date" dataDxfId="9"/>
    <tableColumn id="6" xr3:uid="{7B8D4C0C-5514-4B2A-9931-969C1C0BBAC3}" name="Retard" dataDxfId="18">
      <calculatedColumnFormula>TODAY()-Tableau1[[#This Row],[Date]]</calculatedColumnFormula>
    </tableColumn>
    <tableColumn id="7" xr3:uid="{01FAE0C0-7B3A-498F-9DEB-334126246EFA}" name="Situation" dataDxfId="17"/>
    <tableColumn id="8" xr3:uid="{BA7AE771-E8F5-4D3C-8804-A1668C4EC908}" name="Sans retard" dataDxfId="16">
      <calculatedColumnFormula>IF(Tableau1[[#This Row],[Retard]]&lt;10,Tableau1[[#This Row],[Montant]],"")</calculatedColumnFormula>
    </tableColumn>
    <tableColumn id="9" xr3:uid="{1AFEB07D-6319-4115-B51D-54AA90C44CAF}" name="Retard 10-20" dataDxfId="15">
      <calculatedColumnFormula>IF(AND(Tableau1[[#This Row],[Retard]]&gt;=10,Tableau1[[#This Row],[Retard]]&lt;=20),Tableau1[[#This Row],[Montant]],"")</calculatedColumnFormula>
    </tableColumn>
    <tableColumn id="10" xr3:uid="{A990CD61-53D8-4DD3-8A0B-E54A3BE5B9FC}" name="Retard 21-35" dataDxfId="14">
      <calculatedColumnFormula>IF(AND(Tableau1[[#This Row],[Retard]]&gt;=21,Tableau1[[#This Row],[Retard]]&lt;=35),Tableau1[[#This Row],[Montant]],"")</calculatedColumnFormula>
    </tableColumn>
    <tableColumn id="11" xr3:uid="{2CA78265-A59C-4A50-B0AF-3D04589C71EE}" name="Retard 36-60" dataDxfId="13">
      <calculatedColumnFormula>IF(AND(Tableau1[[#This Row],[Retard]]&gt;=36,Tableau1[[#This Row],[Retard]]&lt;=60),Tableau1[[#This Row],[Montant]],"")</calculatedColumnFormula>
    </tableColumn>
    <tableColumn id="12" xr3:uid="{419736CF-DEF0-45CC-BEDC-FC8D11925A67}" name="Retard &gt; 60" dataDxfId="12">
      <calculatedColumnFormula>IF(Tableau1[[#This Row],[Retard]]&gt;60,Tableau1[[#This Row],[Montant]],"")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A21870-4D46-41AA-AF13-2E9A87C2D988}" name="t_Retards2" displayName="t_Retards2" ref="A10:G160" totalsRowShown="0" headerRowDxfId="8" dataDxfId="7">
  <autoFilter ref="A10:G160" xr:uid="{895EC61A-0149-470D-8D83-674B6DABC5D4}"/>
  <tableColumns count="7">
    <tableColumn id="1" xr3:uid="{5B95554B-76B1-456E-AAED-EB20977E7FE0}" name="Id" dataDxfId="6"/>
    <tableColumn id="2" xr3:uid="{B92D3588-1BF0-48D7-A59E-38E1879238EF}" name="Nom" dataDxfId="5"/>
    <tableColumn id="3" xr3:uid="{452A5D02-E642-48E0-BF83-F050B8C64BA7}" name="Prénom" dataDxfId="4"/>
    <tableColumn id="4" xr3:uid="{8E523654-40F5-420C-939F-610772E0976D}" name="Montant" dataDxfId="3"/>
    <tableColumn id="5" xr3:uid="{33A71F80-3D27-4265-AA4C-89100470925F}" name="Date" dataDxfId="2"/>
    <tableColumn id="6" xr3:uid="{C8851BEE-F16E-4ED5-8574-0168CF3B9248}" name="Retard" dataDxfId="1">
      <calculatedColumnFormula>TODAY()-t_Retards2[[#This Row],[Date]]</calculatedColumnFormula>
    </tableColumn>
    <tableColumn id="7" xr3:uid="{AF7F92F3-7A4B-4602-B25A-D290C925B39A}" name="Situation" dataDxfId="0">
      <calculatedColumnFormula array="1">RecouvrementDate(t_Retards2[[#This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A8E8-DA77-47B3-9389-2D96757448DA}">
  <sheetPr codeName="Feuil1">
    <pageSetUpPr fitToPage="1"/>
  </sheetPr>
  <dimension ref="A5:L160"/>
  <sheetViews>
    <sheetView showGridLines="0" workbookViewId="0">
      <pane ySplit="10" topLeftCell="A11" activePane="bottomLeft" state="frozen"/>
      <selection pane="bottomLeft" activeCell="F6" sqref="F6"/>
    </sheetView>
  </sheetViews>
  <sheetFormatPr baseColWidth="10" defaultRowHeight="12" x14ac:dyDescent="0.25"/>
  <cols>
    <col min="1" max="8" width="11.42578125" style="2"/>
    <col min="9" max="9" width="17.42578125" style="2" bestFit="1" customWidth="1"/>
    <col min="10" max="10" width="13.7109375" style="2" customWidth="1"/>
    <col min="11" max="11" width="13.85546875" style="2" customWidth="1"/>
    <col min="12" max="12" width="15.42578125" style="2" customWidth="1"/>
    <col min="13" max="16384" width="11.42578125" style="2"/>
  </cols>
  <sheetData>
    <row r="5" spans="1:12" x14ac:dyDescent="0.25">
      <c r="E5"/>
    </row>
    <row r="6" spans="1:12" x14ac:dyDescent="0.25">
      <c r="E6"/>
    </row>
    <row r="9" spans="1:12" x14ac:dyDescent="0.25">
      <c r="D9" s="7">
        <f>SUBTOTAL(9,Tableau1[Montant])</f>
        <v>78566</v>
      </c>
      <c r="E9" s="7"/>
      <c r="F9" s="7"/>
      <c r="G9" s="7"/>
      <c r="H9" s="7">
        <f ca="1">SUBTOTAL(9,Tableau1[Sans retard])</f>
        <v>9385</v>
      </c>
      <c r="I9" s="7">
        <f ca="1">SUBTOTAL(9,Tableau1[Retard 10-20])</f>
        <v>7485</v>
      </c>
      <c r="J9" s="7">
        <f ca="1">SUBTOTAL(9,Tableau1[Retard 21-35])</f>
        <v>9627</v>
      </c>
      <c r="K9" s="7">
        <f ca="1">SUBTOTAL(9,Tableau1[Retard 36-60])</f>
        <v>19405</v>
      </c>
      <c r="L9" s="7">
        <f ca="1">SUBTOTAL(9,Tableau1[Retard &gt; 60])</f>
        <v>32664</v>
      </c>
    </row>
    <row r="10" spans="1:12" s="1" customFormat="1" ht="25.2" customHeight="1" x14ac:dyDescent="0.25">
      <c r="A10" s="4" t="s">
        <v>0</v>
      </c>
      <c r="B10" s="4" t="s">
        <v>1</v>
      </c>
      <c r="C10" s="4" t="s">
        <v>2</v>
      </c>
      <c r="D10" s="4" t="s">
        <v>357</v>
      </c>
      <c r="E10" s="4" t="s">
        <v>3</v>
      </c>
      <c r="F10" s="4" t="s">
        <v>362</v>
      </c>
      <c r="G10" s="4" t="s">
        <v>364</v>
      </c>
      <c r="H10" s="4" t="s">
        <v>363</v>
      </c>
      <c r="I10" s="4" t="s">
        <v>358</v>
      </c>
      <c r="J10" s="4" t="s">
        <v>359</v>
      </c>
      <c r="K10" s="4" t="s">
        <v>360</v>
      </c>
      <c r="L10" s="4" t="s">
        <v>361</v>
      </c>
    </row>
    <row r="11" spans="1:12" x14ac:dyDescent="0.25">
      <c r="A11" s="2" t="s">
        <v>4</v>
      </c>
      <c r="B11" s="2" t="s">
        <v>5</v>
      </c>
      <c r="C11" s="2" t="s">
        <v>6</v>
      </c>
      <c r="D11" s="2">
        <v>715</v>
      </c>
      <c r="E11" s="3">
        <v>44601</v>
      </c>
      <c r="F11" s="5">
        <f ca="1">TODAY()-Tableau1[[#This Row],[Date]]</f>
        <v>63</v>
      </c>
      <c r="H11" s="2" t="str">
        <f ca="1">IF(Tableau1[[#This Row],[Retard]]&lt;10,Tableau1[[#This Row],[Montant]],"")</f>
        <v/>
      </c>
      <c r="I11" s="2" t="str">
        <f ca="1">IF(AND(Tableau1[[#This Row],[Retard]]&gt;=10,Tableau1[[#This Row],[Retard]]&lt;=20),Tableau1[[#This Row],[Montant]],"")</f>
        <v/>
      </c>
      <c r="J11" s="2" t="str">
        <f ca="1">IF(AND(Tableau1[[#This Row],[Retard]]&gt;=21,Tableau1[[#This Row],[Retard]]&lt;=35),Tableau1[[#This Row],[Montant]],"")</f>
        <v/>
      </c>
      <c r="K11" s="2" t="str">
        <f ca="1">IF(AND(Tableau1[[#This Row],[Retard]]&gt;=36,Tableau1[[#This Row],[Retard]]&lt;=60),Tableau1[[#This Row],[Montant]],"")</f>
        <v/>
      </c>
      <c r="L11" s="6">
        <f ca="1">IF(Tableau1[[#This Row],[Retard]]&gt;60,Tableau1[[#This Row],[Montant]],"")</f>
        <v>715</v>
      </c>
    </row>
    <row r="12" spans="1:12" x14ac:dyDescent="0.25">
      <c r="A12" s="2" t="s">
        <v>7</v>
      </c>
      <c r="B12" s="2" t="s">
        <v>8</v>
      </c>
      <c r="C12" s="2" t="s">
        <v>9</v>
      </c>
      <c r="D12" s="2">
        <v>480</v>
      </c>
      <c r="E12" s="3">
        <v>44607</v>
      </c>
      <c r="F12" s="5">
        <f ca="1">TODAY()-Tableau1[[#This Row],[Date]]</f>
        <v>57</v>
      </c>
      <c r="H12" s="2" t="str">
        <f ca="1">IF(Tableau1[[#This Row],[Retard]]&lt;10,Tableau1[[#This Row],[Montant]],"")</f>
        <v/>
      </c>
      <c r="I12" s="2" t="str">
        <f ca="1">IF(AND(Tableau1[[#This Row],[Retard]]&gt;=10,Tableau1[[#This Row],[Retard]]&lt;=20),Tableau1[[#This Row],[Montant]],"")</f>
        <v/>
      </c>
      <c r="J12" s="2" t="str">
        <f ca="1">IF(AND(Tableau1[[#This Row],[Retard]]&gt;=21,Tableau1[[#This Row],[Retard]]&lt;=35),Tableau1[[#This Row],[Montant]],"")</f>
        <v/>
      </c>
      <c r="K12" s="2">
        <f ca="1">IF(AND(Tableau1[[#This Row],[Retard]]&gt;=36,Tableau1[[#This Row],[Retard]]&lt;=60),Tableau1[[#This Row],[Montant]],"")</f>
        <v>480</v>
      </c>
      <c r="L12" s="6" t="str">
        <f ca="1">IF(Tableau1[[#This Row],[Retard]]&gt;60,Tableau1[[#This Row],[Montant]],"")</f>
        <v/>
      </c>
    </row>
    <row r="13" spans="1:12" x14ac:dyDescent="0.25">
      <c r="A13" s="2" t="s">
        <v>10</v>
      </c>
      <c r="B13" s="2" t="s">
        <v>11</v>
      </c>
      <c r="C13" s="2" t="s">
        <v>12</v>
      </c>
      <c r="D13" s="2">
        <v>745</v>
      </c>
      <c r="E13" s="3">
        <v>44581</v>
      </c>
      <c r="F13" s="5">
        <f ca="1">TODAY()-Tableau1[[#This Row],[Date]]</f>
        <v>83</v>
      </c>
      <c r="H13" s="2" t="str">
        <f ca="1">IF(Tableau1[[#This Row],[Retard]]&lt;10,Tableau1[[#This Row],[Montant]],"")</f>
        <v/>
      </c>
      <c r="I13" s="2" t="str">
        <f ca="1">IF(AND(Tableau1[[#This Row],[Retard]]&gt;=10,Tableau1[[#This Row],[Retard]]&lt;=20),Tableau1[[#This Row],[Montant]],"")</f>
        <v/>
      </c>
      <c r="J13" s="2" t="str">
        <f ca="1">IF(AND(Tableau1[[#This Row],[Retard]]&gt;=21,Tableau1[[#This Row],[Retard]]&lt;=35),Tableau1[[#This Row],[Montant]],"")</f>
        <v/>
      </c>
      <c r="K13" s="2" t="str">
        <f ca="1">IF(AND(Tableau1[[#This Row],[Retard]]&gt;=36,Tableau1[[#This Row],[Retard]]&lt;=60),Tableau1[[#This Row],[Montant]],"")</f>
        <v/>
      </c>
      <c r="L13" s="6">
        <f ca="1">IF(Tableau1[[#This Row],[Retard]]&gt;60,Tableau1[[#This Row],[Montant]],"")</f>
        <v>745</v>
      </c>
    </row>
    <row r="14" spans="1:12" x14ac:dyDescent="0.25">
      <c r="A14" s="2" t="s">
        <v>13</v>
      </c>
      <c r="B14" s="2" t="s">
        <v>14</v>
      </c>
      <c r="C14" s="2" t="s">
        <v>15</v>
      </c>
      <c r="D14" s="2">
        <v>775</v>
      </c>
      <c r="E14" s="3">
        <v>44592</v>
      </c>
      <c r="F14" s="5">
        <f ca="1">TODAY()-Tableau1[[#This Row],[Date]]</f>
        <v>72</v>
      </c>
      <c r="H14" s="2" t="str">
        <f ca="1">IF(Tableau1[[#This Row],[Retard]]&lt;10,Tableau1[[#This Row],[Montant]],"")</f>
        <v/>
      </c>
      <c r="I14" s="2" t="str">
        <f ca="1">IF(AND(Tableau1[[#This Row],[Retard]]&gt;=10,Tableau1[[#This Row],[Retard]]&lt;=20),Tableau1[[#This Row],[Montant]],"")</f>
        <v/>
      </c>
      <c r="J14" s="2" t="str">
        <f ca="1">IF(AND(Tableau1[[#This Row],[Retard]]&gt;=21,Tableau1[[#This Row],[Retard]]&lt;=35),Tableau1[[#This Row],[Montant]],"")</f>
        <v/>
      </c>
      <c r="K14" s="2" t="str">
        <f ca="1">IF(AND(Tableau1[[#This Row],[Retard]]&gt;=36,Tableau1[[#This Row],[Retard]]&lt;=60),Tableau1[[#This Row],[Montant]],"")</f>
        <v/>
      </c>
      <c r="L14" s="6">
        <f ca="1">IF(Tableau1[[#This Row],[Retard]]&gt;60,Tableau1[[#This Row],[Montant]],"")</f>
        <v>775</v>
      </c>
    </row>
    <row r="15" spans="1:12" x14ac:dyDescent="0.25">
      <c r="A15" s="2" t="s">
        <v>16</v>
      </c>
      <c r="B15" s="2" t="s">
        <v>17</v>
      </c>
      <c r="C15" s="2" t="s">
        <v>18</v>
      </c>
      <c r="D15" s="2">
        <v>445</v>
      </c>
      <c r="E15" s="3">
        <v>44663</v>
      </c>
      <c r="F15" s="5">
        <f ca="1">TODAY()-Tableau1[[#This Row],[Date]]</f>
        <v>1</v>
      </c>
      <c r="H15" s="2">
        <f ca="1">IF(Tableau1[[#This Row],[Retard]]&lt;10,Tableau1[[#This Row],[Montant]],"")</f>
        <v>445</v>
      </c>
      <c r="I15" s="2" t="str">
        <f ca="1">IF(AND(Tableau1[[#This Row],[Retard]]&gt;=10,Tableau1[[#This Row],[Retard]]&lt;=20),Tableau1[[#This Row],[Montant]],"")</f>
        <v/>
      </c>
      <c r="J15" s="2" t="str">
        <f ca="1">IF(AND(Tableau1[[#This Row],[Retard]]&gt;=21,Tableau1[[#This Row],[Retard]]&lt;=35),Tableau1[[#This Row],[Montant]],"")</f>
        <v/>
      </c>
      <c r="K15" s="2" t="str">
        <f ca="1">IF(AND(Tableau1[[#This Row],[Retard]]&gt;=36,Tableau1[[#This Row],[Retard]]&lt;=60),Tableau1[[#This Row],[Montant]],"")</f>
        <v/>
      </c>
      <c r="L15" s="6" t="str">
        <f ca="1">IF(Tableau1[[#This Row],[Retard]]&gt;60,Tableau1[[#This Row],[Montant]],"")</f>
        <v/>
      </c>
    </row>
    <row r="16" spans="1:12" x14ac:dyDescent="0.25">
      <c r="A16" s="2" t="s">
        <v>19</v>
      </c>
      <c r="B16" s="2" t="s">
        <v>20</v>
      </c>
      <c r="C16" s="2" t="s">
        <v>21</v>
      </c>
      <c r="D16" s="2">
        <v>693</v>
      </c>
      <c r="E16" s="3">
        <v>44646</v>
      </c>
      <c r="F16" s="5">
        <f ca="1">TODAY()-Tableau1[[#This Row],[Date]]</f>
        <v>18</v>
      </c>
      <c r="H16" s="2" t="str">
        <f ca="1">IF(Tableau1[[#This Row],[Retard]]&lt;10,Tableau1[[#This Row],[Montant]],"")</f>
        <v/>
      </c>
      <c r="I16" s="2">
        <f ca="1">IF(AND(Tableau1[[#This Row],[Retard]]&gt;=10,Tableau1[[#This Row],[Retard]]&lt;=20),Tableau1[[#This Row],[Montant]],"")</f>
        <v>693</v>
      </c>
      <c r="J16" s="2" t="str">
        <f ca="1">IF(AND(Tableau1[[#This Row],[Retard]]&gt;=21,Tableau1[[#This Row],[Retard]]&lt;=35),Tableau1[[#This Row],[Montant]],"")</f>
        <v/>
      </c>
      <c r="K16" s="2" t="str">
        <f ca="1">IF(AND(Tableau1[[#This Row],[Retard]]&gt;=36,Tableau1[[#This Row],[Retard]]&lt;=60),Tableau1[[#This Row],[Montant]],"")</f>
        <v/>
      </c>
      <c r="L16" s="6" t="str">
        <f ca="1">IF(Tableau1[[#This Row],[Retard]]&gt;60,Tableau1[[#This Row],[Montant]],"")</f>
        <v/>
      </c>
    </row>
    <row r="17" spans="1:12" x14ac:dyDescent="0.25">
      <c r="A17" s="2" t="s">
        <v>22</v>
      </c>
      <c r="B17" s="2" t="s">
        <v>23</v>
      </c>
      <c r="C17" s="2" t="s">
        <v>6</v>
      </c>
      <c r="D17" s="2">
        <v>346</v>
      </c>
      <c r="E17" s="3">
        <v>44618</v>
      </c>
      <c r="F17" s="5">
        <f ca="1">TODAY()-Tableau1[[#This Row],[Date]]</f>
        <v>46</v>
      </c>
      <c r="H17" s="2" t="str">
        <f ca="1">IF(Tableau1[[#This Row],[Retard]]&lt;10,Tableau1[[#This Row],[Montant]],"")</f>
        <v/>
      </c>
      <c r="I17" s="2" t="str">
        <f ca="1">IF(AND(Tableau1[[#This Row],[Retard]]&gt;=10,Tableau1[[#This Row],[Retard]]&lt;=20),Tableau1[[#This Row],[Montant]],"")</f>
        <v/>
      </c>
      <c r="J17" s="2" t="str">
        <f ca="1">IF(AND(Tableau1[[#This Row],[Retard]]&gt;=21,Tableau1[[#This Row],[Retard]]&lt;=35),Tableau1[[#This Row],[Montant]],"")</f>
        <v/>
      </c>
      <c r="K17" s="2">
        <f ca="1">IF(AND(Tableau1[[#This Row],[Retard]]&gt;=36,Tableau1[[#This Row],[Retard]]&lt;=60),Tableau1[[#This Row],[Montant]],"")</f>
        <v>346</v>
      </c>
      <c r="L17" s="6" t="str">
        <f ca="1">IF(Tableau1[[#This Row],[Retard]]&gt;60,Tableau1[[#This Row],[Montant]],"")</f>
        <v/>
      </c>
    </row>
    <row r="18" spans="1:12" x14ac:dyDescent="0.25">
      <c r="A18" s="2" t="s">
        <v>24</v>
      </c>
      <c r="B18" s="2" t="s">
        <v>25</v>
      </c>
      <c r="C18" s="2" t="s">
        <v>26</v>
      </c>
      <c r="D18" s="2">
        <v>251</v>
      </c>
      <c r="E18" s="3">
        <v>44568</v>
      </c>
      <c r="F18" s="5">
        <f ca="1">TODAY()-Tableau1[[#This Row],[Date]]</f>
        <v>96</v>
      </c>
      <c r="H18" s="2" t="str">
        <f ca="1">IF(Tableau1[[#This Row],[Retard]]&lt;10,Tableau1[[#This Row],[Montant]],"")</f>
        <v/>
      </c>
      <c r="I18" s="2" t="str">
        <f ca="1">IF(AND(Tableau1[[#This Row],[Retard]]&gt;=10,Tableau1[[#This Row],[Retard]]&lt;=20),Tableau1[[#This Row],[Montant]],"")</f>
        <v/>
      </c>
      <c r="J18" s="2" t="str">
        <f ca="1">IF(AND(Tableau1[[#This Row],[Retard]]&gt;=21,Tableau1[[#This Row],[Retard]]&lt;=35),Tableau1[[#This Row],[Montant]],"")</f>
        <v/>
      </c>
      <c r="K18" s="2" t="str">
        <f ca="1">IF(AND(Tableau1[[#This Row],[Retard]]&gt;=36,Tableau1[[#This Row],[Retard]]&lt;=60),Tableau1[[#This Row],[Montant]],"")</f>
        <v/>
      </c>
      <c r="L18" s="6">
        <f ca="1">IF(Tableau1[[#This Row],[Retard]]&gt;60,Tableau1[[#This Row],[Montant]],"")</f>
        <v>251</v>
      </c>
    </row>
    <row r="19" spans="1:12" x14ac:dyDescent="0.25">
      <c r="A19" s="2" t="s">
        <v>27</v>
      </c>
      <c r="B19" s="2" t="s">
        <v>28</v>
      </c>
      <c r="C19" s="2" t="s">
        <v>29</v>
      </c>
      <c r="D19" s="2">
        <v>489</v>
      </c>
      <c r="E19" s="3">
        <v>44616</v>
      </c>
      <c r="F19" s="5">
        <f ca="1">TODAY()-Tableau1[[#This Row],[Date]]</f>
        <v>48</v>
      </c>
      <c r="H19" s="2" t="str">
        <f ca="1">IF(Tableau1[[#This Row],[Retard]]&lt;10,Tableau1[[#This Row],[Montant]],"")</f>
        <v/>
      </c>
      <c r="I19" s="2" t="str">
        <f ca="1">IF(AND(Tableau1[[#This Row],[Retard]]&gt;=10,Tableau1[[#This Row],[Retard]]&lt;=20),Tableau1[[#This Row],[Montant]],"")</f>
        <v/>
      </c>
      <c r="J19" s="2" t="str">
        <f ca="1">IF(AND(Tableau1[[#This Row],[Retard]]&gt;=21,Tableau1[[#This Row],[Retard]]&lt;=35),Tableau1[[#This Row],[Montant]],"")</f>
        <v/>
      </c>
      <c r="K19" s="2">
        <f ca="1">IF(AND(Tableau1[[#This Row],[Retard]]&gt;=36,Tableau1[[#This Row],[Retard]]&lt;=60),Tableau1[[#This Row],[Montant]],"")</f>
        <v>489</v>
      </c>
      <c r="L19" s="6" t="str">
        <f ca="1">IF(Tableau1[[#This Row],[Retard]]&gt;60,Tableau1[[#This Row],[Montant]],"")</f>
        <v/>
      </c>
    </row>
    <row r="20" spans="1:12" x14ac:dyDescent="0.25">
      <c r="A20" s="2" t="s">
        <v>30</v>
      </c>
      <c r="B20" s="2" t="s">
        <v>31</v>
      </c>
      <c r="C20" s="2" t="s">
        <v>32</v>
      </c>
      <c r="D20" s="2">
        <v>802</v>
      </c>
      <c r="E20" s="3">
        <v>44591</v>
      </c>
      <c r="F20" s="5">
        <f ca="1">TODAY()-Tableau1[[#This Row],[Date]]</f>
        <v>73</v>
      </c>
      <c r="H20" s="2" t="str">
        <f ca="1">IF(Tableau1[[#This Row],[Retard]]&lt;10,Tableau1[[#This Row],[Montant]],"")</f>
        <v/>
      </c>
      <c r="I20" s="2" t="str">
        <f ca="1">IF(AND(Tableau1[[#This Row],[Retard]]&gt;=10,Tableau1[[#This Row],[Retard]]&lt;=20),Tableau1[[#This Row],[Montant]],"")</f>
        <v/>
      </c>
      <c r="J20" s="2" t="str">
        <f ca="1">IF(AND(Tableau1[[#This Row],[Retard]]&gt;=21,Tableau1[[#This Row],[Retard]]&lt;=35),Tableau1[[#This Row],[Montant]],"")</f>
        <v/>
      </c>
      <c r="K20" s="2" t="str">
        <f ca="1">IF(AND(Tableau1[[#This Row],[Retard]]&gt;=36,Tableau1[[#This Row],[Retard]]&lt;=60),Tableau1[[#This Row],[Montant]],"")</f>
        <v/>
      </c>
      <c r="L20" s="6">
        <f ca="1">IF(Tableau1[[#This Row],[Retard]]&gt;60,Tableau1[[#This Row],[Montant]],"")</f>
        <v>802</v>
      </c>
    </row>
    <row r="21" spans="1:12" x14ac:dyDescent="0.25">
      <c r="A21" s="2" t="s">
        <v>33</v>
      </c>
      <c r="B21" s="2" t="s">
        <v>34</v>
      </c>
      <c r="C21" s="2" t="s">
        <v>35</v>
      </c>
      <c r="D21" s="2">
        <v>556</v>
      </c>
      <c r="E21" s="3">
        <v>44627</v>
      </c>
      <c r="F21" s="5">
        <f ca="1">TODAY()-Tableau1[[#This Row],[Date]]</f>
        <v>37</v>
      </c>
      <c r="H21" s="2" t="str">
        <f ca="1">IF(Tableau1[[#This Row],[Retard]]&lt;10,Tableau1[[#This Row],[Montant]],"")</f>
        <v/>
      </c>
      <c r="I21" s="2" t="str">
        <f ca="1">IF(AND(Tableau1[[#This Row],[Retard]]&gt;=10,Tableau1[[#This Row],[Retard]]&lt;=20),Tableau1[[#This Row],[Montant]],"")</f>
        <v/>
      </c>
      <c r="J21" s="2" t="str">
        <f ca="1">IF(AND(Tableau1[[#This Row],[Retard]]&gt;=21,Tableau1[[#This Row],[Retard]]&lt;=35),Tableau1[[#This Row],[Montant]],"")</f>
        <v/>
      </c>
      <c r="K21" s="2">
        <f ca="1">IF(AND(Tableau1[[#This Row],[Retard]]&gt;=36,Tableau1[[#This Row],[Retard]]&lt;=60),Tableau1[[#This Row],[Montant]],"")</f>
        <v>556</v>
      </c>
      <c r="L21" s="6" t="str">
        <f ca="1">IF(Tableau1[[#This Row],[Retard]]&gt;60,Tableau1[[#This Row],[Montant]],"")</f>
        <v/>
      </c>
    </row>
    <row r="22" spans="1:12" x14ac:dyDescent="0.25">
      <c r="A22" s="2" t="s">
        <v>36</v>
      </c>
      <c r="B22" s="2" t="s">
        <v>37</v>
      </c>
      <c r="C22" s="2" t="s">
        <v>38</v>
      </c>
      <c r="D22" s="2">
        <v>370</v>
      </c>
      <c r="E22" s="3">
        <v>44617</v>
      </c>
      <c r="F22" s="5">
        <f ca="1">TODAY()-Tableau1[[#This Row],[Date]]</f>
        <v>47</v>
      </c>
      <c r="H22" s="2" t="str">
        <f ca="1">IF(Tableau1[[#This Row],[Retard]]&lt;10,Tableau1[[#This Row],[Montant]],"")</f>
        <v/>
      </c>
      <c r="I22" s="2" t="str">
        <f ca="1">IF(AND(Tableau1[[#This Row],[Retard]]&gt;=10,Tableau1[[#This Row],[Retard]]&lt;=20),Tableau1[[#This Row],[Montant]],"")</f>
        <v/>
      </c>
      <c r="J22" s="2" t="str">
        <f ca="1">IF(AND(Tableau1[[#This Row],[Retard]]&gt;=21,Tableau1[[#This Row],[Retard]]&lt;=35),Tableau1[[#This Row],[Montant]],"")</f>
        <v/>
      </c>
      <c r="K22" s="2">
        <f ca="1">IF(AND(Tableau1[[#This Row],[Retard]]&gt;=36,Tableau1[[#This Row],[Retard]]&lt;=60),Tableau1[[#This Row],[Montant]],"")</f>
        <v>370</v>
      </c>
      <c r="L22" s="6" t="str">
        <f ca="1">IF(Tableau1[[#This Row],[Retard]]&gt;60,Tableau1[[#This Row],[Montant]],"")</f>
        <v/>
      </c>
    </row>
    <row r="23" spans="1:12" x14ac:dyDescent="0.25">
      <c r="A23" s="2" t="s">
        <v>39</v>
      </c>
      <c r="B23" s="2" t="s">
        <v>40</v>
      </c>
      <c r="C23" s="2" t="s">
        <v>41</v>
      </c>
      <c r="D23" s="2">
        <v>752</v>
      </c>
      <c r="E23" s="3">
        <v>44579</v>
      </c>
      <c r="F23" s="5">
        <f ca="1">TODAY()-Tableau1[[#This Row],[Date]]</f>
        <v>85</v>
      </c>
      <c r="H23" s="2" t="str">
        <f ca="1">IF(Tableau1[[#This Row],[Retard]]&lt;10,Tableau1[[#This Row],[Montant]],"")</f>
        <v/>
      </c>
      <c r="I23" s="2" t="str">
        <f ca="1">IF(AND(Tableau1[[#This Row],[Retard]]&gt;=10,Tableau1[[#This Row],[Retard]]&lt;=20),Tableau1[[#This Row],[Montant]],"")</f>
        <v/>
      </c>
      <c r="J23" s="2" t="str">
        <f ca="1">IF(AND(Tableau1[[#This Row],[Retard]]&gt;=21,Tableau1[[#This Row],[Retard]]&lt;=35),Tableau1[[#This Row],[Montant]],"")</f>
        <v/>
      </c>
      <c r="K23" s="2" t="str">
        <f ca="1">IF(AND(Tableau1[[#This Row],[Retard]]&gt;=36,Tableau1[[#This Row],[Retard]]&lt;=60),Tableau1[[#This Row],[Montant]],"")</f>
        <v/>
      </c>
      <c r="L23" s="6">
        <f ca="1">IF(Tableau1[[#This Row],[Retard]]&gt;60,Tableau1[[#This Row],[Montant]],"")</f>
        <v>752</v>
      </c>
    </row>
    <row r="24" spans="1:12" x14ac:dyDescent="0.25">
      <c r="A24" s="2" t="s">
        <v>42</v>
      </c>
      <c r="B24" s="2" t="s">
        <v>43</v>
      </c>
      <c r="C24" s="2" t="s">
        <v>26</v>
      </c>
      <c r="D24" s="2">
        <v>331</v>
      </c>
      <c r="E24" s="3">
        <v>44621</v>
      </c>
      <c r="F24" s="5">
        <f ca="1">TODAY()-Tableau1[[#This Row],[Date]]</f>
        <v>43</v>
      </c>
      <c r="H24" s="2" t="str">
        <f ca="1">IF(Tableau1[[#This Row],[Retard]]&lt;10,Tableau1[[#This Row],[Montant]],"")</f>
        <v/>
      </c>
      <c r="I24" s="2" t="str">
        <f ca="1">IF(AND(Tableau1[[#This Row],[Retard]]&gt;=10,Tableau1[[#This Row],[Retard]]&lt;=20),Tableau1[[#This Row],[Montant]],"")</f>
        <v/>
      </c>
      <c r="J24" s="2" t="str">
        <f ca="1">IF(AND(Tableau1[[#This Row],[Retard]]&gt;=21,Tableau1[[#This Row],[Retard]]&lt;=35),Tableau1[[#This Row],[Montant]],"")</f>
        <v/>
      </c>
      <c r="K24" s="2">
        <f ca="1">IF(AND(Tableau1[[#This Row],[Retard]]&gt;=36,Tableau1[[#This Row],[Retard]]&lt;=60),Tableau1[[#This Row],[Montant]],"")</f>
        <v>331</v>
      </c>
      <c r="L24" s="6" t="str">
        <f ca="1">IF(Tableau1[[#This Row],[Retard]]&gt;60,Tableau1[[#This Row],[Montant]],"")</f>
        <v/>
      </c>
    </row>
    <row r="25" spans="1:12" x14ac:dyDescent="0.25">
      <c r="A25" s="2" t="s">
        <v>44</v>
      </c>
      <c r="B25" s="2" t="s">
        <v>45</v>
      </c>
      <c r="C25" s="2" t="s">
        <v>46</v>
      </c>
      <c r="D25" s="2">
        <v>302</v>
      </c>
      <c r="E25" s="3">
        <v>44589</v>
      </c>
      <c r="F25" s="5">
        <f ca="1">TODAY()-Tableau1[[#This Row],[Date]]</f>
        <v>75</v>
      </c>
      <c r="H25" s="2" t="str">
        <f ca="1">IF(Tableau1[[#This Row],[Retard]]&lt;10,Tableau1[[#This Row],[Montant]],"")</f>
        <v/>
      </c>
      <c r="I25" s="2" t="str">
        <f ca="1">IF(AND(Tableau1[[#This Row],[Retard]]&gt;=10,Tableau1[[#This Row],[Retard]]&lt;=20),Tableau1[[#This Row],[Montant]],"")</f>
        <v/>
      </c>
      <c r="J25" s="2" t="str">
        <f ca="1">IF(AND(Tableau1[[#This Row],[Retard]]&gt;=21,Tableau1[[#This Row],[Retard]]&lt;=35),Tableau1[[#This Row],[Montant]],"")</f>
        <v/>
      </c>
      <c r="K25" s="2" t="str">
        <f ca="1">IF(AND(Tableau1[[#This Row],[Retard]]&gt;=36,Tableau1[[#This Row],[Retard]]&lt;=60),Tableau1[[#This Row],[Montant]],"")</f>
        <v/>
      </c>
      <c r="L25" s="6">
        <f ca="1">IF(Tableau1[[#This Row],[Retard]]&gt;60,Tableau1[[#This Row],[Montant]],"")</f>
        <v>302</v>
      </c>
    </row>
    <row r="26" spans="1:12" x14ac:dyDescent="0.25">
      <c r="A26" s="2" t="s">
        <v>47</v>
      </c>
      <c r="B26" s="2" t="s">
        <v>48</v>
      </c>
      <c r="C26" s="2" t="s">
        <v>49</v>
      </c>
      <c r="D26" s="2">
        <v>213</v>
      </c>
      <c r="E26" s="3">
        <v>44594</v>
      </c>
      <c r="F26" s="5">
        <f ca="1">TODAY()-Tableau1[[#This Row],[Date]]</f>
        <v>70</v>
      </c>
      <c r="H26" s="2" t="str">
        <f ca="1">IF(Tableau1[[#This Row],[Retard]]&lt;10,Tableau1[[#This Row],[Montant]],"")</f>
        <v/>
      </c>
      <c r="I26" s="2" t="str">
        <f ca="1">IF(AND(Tableau1[[#This Row],[Retard]]&gt;=10,Tableau1[[#This Row],[Retard]]&lt;=20),Tableau1[[#This Row],[Montant]],"")</f>
        <v/>
      </c>
      <c r="J26" s="2" t="str">
        <f ca="1">IF(AND(Tableau1[[#This Row],[Retard]]&gt;=21,Tableau1[[#This Row],[Retard]]&lt;=35),Tableau1[[#This Row],[Montant]],"")</f>
        <v/>
      </c>
      <c r="K26" s="2" t="str">
        <f ca="1">IF(AND(Tableau1[[#This Row],[Retard]]&gt;=36,Tableau1[[#This Row],[Retard]]&lt;=60),Tableau1[[#This Row],[Montant]],"")</f>
        <v/>
      </c>
      <c r="L26" s="6">
        <f ca="1">IF(Tableau1[[#This Row],[Retard]]&gt;60,Tableau1[[#This Row],[Montant]],"")</f>
        <v>213</v>
      </c>
    </row>
    <row r="27" spans="1:12" x14ac:dyDescent="0.25">
      <c r="A27" s="2" t="s">
        <v>50</v>
      </c>
      <c r="B27" s="2" t="s">
        <v>51</v>
      </c>
      <c r="C27" s="2" t="s">
        <v>52</v>
      </c>
      <c r="D27" s="2">
        <v>389</v>
      </c>
      <c r="E27" s="3">
        <v>44591</v>
      </c>
      <c r="F27" s="5">
        <f ca="1">TODAY()-Tableau1[[#This Row],[Date]]</f>
        <v>73</v>
      </c>
      <c r="H27" s="2" t="str">
        <f ca="1">IF(Tableau1[[#This Row],[Retard]]&lt;10,Tableau1[[#This Row],[Montant]],"")</f>
        <v/>
      </c>
      <c r="I27" s="2" t="str">
        <f ca="1">IF(AND(Tableau1[[#This Row],[Retard]]&gt;=10,Tableau1[[#This Row],[Retard]]&lt;=20),Tableau1[[#This Row],[Montant]],"")</f>
        <v/>
      </c>
      <c r="J27" s="2" t="str">
        <f ca="1">IF(AND(Tableau1[[#This Row],[Retard]]&gt;=21,Tableau1[[#This Row],[Retard]]&lt;=35),Tableau1[[#This Row],[Montant]],"")</f>
        <v/>
      </c>
      <c r="K27" s="2" t="str">
        <f ca="1">IF(AND(Tableau1[[#This Row],[Retard]]&gt;=36,Tableau1[[#This Row],[Retard]]&lt;=60),Tableau1[[#This Row],[Montant]],"")</f>
        <v/>
      </c>
      <c r="L27" s="6">
        <f ca="1">IF(Tableau1[[#This Row],[Retard]]&gt;60,Tableau1[[#This Row],[Montant]],"")</f>
        <v>389</v>
      </c>
    </row>
    <row r="28" spans="1:12" x14ac:dyDescent="0.25">
      <c r="A28" s="2" t="s">
        <v>53</v>
      </c>
      <c r="B28" s="2" t="s">
        <v>54</v>
      </c>
      <c r="C28" s="2" t="s">
        <v>55</v>
      </c>
      <c r="D28" s="2">
        <v>910</v>
      </c>
      <c r="E28" s="3">
        <v>44612</v>
      </c>
      <c r="F28" s="5">
        <f ca="1">TODAY()-Tableau1[[#This Row],[Date]]</f>
        <v>52</v>
      </c>
      <c r="H28" s="2" t="str">
        <f ca="1">IF(Tableau1[[#This Row],[Retard]]&lt;10,Tableau1[[#This Row],[Montant]],"")</f>
        <v/>
      </c>
      <c r="I28" s="2" t="str">
        <f ca="1">IF(AND(Tableau1[[#This Row],[Retard]]&gt;=10,Tableau1[[#This Row],[Retard]]&lt;=20),Tableau1[[#This Row],[Montant]],"")</f>
        <v/>
      </c>
      <c r="J28" s="2" t="str">
        <f ca="1">IF(AND(Tableau1[[#This Row],[Retard]]&gt;=21,Tableau1[[#This Row],[Retard]]&lt;=35),Tableau1[[#This Row],[Montant]],"")</f>
        <v/>
      </c>
      <c r="K28" s="2">
        <f ca="1">IF(AND(Tableau1[[#This Row],[Retard]]&gt;=36,Tableau1[[#This Row],[Retard]]&lt;=60),Tableau1[[#This Row],[Montant]],"")</f>
        <v>910</v>
      </c>
      <c r="L28" s="6" t="str">
        <f ca="1">IF(Tableau1[[#This Row],[Retard]]&gt;60,Tableau1[[#This Row],[Montant]],"")</f>
        <v/>
      </c>
    </row>
    <row r="29" spans="1:12" x14ac:dyDescent="0.25">
      <c r="A29" s="2" t="s">
        <v>56</v>
      </c>
      <c r="B29" s="2" t="s">
        <v>57</v>
      </c>
      <c r="C29" s="2" t="s">
        <v>58</v>
      </c>
      <c r="D29" s="2">
        <v>860</v>
      </c>
      <c r="E29" s="3">
        <v>44617</v>
      </c>
      <c r="F29" s="5">
        <f ca="1">TODAY()-Tableau1[[#This Row],[Date]]</f>
        <v>47</v>
      </c>
      <c r="H29" s="2" t="str">
        <f ca="1">IF(Tableau1[[#This Row],[Retard]]&lt;10,Tableau1[[#This Row],[Montant]],"")</f>
        <v/>
      </c>
      <c r="I29" s="2" t="str">
        <f ca="1">IF(AND(Tableau1[[#This Row],[Retard]]&gt;=10,Tableau1[[#This Row],[Retard]]&lt;=20),Tableau1[[#This Row],[Montant]],"")</f>
        <v/>
      </c>
      <c r="J29" s="2" t="str">
        <f ca="1">IF(AND(Tableau1[[#This Row],[Retard]]&gt;=21,Tableau1[[#This Row],[Retard]]&lt;=35),Tableau1[[#This Row],[Montant]],"")</f>
        <v/>
      </c>
      <c r="K29" s="2">
        <f ca="1">IF(AND(Tableau1[[#This Row],[Retard]]&gt;=36,Tableau1[[#This Row],[Retard]]&lt;=60),Tableau1[[#This Row],[Montant]],"")</f>
        <v>860</v>
      </c>
      <c r="L29" s="6" t="str">
        <f ca="1">IF(Tableau1[[#This Row],[Retard]]&gt;60,Tableau1[[#This Row],[Montant]],"")</f>
        <v/>
      </c>
    </row>
    <row r="30" spans="1:12" x14ac:dyDescent="0.25">
      <c r="A30" s="2" t="s">
        <v>59</v>
      </c>
      <c r="B30" s="2" t="s">
        <v>60</v>
      </c>
      <c r="C30" s="2" t="s">
        <v>29</v>
      </c>
      <c r="D30" s="2">
        <v>515</v>
      </c>
      <c r="E30" s="3">
        <v>44658</v>
      </c>
      <c r="F30" s="5">
        <f ca="1">TODAY()-Tableau1[[#This Row],[Date]]</f>
        <v>6</v>
      </c>
      <c r="H30" s="2">
        <f ca="1">IF(Tableau1[[#This Row],[Retard]]&lt;10,Tableau1[[#This Row],[Montant]],"")</f>
        <v>515</v>
      </c>
      <c r="I30" s="2" t="str">
        <f ca="1">IF(AND(Tableau1[[#This Row],[Retard]]&gt;=10,Tableau1[[#This Row],[Retard]]&lt;=20),Tableau1[[#This Row],[Montant]],"")</f>
        <v/>
      </c>
      <c r="J30" s="2" t="str">
        <f ca="1">IF(AND(Tableau1[[#This Row],[Retard]]&gt;=21,Tableau1[[#This Row],[Retard]]&lt;=35),Tableau1[[#This Row],[Montant]],"")</f>
        <v/>
      </c>
      <c r="K30" s="2" t="str">
        <f ca="1">IF(AND(Tableau1[[#This Row],[Retard]]&gt;=36,Tableau1[[#This Row],[Retard]]&lt;=60),Tableau1[[#This Row],[Montant]],"")</f>
        <v/>
      </c>
      <c r="L30" s="6" t="str">
        <f ca="1">IF(Tableau1[[#This Row],[Retard]]&gt;60,Tableau1[[#This Row],[Montant]],"")</f>
        <v/>
      </c>
    </row>
    <row r="31" spans="1:12" x14ac:dyDescent="0.25">
      <c r="A31" s="2" t="s">
        <v>61</v>
      </c>
      <c r="B31" s="2" t="s">
        <v>62</v>
      </c>
      <c r="C31" s="2" t="s">
        <v>63</v>
      </c>
      <c r="D31" s="2">
        <v>192</v>
      </c>
      <c r="E31" s="3">
        <v>44627</v>
      </c>
      <c r="F31" s="5">
        <f ca="1">TODAY()-Tableau1[[#This Row],[Date]]</f>
        <v>37</v>
      </c>
      <c r="H31" s="2" t="str">
        <f ca="1">IF(Tableau1[[#This Row],[Retard]]&lt;10,Tableau1[[#This Row],[Montant]],"")</f>
        <v/>
      </c>
      <c r="I31" s="2" t="str">
        <f ca="1">IF(AND(Tableau1[[#This Row],[Retard]]&gt;=10,Tableau1[[#This Row],[Retard]]&lt;=20),Tableau1[[#This Row],[Montant]],"")</f>
        <v/>
      </c>
      <c r="J31" s="2" t="str">
        <f ca="1">IF(AND(Tableau1[[#This Row],[Retard]]&gt;=21,Tableau1[[#This Row],[Retard]]&lt;=35),Tableau1[[#This Row],[Montant]],"")</f>
        <v/>
      </c>
      <c r="K31" s="2">
        <f ca="1">IF(AND(Tableau1[[#This Row],[Retard]]&gt;=36,Tableau1[[#This Row],[Retard]]&lt;=60),Tableau1[[#This Row],[Montant]],"")</f>
        <v>192</v>
      </c>
      <c r="L31" s="6" t="str">
        <f ca="1">IF(Tableau1[[#This Row],[Retard]]&gt;60,Tableau1[[#This Row],[Montant]],"")</f>
        <v/>
      </c>
    </row>
    <row r="32" spans="1:12" x14ac:dyDescent="0.25">
      <c r="A32" s="2" t="s">
        <v>64</v>
      </c>
      <c r="B32" s="2" t="s">
        <v>65</v>
      </c>
      <c r="C32" s="2" t="s">
        <v>66</v>
      </c>
      <c r="D32" s="2">
        <v>463</v>
      </c>
      <c r="E32" s="3">
        <v>44571</v>
      </c>
      <c r="F32" s="5">
        <f ca="1">TODAY()-Tableau1[[#This Row],[Date]]</f>
        <v>93</v>
      </c>
      <c r="H32" s="2" t="str">
        <f ca="1">IF(Tableau1[[#This Row],[Retard]]&lt;10,Tableau1[[#This Row],[Montant]],"")</f>
        <v/>
      </c>
      <c r="I32" s="2" t="str">
        <f ca="1">IF(AND(Tableau1[[#This Row],[Retard]]&gt;=10,Tableau1[[#This Row],[Retard]]&lt;=20),Tableau1[[#This Row],[Montant]],"")</f>
        <v/>
      </c>
      <c r="J32" s="2" t="str">
        <f ca="1">IF(AND(Tableau1[[#This Row],[Retard]]&gt;=21,Tableau1[[#This Row],[Retard]]&lt;=35),Tableau1[[#This Row],[Montant]],"")</f>
        <v/>
      </c>
      <c r="K32" s="2" t="str">
        <f ca="1">IF(AND(Tableau1[[#This Row],[Retard]]&gt;=36,Tableau1[[#This Row],[Retard]]&lt;=60),Tableau1[[#This Row],[Montant]],"")</f>
        <v/>
      </c>
      <c r="L32" s="6">
        <f ca="1">IF(Tableau1[[#This Row],[Retard]]&gt;60,Tableau1[[#This Row],[Montant]],"")</f>
        <v>463</v>
      </c>
    </row>
    <row r="33" spans="1:12" x14ac:dyDescent="0.25">
      <c r="A33" s="2" t="s">
        <v>67</v>
      </c>
      <c r="B33" s="2" t="s">
        <v>68</v>
      </c>
      <c r="C33" s="2" t="s">
        <v>69</v>
      </c>
      <c r="D33" s="2">
        <v>294</v>
      </c>
      <c r="E33" s="3">
        <v>44576</v>
      </c>
      <c r="F33" s="5">
        <f ca="1">TODAY()-Tableau1[[#This Row],[Date]]</f>
        <v>88</v>
      </c>
      <c r="H33" s="2" t="str">
        <f ca="1">IF(Tableau1[[#This Row],[Retard]]&lt;10,Tableau1[[#This Row],[Montant]],"")</f>
        <v/>
      </c>
      <c r="I33" s="2" t="str">
        <f ca="1">IF(AND(Tableau1[[#This Row],[Retard]]&gt;=10,Tableau1[[#This Row],[Retard]]&lt;=20),Tableau1[[#This Row],[Montant]],"")</f>
        <v/>
      </c>
      <c r="J33" s="2" t="str">
        <f ca="1">IF(AND(Tableau1[[#This Row],[Retard]]&gt;=21,Tableau1[[#This Row],[Retard]]&lt;=35),Tableau1[[#This Row],[Montant]],"")</f>
        <v/>
      </c>
      <c r="K33" s="2" t="str">
        <f ca="1">IF(AND(Tableau1[[#This Row],[Retard]]&gt;=36,Tableau1[[#This Row],[Retard]]&lt;=60),Tableau1[[#This Row],[Montant]],"")</f>
        <v/>
      </c>
      <c r="L33" s="6">
        <f ca="1">IF(Tableau1[[#This Row],[Retard]]&gt;60,Tableau1[[#This Row],[Montant]],"")</f>
        <v>294</v>
      </c>
    </row>
    <row r="34" spans="1:12" x14ac:dyDescent="0.25">
      <c r="A34" s="2" t="s">
        <v>70</v>
      </c>
      <c r="B34" s="2" t="s">
        <v>71</v>
      </c>
      <c r="C34" s="2" t="s">
        <v>72</v>
      </c>
      <c r="D34" s="2">
        <v>232</v>
      </c>
      <c r="E34" s="3">
        <v>44584</v>
      </c>
      <c r="F34" s="5">
        <f ca="1">TODAY()-Tableau1[[#This Row],[Date]]</f>
        <v>80</v>
      </c>
      <c r="H34" s="2" t="str">
        <f ca="1">IF(Tableau1[[#This Row],[Retard]]&lt;10,Tableau1[[#This Row],[Montant]],"")</f>
        <v/>
      </c>
      <c r="I34" s="2" t="str">
        <f ca="1">IF(AND(Tableau1[[#This Row],[Retard]]&gt;=10,Tableau1[[#This Row],[Retard]]&lt;=20),Tableau1[[#This Row],[Montant]],"")</f>
        <v/>
      </c>
      <c r="J34" s="2" t="str">
        <f ca="1">IF(AND(Tableau1[[#This Row],[Retard]]&gt;=21,Tableau1[[#This Row],[Retard]]&lt;=35),Tableau1[[#This Row],[Montant]],"")</f>
        <v/>
      </c>
      <c r="K34" s="2" t="str">
        <f ca="1">IF(AND(Tableau1[[#This Row],[Retard]]&gt;=36,Tableau1[[#This Row],[Retard]]&lt;=60),Tableau1[[#This Row],[Montant]],"")</f>
        <v/>
      </c>
      <c r="L34" s="6">
        <f ca="1">IF(Tableau1[[#This Row],[Retard]]&gt;60,Tableau1[[#This Row],[Montant]],"")</f>
        <v>232</v>
      </c>
    </row>
    <row r="35" spans="1:12" x14ac:dyDescent="0.25">
      <c r="A35" s="2" t="s">
        <v>73</v>
      </c>
      <c r="B35" s="2" t="s">
        <v>74</v>
      </c>
      <c r="C35" s="2" t="s">
        <v>75</v>
      </c>
      <c r="D35" s="2">
        <v>127</v>
      </c>
      <c r="E35" s="3">
        <v>44570</v>
      </c>
      <c r="F35" s="5">
        <f ca="1">TODAY()-Tableau1[[#This Row],[Date]]</f>
        <v>94</v>
      </c>
      <c r="H35" s="2" t="str">
        <f ca="1">IF(Tableau1[[#This Row],[Retard]]&lt;10,Tableau1[[#This Row],[Montant]],"")</f>
        <v/>
      </c>
      <c r="I35" s="2" t="str">
        <f ca="1">IF(AND(Tableau1[[#This Row],[Retard]]&gt;=10,Tableau1[[#This Row],[Retard]]&lt;=20),Tableau1[[#This Row],[Montant]],"")</f>
        <v/>
      </c>
      <c r="J35" s="2" t="str">
        <f ca="1">IF(AND(Tableau1[[#This Row],[Retard]]&gt;=21,Tableau1[[#This Row],[Retard]]&lt;=35),Tableau1[[#This Row],[Montant]],"")</f>
        <v/>
      </c>
      <c r="K35" s="2" t="str">
        <f ca="1">IF(AND(Tableau1[[#This Row],[Retard]]&gt;=36,Tableau1[[#This Row],[Retard]]&lt;=60),Tableau1[[#This Row],[Montant]],"")</f>
        <v/>
      </c>
      <c r="L35" s="6">
        <f ca="1">IF(Tableau1[[#This Row],[Retard]]&gt;60,Tableau1[[#This Row],[Montant]],"")</f>
        <v>127</v>
      </c>
    </row>
    <row r="36" spans="1:12" x14ac:dyDescent="0.25">
      <c r="A36" s="2" t="s">
        <v>76</v>
      </c>
      <c r="B36" s="2" t="s">
        <v>77</v>
      </c>
      <c r="C36" s="2" t="s">
        <v>66</v>
      </c>
      <c r="D36" s="2">
        <v>840</v>
      </c>
      <c r="E36" s="3">
        <v>44598</v>
      </c>
      <c r="F36" s="5">
        <f ca="1">TODAY()-Tableau1[[#This Row],[Date]]</f>
        <v>66</v>
      </c>
      <c r="H36" s="2" t="str">
        <f ca="1">IF(Tableau1[[#This Row],[Retard]]&lt;10,Tableau1[[#This Row],[Montant]],"")</f>
        <v/>
      </c>
      <c r="I36" s="2" t="str">
        <f ca="1">IF(AND(Tableau1[[#This Row],[Retard]]&gt;=10,Tableau1[[#This Row],[Retard]]&lt;=20),Tableau1[[#This Row],[Montant]],"")</f>
        <v/>
      </c>
      <c r="J36" s="2" t="str">
        <f ca="1">IF(AND(Tableau1[[#This Row],[Retard]]&gt;=21,Tableau1[[#This Row],[Retard]]&lt;=35),Tableau1[[#This Row],[Montant]],"")</f>
        <v/>
      </c>
      <c r="K36" s="2" t="str">
        <f ca="1">IF(AND(Tableau1[[#This Row],[Retard]]&gt;=36,Tableau1[[#This Row],[Retard]]&lt;=60),Tableau1[[#This Row],[Montant]],"")</f>
        <v/>
      </c>
      <c r="L36" s="6">
        <f ca="1">IF(Tableau1[[#This Row],[Retard]]&gt;60,Tableau1[[#This Row],[Montant]],"")</f>
        <v>840</v>
      </c>
    </row>
    <row r="37" spans="1:12" x14ac:dyDescent="0.25">
      <c r="A37" s="2" t="s">
        <v>78</v>
      </c>
      <c r="B37" s="2" t="s">
        <v>79</v>
      </c>
      <c r="C37" s="2" t="s">
        <v>72</v>
      </c>
      <c r="D37" s="2">
        <v>291</v>
      </c>
      <c r="E37" s="3">
        <v>44638</v>
      </c>
      <c r="F37" s="5">
        <f ca="1">TODAY()-Tableau1[[#This Row],[Date]]</f>
        <v>26</v>
      </c>
      <c r="H37" s="2" t="str">
        <f ca="1">IF(Tableau1[[#This Row],[Retard]]&lt;10,Tableau1[[#This Row],[Montant]],"")</f>
        <v/>
      </c>
      <c r="I37" s="2" t="str">
        <f ca="1">IF(AND(Tableau1[[#This Row],[Retard]]&gt;=10,Tableau1[[#This Row],[Retard]]&lt;=20),Tableau1[[#This Row],[Montant]],"")</f>
        <v/>
      </c>
      <c r="J37" s="2">
        <f ca="1">IF(AND(Tableau1[[#This Row],[Retard]]&gt;=21,Tableau1[[#This Row],[Retard]]&lt;=35),Tableau1[[#This Row],[Montant]],"")</f>
        <v>291</v>
      </c>
      <c r="K37" s="2" t="str">
        <f ca="1">IF(AND(Tableau1[[#This Row],[Retard]]&gt;=36,Tableau1[[#This Row],[Retard]]&lt;=60),Tableau1[[#This Row],[Montant]],"")</f>
        <v/>
      </c>
      <c r="L37" s="6" t="str">
        <f ca="1">IF(Tableau1[[#This Row],[Retard]]&gt;60,Tableau1[[#This Row],[Montant]],"")</f>
        <v/>
      </c>
    </row>
    <row r="38" spans="1:12" x14ac:dyDescent="0.25">
      <c r="A38" s="2" t="s">
        <v>80</v>
      </c>
      <c r="B38" s="2" t="s">
        <v>81</v>
      </c>
      <c r="C38" s="2" t="s">
        <v>6</v>
      </c>
      <c r="D38" s="2">
        <v>416</v>
      </c>
      <c r="E38" s="3">
        <v>44618</v>
      </c>
      <c r="F38" s="5">
        <f ca="1">TODAY()-Tableau1[[#This Row],[Date]]</f>
        <v>46</v>
      </c>
      <c r="H38" s="2" t="str">
        <f ca="1">IF(Tableau1[[#This Row],[Retard]]&lt;10,Tableau1[[#This Row],[Montant]],"")</f>
        <v/>
      </c>
      <c r="I38" s="2" t="str">
        <f ca="1">IF(AND(Tableau1[[#This Row],[Retard]]&gt;=10,Tableau1[[#This Row],[Retard]]&lt;=20),Tableau1[[#This Row],[Montant]],"")</f>
        <v/>
      </c>
      <c r="J38" s="2" t="str">
        <f ca="1">IF(AND(Tableau1[[#This Row],[Retard]]&gt;=21,Tableau1[[#This Row],[Retard]]&lt;=35),Tableau1[[#This Row],[Montant]],"")</f>
        <v/>
      </c>
      <c r="K38" s="2">
        <f ca="1">IF(AND(Tableau1[[#This Row],[Retard]]&gt;=36,Tableau1[[#This Row],[Retard]]&lt;=60),Tableau1[[#This Row],[Montant]],"")</f>
        <v>416</v>
      </c>
      <c r="L38" s="6" t="str">
        <f ca="1">IF(Tableau1[[#This Row],[Retard]]&gt;60,Tableau1[[#This Row],[Montant]],"")</f>
        <v/>
      </c>
    </row>
    <row r="39" spans="1:12" x14ac:dyDescent="0.25">
      <c r="A39" s="2" t="s">
        <v>82</v>
      </c>
      <c r="B39" s="2" t="s">
        <v>83</v>
      </c>
      <c r="C39" s="2" t="s">
        <v>75</v>
      </c>
      <c r="D39" s="2">
        <v>928</v>
      </c>
      <c r="E39" s="3">
        <v>44566</v>
      </c>
      <c r="F39" s="5">
        <f ca="1">TODAY()-Tableau1[[#This Row],[Date]]</f>
        <v>98</v>
      </c>
      <c r="H39" s="2" t="str">
        <f ca="1">IF(Tableau1[[#This Row],[Retard]]&lt;10,Tableau1[[#This Row],[Montant]],"")</f>
        <v/>
      </c>
      <c r="I39" s="2" t="str">
        <f ca="1">IF(AND(Tableau1[[#This Row],[Retard]]&gt;=10,Tableau1[[#This Row],[Retard]]&lt;=20),Tableau1[[#This Row],[Montant]],"")</f>
        <v/>
      </c>
      <c r="J39" s="2" t="str">
        <f ca="1">IF(AND(Tableau1[[#This Row],[Retard]]&gt;=21,Tableau1[[#This Row],[Retard]]&lt;=35),Tableau1[[#This Row],[Montant]],"")</f>
        <v/>
      </c>
      <c r="K39" s="2" t="str">
        <f ca="1">IF(AND(Tableau1[[#This Row],[Retard]]&gt;=36,Tableau1[[#This Row],[Retard]]&lt;=60),Tableau1[[#This Row],[Montant]],"")</f>
        <v/>
      </c>
      <c r="L39" s="6">
        <f ca="1">IF(Tableau1[[#This Row],[Retard]]&gt;60,Tableau1[[#This Row],[Montant]],"")</f>
        <v>928</v>
      </c>
    </row>
    <row r="40" spans="1:12" x14ac:dyDescent="0.25">
      <c r="A40" s="2" t="s">
        <v>84</v>
      </c>
      <c r="B40" s="2" t="s">
        <v>85</v>
      </c>
      <c r="C40" s="2" t="s">
        <v>86</v>
      </c>
      <c r="D40" s="2">
        <v>802</v>
      </c>
      <c r="E40" s="3">
        <v>44570</v>
      </c>
      <c r="F40" s="5">
        <f ca="1">TODAY()-Tableau1[[#This Row],[Date]]</f>
        <v>94</v>
      </c>
      <c r="H40" s="2" t="str">
        <f ca="1">IF(Tableau1[[#This Row],[Retard]]&lt;10,Tableau1[[#This Row],[Montant]],"")</f>
        <v/>
      </c>
      <c r="I40" s="2" t="str">
        <f ca="1">IF(AND(Tableau1[[#This Row],[Retard]]&gt;=10,Tableau1[[#This Row],[Retard]]&lt;=20),Tableau1[[#This Row],[Montant]],"")</f>
        <v/>
      </c>
      <c r="J40" s="2" t="str">
        <f ca="1">IF(AND(Tableau1[[#This Row],[Retard]]&gt;=21,Tableau1[[#This Row],[Retard]]&lt;=35),Tableau1[[#This Row],[Montant]],"")</f>
        <v/>
      </c>
      <c r="K40" s="2" t="str">
        <f ca="1">IF(AND(Tableau1[[#This Row],[Retard]]&gt;=36,Tableau1[[#This Row],[Retard]]&lt;=60),Tableau1[[#This Row],[Montant]],"")</f>
        <v/>
      </c>
      <c r="L40" s="6">
        <f ca="1">IF(Tableau1[[#This Row],[Retard]]&gt;60,Tableau1[[#This Row],[Montant]],"")</f>
        <v>802</v>
      </c>
    </row>
    <row r="41" spans="1:12" x14ac:dyDescent="0.25">
      <c r="A41" s="2" t="s">
        <v>87</v>
      </c>
      <c r="B41" s="2" t="s">
        <v>88</v>
      </c>
      <c r="C41" s="2" t="s">
        <v>75</v>
      </c>
      <c r="D41" s="2">
        <v>622</v>
      </c>
      <c r="E41" s="3">
        <v>44622</v>
      </c>
      <c r="F41" s="5">
        <f ca="1">TODAY()-Tableau1[[#This Row],[Date]]</f>
        <v>42</v>
      </c>
      <c r="H41" s="2" t="str">
        <f ca="1">IF(Tableau1[[#This Row],[Retard]]&lt;10,Tableau1[[#This Row],[Montant]],"")</f>
        <v/>
      </c>
      <c r="I41" s="2" t="str">
        <f ca="1">IF(AND(Tableau1[[#This Row],[Retard]]&gt;=10,Tableau1[[#This Row],[Retard]]&lt;=20),Tableau1[[#This Row],[Montant]],"")</f>
        <v/>
      </c>
      <c r="J41" s="2" t="str">
        <f ca="1">IF(AND(Tableau1[[#This Row],[Retard]]&gt;=21,Tableau1[[#This Row],[Retard]]&lt;=35),Tableau1[[#This Row],[Montant]],"")</f>
        <v/>
      </c>
      <c r="K41" s="2">
        <f ca="1">IF(AND(Tableau1[[#This Row],[Retard]]&gt;=36,Tableau1[[#This Row],[Retard]]&lt;=60),Tableau1[[#This Row],[Montant]],"")</f>
        <v>622</v>
      </c>
      <c r="L41" s="6" t="str">
        <f ca="1">IF(Tableau1[[#This Row],[Retard]]&gt;60,Tableau1[[#This Row],[Montant]],"")</f>
        <v/>
      </c>
    </row>
    <row r="42" spans="1:12" x14ac:dyDescent="0.25">
      <c r="A42" s="2" t="s">
        <v>89</v>
      </c>
      <c r="B42" s="2" t="s">
        <v>90</v>
      </c>
      <c r="C42" s="2" t="s">
        <v>12</v>
      </c>
      <c r="D42" s="2">
        <v>315</v>
      </c>
      <c r="E42" s="3">
        <v>44641</v>
      </c>
      <c r="F42" s="5">
        <f ca="1">TODAY()-Tableau1[[#This Row],[Date]]</f>
        <v>23</v>
      </c>
      <c r="H42" s="2" t="str">
        <f ca="1">IF(Tableau1[[#This Row],[Retard]]&lt;10,Tableau1[[#This Row],[Montant]],"")</f>
        <v/>
      </c>
      <c r="I42" s="2" t="str">
        <f ca="1">IF(AND(Tableau1[[#This Row],[Retard]]&gt;=10,Tableau1[[#This Row],[Retard]]&lt;=20),Tableau1[[#This Row],[Montant]],"")</f>
        <v/>
      </c>
      <c r="J42" s="2">
        <f ca="1">IF(AND(Tableau1[[#This Row],[Retard]]&gt;=21,Tableau1[[#This Row],[Retard]]&lt;=35),Tableau1[[#This Row],[Montant]],"")</f>
        <v>315</v>
      </c>
      <c r="K42" s="2" t="str">
        <f ca="1">IF(AND(Tableau1[[#This Row],[Retard]]&gt;=36,Tableau1[[#This Row],[Retard]]&lt;=60),Tableau1[[#This Row],[Montant]],"")</f>
        <v/>
      </c>
      <c r="L42" s="6" t="str">
        <f ca="1">IF(Tableau1[[#This Row],[Retard]]&gt;60,Tableau1[[#This Row],[Montant]],"")</f>
        <v/>
      </c>
    </row>
    <row r="43" spans="1:12" x14ac:dyDescent="0.25">
      <c r="A43" s="2" t="s">
        <v>91</v>
      </c>
      <c r="B43" s="2" t="s">
        <v>92</v>
      </c>
      <c r="C43" s="2" t="s">
        <v>93</v>
      </c>
      <c r="D43" s="2">
        <v>508</v>
      </c>
      <c r="E43" s="3">
        <v>44610</v>
      </c>
      <c r="F43" s="5">
        <f ca="1">TODAY()-Tableau1[[#This Row],[Date]]</f>
        <v>54</v>
      </c>
      <c r="H43" s="2" t="str">
        <f ca="1">IF(Tableau1[[#This Row],[Retard]]&lt;10,Tableau1[[#This Row],[Montant]],"")</f>
        <v/>
      </c>
      <c r="I43" s="2" t="str">
        <f ca="1">IF(AND(Tableau1[[#This Row],[Retard]]&gt;=10,Tableau1[[#This Row],[Retard]]&lt;=20),Tableau1[[#This Row],[Montant]],"")</f>
        <v/>
      </c>
      <c r="J43" s="2" t="str">
        <f ca="1">IF(AND(Tableau1[[#This Row],[Retard]]&gt;=21,Tableau1[[#This Row],[Retard]]&lt;=35),Tableau1[[#This Row],[Montant]],"")</f>
        <v/>
      </c>
      <c r="K43" s="2">
        <f ca="1">IF(AND(Tableau1[[#This Row],[Retard]]&gt;=36,Tableau1[[#This Row],[Retard]]&lt;=60),Tableau1[[#This Row],[Montant]],"")</f>
        <v>508</v>
      </c>
      <c r="L43" s="6" t="str">
        <f ca="1">IF(Tableau1[[#This Row],[Retard]]&gt;60,Tableau1[[#This Row],[Montant]],"")</f>
        <v/>
      </c>
    </row>
    <row r="44" spans="1:12" x14ac:dyDescent="0.25">
      <c r="A44" s="2" t="s">
        <v>94</v>
      </c>
      <c r="B44" s="2" t="s">
        <v>95</v>
      </c>
      <c r="C44" s="2" t="s">
        <v>32</v>
      </c>
      <c r="D44" s="2">
        <v>517</v>
      </c>
      <c r="E44" s="3">
        <v>44572</v>
      </c>
      <c r="F44" s="5">
        <f ca="1">TODAY()-Tableau1[[#This Row],[Date]]</f>
        <v>92</v>
      </c>
      <c r="H44" s="2" t="str">
        <f ca="1">IF(Tableau1[[#This Row],[Retard]]&lt;10,Tableau1[[#This Row],[Montant]],"")</f>
        <v/>
      </c>
      <c r="I44" s="2" t="str">
        <f ca="1">IF(AND(Tableau1[[#This Row],[Retard]]&gt;=10,Tableau1[[#This Row],[Retard]]&lt;=20),Tableau1[[#This Row],[Montant]],"")</f>
        <v/>
      </c>
      <c r="J44" s="2" t="str">
        <f ca="1">IF(AND(Tableau1[[#This Row],[Retard]]&gt;=21,Tableau1[[#This Row],[Retard]]&lt;=35),Tableau1[[#This Row],[Montant]],"")</f>
        <v/>
      </c>
      <c r="K44" s="2" t="str">
        <f ca="1">IF(AND(Tableau1[[#This Row],[Retard]]&gt;=36,Tableau1[[#This Row],[Retard]]&lt;=60),Tableau1[[#This Row],[Montant]],"")</f>
        <v/>
      </c>
      <c r="L44" s="6">
        <f ca="1">IF(Tableau1[[#This Row],[Retard]]&gt;60,Tableau1[[#This Row],[Montant]],"")</f>
        <v>517</v>
      </c>
    </row>
    <row r="45" spans="1:12" x14ac:dyDescent="0.25">
      <c r="A45" s="2" t="s">
        <v>96</v>
      </c>
      <c r="B45" s="2" t="s">
        <v>97</v>
      </c>
      <c r="C45" s="2" t="s">
        <v>98</v>
      </c>
      <c r="D45" s="2">
        <v>149</v>
      </c>
      <c r="E45" s="3">
        <v>44632</v>
      </c>
      <c r="F45" s="5">
        <f ca="1">TODAY()-Tableau1[[#This Row],[Date]]</f>
        <v>32</v>
      </c>
      <c r="H45" s="2" t="str">
        <f ca="1">IF(Tableau1[[#This Row],[Retard]]&lt;10,Tableau1[[#This Row],[Montant]],"")</f>
        <v/>
      </c>
      <c r="I45" s="2" t="str">
        <f ca="1">IF(AND(Tableau1[[#This Row],[Retard]]&gt;=10,Tableau1[[#This Row],[Retard]]&lt;=20),Tableau1[[#This Row],[Montant]],"")</f>
        <v/>
      </c>
      <c r="J45" s="2">
        <f ca="1">IF(AND(Tableau1[[#This Row],[Retard]]&gt;=21,Tableau1[[#This Row],[Retard]]&lt;=35),Tableau1[[#This Row],[Montant]],"")</f>
        <v>149</v>
      </c>
      <c r="K45" s="2" t="str">
        <f ca="1">IF(AND(Tableau1[[#This Row],[Retard]]&gt;=36,Tableau1[[#This Row],[Retard]]&lt;=60),Tableau1[[#This Row],[Montant]],"")</f>
        <v/>
      </c>
      <c r="L45" s="6" t="str">
        <f ca="1">IF(Tableau1[[#This Row],[Retard]]&gt;60,Tableau1[[#This Row],[Montant]],"")</f>
        <v/>
      </c>
    </row>
    <row r="46" spans="1:12" x14ac:dyDescent="0.25">
      <c r="A46" s="2" t="s">
        <v>99</v>
      </c>
      <c r="B46" s="2" t="s">
        <v>100</v>
      </c>
      <c r="C46" s="2" t="s">
        <v>21</v>
      </c>
      <c r="D46" s="2">
        <v>888</v>
      </c>
      <c r="E46" s="3">
        <v>44637</v>
      </c>
      <c r="F46" s="5">
        <f ca="1">TODAY()-Tableau1[[#This Row],[Date]]</f>
        <v>27</v>
      </c>
      <c r="H46" s="2" t="str">
        <f ca="1">IF(Tableau1[[#This Row],[Retard]]&lt;10,Tableau1[[#This Row],[Montant]],"")</f>
        <v/>
      </c>
      <c r="I46" s="2" t="str">
        <f ca="1">IF(AND(Tableau1[[#This Row],[Retard]]&gt;=10,Tableau1[[#This Row],[Retard]]&lt;=20),Tableau1[[#This Row],[Montant]],"")</f>
        <v/>
      </c>
      <c r="J46" s="2">
        <f ca="1">IF(AND(Tableau1[[#This Row],[Retard]]&gt;=21,Tableau1[[#This Row],[Retard]]&lt;=35),Tableau1[[#This Row],[Montant]],"")</f>
        <v>888</v>
      </c>
      <c r="K46" s="2" t="str">
        <f ca="1">IF(AND(Tableau1[[#This Row],[Retard]]&gt;=36,Tableau1[[#This Row],[Retard]]&lt;=60),Tableau1[[#This Row],[Montant]],"")</f>
        <v/>
      </c>
      <c r="L46" s="6" t="str">
        <f ca="1">IF(Tableau1[[#This Row],[Retard]]&gt;60,Tableau1[[#This Row],[Montant]],"")</f>
        <v/>
      </c>
    </row>
    <row r="47" spans="1:12" x14ac:dyDescent="0.25">
      <c r="A47" s="2" t="s">
        <v>101</v>
      </c>
      <c r="B47" s="2" t="s">
        <v>102</v>
      </c>
      <c r="C47" s="2" t="s">
        <v>103</v>
      </c>
      <c r="D47" s="2">
        <v>365</v>
      </c>
      <c r="E47" s="3">
        <v>44609</v>
      </c>
      <c r="F47" s="5">
        <f ca="1">TODAY()-Tableau1[[#This Row],[Date]]</f>
        <v>55</v>
      </c>
      <c r="H47" s="2" t="str">
        <f ca="1">IF(Tableau1[[#This Row],[Retard]]&lt;10,Tableau1[[#This Row],[Montant]],"")</f>
        <v/>
      </c>
      <c r="I47" s="2" t="str">
        <f ca="1">IF(AND(Tableau1[[#This Row],[Retard]]&gt;=10,Tableau1[[#This Row],[Retard]]&lt;=20),Tableau1[[#This Row],[Montant]],"")</f>
        <v/>
      </c>
      <c r="J47" s="2" t="str">
        <f ca="1">IF(AND(Tableau1[[#This Row],[Retard]]&gt;=21,Tableau1[[#This Row],[Retard]]&lt;=35),Tableau1[[#This Row],[Montant]],"")</f>
        <v/>
      </c>
      <c r="K47" s="2">
        <f ca="1">IF(AND(Tableau1[[#This Row],[Retard]]&gt;=36,Tableau1[[#This Row],[Retard]]&lt;=60),Tableau1[[#This Row],[Montant]],"")</f>
        <v>365</v>
      </c>
      <c r="L47" s="6" t="str">
        <f ca="1">IF(Tableau1[[#This Row],[Retard]]&gt;60,Tableau1[[#This Row],[Montant]],"")</f>
        <v/>
      </c>
    </row>
    <row r="48" spans="1:12" x14ac:dyDescent="0.25">
      <c r="A48" s="2" t="s">
        <v>104</v>
      </c>
      <c r="B48" s="2" t="s">
        <v>105</v>
      </c>
      <c r="C48" s="2" t="s">
        <v>106</v>
      </c>
      <c r="D48" s="2">
        <v>386</v>
      </c>
      <c r="E48" s="3">
        <v>44656</v>
      </c>
      <c r="F48" s="5">
        <f ca="1">TODAY()-Tableau1[[#This Row],[Date]]</f>
        <v>8</v>
      </c>
      <c r="H48" s="2">
        <f ca="1">IF(Tableau1[[#This Row],[Retard]]&lt;10,Tableau1[[#This Row],[Montant]],"")</f>
        <v>386</v>
      </c>
      <c r="I48" s="2" t="str">
        <f ca="1">IF(AND(Tableau1[[#This Row],[Retard]]&gt;=10,Tableau1[[#This Row],[Retard]]&lt;=20),Tableau1[[#This Row],[Montant]],"")</f>
        <v/>
      </c>
      <c r="J48" s="2" t="str">
        <f ca="1">IF(AND(Tableau1[[#This Row],[Retard]]&gt;=21,Tableau1[[#This Row],[Retard]]&lt;=35),Tableau1[[#This Row],[Montant]],"")</f>
        <v/>
      </c>
      <c r="K48" s="2" t="str">
        <f ca="1">IF(AND(Tableau1[[#This Row],[Retard]]&gt;=36,Tableau1[[#This Row],[Retard]]&lt;=60),Tableau1[[#This Row],[Montant]],"")</f>
        <v/>
      </c>
      <c r="L48" s="6" t="str">
        <f ca="1">IF(Tableau1[[#This Row],[Retard]]&gt;60,Tableau1[[#This Row],[Montant]],"")</f>
        <v/>
      </c>
    </row>
    <row r="49" spans="1:12" x14ac:dyDescent="0.25">
      <c r="A49" s="2" t="s">
        <v>107</v>
      </c>
      <c r="B49" s="2" t="s">
        <v>108</v>
      </c>
      <c r="C49" s="2" t="s">
        <v>109</v>
      </c>
      <c r="D49" s="2">
        <v>105</v>
      </c>
      <c r="E49" s="3">
        <v>44573</v>
      </c>
      <c r="F49" s="5">
        <f ca="1">TODAY()-Tableau1[[#This Row],[Date]]</f>
        <v>91</v>
      </c>
      <c r="H49" s="2" t="str">
        <f ca="1">IF(Tableau1[[#This Row],[Retard]]&lt;10,Tableau1[[#This Row],[Montant]],"")</f>
        <v/>
      </c>
      <c r="I49" s="2" t="str">
        <f ca="1">IF(AND(Tableau1[[#This Row],[Retard]]&gt;=10,Tableau1[[#This Row],[Retard]]&lt;=20),Tableau1[[#This Row],[Montant]],"")</f>
        <v/>
      </c>
      <c r="J49" s="2" t="str">
        <f ca="1">IF(AND(Tableau1[[#This Row],[Retard]]&gt;=21,Tableau1[[#This Row],[Retard]]&lt;=35),Tableau1[[#This Row],[Montant]],"")</f>
        <v/>
      </c>
      <c r="K49" s="2" t="str">
        <f ca="1">IF(AND(Tableau1[[#This Row],[Retard]]&gt;=36,Tableau1[[#This Row],[Retard]]&lt;=60),Tableau1[[#This Row],[Montant]],"")</f>
        <v/>
      </c>
      <c r="L49" s="6">
        <f ca="1">IF(Tableau1[[#This Row],[Retard]]&gt;60,Tableau1[[#This Row],[Montant]],"")</f>
        <v>105</v>
      </c>
    </row>
    <row r="50" spans="1:12" x14ac:dyDescent="0.25">
      <c r="A50" s="2" t="s">
        <v>110</v>
      </c>
      <c r="B50" s="2" t="s">
        <v>111</v>
      </c>
      <c r="C50" s="2" t="s">
        <v>112</v>
      </c>
      <c r="D50" s="2">
        <v>465</v>
      </c>
      <c r="E50" s="3">
        <v>44567</v>
      </c>
      <c r="F50" s="5">
        <f ca="1">TODAY()-Tableau1[[#This Row],[Date]]</f>
        <v>97</v>
      </c>
      <c r="H50" s="2" t="str">
        <f ca="1">IF(Tableau1[[#This Row],[Retard]]&lt;10,Tableau1[[#This Row],[Montant]],"")</f>
        <v/>
      </c>
      <c r="I50" s="2" t="str">
        <f ca="1">IF(AND(Tableau1[[#This Row],[Retard]]&gt;=10,Tableau1[[#This Row],[Retard]]&lt;=20),Tableau1[[#This Row],[Montant]],"")</f>
        <v/>
      </c>
      <c r="J50" s="2" t="str">
        <f ca="1">IF(AND(Tableau1[[#This Row],[Retard]]&gt;=21,Tableau1[[#This Row],[Retard]]&lt;=35),Tableau1[[#This Row],[Montant]],"")</f>
        <v/>
      </c>
      <c r="K50" s="2" t="str">
        <f ca="1">IF(AND(Tableau1[[#This Row],[Retard]]&gt;=36,Tableau1[[#This Row],[Retard]]&lt;=60),Tableau1[[#This Row],[Montant]],"")</f>
        <v/>
      </c>
      <c r="L50" s="6">
        <f ca="1">IF(Tableau1[[#This Row],[Retard]]&gt;60,Tableau1[[#This Row],[Montant]],"")</f>
        <v>465</v>
      </c>
    </row>
    <row r="51" spans="1:12" x14ac:dyDescent="0.25">
      <c r="A51" s="2" t="s">
        <v>113</v>
      </c>
      <c r="B51" s="2" t="s">
        <v>114</v>
      </c>
      <c r="C51" s="2" t="s">
        <v>115</v>
      </c>
      <c r="D51" s="2">
        <v>239</v>
      </c>
      <c r="E51" s="3">
        <v>44587</v>
      </c>
      <c r="F51" s="5">
        <f ca="1">TODAY()-Tableau1[[#This Row],[Date]]</f>
        <v>77</v>
      </c>
      <c r="H51" s="2" t="str">
        <f ca="1">IF(Tableau1[[#This Row],[Retard]]&lt;10,Tableau1[[#This Row],[Montant]],"")</f>
        <v/>
      </c>
      <c r="I51" s="2" t="str">
        <f ca="1">IF(AND(Tableau1[[#This Row],[Retard]]&gt;=10,Tableau1[[#This Row],[Retard]]&lt;=20),Tableau1[[#This Row],[Montant]],"")</f>
        <v/>
      </c>
      <c r="J51" s="2" t="str">
        <f ca="1">IF(AND(Tableau1[[#This Row],[Retard]]&gt;=21,Tableau1[[#This Row],[Retard]]&lt;=35),Tableau1[[#This Row],[Montant]],"")</f>
        <v/>
      </c>
      <c r="K51" s="2" t="str">
        <f ca="1">IF(AND(Tableau1[[#This Row],[Retard]]&gt;=36,Tableau1[[#This Row],[Retard]]&lt;=60),Tableau1[[#This Row],[Montant]],"")</f>
        <v/>
      </c>
      <c r="L51" s="6">
        <f ca="1">IF(Tableau1[[#This Row],[Retard]]&gt;60,Tableau1[[#This Row],[Montant]],"")</f>
        <v>239</v>
      </c>
    </row>
    <row r="52" spans="1:12" x14ac:dyDescent="0.25">
      <c r="A52" s="2" t="s">
        <v>116</v>
      </c>
      <c r="B52" s="2" t="s">
        <v>117</v>
      </c>
      <c r="C52" s="2" t="s">
        <v>118</v>
      </c>
      <c r="D52" s="2">
        <v>824</v>
      </c>
      <c r="E52" s="3">
        <v>44616</v>
      </c>
      <c r="F52" s="5">
        <f ca="1">TODAY()-Tableau1[[#This Row],[Date]]</f>
        <v>48</v>
      </c>
      <c r="H52" s="2" t="str">
        <f ca="1">IF(Tableau1[[#This Row],[Retard]]&lt;10,Tableau1[[#This Row],[Montant]],"")</f>
        <v/>
      </c>
      <c r="I52" s="2" t="str">
        <f ca="1">IF(AND(Tableau1[[#This Row],[Retard]]&gt;=10,Tableau1[[#This Row],[Retard]]&lt;=20),Tableau1[[#This Row],[Montant]],"")</f>
        <v/>
      </c>
      <c r="J52" s="2" t="str">
        <f ca="1">IF(AND(Tableau1[[#This Row],[Retard]]&gt;=21,Tableau1[[#This Row],[Retard]]&lt;=35),Tableau1[[#This Row],[Montant]],"")</f>
        <v/>
      </c>
      <c r="K52" s="2">
        <f ca="1">IF(AND(Tableau1[[#This Row],[Retard]]&gt;=36,Tableau1[[#This Row],[Retard]]&lt;=60),Tableau1[[#This Row],[Montant]],"")</f>
        <v>824</v>
      </c>
      <c r="L52" s="6" t="str">
        <f ca="1">IF(Tableau1[[#This Row],[Retard]]&gt;60,Tableau1[[#This Row],[Montant]],"")</f>
        <v/>
      </c>
    </row>
    <row r="53" spans="1:12" x14ac:dyDescent="0.25">
      <c r="A53" s="2" t="s">
        <v>119</v>
      </c>
      <c r="B53" s="2" t="s">
        <v>120</v>
      </c>
      <c r="C53" s="2" t="s">
        <v>121</v>
      </c>
      <c r="D53" s="2">
        <v>251</v>
      </c>
      <c r="E53" s="3">
        <v>44639</v>
      </c>
      <c r="F53" s="5">
        <f ca="1">TODAY()-Tableau1[[#This Row],[Date]]</f>
        <v>25</v>
      </c>
      <c r="H53" s="2" t="str">
        <f ca="1">IF(Tableau1[[#This Row],[Retard]]&lt;10,Tableau1[[#This Row],[Montant]],"")</f>
        <v/>
      </c>
      <c r="I53" s="2" t="str">
        <f ca="1">IF(AND(Tableau1[[#This Row],[Retard]]&gt;=10,Tableau1[[#This Row],[Retard]]&lt;=20),Tableau1[[#This Row],[Montant]],"")</f>
        <v/>
      </c>
      <c r="J53" s="2">
        <f ca="1">IF(AND(Tableau1[[#This Row],[Retard]]&gt;=21,Tableau1[[#This Row],[Retard]]&lt;=35),Tableau1[[#This Row],[Montant]],"")</f>
        <v>251</v>
      </c>
      <c r="K53" s="2" t="str">
        <f ca="1">IF(AND(Tableau1[[#This Row],[Retard]]&gt;=36,Tableau1[[#This Row],[Retard]]&lt;=60),Tableau1[[#This Row],[Montant]],"")</f>
        <v/>
      </c>
      <c r="L53" s="6" t="str">
        <f ca="1">IF(Tableau1[[#This Row],[Retard]]&gt;60,Tableau1[[#This Row],[Montant]],"")</f>
        <v/>
      </c>
    </row>
    <row r="54" spans="1:12" x14ac:dyDescent="0.25">
      <c r="A54" s="2" t="s">
        <v>122</v>
      </c>
      <c r="B54" s="2" t="s">
        <v>123</v>
      </c>
      <c r="C54" s="2" t="s">
        <v>75</v>
      </c>
      <c r="D54" s="2">
        <v>939</v>
      </c>
      <c r="E54" s="3">
        <v>44567</v>
      </c>
      <c r="F54" s="5">
        <f ca="1">TODAY()-Tableau1[[#This Row],[Date]]</f>
        <v>97</v>
      </c>
      <c r="H54" s="2" t="str">
        <f ca="1">IF(Tableau1[[#This Row],[Retard]]&lt;10,Tableau1[[#This Row],[Montant]],"")</f>
        <v/>
      </c>
      <c r="I54" s="2" t="str">
        <f ca="1">IF(AND(Tableau1[[#This Row],[Retard]]&gt;=10,Tableau1[[#This Row],[Retard]]&lt;=20),Tableau1[[#This Row],[Montant]],"")</f>
        <v/>
      </c>
      <c r="J54" s="2" t="str">
        <f ca="1">IF(AND(Tableau1[[#This Row],[Retard]]&gt;=21,Tableau1[[#This Row],[Retard]]&lt;=35),Tableau1[[#This Row],[Montant]],"")</f>
        <v/>
      </c>
      <c r="K54" s="2" t="str">
        <f ca="1">IF(AND(Tableau1[[#This Row],[Retard]]&gt;=36,Tableau1[[#This Row],[Retard]]&lt;=60),Tableau1[[#This Row],[Montant]],"")</f>
        <v/>
      </c>
      <c r="L54" s="6">
        <f ca="1">IF(Tableau1[[#This Row],[Retard]]&gt;60,Tableau1[[#This Row],[Montant]],"")</f>
        <v>939</v>
      </c>
    </row>
    <row r="55" spans="1:12" x14ac:dyDescent="0.25">
      <c r="A55" s="2" t="s">
        <v>124</v>
      </c>
      <c r="B55" s="2" t="s">
        <v>125</v>
      </c>
      <c r="C55" s="2" t="s">
        <v>126</v>
      </c>
      <c r="D55" s="2">
        <v>110</v>
      </c>
      <c r="E55" s="3">
        <v>44638</v>
      </c>
      <c r="F55" s="5">
        <f ca="1">TODAY()-Tableau1[[#This Row],[Date]]</f>
        <v>26</v>
      </c>
      <c r="H55" s="2" t="str">
        <f ca="1">IF(Tableau1[[#This Row],[Retard]]&lt;10,Tableau1[[#This Row],[Montant]],"")</f>
        <v/>
      </c>
      <c r="I55" s="2" t="str">
        <f ca="1">IF(AND(Tableau1[[#This Row],[Retard]]&gt;=10,Tableau1[[#This Row],[Retard]]&lt;=20),Tableau1[[#This Row],[Montant]],"")</f>
        <v/>
      </c>
      <c r="J55" s="2">
        <f ca="1">IF(AND(Tableau1[[#This Row],[Retard]]&gt;=21,Tableau1[[#This Row],[Retard]]&lt;=35),Tableau1[[#This Row],[Montant]],"")</f>
        <v>110</v>
      </c>
      <c r="K55" s="2" t="str">
        <f ca="1">IF(AND(Tableau1[[#This Row],[Retard]]&gt;=36,Tableau1[[#This Row],[Retard]]&lt;=60),Tableau1[[#This Row],[Montant]],"")</f>
        <v/>
      </c>
      <c r="L55" s="6" t="str">
        <f ca="1">IF(Tableau1[[#This Row],[Retard]]&gt;60,Tableau1[[#This Row],[Montant]],"")</f>
        <v/>
      </c>
    </row>
    <row r="56" spans="1:12" x14ac:dyDescent="0.25">
      <c r="A56" s="2" t="s">
        <v>127</v>
      </c>
      <c r="B56" s="2" t="s">
        <v>128</v>
      </c>
      <c r="C56" s="2" t="s">
        <v>129</v>
      </c>
      <c r="D56" s="2">
        <v>260</v>
      </c>
      <c r="E56" s="3">
        <v>44609</v>
      </c>
      <c r="F56" s="5">
        <f ca="1">TODAY()-Tableau1[[#This Row],[Date]]</f>
        <v>55</v>
      </c>
      <c r="H56" s="2" t="str">
        <f ca="1">IF(Tableau1[[#This Row],[Retard]]&lt;10,Tableau1[[#This Row],[Montant]],"")</f>
        <v/>
      </c>
      <c r="I56" s="2" t="str">
        <f ca="1">IF(AND(Tableau1[[#This Row],[Retard]]&gt;=10,Tableau1[[#This Row],[Retard]]&lt;=20),Tableau1[[#This Row],[Montant]],"")</f>
        <v/>
      </c>
      <c r="J56" s="2" t="str">
        <f ca="1">IF(AND(Tableau1[[#This Row],[Retard]]&gt;=21,Tableau1[[#This Row],[Retard]]&lt;=35),Tableau1[[#This Row],[Montant]],"")</f>
        <v/>
      </c>
      <c r="K56" s="2">
        <f ca="1">IF(AND(Tableau1[[#This Row],[Retard]]&gt;=36,Tableau1[[#This Row],[Retard]]&lt;=60),Tableau1[[#This Row],[Montant]],"")</f>
        <v>260</v>
      </c>
      <c r="L56" s="6" t="str">
        <f ca="1">IF(Tableau1[[#This Row],[Retard]]&gt;60,Tableau1[[#This Row],[Montant]],"")</f>
        <v/>
      </c>
    </row>
    <row r="57" spans="1:12" x14ac:dyDescent="0.25">
      <c r="A57" s="2" t="s">
        <v>130</v>
      </c>
      <c r="B57" s="2" t="s">
        <v>131</v>
      </c>
      <c r="C57" s="2" t="s">
        <v>115</v>
      </c>
      <c r="D57" s="2">
        <v>602</v>
      </c>
      <c r="E57" s="3">
        <v>44653</v>
      </c>
      <c r="F57" s="5">
        <f ca="1">TODAY()-Tableau1[[#This Row],[Date]]</f>
        <v>11</v>
      </c>
      <c r="H57" s="2" t="str">
        <f ca="1">IF(Tableau1[[#This Row],[Retard]]&lt;10,Tableau1[[#This Row],[Montant]],"")</f>
        <v/>
      </c>
      <c r="I57" s="2">
        <f ca="1">IF(AND(Tableau1[[#This Row],[Retard]]&gt;=10,Tableau1[[#This Row],[Retard]]&lt;=20),Tableau1[[#This Row],[Montant]],"")</f>
        <v>602</v>
      </c>
      <c r="J57" s="2" t="str">
        <f ca="1">IF(AND(Tableau1[[#This Row],[Retard]]&gt;=21,Tableau1[[#This Row],[Retard]]&lt;=35),Tableau1[[#This Row],[Montant]],"")</f>
        <v/>
      </c>
      <c r="K57" s="2" t="str">
        <f ca="1">IF(AND(Tableau1[[#This Row],[Retard]]&gt;=36,Tableau1[[#This Row],[Retard]]&lt;=60),Tableau1[[#This Row],[Montant]],"")</f>
        <v/>
      </c>
      <c r="L57" s="6" t="str">
        <f ca="1">IF(Tableau1[[#This Row],[Retard]]&gt;60,Tableau1[[#This Row],[Montant]],"")</f>
        <v/>
      </c>
    </row>
    <row r="58" spans="1:12" x14ac:dyDescent="0.25">
      <c r="A58" s="2" t="s">
        <v>132</v>
      </c>
      <c r="B58" s="2" t="s">
        <v>133</v>
      </c>
      <c r="C58" s="2" t="s">
        <v>134</v>
      </c>
      <c r="D58" s="2">
        <v>408</v>
      </c>
      <c r="E58" s="3">
        <v>44592</v>
      </c>
      <c r="F58" s="5">
        <f ca="1">TODAY()-Tableau1[[#This Row],[Date]]</f>
        <v>72</v>
      </c>
      <c r="H58" s="2" t="str">
        <f ca="1">IF(Tableau1[[#This Row],[Retard]]&lt;10,Tableau1[[#This Row],[Montant]],"")</f>
        <v/>
      </c>
      <c r="I58" s="2" t="str">
        <f ca="1">IF(AND(Tableau1[[#This Row],[Retard]]&gt;=10,Tableau1[[#This Row],[Retard]]&lt;=20),Tableau1[[#This Row],[Montant]],"")</f>
        <v/>
      </c>
      <c r="J58" s="2" t="str">
        <f ca="1">IF(AND(Tableau1[[#This Row],[Retard]]&gt;=21,Tableau1[[#This Row],[Retard]]&lt;=35),Tableau1[[#This Row],[Montant]],"")</f>
        <v/>
      </c>
      <c r="K58" s="2" t="str">
        <f ca="1">IF(AND(Tableau1[[#This Row],[Retard]]&gt;=36,Tableau1[[#This Row],[Retard]]&lt;=60),Tableau1[[#This Row],[Montant]],"")</f>
        <v/>
      </c>
      <c r="L58" s="6">
        <f ca="1">IF(Tableau1[[#This Row],[Retard]]&gt;60,Tableau1[[#This Row],[Montant]],"")</f>
        <v>408</v>
      </c>
    </row>
    <row r="59" spans="1:12" x14ac:dyDescent="0.25">
      <c r="A59" s="2" t="s">
        <v>135</v>
      </c>
      <c r="B59" s="2" t="s">
        <v>136</v>
      </c>
      <c r="C59" s="2" t="s">
        <v>137</v>
      </c>
      <c r="D59" s="2">
        <v>657</v>
      </c>
      <c r="E59" s="3">
        <v>44629</v>
      </c>
      <c r="F59" s="5">
        <f ca="1">TODAY()-Tableau1[[#This Row],[Date]]</f>
        <v>35</v>
      </c>
      <c r="H59" s="2" t="str">
        <f ca="1">IF(Tableau1[[#This Row],[Retard]]&lt;10,Tableau1[[#This Row],[Montant]],"")</f>
        <v/>
      </c>
      <c r="I59" s="2" t="str">
        <f ca="1">IF(AND(Tableau1[[#This Row],[Retard]]&gt;=10,Tableau1[[#This Row],[Retard]]&lt;=20),Tableau1[[#This Row],[Montant]],"")</f>
        <v/>
      </c>
      <c r="J59" s="2">
        <f ca="1">IF(AND(Tableau1[[#This Row],[Retard]]&gt;=21,Tableau1[[#This Row],[Retard]]&lt;=35),Tableau1[[#This Row],[Montant]],"")</f>
        <v>657</v>
      </c>
      <c r="K59" s="2" t="str">
        <f ca="1">IF(AND(Tableau1[[#This Row],[Retard]]&gt;=36,Tableau1[[#This Row],[Retard]]&lt;=60),Tableau1[[#This Row],[Montant]],"")</f>
        <v/>
      </c>
      <c r="L59" s="6" t="str">
        <f ca="1">IF(Tableau1[[#This Row],[Retard]]&gt;60,Tableau1[[#This Row],[Montant]],"")</f>
        <v/>
      </c>
    </row>
    <row r="60" spans="1:12" x14ac:dyDescent="0.25">
      <c r="A60" s="2" t="s">
        <v>138</v>
      </c>
      <c r="B60" s="2" t="s">
        <v>139</v>
      </c>
      <c r="C60" s="2" t="s">
        <v>86</v>
      </c>
      <c r="D60" s="2">
        <v>706</v>
      </c>
      <c r="E60" s="3">
        <v>44623</v>
      </c>
      <c r="F60" s="5">
        <f ca="1">TODAY()-Tableau1[[#This Row],[Date]]</f>
        <v>41</v>
      </c>
      <c r="H60" s="2" t="str">
        <f ca="1">IF(Tableau1[[#This Row],[Retard]]&lt;10,Tableau1[[#This Row],[Montant]],"")</f>
        <v/>
      </c>
      <c r="I60" s="2" t="str">
        <f ca="1">IF(AND(Tableau1[[#This Row],[Retard]]&gt;=10,Tableau1[[#This Row],[Retard]]&lt;=20),Tableau1[[#This Row],[Montant]],"")</f>
        <v/>
      </c>
      <c r="J60" s="2" t="str">
        <f ca="1">IF(AND(Tableau1[[#This Row],[Retard]]&gt;=21,Tableau1[[#This Row],[Retard]]&lt;=35),Tableau1[[#This Row],[Montant]],"")</f>
        <v/>
      </c>
      <c r="K60" s="2">
        <f ca="1">IF(AND(Tableau1[[#This Row],[Retard]]&gt;=36,Tableau1[[#This Row],[Retard]]&lt;=60),Tableau1[[#This Row],[Montant]],"")</f>
        <v>706</v>
      </c>
      <c r="L60" s="6" t="str">
        <f ca="1">IF(Tableau1[[#This Row],[Retard]]&gt;60,Tableau1[[#This Row],[Montant]],"")</f>
        <v/>
      </c>
    </row>
    <row r="61" spans="1:12" x14ac:dyDescent="0.25">
      <c r="A61" s="2" t="s">
        <v>140</v>
      </c>
      <c r="B61" s="2" t="s">
        <v>141</v>
      </c>
      <c r="C61" s="2" t="s">
        <v>115</v>
      </c>
      <c r="D61" s="2">
        <v>911</v>
      </c>
      <c r="E61" s="3">
        <v>44595</v>
      </c>
      <c r="F61" s="5">
        <f ca="1">TODAY()-Tableau1[[#This Row],[Date]]</f>
        <v>69</v>
      </c>
      <c r="H61" s="2" t="str">
        <f ca="1">IF(Tableau1[[#This Row],[Retard]]&lt;10,Tableau1[[#This Row],[Montant]],"")</f>
        <v/>
      </c>
      <c r="I61" s="2" t="str">
        <f ca="1">IF(AND(Tableau1[[#This Row],[Retard]]&gt;=10,Tableau1[[#This Row],[Retard]]&lt;=20),Tableau1[[#This Row],[Montant]],"")</f>
        <v/>
      </c>
      <c r="J61" s="2" t="str">
        <f ca="1">IF(AND(Tableau1[[#This Row],[Retard]]&gt;=21,Tableau1[[#This Row],[Retard]]&lt;=35),Tableau1[[#This Row],[Montant]],"")</f>
        <v/>
      </c>
      <c r="K61" s="2" t="str">
        <f ca="1">IF(AND(Tableau1[[#This Row],[Retard]]&gt;=36,Tableau1[[#This Row],[Retard]]&lt;=60),Tableau1[[#This Row],[Montant]],"")</f>
        <v/>
      </c>
      <c r="L61" s="6">
        <f ca="1">IF(Tableau1[[#This Row],[Retard]]&gt;60,Tableau1[[#This Row],[Montant]],"")</f>
        <v>911</v>
      </c>
    </row>
    <row r="62" spans="1:12" x14ac:dyDescent="0.25">
      <c r="A62" s="2" t="s">
        <v>142</v>
      </c>
      <c r="B62" s="2" t="s">
        <v>143</v>
      </c>
      <c r="C62" s="2" t="s">
        <v>12</v>
      </c>
      <c r="D62" s="2">
        <v>943</v>
      </c>
      <c r="E62" s="3">
        <v>44591</v>
      </c>
      <c r="F62" s="5">
        <f ca="1">TODAY()-Tableau1[[#This Row],[Date]]</f>
        <v>73</v>
      </c>
      <c r="H62" s="2" t="str">
        <f ca="1">IF(Tableau1[[#This Row],[Retard]]&lt;10,Tableau1[[#This Row],[Montant]],"")</f>
        <v/>
      </c>
      <c r="I62" s="2" t="str">
        <f ca="1">IF(AND(Tableau1[[#This Row],[Retard]]&gt;=10,Tableau1[[#This Row],[Retard]]&lt;=20),Tableau1[[#This Row],[Montant]],"")</f>
        <v/>
      </c>
      <c r="J62" s="2" t="str">
        <f ca="1">IF(AND(Tableau1[[#This Row],[Retard]]&gt;=21,Tableau1[[#This Row],[Retard]]&lt;=35),Tableau1[[#This Row],[Montant]],"")</f>
        <v/>
      </c>
      <c r="K62" s="2" t="str">
        <f ca="1">IF(AND(Tableau1[[#This Row],[Retard]]&gt;=36,Tableau1[[#This Row],[Retard]]&lt;=60),Tableau1[[#This Row],[Montant]],"")</f>
        <v/>
      </c>
      <c r="L62" s="6">
        <f ca="1">IF(Tableau1[[#This Row],[Retard]]&gt;60,Tableau1[[#This Row],[Montant]],"")</f>
        <v>943</v>
      </c>
    </row>
    <row r="63" spans="1:12" x14ac:dyDescent="0.25">
      <c r="A63" s="2" t="s">
        <v>144</v>
      </c>
      <c r="B63" s="2" t="s">
        <v>145</v>
      </c>
      <c r="C63" s="2" t="s">
        <v>93</v>
      </c>
      <c r="D63" s="2">
        <v>224</v>
      </c>
      <c r="E63" s="3">
        <v>44625</v>
      </c>
      <c r="F63" s="5">
        <f ca="1">TODAY()-Tableau1[[#This Row],[Date]]</f>
        <v>39</v>
      </c>
      <c r="H63" s="2" t="str">
        <f ca="1">IF(Tableau1[[#This Row],[Retard]]&lt;10,Tableau1[[#This Row],[Montant]],"")</f>
        <v/>
      </c>
      <c r="I63" s="2" t="str">
        <f ca="1">IF(AND(Tableau1[[#This Row],[Retard]]&gt;=10,Tableau1[[#This Row],[Retard]]&lt;=20),Tableau1[[#This Row],[Montant]],"")</f>
        <v/>
      </c>
      <c r="J63" s="2" t="str">
        <f ca="1">IF(AND(Tableau1[[#This Row],[Retard]]&gt;=21,Tableau1[[#This Row],[Retard]]&lt;=35),Tableau1[[#This Row],[Montant]],"")</f>
        <v/>
      </c>
      <c r="K63" s="2">
        <f ca="1">IF(AND(Tableau1[[#This Row],[Retard]]&gt;=36,Tableau1[[#This Row],[Retard]]&lt;=60),Tableau1[[#This Row],[Montant]],"")</f>
        <v>224</v>
      </c>
      <c r="L63" s="6" t="str">
        <f ca="1">IF(Tableau1[[#This Row],[Retard]]&gt;60,Tableau1[[#This Row],[Montant]],"")</f>
        <v/>
      </c>
    </row>
    <row r="64" spans="1:12" x14ac:dyDescent="0.25">
      <c r="A64" s="2" t="s">
        <v>146</v>
      </c>
      <c r="B64" s="2" t="s">
        <v>147</v>
      </c>
      <c r="C64" s="2" t="s">
        <v>38</v>
      </c>
      <c r="D64" s="2">
        <v>866</v>
      </c>
      <c r="E64" s="3">
        <v>44569</v>
      </c>
      <c r="F64" s="5">
        <f ca="1">TODAY()-Tableau1[[#This Row],[Date]]</f>
        <v>95</v>
      </c>
      <c r="H64" s="2" t="str">
        <f ca="1">IF(Tableau1[[#This Row],[Retard]]&lt;10,Tableau1[[#This Row],[Montant]],"")</f>
        <v/>
      </c>
      <c r="I64" s="2" t="str">
        <f ca="1">IF(AND(Tableau1[[#This Row],[Retard]]&gt;=10,Tableau1[[#This Row],[Retard]]&lt;=20),Tableau1[[#This Row],[Montant]],"")</f>
        <v/>
      </c>
      <c r="J64" s="2" t="str">
        <f ca="1">IF(AND(Tableau1[[#This Row],[Retard]]&gt;=21,Tableau1[[#This Row],[Retard]]&lt;=35),Tableau1[[#This Row],[Montant]],"")</f>
        <v/>
      </c>
      <c r="K64" s="2" t="str">
        <f ca="1">IF(AND(Tableau1[[#This Row],[Retard]]&gt;=36,Tableau1[[#This Row],[Retard]]&lt;=60),Tableau1[[#This Row],[Montant]],"")</f>
        <v/>
      </c>
      <c r="L64" s="6">
        <f ca="1">IF(Tableau1[[#This Row],[Retard]]&gt;60,Tableau1[[#This Row],[Montant]],"")</f>
        <v>866</v>
      </c>
    </row>
    <row r="65" spans="1:12" x14ac:dyDescent="0.25">
      <c r="A65" s="2" t="s">
        <v>148</v>
      </c>
      <c r="B65" s="2" t="s">
        <v>149</v>
      </c>
      <c r="C65" s="2" t="s">
        <v>150</v>
      </c>
      <c r="D65" s="2">
        <v>601</v>
      </c>
      <c r="E65" s="3">
        <v>44628</v>
      </c>
      <c r="F65" s="5">
        <f ca="1">TODAY()-Tableau1[[#This Row],[Date]]</f>
        <v>36</v>
      </c>
      <c r="H65" s="2" t="str">
        <f ca="1">IF(Tableau1[[#This Row],[Retard]]&lt;10,Tableau1[[#This Row],[Montant]],"")</f>
        <v/>
      </c>
      <c r="I65" s="2" t="str">
        <f ca="1">IF(AND(Tableau1[[#This Row],[Retard]]&gt;=10,Tableau1[[#This Row],[Retard]]&lt;=20),Tableau1[[#This Row],[Montant]],"")</f>
        <v/>
      </c>
      <c r="J65" s="2" t="str">
        <f ca="1">IF(AND(Tableau1[[#This Row],[Retard]]&gt;=21,Tableau1[[#This Row],[Retard]]&lt;=35),Tableau1[[#This Row],[Montant]],"")</f>
        <v/>
      </c>
      <c r="K65" s="2">
        <f ca="1">IF(AND(Tableau1[[#This Row],[Retard]]&gt;=36,Tableau1[[#This Row],[Retard]]&lt;=60),Tableau1[[#This Row],[Montant]],"")</f>
        <v>601</v>
      </c>
      <c r="L65" s="6" t="str">
        <f ca="1">IF(Tableau1[[#This Row],[Retard]]&gt;60,Tableau1[[#This Row],[Montant]],"")</f>
        <v/>
      </c>
    </row>
    <row r="66" spans="1:12" x14ac:dyDescent="0.25">
      <c r="A66" s="2" t="s">
        <v>151</v>
      </c>
      <c r="B66" s="2" t="s">
        <v>152</v>
      </c>
      <c r="C66" s="2" t="s">
        <v>55</v>
      </c>
      <c r="D66" s="2">
        <v>801</v>
      </c>
      <c r="E66" s="3">
        <v>44616</v>
      </c>
      <c r="F66" s="5">
        <f ca="1">TODAY()-Tableau1[[#This Row],[Date]]</f>
        <v>48</v>
      </c>
      <c r="H66" s="2" t="str">
        <f ca="1">IF(Tableau1[[#This Row],[Retard]]&lt;10,Tableau1[[#This Row],[Montant]],"")</f>
        <v/>
      </c>
      <c r="I66" s="2" t="str">
        <f ca="1">IF(AND(Tableau1[[#This Row],[Retard]]&gt;=10,Tableau1[[#This Row],[Retard]]&lt;=20),Tableau1[[#This Row],[Montant]],"")</f>
        <v/>
      </c>
      <c r="J66" s="2" t="str">
        <f ca="1">IF(AND(Tableau1[[#This Row],[Retard]]&gt;=21,Tableau1[[#This Row],[Retard]]&lt;=35),Tableau1[[#This Row],[Montant]],"")</f>
        <v/>
      </c>
      <c r="K66" s="2">
        <f ca="1">IF(AND(Tableau1[[#This Row],[Retard]]&gt;=36,Tableau1[[#This Row],[Retard]]&lt;=60),Tableau1[[#This Row],[Montant]],"")</f>
        <v>801</v>
      </c>
      <c r="L66" s="6" t="str">
        <f ca="1">IF(Tableau1[[#This Row],[Retard]]&gt;60,Tableau1[[#This Row],[Montant]],"")</f>
        <v/>
      </c>
    </row>
    <row r="67" spans="1:12" x14ac:dyDescent="0.25">
      <c r="A67" s="2" t="s">
        <v>153</v>
      </c>
      <c r="B67" s="2" t="s">
        <v>62</v>
      </c>
      <c r="C67" s="2" t="s">
        <v>126</v>
      </c>
      <c r="D67" s="2">
        <v>982</v>
      </c>
      <c r="E67" s="3">
        <v>44658</v>
      </c>
      <c r="F67" s="5">
        <f ca="1">TODAY()-Tableau1[[#This Row],[Date]]</f>
        <v>6</v>
      </c>
      <c r="H67" s="2">
        <f ca="1">IF(Tableau1[[#This Row],[Retard]]&lt;10,Tableau1[[#This Row],[Montant]],"")</f>
        <v>982</v>
      </c>
      <c r="I67" s="2" t="str">
        <f ca="1">IF(AND(Tableau1[[#This Row],[Retard]]&gt;=10,Tableau1[[#This Row],[Retard]]&lt;=20),Tableau1[[#This Row],[Montant]],"")</f>
        <v/>
      </c>
      <c r="J67" s="2" t="str">
        <f ca="1">IF(AND(Tableau1[[#This Row],[Retard]]&gt;=21,Tableau1[[#This Row],[Retard]]&lt;=35),Tableau1[[#This Row],[Montant]],"")</f>
        <v/>
      </c>
      <c r="K67" s="2" t="str">
        <f ca="1">IF(AND(Tableau1[[#This Row],[Retard]]&gt;=36,Tableau1[[#This Row],[Retard]]&lt;=60),Tableau1[[#This Row],[Montant]],"")</f>
        <v/>
      </c>
      <c r="L67" s="6" t="str">
        <f ca="1">IF(Tableau1[[#This Row],[Retard]]&gt;60,Tableau1[[#This Row],[Montant]],"")</f>
        <v/>
      </c>
    </row>
    <row r="68" spans="1:12" x14ac:dyDescent="0.25">
      <c r="A68" s="2" t="s">
        <v>154</v>
      </c>
      <c r="B68" s="2" t="s">
        <v>155</v>
      </c>
      <c r="C68" s="2" t="s">
        <v>156</v>
      </c>
      <c r="D68" s="2">
        <v>119</v>
      </c>
      <c r="E68" s="3">
        <v>44566</v>
      </c>
      <c r="F68" s="5">
        <f ca="1">TODAY()-Tableau1[[#This Row],[Date]]</f>
        <v>98</v>
      </c>
      <c r="H68" s="2" t="str">
        <f ca="1">IF(Tableau1[[#This Row],[Retard]]&lt;10,Tableau1[[#This Row],[Montant]],"")</f>
        <v/>
      </c>
      <c r="I68" s="2" t="str">
        <f ca="1">IF(AND(Tableau1[[#This Row],[Retard]]&gt;=10,Tableau1[[#This Row],[Retard]]&lt;=20),Tableau1[[#This Row],[Montant]],"")</f>
        <v/>
      </c>
      <c r="J68" s="2" t="str">
        <f ca="1">IF(AND(Tableau1[[#This Row],[Retard]]&gt;=21,Tableau1[[#This Row],[Retard]]&lt;=35),Tableau1[[#This Row],[Montant]],"")</f>
        <v/>
      </c>
      <c r="K68" s="2" t="str">
        <f ca="1">IF(AND(Tableau1[[#This Row],[Retard]]&gt;=36,Tableau1[[#This Row],[Retard]]&lt;=60),Tableau1[[#This Row],[Montant]],"")</f>
        <v/>
      </c>
      <c r="L68" s="6">
        <f ca="1">IF(Tableau1[[#This Row],[Retard]]&gt;60,Tableau1[[#This Row],[Montant]],"")</f>
        <v>119</v>
      </c>
    </row>
    <row r="69" spans="1:12" x14ac:dyDescent="0.25">
      <c r="A69" s="2" t="s">
        <v>157</v>
      </c>
      <c r="B69" s="2" t="s">
        <v>158</v>
      </c>
      <c r="C69" s="2" t="s">
        <v>159</v>
      </c>
      <c r="D69" s="2">
        <v>142</v>
      </c>
      <c r="E69" s="3">
        <v>44593</v>
      </c>
      <c r="F69" s="5">
        <f ca="1">TODAY()-Tableau1[[#This Row],[Date]]</f>
        <v>71</v>
      </c>
      <c r="H69" s="2" t="str">
        <f ca="1">IF(Tableau1[[#This Row],[Retard]]&lt;10,Tableau1[[#This Row],[Montant]],"")</f>
        <v/>
      </c>
      <c r="I69" s="2" t="str">
        <f ca="1">IF(AND(Tableau1[[#This Row],[Retard]]&gt;=10,Tableau1[[#This Row],[Retard]]&lt;=20),Tableau1[[#This Row],[Montant]],"")</f>
        <v/>
      </c>
      <c r="J69" s="2" t="str">
        <f ca="1">IF(AND(Tableau1[[#This Row],[Retard]]&gt;=21,Tableau1[[#This Row],[Retard]]&lt;=35),Tableau1[[#This Row],[Montant]],"")</f>
        <v/>
      </c>
      <c r="K69" s="2" t="str">
        <f ca="1">IF(AND(Tableau1[[#This Row],[Retard]]&gt;=36,Tableau1[[#This Row],[Retard]]&lt;=60),Tableau1[[#This Row],[Montant]],"")</f>
        <v/>
      </c>
      <c r="L69" s="6">
        <f ca="1">IF(Tableau1[[#This Row],[Retard]]&gt;60,Tableau1[[#This Row],[Montant]],"")</f>
        <v>142</v>
      </c>
    </row>
    <row r="70" spans="1:12" x14ac:dyDescent="0.25">
      <c r="A70" s="2" t="s">
        <v>160</v>
      </c>
      <c r="B70" s="2" t="s">
        <v>161</v>
      </c>
      <c r="C70" s="2" t="s">
        <v>115</v>
      </c>
      <c r="D70" s="2">
        <v>614</v>
      </c>
      <c r="E70" s="3">
        <v>44658</v>
      </c>
      <c r="F70" s="5">
        <f ca="1">TODAY()-Tableau1[[#This Row],[Date]]</f>
        <v>6</v>
      </c>
      <c r="H70" s="2">
        <f ca="1">IF(Tableau1[[#This Row],[Retard]]&lt;10,Tableau1[[#This Row],[Montant]],"")</f>
        <v>614</v>
      </c>
      <c r="I70" s="2" t="str">
        <f ca="1">IF(AND(Tableau1[[#This Row],[Retard]]&gt;=10,Tableau1[[#This Row],[Retard]]&lt;=20),Tableau1[[#This Row],[Montant]],"")</f>
        <v/>
      </c>
      <c r="J70" s="2" t="str">
        <f ca="1">IF(AND(Tableau1[[#This Row],[Retard]]&gt;=21,Tableau1[[#This Row],[Retard]]&lt;=35),Tableau1[[#This Row],[Montant]],"")</f>
        <v/>
      </c>
      <c r="K70" s="2" t="str">
        <f ca="1">IF(AND(Tableau1[[#This Row],[Retard]]&gt;=36,Tableau1[[#This Row],[Retard]]&lt;=60),Tableau1[[#This Row],[Montant]],"")</f>
        <v/>
      </c>
      <c r="L70" s="6" t="str">
        <f ca="1">IF(Tableau1[[#This Row],[Retard]]&gt;60,Tableau1[[#This Row],[Montant]],"")</f>
        <v/>
      </c>
    </row>
    <row r="71" spans="1:12" x14ac:dyDescent="0.25">
      <c r="A71" s="2" t="s">
        <v>162</v>
      </c>
      <c r="B71" s="2" t="s">
        <v>163</v>
      </c>
      <c r="C71" s="2" t="s">
        <v>75</v>
      </c>
      <c r="D71" s="2">
        <v>709</v>
      </c>
      <c r="E71" s="3">
        <v>44592</v>
      </c>
      <c r="F71" s="5">
        <f ca="1">TODAY()-Tableau1[[#This Row],[Date]]</f>
        <v>72</v>
      </c>
      <c r="H71" s="2" t="str">
        <f ca="1">IF(Tableau1[[#This Row],[Retard]]&lt;10,Tableau1[[#This Row],[Montant]],"")</f>
        <v/>
      </c>
      <c r="I71" s="2" t="str">
        <f ca="1">IF(AND(Tableau1[[#This Row],[Retard]]&gt;=10,Tableau1[[#This Row],[Retard]]&lt;=20),Tableau1[[#This Row],[Montant]],"")</f>
        <v/>
      </c>
      <c r="J71" s="2" t="str">
        <f ca="1">IF(AND(Tableau1[[#This Row],[Retard]]&gt;=21,Tableau1[[#This Row],[Retard]]&lt;=35),Tableau1[[#This Row],[Montant]],"")</f>
        <v/>
      </c>
      <c r="K71" s="2" t="str">
        <f ca="1">IF(AND(Tableau1[[#This Row],[Retard]]&gt;=36,Tableau1[[#This Row],[Retard]]&lt;=60),Tableau1[[#This Row],[Montant]],"")</f>
        <v/>
      </c>
      <c r="L71" s="6">
        <f ca="1">IF(Tableau1[[#This Row],[Retard]]&gt;60,Tableau1[[#This Row],[Montant]],"")</f>
        <v>709</v>
      </c>
    </row>
    <row r="72" spans="1:12" x14ac:dyDescent="0.25">
      <c r="A72" s="2" t="s">
        <v>164</v>
      </c>
      <c r="B72" s="2" t="s">
        <v>165</v>
      </c>
      <c r="C72" s="2" t="s">
        <v>41</v>
      </c>
      <c r="D72" s="2">
        <v>224</v>
      </c>
      <c r="E72" s="3">
        <v>44612</v>
      </c>
      <c r="F72" s="5">
        <f ca="1">TODAY()-Tableau1[[#This Row],[Date]]</f>
        <v>52</v>
      </c>
      <c r="H72" s="2" t="str">
        <f ca="1">IF(Tableau1[[#This Row],[Retard]]&lt;10,Tableau1[[#This Row],[Montant]],"")</f>
        <v/>
      </c>
      <c r="I72" s="2" t="str">
        <f ca="1">IF(AND(Tableau1[[#This Row],[Retard]]&gt;=10,Tableau1[[#This Row],[Retard]]&lt;=20),Tableau1[[#This Row],[Montant]],"")</f>
        <v/>
      </c>
      <c r="J72" s="2" t="str">
        <f ca="1">IF(AND(Tableau1[[#This Row],[Retard]]&gt;=21,Tableau1[[#This Row],[Retard]]&lt;=35),Tableau1[[#This Row],[Montant]],"")</f>
        <v/>
      </c>
      <c r="K72" s="2">
        <f ca="1">IF(AND(Tableau1[[#This Row],[Retard]]&gt;=36,Tableau1[[#This Row],[Retard]]&lt;=60),Tableau1[[#This Row],[Montant]],"")</f>
        <v>224</v>
      </c>
      <c r="L72" s="6" t="str">
        <f ca="1">IF(Tableau1[[#This Row],[Retard]]&gt;60,Tableau1[[#This Row],[Montant]],"")</f>
        <v/>
      </c>
    </row>
    <row r="73" spans="1:12" x14ac:dyDescent="0.25">
      <c r="A73" s="2" t="s">
        <v>166</v>
      </c>
      <c r="B73" s="2" t="s">
        <v>167</v>
      </c>
      <c r="C73" s="2" t="s">
        <v>75</v>
      </c>
      <c r="D73" s="2">
        <v>774</v>
      </c>
      <c r="E73" s="3">
        <v>44610</v>
      </c>
      <c r="F73" s="5">
        <f ca="1">TODAY()-Tableau1[[#This Row],[Date]]</f>
        <v>54</v>
      </c>
      <c r="H73" s="2" t="str">
        <f ca="1">IF(Tableau1[[#This Row],[Retard]]&lt;10,Tableau1[[#This Row],[Montant]],"")</f>
        <v/>
      </c>
      <c r="I73" s="2" t="str">
        <f ca="1">IF(AND(Tableau1[[#This Row],[Retard]]&gt;=10,Tableau1[[#This Row],[Retard]]&lt;=20),Tableau1[[#This Row],[Montant]],"")</f>
        <v/>
      </c>
      <c r="J73" s="2" t="str">
        <f ca="1">IF(AND(Tableau1[[#This Row],[Retard]]&gt;=21,Tableau1[[#This Row],[Retard]]&lt;=35),Tableau1[[#This Row],[Montant]],"")</f>
        <v/>
      </c>
      <c r="K73" s="2">
        <f ca="1">IF(AND(Tableau1[[#This Row],[Retard]]&gt;=36,Tableau1[[#This Row],[Retard]]&lt;=60),Tableau1[[#This Row],[Montant]],"")</f>
        <v>774</v>
      </c>
      <c r="L73" s="6" t="str">
        <f ca="1">IF(Tableau1[[#This Row],[Retard]]&gt;60,Tableau1[[#This Row],[Montant]],"")</f>
        <v/>
      </c>
    </row>
    <row r="74" spans="1:12" x14ac:dyDescent="0.25">
      <c r="A74" s="2" t="s">
        <v>168</v>
      </c>
      <c r="B74" s="2" t="s">
        <v>169</v>
      </c>
      <c r="C74" s="2" t="s">
        <v>103</v>
      </c>
      <c r="D74" s="2">
        <v>233</v>
      </c>
      <c r="E74" s="3">
        <v>44578</v>
      </c>
      <c r="F74" s="5">
        <f ca="1">TODAY()-Tableau1[[#This Row],[Date]]</f>
        <v>86</v>
      </c>
      <c r="H74" s="2" t="str">
        <f ca="1">IF(Tableau1[[#This Row],[Retard]]&lt;10,Tableau1[[#This Row],[Montant]],"")</f>
        <v/>
      </c>
      <c r="I74" s="2" t="str">
        <f ca="1">IF(AND(Tableau1[[#This Row],[Retard]]&gt;=10,Tableau1[[#This Row],[Retard]]&lt;=20),Tableau1[[#This Row],[Montant]],"")</f>
        <v/>
      </c>
      <c r="J74" s="2" t="str">
        <f ca="1">IF(AND(Tableau1[[#This Row],[Retard]]&gt;=21,Tableau1[[#This Row],[Retard]]&lt;=35),Tableau1[[#This Row],[Montant]],"")</f>
        <v/>
      </c>
      <c r="K74" s="2" t="str">
        <f ca="1">IF(AND(Tableau1[[#This Row],[Retard]]&gt;=36,Tableau1[[#This Row],[Retard]]&lt;=60),Tableau1[[#This Row],[Montant]],"")</f>
        <v/>
      </c>
      <c r="L74" s="6">
        <f ca="1">IF(Tableau1[[#This Row],[Retard]]&gt;60,Tableau1[[#This Row],[Montant]],"")</f>
        <v>233</v>
      </c>
    </row>
    <row r="75" spans="1:12" x14ac:dyDescent="0.25">
      <c r="A75" s="2" t="s">
        <v>170</v>
      </c>
      <c r="B75" s="2" t="s">
        <v>171</v>
      </c>
      <c r="C75" s="2" t="s">
        <v>172</v>
      </c>
      <c r="D75" s="2">
        <v>822</v>
      </c>
      <c r="E75" s="3">
        <v>44583</v>
      </c>
      <c r="F75" s="5">
        <f ca="1">TODAY()-Tableau1[[#This Row],[Date]]</f>
        <v>81</v>
      </c>
      <c r="H75" s="2" t="str">
        <f ca="1">IF(Tableau1[[#This Row],[Retard]]&lt;10,Tableau1[[#This Row],[Montant]],"")</f>
        <v/>
      </c>
      <c r="I75" s="2" t="str">
        <f ca="1">IF(AND(Tableau1[[#This Row],[Retard]]&gt;=10,Tableau1[[#This Row],[Retard]]&lt;=20),Tableau1[[#This Row],[Montant]],"")</f>
        <v/>
      </c>
      <c r="J75" s="2" t="str">
        <f ca="1">IF(AND(Tableau1[[#This Row],[Retard]]&gt;=21,Tableau1[[#This Row],[Retard]]&lt;=35),Tableau1[[#This Row],[Montant]],"")</f>
        <v/>
      </c>
      <c r="K75" s="2" t="str">
        <f ca="1">IF(AND(Tableau1[[#This Row],[Retard]]&gt;=36,Tableau1[[#This Row],[Retard]]&lt;=60),Tableau1[[#This Row],[Montant]],"")</f>
        <v/>
      </c>
      <c r="L75" s="6">
        <f ca="1">IF(Tableau1[[#This Row],[Retard]]&gt;60,Tableau1[[#This Row],[Montant]],"")</f>
        <v>822</v>
      </c>
    </row>
    <row r="76" spans="1:12" x14ac:dyDescent="0.25">
      <c r="A76" s="2" t="s">
        <v>173</v>
      </c>
      <c r="B76" s="2" t="s">
        <v>174</v>
      </c>
      <c r="C76" s="2" t="s">
        <v>175</v>
      </c>
      <c r="D76" s="2">
        <v>939</v>
      </c>
      <c r="E76" s="3">
        <v>44577</v>
      </c>
      <c r="F76" s="5">
        <f ca="1">TODAY()-Tableau1[[#This Row],[Date]]</f>
        <v>87</v>
      </c>
      <c r="H76" s="2" t="str">
        <f ca="1">IF(Tableau1[[#This Row],[Retard]]&lt;10,Tableau1[[#This Row],[Montant]],"")</f>
        <v/>
      </c>
      <c r="I76" s="2" t="str">
        <f ca="1">IF(AND(Tableau1[[#This Row],[Retard]]&gt;=10,Tableau1[[#This Row],[Retard]]&lt;=20),Tableau1[[#This Row],[Montant]],"")</f>
        <v/>
      </c>
      <c r="J76" s="2" t="str">
        <f ca="1">IF(AND(Tableau1[[#This Row],[Retard]]&gt;=21,Tableau1[[#This Row],[Retard]]&lt;=35),Tableau1[[#This Row],[Montant]],"")</f>
        <v/>
      </c>
      <c r="K76" s="2" t="str">
        <f ca="1">IF(AND(Tableau1[[#This Row],[Retard]]&gt;=36,Tableau1[[#This Row],[Retard]]&lt;=60),Tableau1[[#This Row],[Montant]],"")</f>
        <v/>
      </c>
      <c r="L76" s="6">
        <f ca="1">IF(Tableau1[[#This Row],[Retard]]&gt;60,Tableau1[[#This Row],[Montant]],"")</f>
        <v>939</v>
      </c>
    </row>
    <row r="77" spans="1:12" x14ac:dyDescent="0.25">
      <c r="A77" s="2" t="s">
        <v>176</v>
      </c>
      <c r="B77" s="2" t="s">
        <v>177</v>
      </c>
      <c r="C77" s="2" t="s">
        <v>134</v>
      </c>
      <c r="D77" s="2">
        <v>899</v>
      </c>
      <c r="E77" s="3">
        <v>44564</v>
      </c>
      <c r="F77" s="5">
        <f ca="1">TODAY()-Tableau1[[#This Row],[Date]]</f>
        <v>100</v>
      </c>
      <c r="H77" s="2" t="str">
        <f ca="1">IF(Tableau1[[#This Row],[Retard]]&lt;10,Tableau1[[#This Row],[Montant]],"")</f>
        <v/>
      </c>
      <c r="I77" s="2" t="str">
        <f ca="1">IF(AND(Tableau1[[#This Row],[Retard]]&gt;=10,Tableau1[[#This Row],[Retard]]&lt;=20),Tableau1[[#This Row],[Montant]],"")</f>
        <v/>
      </c>
      <c r="J77" s="2" t="str">
        <f ca="1">IF(AND(Tableau1[[#This Row],[Retard]]&gt;=21,Tableau1[[#This Row],[Retard]]&lt;=35),Tableau1[[#This Row],[Montant]],"")</f>
        <v/>
      </c>
      <c r="K77" s="2" t="str">
        <f ca="1">IF(AND(Tableau1[[#This Row],[Retard]]&gt;=36,Tableau1[[#This Row],[Retard]]&lt;=60),Tableau1[[#This Row],[Montant]],"")</f>
        <v/>
      </c>
      <c r="L77" s="6">
        <f ca="1">IF(Tableau1[[#This Row],[Retard]]&gt;60,Tableau1[[#This Row],[Montant]],"")</f>
        <v>899</v>
      </c>
    </row>
    <row r="78" spans="1:12" x14ac:dyDescent="0.25">
      <c r="A78" s="2" t="s">
        <v>178</v>
      </c>
      <c r="B78" s="2" t="s">
        <v>179</v>
      </c>
      <c r="C78" s="2" t="s">
        <v>41</v>
      </c>
      <c r="D78" s="2">
        <v>781</v>
      </c>
      <c r="E78" s="3">
        <v>44664</v>
      </c>
      <c r="F78" s="5">
        <f ca="1">TODAY()-Tableau1[[#This Row],[Date]]</f>
        <v>0</v>
      </c>
      <c r="H78" s="2">
        <f ca="1">IF(Tableau1[[#This Row],[Retard]]&lt;10,Tableau1[[#This Row],[Montant]],"")</f>
        <v>781</v>
      </c>
      <c r="I78" s="2" t="str">
        <f ca="1">IF(AND(Tableau1[[#This Row],[Retard]]&gt;=10,Tableau1[[#This Row],[Retard]]&lt;=20),Tableau1[[#This Row],[Montant]],"")</f>
        <v/>
      </c>
      <c r="J78" s="2" t="str">
        <f ca="1">IF(AND(Tableau1[[#This Row],[Retard]]&gt;=21,Tableau1[[#This Row],[Retard]]&lt;=35),Tableau1[[#This Row],[Montant]],"")</f>
        <v/>
      </c>
      <c r="K78" s="2" t="str">
        <f ca="1">IF(AND(Tableau1[[#This Row],[Retard]]&gt;=36,Tableau1[[#This Row],[Retard]]&lt;=60),Tableau1[[#This Row],[Montant]],"")</f>
        <v/>
      </c>
      <c r="L78" s="6" t="str">
        <f ca="1">IF(Tableau1[[#This Row],[Retard]]&gt;60,Tableau1[[#This Row],[Montant]],"")</f>
        <v/>
      </c>
    </row>
    <row r="79" spans="1:12" x14ac:dyDescent="0.25">
      <c r="A79" s="2" t="s">
        <v>180</v>
      </c>
      <c r="B79" s="2" t="s">
        <v>181</v>
      </c>
      <c r="C79" s="2" t="s">
        <v>55</v>
      </c>
      <c r="D79" s="2">
        <v>531</v>
      </c>
      <c r="E79" s="3">
        <v>44658</v>
      </c>
      <c r="F79" s="5">
        <f ca="1">TODAY()-Tableau1[[#This Row],[Date]]</f>
        <v>6</v>
      </c>
      <c r="H79" s="2">
        <f ca="1">IF(Tableau1[[#This Row],[Retard]]&lt;10,Tableau1[[#This Row],[Montant]],"")</f>
        <v>531</v>
      </c>
      <c r="I79" s="2" t="str">
        <f ca="1">IF(AND(Tableau1[[#This Row],[Retard]]&gt;=10,Tableau1[[#This Row],[Retard]]&lt;=20),Tableau1[[#This Row],[Montant]],"")</f>
        <v/>
      </c>
      <c r="J79" s="2" t="str">
        <f ca="1">IF(AND(Tableau1[[#This Row],[Retard]]&gt;=21,Tableau1[[#This Row],[Retard]]&lt;=35),Tableau1[[#This Row],[Montant]],"")</f>
        <v/>
      </c>
      <c r="K79" s="2" t="str">
        <f ca="1">IF(AND(Tableau1[[#This Row],[Retard]]&gt;=36,Tableau1[[#This Row],[Retard]]&lt;=60),Tableau1[[#This Row],[Montant]],"")</f>
        <v/>
      </c>
      <c r="L79" s="6" t="str">
        <f ca="1">IF(Tableau1[[#This Row],[Retard]]&gt;60,Tableau1[[#This Row],[Montant]],"")</f>
        <v/>
      </c>
    </row>
    <row r="80" spans="1:12" x14ac:dyDescent="0.25">
      <c r="A80" s="2" t="s">
        <v>182</v>
      </c>
      <c r="B80" s="2" t="s">
        <v>183</v>
      </c>
      <c r="C80" s="2" t="s">
        <v>184</v>
      </c>
      <c r="D80" s="2">
        <v>271</v>
      </c>
      <c r="E80" s="3">
        <v>44612</v>
      </c>
      <c r="F80" s="5">
        <f ca="1">TODAY()-Tableau1[[#This Row],[Date]]</f>
        <v>52</v>
      </c>
      <c r="H80" s="2" t="str">
        <f ca="1">IF(Tableau1[[#This Row],[Retard]]&lt;10,Tableau1[[#This Row],[Montant]],"")</f>
        <v/>
      </c>
      <c r="I80" s="2" t="str">
        <f ca="1">IF(AND(Tableau1[[#This Row],[Retard]]&gt;=10,Tableau1[[#This Row],[Retard]]&lt;=20),Tableau1[[#This Row],[Montant]],"")</f>
        <v/>
      </c>
      <c r="J80" s="2" t="str">
        <f ca="1">IF(AND(Tableau1[[#This Row],[Retard]]&gt;=21,Tableau1[[#This Row],[Retard]]&lt;=35),Tableau1[[#This Row],[Montant]],"")</f>
        <v/>
      </c>
      <c r="K80" s="2">
        <f ca="1">IF(AND(Tableau1[[#This Row],[Retard]]&gt;=36,Tableau1[[#This Row],[Retard]]&lt;=60),Tableau1[[#This Row],[Montant]],"")</f>
        <v>271</v>
      </c>
      <c r="L80" s="6" t="str">
        <f ca="1">IF(Tableau1[[#This Row],[Retard]]&gt;60,Tableau1[[#This Row],[Montant]],"")</f>
        <v/>
      </c>
    </row>
    <row r="81" spans="1:12" x14ac:dyDescent="0.25">
      <c r="A81" s="2" t="s">
        <v>185</v>
      </c>
      <c r="B81" s="2" t="s">
        <v>186</v>
      </c>
      <c r="C81" s="2" t="s">
        <v>49</v>
      </c>
      <c r="D81" s="2">
        <v>469</v>
      </c>
      <c r="E81" s="3">
        <v>44663</v>
      </c>
      <c r="F81" s="5">
        <f ca="1">TODAY()-Tableau1[[#This Row],[Date]]</f>
        <v>1</v>
      </c>
      <c r="H81" s="2">
        <f ca="1">IF(Tableau1[[#This Row],[Retard]]&lt;10,Tableau1[[#This Row],[Montant]],"")</f>
        <v>469</v>
      </c>
      <c r="I81" s="2" t="str">
        <f ca="1">IF(AND(Tableau1[[#This Row],[Retard]]&gt;=10,Tableau1[[#This Row],[Retard]]&lt;=20),Tableau1[[#This Row],[Montant]],"")</f>
        <v/>
      </c>
      <c r="J81" s="2" t="str">
        <f ca="1">IF(AND(Tableau1[[#This Row],[Retard]]&gt;=21,Tableau1[[#This Row],[Retard]]&lt;=35),Tableau1[[#This Row],[Montant]],"")</f>
        <v/>
      </c>
      <c r="K81" s="2" t="str">
        <f ca="1">IF(AND(Tableau1[[#This Row],[Retard]]&gt;=36,Tableau1[[#This Row],[Retard]]&lt;=60),Tableau1[[#This Row],[Montant]],"")</f>
        <v/>
      </c>
      <c r="L81" s="6" t="str">
        <f ca="1">IF(Tableau1[[#This Row],[Retard]]&gt;60,Tableau1[[#This Row],[Montant]],"")</f>
        <v/>
      </c>
    </row>
    <row r="82" spans="1:12" x14ac:dyDescent="0.25">
      <c r="A82" s="2" t="s">
        <v>187</v>
      </c>
      <c r="B82" s="2" t="s">
        <v>188</v>
      </c>
      <c r="C82" s="2" t="s">
        <v>12</v>
      </c>
      <c r="D82" s="2">
        <v>432</v>
      </c>
      <c r="E82" s="3">
        <v>44630</v>
      </c>
      <c r="F82" s="5">
        <f ca="1">TODAY()-Tableau1[[#This Row],[Date]]</f>
        <v>34</v>
      </c>
      <c r="H82" s="2" t="str">
        <f ca="1">IF(Tableau1[[#This Row],[Retard]]&lt;10,Tableau1[[#This Row],[Montant]],"")</f>
        <v/>
      </c>
      <c r="I82" s="2" t="str">
        <f ca="1">IF(AND(Tableau1[[#This Row],[Retard]]&gt;=10,Tableau1[[#This Row],[Retard]]&lt;=20),Tableau1[[#This Row],[Montant]],"")</f>
        <v/>
      </c>
      <c r="J82" s="2">
        <f ca="1">IF(AND(Tableau1[[#This Row],[Retard]]&gt;=21,Tableau1[[#This Row],[Retard]]&lt;=35),Tableau1[[#This Row],[Montant]],"")</f>
        <v>432</v>
      </c>
      <c r="K82" s="2" t="str">
        <f ca="1">IF(AND(Tableau1[[#This Row],[Retard]]&gt;=36,Tableau1[[#This Row],[Retard]]&lt;=60),Tableau1[[#This Row],[Montant]],"")</f>
        <v/>
      </c>
      <c r="L82" s="6" t="str">
        <f ca="1">IF(Tableau1[[#This Row],[Retard]]&gt;60,Tableau1[[#This Row],[Montant]],"")</f>
        <v/>
      </c>
    </row>
    <row r="83" spans="1:12" x14ac:dyDescent="0.25">
      <c r="A83" s="2" t="s">
        <v>189</v>
      </c>
      <c r="B83" s="2" t="s">
        <v>190</v>
      </c>
      <c r="C83" s="2" t="s">
        <v>109</v>
      </c>
      <c r="D83" s="2">
        <v>450</v>
      </c>
      <c r="E83" s="3">
        <v>44662</v>
      </c>
      <c r="F83" s="5">
        <f ca="1">TODAY()-Tableau1[[#This Row],[Date]]</f>
        <v>2</v>
      </c>
      <c r="H83" s="2">
        <f ca="1">IF(Tableau1[[#This Row],[Retard]]&lt;10,Tableau1[[#This Row],[Montant]],"")</f>
        <v>450</v>
      </c>
      <c r="I83" s="2" t="str">
        <f ca="1">IF(AND(Tableau1[[#This Row],[Retard]]&gt;=10,Tableau1[[#This Row],[Retard]]&lt;=20),Tableau1[[#This Row],[Montant]],"")</f>
        <v/>
      </c>
      <c r="J83" s="2" t="str">
        <f ca="1">IF(AND(Tableau1[[#This Row],[Retard]]&gt;=21,Tableau1[[#This Row],[Retard]]&lt;=35),Tableau1[[#This Row],[Montant]],"")</f>
        <v/>
      </c>
      <c r="K83" s="2" t="str">
        <f ca="1">IF(AND(Tableau1[[#This Row],[Retard]]&gt;=36,Tableau1[[#This Row],[Retard]]&lt;=60),Tableau1[[#This Row],[Montant]],"")</f>
        <v/>
      </c>
      <c r="L83" s="6" t="str">
        <f ca="1">IF(Tableau1[[#This Row],[Retard]]&gt;60,Tableau1[[#This Row],[Montant]],"")</f>
        <v/>
      </c>
    </row>
    <row r="84" spans="1:12" x14ac:dyDescent="0.25">
      <c r="A84" s="2" t="s">
        <v>191</v>
      </c>
      <c r="B84" s="2" t="s">
        <v>192</v>
      </c>
      <c r="C84" s="2" t="s">
        <v>159</v>
      </c>
      <c r="D84" s="2">
        <v>779</v>
      </c>
      <c r="E84" s="3">
        <v>44595</v>
      </c>
      <c r="F84" s="5">
        <f ca="1">TODAY()-Tableau1[[#This Row],[Date]]</f>
        <v>69</v>
      </c>
      <c r="H84" s="2" t="str">
        <f ca="1">IF(Tableau1[[#This Row],[Retard]]&lt;10,Tableau1[[#This Row],[Montant]],"")</f>
        <v/>
      </c>
      <c r="I84" s="2" t="str">
        <f ca="1">IF(AND(Tableau1[[#This Row],[Retard]]&gt;=10,Tableau1[[#This Row],[Retard]]&lt;=20),Tableau1[[#This Row],[Montant]],"")</f>
        <v/>
      </c>
      <c r="J84" s="2" t="str">
        <f ca="1">IF(AND(Tableau1[[#This Row],[Retard]]&gt;=21,Tableau1[[#This Row],[Retard]]&lt;=35),Tableau1[[#This Row],[Montant]],"")</f>
        <v/>
      </c>
      <c r="K84" s="2" t="str">
        <f ca="1">IF(AND(Tableau1[[#This Row],[Retard]]&gt;=36,Tableau1[[#This Row],[Retard]]&lt;=60),Tableau1[[#This Row],[Montant]],"")</f>
        <v/>
      </c>
      <c r="L84" s="6">
        <f ca="1">IF(Tableau1[[#This Row],[Retard]]&gt;60,Tableau1[[#This Row],[Montant]],"")</f>
        <v>779</v>
      </c>
    </row>
    <row r="85" spans="1:12" x14ac:dyDescent="0.25">
      <c r="A85" s="2" t="s">
        <v>193</v>
      </c>
      <c r="B85" s="2" t="s">
        <v>194</v>
      </c>
      <c r="C85" s="2" t="s">
        <v>156</v>
      </c>
      <c r="D85" s="2">
        <v>913</v>
      </c>
      <c r="E85" s="3">
        <v>44597</v>
      </c>
      <c r="F85" s="5">
        <f ca="1">TODAY()-Tableau1[[#This Row],[Date]]</f>
        <v>67</v>
      </c>
      <c r="H85" s="2" t="str">
        <f ca="1">IF(Tableau1[[#This Row],[Retard]]&lt;10,Tableau1[[#This Row],[Montant]],"")</f>
        <v/>
      </c>
      <c r="I85" s="2" t="str">
        <f ca="1">IF(AND(Tableau1[[#This Row],[Retard]]&gt;=10,Tableau1[[#This Row],[Retard]]&lt;=20),Tableau1[[#This Row],[Montant]],"")</f>
        <v/>
      </c>
      <c r="J85" s="2" t="str">
        <f ca="1">IF(AND(Tableau1[[#This Row],[Retard]]&gt;=21,Tableau1[[#This Row],[Retard]]&lt;=35),Tableau1[[#This Row],[Montant]],"")</f>
        <v/>
      </c>
      <c r="K85" s="2" t="str">
        <f ca="1">IF(AND(Tableau1[[#This Row],[Retard]]&gt;=36,Tableau1[[#This Row],[Retard]]&lt;=60),Tableau1[[#This Row],[Montant]],"")</f>
        <v/>
      </c>
      <c r="L85" s="6">
        <f ca="1">IF(Tableau1[[#This Row],[Retard]]&gt;60,Tableau1[[#This Row],[Montant]],"")</f>
        <v>913</v>
      </c>
    </row>
    <row r="86" spans="1:12" x14ac:dyDescent="0.25">
      <c r="A86" s="2" t="s">
        <v>195</v>
      </c>
      <c r="B86" s="2" t="s">
        <v>196</v>
      </c>
      <c r="C86" s="2" t="s">
        <v>115</v>
      </c>
      <c r="D86" s="2">
        <v>818</v>
      </c>
      <c r="E86" s="3">
        <v>44612</v>
      </c>
      <c r="F86" s="5">
        <f ca="1">TODAY()-Tableau1[[#This Row],[Date]]</f>
        <v>52</v>
      </c>
      <c r="H86" s="2" t="str">
        <f ca="1">IF(Tableau1[[#This Row],[Retard]]&lt;10,Tableau1[[#This Row],[Montant]],"")</f>
        <v/>
      </c>
      <c r="I86" s="2" t="str">
        <f ca="1">IF(AND(Tableau1[[#This Row],[Retard]]&gt;=10,Tableau1[[#This Row],[Retard]]&lt;=20),Tableau1[[#This Row],[Montant]],"")</f>
        <v/>
      </c>
      <c r="J86" s="2" t="str">
        <f ca="1">IF(AND(Tableau1[[#This Row],[Retard]]&gt;=21,Tableau1[[#This Row],[Retard]]&lt;=35),Tableau1[[#This Row],[Montant]],"")</f>
        <v/>
      </c>
      <c r="K86" s="2">
        <f ca="1">IF(AND(Tableau1[[#This Row],[Retard]]&gt;=36,Tableau1[[#This Row],[Retard]]&lt;=60),Tableau1[[#This Row],[Montant]],"")</f>
        <v>818</v>
      </c>
      <c r="L86" s="6" t="str">
        <f ca="1">IF(Tableau1[[#This Row],[Retard]]&gt;60,Tableau1[[#This Row],[Montant]],"")</f>
        <v/>
      </c>
    </row>
    <row r="87" spans="1:12" x14ac:dyDescent="0.25">
      <c r="A87" s="2" t="s">
        <v>197</v>
      </c>
      <c r="B87" s="2" t="s">
        <v>198</v>
      </c>
      <c r="C87" s="2" t="s">
        <v>58</v>
      </c>
      <c r="D87" s="2">
        <v>136</v>
      </c>
      <c r="E87" s="3">
        <v>44628</v>
      </c>
      <c r="F87" s="5">
        <f ca="1">TODAY()-Tableau1[[#This Row],[Date]]</f>
        <v>36</v>
      </c>
      <c r="H87" s="2" t="str">
        <f ca="1">IF(Tableau1[[#This Row],[Retard]]&lt;10,Tableau1[[#This Row],[Montant]],"")</f>
        <v/>
      </c>
      <c r="I87" s="2" t="str">
        <f ca="1">IF(AND(Tableau1[[#This Row],[Retard]]&gt;=10,Tableau1[[#This Row],[Retard]]&lt;=20),Tableau1[[#This Row],[Montant]],"")</f>
        <v/>
      </c>
      <c r="J87" s="2" t="str">
        <f ca="1">IF(AND(Tableau1[[#This Row],[Retard]]&gt;=21,Tableau1[[#This Row],[Retard]]&lt;=35),Tableau1[[#This Row],[Montant]],"")</f>
        <v/>
      </c>
      <c r="K87" s="2">
        <f ca="1">IF(AND(Tableau1[[#This Row],[Retard]]&gt;=36,Tableau1[[#This Row],[Retard]]&lt;=60),Tableau1[[#This Row],[Montant]],"")</f>
        <v>136</v>
      </c>
      <c r="L87" s="6" t="str">
        <f ca="1">IF(Tableau1[[#This Row],[Retard]]&gt;60,Tableau1[[#This Row],[Montant]],"")</f>
        <v/>
      </c>
    </row>
    <row r="88" spans="1:12" x14ac:dyDescent="0.25">
      <c r="A88" s="2" t="s">
        <v>199</v>
      </c>
      <c r="B88" s="2" t="s">
        <v>200</v>
      </c>
      <c r="C88" s="2" t="s">
        <v>26</v>
      </c>
      <c r="D88" s="2">
        <v>360</v>
      </c>
      <c r="E88" s="3">
        <v>44664</v>
      </c>
      <c r="F88" s="5">
        <f ca="1">TODAY()-Tableau1[[#This Row],[Date]]</f>
        <v>0</v>
      </c>
      <c r="H88" s="2">
        <f ca="1">IF(Tableau1[[#This Row],[Retard]]&lt;10,Tableau1[[#This Row],[Montant]],"")</f>
        <v>360</v>
      </c>
      <c r="I88" s="2" t="str">
        <f ca="1">IF(AND(Tableau1[[#This Row],[Retard]]&gt;=10,Tableau1[[#This Row],[Retard]]&lt;=20),Tableau1[[#This Row],[Montant]],"")</f>
        <v/>
      </c>
      <c r="J88" s="2" t="str">
        <f ca="1">IF(AND(Tableau1[[#This Row],[Retard]]&gt;=21,Tableau1[[#This Row],[Retard]]&lt;=35),Tableau1[[#This Row],[Montant]],"")</f>
        <v/>
      </c>
      <c r="K88" s="2" t="str">
        <f ca="1">IF(AND(Tableau1[[#This Row],[Retard]]&gt;=36,Tableau1[[#This Row],[Retard]]&lt;=60),Tableau1[[#This Row],[Montant]],"")</f>
        <v/>
      </c>
      <c r="L88" s="6" t="str">
        <f ca="1">IF(Tableau1[[#This Row],[Retard]]&gt;60,Tableau1[[#This Row],[Montant]],"")</f>
        <v/>
      </c>
    </row>
    <row r="89" spans="1:12" x14ac:dyDescent="0.25">
      <c r="A89" s="2" t="s">
        <v>201</v>
      </c>
      <c r="B89" s="2" t="s">
        <v>202</v>
      </c>
      <c r="C89" s="2" t="s">
        <v>203</v>
      </c>
      <c r="D89" s="2">
        <v>232</v>
      </c>
      <c r="E89" s="3">
        <v>44564</v>
      </c>
      <c r="F89" s="5">
        <f ca="1">TODAY()-Tableau1[[#This Row],[Date]]</f>
        <v>100</v>
      </c>
      <c r="H89" s="2" t="str">
        <f ca="1">IF(Tableau1[[#This Row],[Retard]]&lt;10,Tableau1[[#This Row],[Montant]],"")</f>
        <v/>
      </c>
      <c r="I89" s="2" t="str">
        <f ca="1">IF(AND(Tableau1[[#This Row],[Retard]]&gt;=10,Tableau1[[#This Row],[Retard]]&lt;=20),Tableau1[[#This Row],[Montant]],"")</f>
        <v/>
      </c>
      <c r="J89" s="2" t="str">
        <f ca="1">IF(AND(Tableau1[[#This Row],[Retard]]&gt;=21,Tableau1[[#This Row],[Retard]]&lt;=35),Tableau1[[#This Row],[Montant]],"")</f>
        <v/>
      </c>
      <c r="K89" s="2" t="str">
        <f ca="1">IF(AND(Tableau1[[#This Row],[Retard]]&gt;=36,Tableau1[[#This Row],[Retard]]&lt;=60),Tableau1[[#This Row],[Montant]],"")</f>
        <v/>
      </c>
      <c r="L89" s="6">
        <f ca="1">IF(Tableau1[[#This Row],[Retard]]&gt;60,Tableau1[[#This Row],[Montant]],"")</f>
        <v>232</v>
      </c>
    </row>
    <row r="90" spans="1:12" x14ac:dyDescent="0.25">
      <c r="A90" s="2" t="s">
        <v>204</v>
      </c>
      <c r="B90" s="2" t="s">
        <v>205</v>
      </c>
      <c r="C90" s="2" t="s">
        <v>98</v>
      </c>
      <c r="D90" s="2">
        <v>300</v>
      </c>
      <c r="E90" s="3">
        <v>44647</v>
      </c>
      <c r="F90" s="5">
        <f ca="1">TODAY()-Tableau1[[#This Row],[Date]]</f>
        <v>17</v>
      </c>
      <c r="H90" s="2" t="str">
        <f ca="1">IF(Tableau1[[#This Row],[Retard]]&lt;10,Tableau1[[#This Row],[Montant]],"")</f>
        <v/>
      </c>
      <c r="I90" s="2">
        <f ca="1">IF(AND(Tableau1[[#This Row],[Retard]]&gt;=10,Tableau1[[#This Row],[Retard]]&lt;=20),Tableau1[[#This Row],[Montant]],"")</f>
        <v>300</v>
      </c>
      <c r="J90" s="2" t="str">
        <f ca="1">IF(AND(Tableau1[[#This Row],[Retard]]&gt;=21,Tableau1[[#This Row],[Retard]]&lt;=35),Tableau1[[#This Row],[Montant]],"")</f>
        <v/>
      </c>
      <c r="K90" s="2" t="str">
        <f ca="1">IF(AND(Tableau1[[#This Row],[Retard]]&gt;=36,Tableau1[[#This Row],[Retard]]&lt;=60),Tableau1[[#This Row],[Montant]],"")</f>
        <v/>
      </c>
      <c r="L90" s="6" t="str">
        <f ca="1">IF(Tableau1[[#This Row],[Retard]]&gt;60,Tableau1[[#This Row],[Montant]],"")</f>
        <v/>
      </c>
    </row>
    <row r="91" spans="1:12" x14ac:dyDescent="0.25">
      <c r="A91" s="2" t="s">
        <v>206</v>
      </c>
      <c r="B91" s="2" t="s">
        <v>207</v>
      </c>
      <c r="C91" s="2" t="s">
        <v>208</v>
      </c>
      <c r="D91" s="2">
        <v>557</v>
      </c>
      <c r="E91" s="3">
        <v>44626</v>
      </c>
      <c r="F91" s="5">
        <f ca="1">TODAY()-Tableau1[[#This Row],[Date]]</f>
        <v>38</v>
      </c>
      <c r="H91" s="2" t="str">
        <f ca="1">IF(Tableau1[[#This Row],[Retard]]&lt;10,Tableau1[[#This Row],[Montant]],"")</f>
        <v/>
      </c>
      <c r="I91" s="2" t="str">
        <f ca="1">IF(AND(Tableau1[[#This Row],[Retard]]&gt;=10,Tableau1[[#This Row],[Retard]]&lt;=20),Tableau1[[#This Row],[Montant]],"")</f>
        <v/>
      </c>
      <c r="J91" s="2" t="str">
        <f ca="1">IF(AND(Tableau1[[#This Row],[Retard]]&gt;=21,Tableau1[[#This Row],[Retard]]&lt;=35),Tableau1[[#This Row],[Montant]],"")</f>
        <v/>
      </c>
      <c r="K91" s="2">
        <f ca="1">IF(AND(Tableau1[[#This Row],[Retard]]&gt;=36,Tableau1[[#This Row],[Retard]]&lt;=60),Tableau1[[#This Row],[Montant]],"")</f>
        <v>557</v>
      </c>
      <c r="L91" s="6" t="str">
        <f ca="1">IF(Tableau1[[#This Row],[Retard]]&gt;60,Tableau1[[#This Row],[Montant]],"")</f>
        <v/>
      </c>
    </row>
    <row r="92" spans="1:12" x14ac:dyDescent="0.25">
      <c r="A92" s="2" t="s">
        <v>209</v>
      </c>
      <c r="B92" s="2" t="s">
        <v>34</v>
      </c>
      <c r="C92" s="2" t="s">
        <v>203</v>
      </c>
      <c r="D92" s="2">
        <v>348</v>
      </c>
      <c r="E92" s="3">
        <v>44620</v>
      </c>
      <c r="F92" s="5">
        <f ca="1">TODAY()-Tableau1[[#This Row],[Date]]</f>
        <v>44</v>
      </c>
      <c r="H92" s="2" t="str">
        <f ca="1">IF(Tableau1[[#This Row],[Retard]]&lt;10,Tableau1[[#This Row],[Montant]],"")</f>
        <v/>
      </c>
      <c r="I92" s="2" t="str">
        <f ca="1">IF(AND(Tableau1[[#This Row],[Retard]]&gt;=10,Tableau1[[#This Row],[Retard]]&lt;=20),Tableau1[[#This Row],[Montant]],"")</f>
        <v/>
      </c>
      <c r="J92" s="2" t="str">
        <f ca="1">IF(AND(Tableau1[[#This Row],[Retard]]&gt;=21,Tableau1[[#This Row],[Retard]]&lt;=35),Tableau1[[#This Row],[Montant]],"")</f>
        <v/>
      </c>
      <c r="K92" s="2">
        <f ca="1">IF(AND(Tableau1[[#This Row],[Retard]]&gt;=36,Tableau1[[#This Row],[Retard]]&lt;=60),Tableau1[[#This Row],[Montant]],"")</f>
        <v>348</v>
      </c>
      <c r="L92" s="6" t="str">
        <f ca="1">IF(Tableau1[[#This Row],[Retard]]&gt;60,Tableau1[[#This Row],[Montant]],"")</f>
        <v/>
      </c>
    </row>
    <row r="93" spans="1:12" x14ac:dyDescent="0.25">
      <c r="A93" s="2" t="s">
        <v>210</v>
      </c>
      <c r="B93" s="2" t="s">
        <v>211</v>
      </c>
      <c r="C93" s="2" t="s">
        <v>212</v>
      </c>
      <c r="D93" s="2">
        <v>842</v>
      </c>
      <c r="E93" s="3">
        <v>44588</v>
      </c>
      <c r="F93" s="5">
        <f ca="1">TODAY()-Tableau1[[#This Row],[Date]]</f>
        <v>76</v>
      </c>
      <c r="H93" s="2" t="str">
        <f ca="1">IF(Tableau1[[#This Row],[Retard]]&lt;10,Tableau1[[#This Row],[Montant]],"")</f>
        <v/>
      </c>
      <c r="I93" s="2" t="str">
        <f ca="1">IF(AND(Tableau1[[#This Row],[Retard]]&gt;=10,Tableau1[[#This Row],[Retard]]&lt;=20),Tableau1[[#This Row],[Montant]],"")</f>
        <v/>
      </c>
      <c r="J93" s="2" t="str">
        <f ca="1">IF(AND(Tableau1[[#This Row],[Retard]]&gt;=21,Tableau1[[#This Row],[Retard]]&lt;=35),Tableau1[[#This Row],[Montant]],"")</f>
        <v/>
      </c>
      <c r="K93" s="2" t="str">
        <f ca="1">IF(AND(Tableau1[[#This Row],[Retard]]&gt;=36,Tableau1[[#This Row],[Retard]]&lt;=60),Tableau1[[#This Row],[Montant]],"")</f>
        <v/>
      </c>
      <c r="L93" s="6">
        <f ca="1">IF(Tableau1[[#This Row],[Retard]]&gt;60,Tableau1[[#This Row],[Montant]],"")</f>
        <v>842</v>
      </c>
    </row>
    <row r="94" spans="1:12" x14ac:dyDescent="0.25">
      <c r="A94" s="2" t="s">
        <v>213</v>
      </c>
      <c r="B94" s="2" t="s">
        <v>214</v>
      </c>
      <c r="C94" s="2" t="s">
        <v>98</v>
      </c>
      <c r="D94" s="2">
        <v>123</v>
      </c>
      <c r="E94" s="3">
        <v>44640</v>
      </c>
      <c r="F94" s="5">
        <f ca="1">TODAY()-Tableau1[[#This Row],[Date]]</f>
        <v>24</v>
      </c>
      <c r="H94" s="2" t="str">
        <f ca="1">IF(Tableau1[[#This Row],[Retard]]&lt;10,Tableau1[[#This Row],[Montant]],"")</f>
        <v/>
      </c>
      <c r="I94" s="2" t="str">
        <f ca="1">IF(AND(Tableau1[[#This Row],[Retard]]&gt;=10,Tableau1[[#This Row],[Retard]]&lt;=20),Tableau1[[#This Row],[Montant]],"")</f>
        <v/>
      </c>
      <c r="J94" s="2">
        <f ca="1">IF(AND(Tableau1[[#This Row],[Retard]]&gt;=21,Tableau1[[#This Row],[Retard]]&lt;=35),Tableau1[[#This Row],[Montant]],"")</f>
        <v>123</v>
      </c>
      <c r="K94" s="2" t="str">
        <f ca="1">IF(AND(Tableau1[[#This Row],[Retard]]&gt;=36,Tableau1[[#This Row],[Retard]]&lt;=60),Tableau1[[#This Row],[Montant]],"")</f>
        <v/>
      </c>
      <c r="L94" s="6" t="str">
        <f ca="1">IF(Tableau1[[#This Row],[Retard]]&gt;60,Tableau1[[#This Row],[Montant]],"")</f>
        <v/>
      </c>
    </row>
    <row r="95" spans="1:12" x14ac:dyDescent="0.25">
      <c r="A95" s="2" t="s">
        <v>215</v>
      </c>
      <c r="B95" s="2" t="s">
        <v>216</v>
      </c>
      <c r="C95" s="2" t="s">
        <v>106</v>
      </c>
      <c r="D95" s="2">
        <v>714</v>
      </c>
      <c r="E95" s="3">
        <v>44649</v>
      </c>
      <c r="F95" s="5">
        <f ca="1">TODAY()-Tableau1[[#This Row],[Date]]</f>
        <v>15</v>
      </c>
      <c r="H95" s="2" t="str">
        <f ca="1">IF(Tableau1[[#This Row],[Retard]]&lt;10,Tableau1[[#This Row],[Montant]],"")</f>
        <v/>
      </c>
      <c r="I95" s="2">
        <f ca="1">IF(AND(Tableau1[[#This Row],[Retard]]&gt;=10,Tableau1[[#This Row],[Retard]]&lt;=20),Tableau1[[#This Row],[Montant]],"")</f>
        <v>714</v>
      </c>
      <c r="J95" s="2" t="str">
        <f ca="1">IF(AND(Tableau1[[#This Row],[Retard]]&gt;=21,Tableau1[[#This Row],[Retard]]&lt;=35),Tableau1[[#This Row],[Montant]],"")</f>
        <v/>
      </c>
      <c r="K95" s="2" t="str">
        <f ca="1">IF(AND(Tableau1[[#This Row],[Retard]]&gt;=36,Tableau1[[#This Row],[Retard]]&lt;=60),Tableau1[[#This Row],[Montant]],"")</f>
        <v/>
      </c>
      <c r="L95" s="6" t="str">
        <f ca="1">IF(Tableau1[[#This Row],[Retard]]&gt;60,Tableau1[[#This Row],[Montant]],"")</f>
        <v/>
      </c>
    </row>
    <row r="96" spans="1:12" x14ac:dyDescent="0.25">
      <c r="A96" s="2" t="s">
        <v>217</v>
      </c>
      <c r="B96" s="2" t="s">
        <v>218</v>
      </c>
      <c r="C96" s="2" t="s">
        <v>219</v>
      </c>
      <c r="D96" s="2">
        <v>637</v>
      </c>
      <c r="E96" s="3">
        <v>44566</v>
      </c>
      <c r="F96" s="5">
        <f ca="1">TODAY()-Tableau1[[#This Row],[Date]]</f>
        <v>98</v>
      </c>
      <c r="H96" s="2" t="str">
        <f ca="1">IF(Tableau1[[#This Row],[Retard]]&lt;10,Tableau1[[#This Row],[Montant]],"")</f>
        <v/>
      </c>
      <c r="I96" s="2" t="str">
        <f ca="1">IF(AND(Tableau1[[#This Row],[Retard]]&gt;=10,Tableau1[[#This Row],[Retard]]&lt;=20),Tableau1[[#This Row],[Montant]],"")</f>
        <v/>
      </c>
      <c r="J96" s="2" t="str">
        <f ca="1">IF(AND(Tableau1[[#This Row],[Retard]]&gt;=21,Tableau1[[#This Row],[Retard]]&lt;=35),Tableau1[[#This Row],[Montant]],"")</f>
        <v/>
      </c>
      <c r="K96" s="2" t="str">
        <f ca="1">IF(AND(Tableau1[[#This Row],[Retard]]&gt;=36,Tableau1[[#This Row],[Retard]]&lt;=60),Tableau1[[#This Row],[Montant]],"")</f>
        <v/>
      </c>
      <c r="L96" s="6">
        <f ca="1">IF(Tableau1[[#This Row],[Retard]]&gt;60,Tableau1[[#This Row],[Montant]],"")</f>
        <v>637</v>
      </c>
    </row>
    <row r="97" spans="1:12" x14ac:dyDescent="0.25">
      <c r="A97" s="2" t="s">
        <v>220</v>
      </c>
      <c r="B97" s="2" t="s">
        <v>221</v>
      </c>
      <c r="C97" s="2" t="s">
        <v>129</v>
      </c>
      <c r="D97" s="2">
        <v>647</v>
      </c>
      <c r="E97" s="3">
        <v>44642</v>
      </c>
      <c r="F97" s="5">
        <f ca="1">TODAY()-Tableau1[[#This Row],[Date]]</f>
        <v>22</v>
      </c>
      <c r="H97" s="2" t="str">
        <f ca="1">IF(Tableau1[[#This Row],[Retard]]&lt;10,Tableau1[[#This Row],[Montant]],"")</f>
        <v/>
      </c>
      <c r="I97" s="2" t="str">
        <f ca="1">IF(AND(Tableau1[[#This Row],[Retard]]&gt;=10,Tableau1[[#This Row],[Retard]]&lt;=20),Tableau1[[#This Row],[Montant]],"")</f>
        <v/>
      </c>
      <c r="J97" s="2">
        <f ca="1">IF(AND(Tableau1[[#This Row],[Retard]]&gt;=21,Tableau1[[#This Row],[Retard]]&lt;=35),Tableau1[[#This Row],[Montant]],"")</f>
        <v>647</v>
      </c>
      <c r="K97" s="2" t="str">
        <f ca="1">IF(AND(Tableau1[[#This Row],[Retard]]&gt;=36,Tableau1[[#This Row],[Retard]]&lt;=60),Tableau1[[#This Row],[Montant]],"")</f>
        <v/>
      </c>
      <c r="L97" s="6" t="str">
        <f ca="1">IF(Tableau1[[#This Row],[Retard]]&gt;60,Tableau1[[#This Row],[Montant]],"")</f>
        <v/>
      </c>
    </row>
    <row r="98" spans="1:12" x14ac:dyDescent="0.25">
      <c r="A98" s="2" t="s">
        <v>222</v>
      </c>
      <c r="B98" s="2" t="s">
        <v>223</v>
      </c>
      <c r="C98" s="2" t="s">
        <v>46</v>
      </c>
      <c r="D98" s="2">
        <v>549</v>
      </c>
      <c r="E98" s="3">
        <v>44620</v>
      </c>
      <c r="F98" s="5">
        <f ca="1">TODAY()-Tableau1[[#This Row],[Date]]</f>
        <v>44</v>
      </c>
      <c r="H98" s="2" t="str">
        <f ca="1">IF(Tableau1[[#This Row],[Retard]]&lt;10,Tableau1[[#This Row],[Montant]],"")</f>
        <v/>
      </c>
      <c r="I98" s="2" t="str">
        <f ca="1">IF(AND(Tableau1[[#This Row],[Retard]]&gt;=10,Tableau1[[#This Row],[Retard]]&lt;=20),Tableau1[[#This Row],[Montant]],"")</f>
        <v/>
      </c>
      <c r="J98" s="2" t="str">
        <f ca="1">IF(AND(Tableau1[[#This Row],[Retard]]&gt;=21,Tableau1[[#This Row],[Retard]]&lt;=35),Tableau1[[#This Row],[Montant]],"")</f>
        <v/>
      </c>
      <c r="K98" s="2">
        <f ca="1">IF(AND(Tableau1[[#This Row],[Retard]]&gt;=36,Tableau1[[#This Row],[Retard]]&lt;=60),Tableau1[[#This Row],[Montant]],"")</f>
        <v>549</v>
      </c>
      <c r="L98" s="6" t="str">
        <f ca="1">IF(Tableau1[[#This Row],[Retard]]&gt;60,Tableau1[[#This Row],[Montant]],"")</f>
        <v/>
      </c>
    </row>
    <row r="99" spans="1:12" x14ac:dyDescent="0.25">
      <c r="A99" s="2" t="s">
        <v>224</v>
      </c>
      <c r="B99" s="2" t="s">
        <v>225</v>
      </c>
      <c r="C99" s="2" t="s">
        <v>226</v>
      </c>
      <c r="D99" s="2">
        <v>298</v>
      </c>
      <c r="E99" s="3">
        <v>44597</v>
      </c>
      <c r="F99" s="5">
        <f ca="1">TODAY()-Tableau1[[#This Row],[Date]]</f>
        <v>67</v>
      </c>
      <c r="H99" s="2" t="str">
        <f ca="1">IF(Tableau1[[#This Row],[Retard]]&lt;10,Tableau1[[#This Row],[Montant]],"")</f>
        <v/>
      </c>
      <c r="I99" s="2" t="str">
        <f ca="1">IF(AND(Tableau1[[#This Row],[Retard]]&gt;=10,Tableau1[[#This Row],[Retard]]&lt;=20),Tableau1[[#This Row],[Montant]],"")</f>
        <v/>
      </c>
      <c r="J99" s="2" t="str">
        <f ca="1">IF(AND(Tableau1[[#This Row],[Retard]]&gt;=21,Tableau1[[#This Row],[Retard]]&lt;=35),Tableau1[[#This Row],[Montant]],"")</f>
        <v/>
      </c>
      <c r="K99" s="2" t="str">
        <f ca="1">IF(AND(Tableau1[[#This Row],[Retard]]&gt;=36,Tableau1[[#This Row],[Retard]]&lt;=60),Tableau1[[#This Row],[Montant]],"")</f>
        <v/>
      </c>
      <c r="L99" s="6">
        <f ca="1">IF(Tableau1[[#This Row],[Retard]]&gt;60,Tableau1[[#This Row],[Montant]],"")</f>
        <v>298</v>
      </c>
    </row>
    <row r="100" spans="1:12" x14ac:dyDescent="0.25">
      <c r="A100" s="2" t="s">
        <v>227</v>
      </c>
      <c r="B100" s="2" t="s">
        <v>228</v>
      </c>
      <c r="C100" s="2" t="s">
        <v>29</v>
      </c>
      <c r="D100" s="2">
        <v>324</v>
      </c>
      <c r="E100" s="3">
        <v>44649</v>
      </c>
      <c r="F100" s="5">
        <f ca="1">TODAY()-Tableau1[[#This Row],[Date]]</f>
        <v>15</v>
      </c>
      <c r="H100" s="2" t="str">
        <f ca="1">IF(Tableau1[[#This Row],[Retard]]&lt;10,Tableau1[[#This Row],[Montant]],"")</f>
        <v/>
      </c>
      <c r="I100" s="2">
        <f ca="1">IF(AND(Tableau1[[#This Row],[Retard]]&gt;=10,Tableau1[[#This Row],[Retard]]&lt;=20),Tableau1[[#This Row],[Montant]],"")</f>
        <v>324</v>
      </c>
      <c r="J100" s="2" t="str">
        <f ca="1">IF(AND(Tableau1[[#This Row],[Retard]]&gt;=21,Tableau1[[#This Row],[Retard]]&lt;=35),Tableau1[[#This Row],[Montant]],"")</f>
        <v/>
      </c>
      <c r="K100" s="2" t="str">
        <f ca="1">IF(AND(Tableau1[[#This Row],[Retard]]&gt;=36,Tableau1[[#This Row],[Retard]]&lt;=60),Tableau1[[#This Row],[Montant]],"")</f>
        <v/>
      </c>
      <c r="L100" s="6" t="str">
        <f ca="1">IF(Tableau1[[#This Row],[Retard]]&gt;60,Tableau1[[#This Row],[Montant]],"")</f>
        <v/>
      </c>
    </row>
    <row r="101" spans="1:12" x14ac:dyDescent="0.25">
      <c r="A101" s="2" t="s">
        <v>229</v>
      </c>
      <c r="B101" s="2" t="s">
        <v>230</v>
      </c>
      <c r="C101" s="2" t="s">
        <v>231</v>
      </c>
      <c r="D101" s="2">
        <v>989</v>
      </c>
      <c r="E101" s="3">
        <v>44650</v>
      </c>
      <c r="F101" s="5">
        <f ca="1">TODAY()-Tableau1[[#This Row],[Date]]</f>
        <v>14</v>
      </c>
      <c r="H101" s="2" t="str">
        <f ca="1">IF(Tableau1[[#This Row],[Retard]]&lt;10,Tableau1[[#This Row],[Montant]],"")</f>
        <v/>
      </c>
      <c r="I101" s="2">
        <f ca="1">IF(AND(Tableau1[[#This Row],[Retard]]&gt;=10,Tableau1[[#This Row],[Retard]]&lt;=20),Tableau1[[#This Row],[Montant]],"")</f>
        <v>989</v>
      </c>
      <c r="J101" s="2" t="str">
        <f ca="1">IF(AND(Tableau1[[#This Row],[Retard]]&gt;=21,Tableau1[[#This Row],[Retard]]&lt;=35),Tableau1[[#This Row],[Montant]],"")</f>
        <v/>
      </c>
      <c r="K101" s="2" t="str">
        <f ca="1">IF(AND(Tableau1[[#This Row],[Retard]]&gt;=36,Tableau1[[#This Row],[Retard]]&lt;=60),Tableau1[[#This Row],[Montant]],"")</f>
        <v/>
      </c>
      <c r="L101" s="6" t="str">
        <f ca="1">IF(Tableau1[[#This Row],[Retard]]&gt;60,Tableau1[[#This Row],[Montant]],"")</f>
        <v/>
      </c>
    </row>
    <row r="102" spans="1:12" x14ac:dyDescent="0.25">
      <c r="A102" s="2" t="s">
        <v>232</v>
      </c>
      <c r="B102" s="2" t="s">
        <v>233</v>
      </c>
      <c r="C102" s="2" t="s">
        <v>234</v>
      </c>
      <c r="D102" s="2">
        <v>645</v>
      </c>
      <c r="E102" s="3">
        <v>44567</v>
      </c>
      <c r="F102" s="5">
        <f ca="1">TODAY()-Tableau1[[#This Row],[Date]]</f>
        <v>97</v>
      </c>
      <c r="H102" s="2" t="str">
        <f ca="1">IF(Tableau1[[#This Row],[Retard]]&lt;10,Tableau1[[#This Row],[Montant]],"")</f>
        <v/>
      </c>
      <c r="I102" s="2" t="str">
        <f ca="1">IF(AND(Tableau1[[#This Row],[Retard]]&gt;=10,Tableau1[[#This Row],[Retard]]&lt;=20),Tableau1[[#This Row],[Montant]],"")</f>
        <v/>
      </c>
      <c r="J102" s="2" t="str">
        <f ca="1">IF(AND(Tableau1[[#This Row],[Retard]]&gt;=21,Tableau1[[#This Row],[Retard]]&lt;=35),Tableau1[[#This Row],[Montant]],"")</f>
        <v/>
      </c>
      <c r="K102" s="2" t="str">
        <f ca="1">IF(AND(Tableau1[[#This Row],[Retard]]&gt;=36,Tableau1[[#This Row],[Retard]]&lt;=60),Tableau1[[#This Row],[Montant]],"")</f>
        <v/>
      </c>
      <c r="L102" s="6">
        <f ca="1">IF(Tableau1[[#This Row],[Retard]]&gt;60,Tableau1[[#This Row],[Montant]],"")</f>
        <v>645</v>
      </c>
    </row>
    <row r="103" spans="1:12" x14ac:dyDescent="0.25">
      <c r="A103" s="2" t="s">
        <v>235</v>
      </c>
      <c r="B103" s="2" t="s">
        <v>117</v>
      </c>
      <c r="C103" s="2" t="s">
        <v>86</v>
      </c>
      <c r="D103" s="2">
        <v>108</v>
      </c>
      <c r="E103" s="3">
        <v>44628</v>
      </c>
      <c r="F103" s="5">
        <f ca="1">TODAY()-Tableau1[[#This Row],[Date]]</f>
        <v>36</v>
      </c>
      <c r="H103" s="2" t="str">
        <f ca="1">IF(Tableau1[[#This Row],[Retard]]&lt;10,Tableau1[[#This Row],[Montant]],"")</f>
        <v/>
      </c>
      <c r="I103" s="2" t="str">
        <f ca="1">IF(AND(Tableau1[[#This Row],[Retard]]&gt;=10,Tableau1[[#This Row],[Retard]]&lt;=20),Tableau1[[#This Row],[Montant]],"")</f>
        <v/>
      </c>
      <c r="J103" s="2" t="str">
        <f ca="1">IF(AND(Tableau1[[#This Row],[Retard]]&gt;=21,Tableau1[[#This Row],[Retard]]&lt;=35),Tableau1[[#This Row],[Montant]],"")</f>
        <v/>
      </c>
      <c r="K103" s="2">
        <f ca="1">IF(AND(Tableau1[[#This Row],[Retard]]&gt;=36,Tableau1[[#This Row],[Retard]]&lt;=60),Tableau1[[#This Row],[Montant]],"")</f>
        <v>108</v>
      </c>
      <c r="L103" s="6" t="str">
        <f ca="1">IF(Tableau1[[#This Row],[Retard]]&gt;60,Tableau1[[#This Row],[Montant]],"")</f>
        <v/>
      </c>
    </row>
    <row r="104" spans="1:12" x14ac:dyDescent="0.25">
      <c r="A104" s="2" t="s">
        <v>236</v>
      </c>
      <c r="B104" s="2" t="s">
        <v>237</v>
      </c>
      <c r="C104" s="2" t="s">
        <v>238</v>
      </c>
      <c r="D104" s="2">
        <v>199</v>
      </c>
      <c r="E104" s="3">
        <v>44568</v>
      </c>
      <c r="F104" s="5">
        <f ca="1">TODAY()-Tableau1[[#This Row],[Date]]</f>
        <v>96</v>
      </c>
      <c r="H104" s="2" t="str">
        <f ca="1">IF(Tableau1[[#This Row],[Retard]]&lt;10,Tableau1[[#This Row],[Montant]],"")</f>
        <v/>
      </c>
      <c r="I104" s="2" t="str">
        <f ca="1">IF(AND(Tableau1[[#This Row],[Retard]]&gt;=10,Tableau1[[#This Row],[Retard]]&lt;=20),Tableau1[[#This Row],[Montant]],"")</f>
        <v/>
      </c>
      <c r="J104" s="2" t="str">
        <f ca="1">IF(AND(Tableau1[[#This Row],[Retard]]&gt;=21,Tableau1[[#This Row],[Retard]]&lt;=35),Tableau1[[#This Row],[Montant]],"")</f>
        <v/>
      </c>
      <c r="K104" s="2" t="str">
        <f ca="1">IF(AND(Tableau1[[#This Row],[Retard]]&gt;=36,Tableau1[[#This Row],[Retard]]&lt;=60),Tableau1[[#This Row],[Montant]],"")</f>
        <v/>
      </c>
      <c r="L104" s="6">
        <f ca="1">IF(Tableau1[[#This Row],[Retard]]&gt;60,Tableau1[[#This Row],[Montant]],"")</f>
        <v>199</v>
      </c>
    </row>
    <row r="105" spans="1:12" x14ac:dyDescent="0.25">
      <c r="A105" s="2" t="s">
        <v>239</v>
      </c>
      <c r="B105" s="2" t="s">
        <v>240</v>
      </c>
      <c r="C105" s="2" t="s">
        <v>32</v>
      </c>
      <c r="D105" s="2">
        <v>830</v>
      </c>
      <c r="E105" s="3">
        <v>44573</v>
      </c>
      <c r="F105" s="5">
        <f ca="1">TODAY()-Tableau1[[#This Row],[Date]]</f>
        <v>91</v>
      </c>
      <c r="H105" s="2" t="str">
        <f ca="1">IF(Tableau1[[#This Row],[Retard]]&lt;10,Tableau1[[#This Row],[Montant]],"")</f>
        <v/>
      </c>
      <c r="I105" s="2" t="str">
        <f ca="1">IF(AND(Tableau1[[#This Row],[Retard]]&gt;=10,Tableau1[[#This Row],[Retard]]&lt;=20),Tableau1[[#This Row],[Montant]],"")</f>
        <v/>
      </c>
      <c r="J105" s="2" t="str">
        <f ca="1">IF(AND(Tableau1[[#This Row],[Retard]]&gt;=21,Tableau1[[#This Row],[Retard]]&lt;=35),Tableau1[[#This Row],[Montant]],"")</f>
        <v/>
      </c>
      <c r="K105" s="2" t="str">
        <f ca="1">IF(AND(Tableau1[[#This Row],[Retard]]&gt;=36,Tableau1[[#This Row],[Retard]]&lt;=60),Tableau1[[#This Row],[Montant]],"")</f>
        <v/>
      </c>
      <c r="L105" s="6">
        <f ca="1">IF(Tableau1[[#This Row],[Retard]]&gt;60,Tableau1[[#This Row],[Montant]],"")</f>
        <v>830</v>
      </c>
    </row>
    <row r="106" spans="1:12" x14ac:dyDescent="0.25">
      <c r="A106" s="2" t="s">
        <v>241</v>
      </c>
      <c r="B106" s="2" t="s">
        <v>242</v>
      </c>
      <c r="C106" s="2" t="s">
        <v>243</v>
      </c>
      <c r="D106" s="2">
        <v>969</v>
      </c>
      <c r="E106" s="3">
        <v>44565</v>
      </c>
      <c r="F106" s="5">
        <f ca="1">TODAY()-Tableau1[[#This Row],[Date]]</f>
        <v>99</v>
      </c>
      <c r="H106" s="2" t="str">
        <f ca="1">IF(Tableau1[[#This Row],[Retard]]&lt;10,Tableau1[[#This Row],[Montant]],"")</f>
        <v/>
      </c>
      <c r="I106" s="2" t="str">
        <f ca="1">IF(AND(Tableau1[[#This Row],[Retard]]&gt;=10,Tableau1[[#This Row],[Retard]]&lt;=20),Tableau1[[#This Row],[Montant]],"")</f>
        <v/>
      </c>
      <c r="J106" s="2" t="str">
        <f ca="1">IF(AND(Tableau1[[#This Row],[Retard]]&gt;=21,Tableau1[[#This Row],[Retard]]&lt;=35),Tableau1[[#This Row],[Montant]],"")</f>
        <v/>
      </c>
      <c r="K106" s="2" t="str">
        <f ca="1">IF(AND(Tableau1[[#This Row],[Retard]]&gt;=36,Tableau1[[#This Row],[Retard]]&lt;=60),Tableau1[[#This Row],[Montant]],"")</f>
        <v/>
      </c>
      <c r="L106" s="6">
        <f ca="1">IF(Tableau1[[#This Row],[Retard]]&gt;60,Tableau1[[#This Row],[Montant]],"")</f>
        <v>969</v>
      </c>
    </row>
    <row r="107" spans="1:12" x14ac:dyDescent="0.25">
      <c r="A107" s="2" t="s">
        <v>244</v>
      </c>
      <c r="B107" s="2" t="s">
        <v>245</v>
      </c>
      <c r="C107" s="2" t="s">
        <v>246</v>
      </c>
      <c r="D107" s="2">
        <v>820</v>
      </c>
      <c r="E107" s="3">
        <v>44642</v>
      </c>
      <c r="F107" s="5">
        <f ca="1">TODAY()-Tableau1[[#This Row],[Date]]</f>
        <v>22</v>
      </c>
      <c r="H107" s="2" t="str">
        <f ca="1">IF(Tableau1[[#This Row],[Retard]]&lt;10,Tableau1[[#This Row],[Montant]],"")</f>
        <v/>
      </c>
      <c r="I107" s="2" t="str">
        <f ca="1">IF(AND(Tableau1[[#This Row],[Retard]]&gt;=10,Tableau1[[#This Row],[Retard]]&lt;=20),Tableau1[[#This Row],[Montant]],"")</f>
        <v/>
      </c>
      <c r="J107" s="2">
        <f ca="1">IF(AND(Tableau1[[#This Row],[Retard]]&gt;=21,Tableau1[[#This Row],[Retard]]&lt;=35),Tableau1[[#This Row],[Montant]],"")</f>
        <v>820</v>
      </c>
      <c r="K107" s="2" t="str">
        <f ca="1">IF(AND(Tableau1[[#This Row],[Retard]]&gt;=36,Tableau1[[#This Row],[Retard]]&lt;=60),Tableau1[[#This Row],[Montant]],"")</f>
        <v/>
      </c>
      <c r="L107" s="6" t="str">
        <f ca="1">IF(Tableau1[[#This Row],[Retard]]&gt;60,Tableau1[[#This Row],[Montant]],"")</f>
        <v/>
      </c>
    </row>
    <row r="108" spans="1:12" x14ac:dyDescent="0.25">
      <c r="A108" s="2" t="s">
        <v>247</v>
      </c>
      <c r="B108" s="2" t="s">
        <v>248</v>
      </c>
      <c r="C108" s="2" t="s">
        <v>15</v>
      </c>
      <c r="D108" s="2">
        <v>624</v>
      </c>
      <c r="E108" s="3">
        <v>44659</v>
      </c>
      <c r="F108" s="5">
        <f ca="1">TODAY()-Tableau1[[#This Row],[Date]]</f>
        <v>5</v>
      </c>
      <c r="H108" s="2">
        <f ca="1">IF(Tableau1[[#This Row],[Retard]]&lt;10,Tableau1[[#This Row],[Montant]],"")</f>
        <v>624</v>
      </c>
      <c r="I108" s="2" t="str">
        <f ca="1">IF(AND(Tableau1[[#This Row],[Retard]]&gt;=10,Tableau1[[#This Row],[Retard]]&lt;=20),Tableau1[[#This Row],[Montant]],"")</f>
        <v/>
      </c>
      <c r="J108" s="2" t="str">
        <f ca="1">IF(AND(Tableau1[[#This Row],[Retard]]&gt;=21,Tableau1[[#This Row],[Retard]]&lt;=35),Tableau1[[#This Row],[Montant]],"")</f>
        <v/>
      </c>
      <c r="K108" s="2" t="str">
        <f ca="1">IF(AND(Tableau1[[#This Row],[Retard]]&gt;=36,Tableau1[[#This Row],[Retard]]&lt;=60),Tableau1[[#This Row],[Montant]],"")</f>
        <v/>
      </c>
      <c r="L108" s="6" t="str">
        <f ca="1">IF(Tableau1[[#This Row],[Retard]]&gt;60,Tableau1[[#This Row],[Montant]],"")</f>
        <v/>
      </c>
    </row>
    <row r="109" spans="1:12" x14ac:dyDescent="0.25">
      <c r="A109" s="2" t="s">
        <v>249</v>
      </c>
      <c r="B109" s="2" t="s">
        <v>250</v>
      </c>
      <c r="C109" s="2" t="s">
        <v>32</v>
      </c>
      <c r="D109" s="2">
        <v>534</v>
      </c>
      <c r="E109" s="3">
        <v>44595</v>
      </c>
      <c r="F109" s="5">
        <f ca="1">TODAY()-Tableau1[[#This Row],[Date]]</f>
        <v>69</v>
      </c>
      <c r="H109" s="2" t="str">
        <f ca="1">IF(Tableau1[[#This Row],[Retard]]&lt;10,Tableau1[[#This Row],[Montant]],"")</f>
        <v/>
      </c>
      <c r="I109" s="2" t="str">
        <f ca="1">IF(AND(Tableau1[[#This Row],[Retard]]&gt;=10,Tableau1[[#This Row],[Retard]]&lt;=20),Tableau1[[#This Row],[Montant]],"")</f>
        <v/>
      </c>
      <c r="J109" s="2" t="str">
        <f ca="1">IF(AND(Tableau1[[#This Row],[Retard]]&gt;=21,Tableau1[[#This Row],[Retard]]&lt;=35),Tableau1[[#This Row],[Montant]],"")</f>
        <v/>
      </c>
      <c r="K109" s="2" t="str">
        <f ca="1">IF(AND(Tableau1[[#This Row],[Retard]]&gt;=36,Tableau1[[#This Row],[Retard]]&lt;=60),Tableau1[[#This Row],[Montant]],"")</f>
        <v/>
      </c>
      <c r="L109" s="6">
        <f ca="1">IF(Tableau1[[#This Row],[Retard]]&gt;60,Tableau1[[#This Row],[Montant]],"")</f>
        <v>534</v>
      </c>
    </row>
    <row r="110" spans="1:12" x14ac:dyDescent="0.25">
      <c r="A110" s="2" t="s">
        <v>251</v>
      </c>
      <c r="B110" s="2" t="s">
        <v>252</v>
      </c>
      <c r="C110" s="2" t="s">
        <v>208</v>
      </c>
      <c r="D110" s="2">
        <v>205</v>
      </c>
      <c r="E110" s="3">
        <v>44650</v>
      </c>
      <c r="F110" s="5">
        <f ca="1">TODAY()-Tableau1[[#This Row],[Date]]</f>
        <v>14</v>
      </c>
      <c r="H110" s="2" t="str">
        <f ca="1">IF(Tableau1[[#This Row],[Retard]]&lt;10,Tableau1[[#This Row],[Montant]],"")</f>
        <v/>
      </c>
      <c r="I110" s="2">
        <f ca="1">IF(AND(Tableau1[[#This Row],[Retard]]&gt;=10,Tableau1[[#This Row],[Retard]]&lt;=20),Tableau1[[#This Row],[Montant]],"")</f>
        <v>205</v>
      </c>
      <c r="J110" s="2" t="str">
        <f ca="1">IF(AND(Tableau1[[#This Row],[Retard]]&gt;=21,Tableau1[[#This Row],[Retard]]&lt;=35),Tableau1[[#This Row],[Montant]],"")</f>
        <v/>
      </c>
      <c r="K110" s="2" t="str">
        <f ca="1">IF(AND(Tableau1[[#This Row],[Retard]]&gt;=36,Tableau1[[#This Row],[Retard]]&lt;=60),Tableau1[[#This Row],[Montant]],"")</f>
        <v/>
      </c>
      <c r="L110" s="6" t="str">
        <f ca="1">IF(Tableau1[[#This Row],[Retard]]&gt;60,Tableau1[[#This Row],[Montant]],"")</f>
        <v/>
      </c>
    </row>
    <row r="111" spans="1:12" x14ac:dyDescent="0.25">
      <c r="A111" s="2" t="s">
        <v>253</v>
      </c>
      <c r="B111" s="2" t="s">
        <v>254</v>
      </c>
      <c r="C111" s="2" t="s">
        <v>159</v>
      </c>
      <c r="D111" s="2">
        <v>135</v>
      </c>
      <c r="E111" s="3">
        <v>44582</v>
      </c>
      <c r="F111" s="5">
        <f ca="1">TODAY()-Tableau1[[#This Row],[Date]]</f>
        <v>82</v>
      </c>
      <c r="H111" s="2" t="str">
        <f ca="1">IF(Tableau1[[#This Row],[Retard]]&lt;10,Tableau1[[#This Row],[Montant]],"")</f>
        <v/>
      </c>
      <c r="I111" s="2" t="str">
        <f ca="1">IF(AND(Tableau1[[#This Row],[Retard]]&gt;=10,Tableau1[[#This Row],[Retard]]&lt;=20),Tableau1[[#This Row],[Montant]],"")</f>
        <v/>
      </c>
      <c r="J111" s="2" t="str">
        <f ca="1">IF(AND(Tableau1[[#This Row],[Retard]]&gt;=21,Tableau1[[#This Row],[Retard]]&lt;=35),Tableau1[[#This Row],[Montant]],"")</f>
        <v/>
      </c>
      <c r="K111" s="2" t="str">
        <f ca="1">IF(AND(Tableau1[[#This Row],[Retard]]&gt;=36,Tableau1[[#This Row],[Retard]]&lt;=60),Tableau1[[#This Row],[Montant]],"")</f>
        <v/>
      </c>
      <c r="L111" s="6">
        <f ca="1">IF(Tableau1[[#This Row],[Retard]]&gt;60,Tableau1[[#This Row],[Montant]],"")</f>
        <v>135</v>
      </c>
    </row>
    <row r="112" spans="1:12" x14ac:dyDescent="0.25">
      <c r="A112" s="2" t="s">
        <v>255</v>
      </c>
      <c r="B112" s="2" t="s">
        <v>256</v>
      </c>
      <c r="C112" s="2" t="s">
        <v>63</v>
      </c>
      <c r="D112" s="2">
        <v>159</v>
      </c>
      <c r="E112" s="3">
        <v>44602</v>
      </c>
      <c r="F112" s="5">
        <f ca="1">TODAY()-Tableau1[[#This Row],[Date]]</f>
        <v>62</v>
      </c>
      <c r="H112" s="2" t="str">
        <f ca="1">IF(Tableau1[[#This Row],[Retard]]&lt;10,Tableau1[[#This Row],[Montant]],"")</f>
        <v/>
      </c>
      <c r="I112" s="2" t="str">
        <f ca="1">IF(AND(Tableau1[[#This Row],[Retard]]&gt;=10,Tableau1[[#This Row],[Retard]]&lt;=20),Tableau1[[#This Row],[Montant]],"")</f>
        <v/>
      </c>
      <c r="J112" s="2" t="str">
        <f ca="1">IF(AND(Tableau1[[#This Row],[Retard]]&gt;=21,Tableau1[[#This Row],[Retard]]&lt;=35),Tableau1[[#This Row],[Montant]],"")</f>
        <v/>
      </c>
      <c r="K112" s="2" t="str">
        <f ca="1">IF(AND(Tableau1[[#This Row],[Retard]]&gt;=36,Tableau1[[#This Row],[Retard]]&lt;=60),Tableau1[[#This Row],[Montant]],"")</f>
        <v/>
      </c>
      <c r="L112" s="6">
        <f ca="1">IF(Tableau1[[#This Row],[Retard]]&gt;60,Tableau1[[#This Row],[Montant]],"")</f>
        <v>159</v>
      </c>
    </row>
    <row r="113" spans="1:12" x14ac:dyDescent="0.25">
      <c r="A113" s="2" t="s">
        <v>257</v>
      </c>
      <c r="B113" s="2" t="s">
        <v>258</v>
      </c>
      <c r="C113" s="2" t="s">
        <v>9</v>
      </c>
      <c r="D113" s="2">
        <v>378</v>
      </c>
      <c r="E113" s="3">
        <v>44664</v>
      </c>
      <c r="F113" s="5">
        <f ca="1">TODAY()-Tableau1[[#This Row],[Date]]</f>
        <v>0</v>
      </c>
      <c r="H113" s="2">
        <f ca="1">IF(Tableau1[[#This Row],[Retard]]&lt;10,Tableau1[[#This Row],[Montant]],"")</f>
        <v>378</v>
      </c>
      <c r="I113" s="2" t="str">
        <f ca="1">IF(AND(Tableau1[[#This Row],[Retard]]&gt;=10,Tableau1[[#This Row],[Retard]]&lt;=20),Tableau1[[#This Row],[Montant]],"")</f>
        <v/>
      </c>
      <c r="J113" s="2" t="str">
        <f ca="1">IF(AND(Tableau1[[#This Row],[Retard]]&gt;=21,Tableau1[[#This Row],[Retard]]&lt;=35),Tableau1[[#This Row],[Montant]],"")</f>
        <v/>
      </c>
      <c r="K113" s="2" t="str">
        <f ca="1">IF(AND(Tableau1[[#This Row],[Retard]]&gt;=36,Tableau1[[#This Row],[Retard]]&lt;=60),Tableau1[[#This Row],[Montant]],"")</f>
        <v/>
      </c>
      <c r="L113" s="6" t="str">
        <f ca="1">IF(Tableau1[[#This Row],[Retard]]&gt;60,Tableau1[[#This Row],[Montant]],"")</f>
        <v/>
      </c>
    </row>
    <row r="114" spans="1:12" x14ac:dyDescent="0.25">
      <c r="A114" s="2" t="s">
        <v>259</v>
      </c>
      <c r="B114" s="2" t="s">
        <v>260</v>
      </c>
      <c r="C114" s="2" t="s">
        <v>208</v>
      </c>
      <c r="D114" s="2">
        <v>273</v>
      </c>
      <c r="E114" s="3">
        <v>44581</v>
      </c>
      <c r="F114" s="5">
        <f ca="1">TODAY()-Tableau1[[#This Row],[Date]]</f>
        <v>83</v>
      </c>
      <c r="H114" s="2" t="str">
        <f ca="1">IF(Tableau1[[#This Row],[Retard]]&lt;10,Tableau1[[#This Row],[Montant]],"")</f>
        <v/>
      </c>
      <c r="I114" s="2" t="str">
        <f ca="1">IF(AND(Tableau1[[#This Row],[Retard]]&gt;=10,Tableau1[[#This Row],[Retard]]&lt;=20),Tableau1[[#This Row],[Montant]],"")</f>
        <v/>
      </c>
      <c r="J114" s="2" t="str">
        <f ca="1">IF(AND(Tableau1[[#This Row],[Retard]]&gt;=21,Tableau1[[#This Row],[Retard]]&lt;=35),Tableau1[[#This Row],[Montant]],"")</f>
        <v/>
      </c>
      <c r="K114" s="2" t="str">
        <f ca="1">IF(AND(Tableau1[[#This Row],[Retard]]&gt;=36,Tableau1[[#This Row],[Retard]]&lt;=60),Tableau1[[#This Row],[Montant]],"")</f>
        <v/>
      </c>
      <c r="L114" s="6">
        <f ca="1">IF(Tableau1[[#This Row],[Retard]]&gt;60,Tableau1[[#This Row],[Montant]],"")</f>
        <v>273</v>
      </c>
    </row>
    <row r="115" spans="1:12" x14ac:dyDescent="0.25">
      <c r="A115" s="2" t="s">
        <v>261</v>
      </c>
      <c r="B115" s="2" t="s">
        <v>262</v>
      </c>
      <c r="C115" s="2" t="s">
        <v>38</v>
      </c>
      <c r="D115" s="2">
        <v>330</v>
      </c>
      <c r="E115" s="3">
        <v>44587</v>
      </c>
      <c r="F115" s="5">
        <f ca="1">TODAY()-Tableau1[[#This Row],[Date]]</f>
        <v>77</v>
      </c>
      <c r="H115" s="2" t="str">
        <f ca="1">IF(Tableau1[[#This Row],[Retard]]&lt;10,Tableau1[[#This Row],[Montant]],"")</f>
        <v/>
      </c>
      <c r="I115" s="2" t="str">
        <f ca="1">IF(AND(Tableau1[[#This Row],[Retard]]&gt;=10,Tableau1[[#This Row],[Retard]]&lt;=20),Tableau1[[#This Row],[Montant]],"")</f>
        <v/>
      </c>
      <c r="J115" s="2" t="str">
        <f ca="1">IF(AND(Tableau1[[#This Row],[Retard]]&gt;=21,Tableau1[[#This Row],[Retard]]&lt;=35),Tableau1[[#This Row],[Montant]],"")</f>
        <v/>
      </c>
      <c r="K115" s="2" t="str">
        <f ca="1">IF(AND(Tableau1[[#This Row],[Retard]]&gt;=36,Tableau1[[#This Row],[Retard]]&lt;=60),Tableau1[[#This Row],[Montant]],"")</f>
        <v/>
      </c>
      <c r="L115" s="6">
        <f ca="1">IF(Tableau1[[#This Row],[Retard]]&gt;60,Tableau1[[#This Row],[Montant]],"")</f>
        <v>330</v>
      </c>
    </row>
    <row r="116" spans="1:12" x14ac:dyDescent="0.25">
      <c r="A116" s="2" t="s">
        <v>263</v>
      </c>
      <c r="B116" s="2" t="s">
        <v>264</v>
      </c>
      <c r="C116" s="2" t="s">
        <v>58</v>
      </c>
      <c r="D116" s="2">
        <v>918</v>
      </c>
      <c r="E116" s="3">
        <v>44582</v>
      </c>
      <c r="F116" s="5">
        <f ca="1">TODAY()-Tableau1[[#This Row],[Date]]</f>
        <v>82</v>
      </c>
      <c r="H116" s="2" t="str">
        <f ca="1">IF(Tableau1[[#This Row],[Retard]]&lt;10,Tableau1[[#This Row],[Montant]],"")</f>
        <v/>
      </c>
      <c r="I116" s="2" t="str">
        <f ca="1">IF(AND(Tableau1[[#This Row],[Retard]]&gt;=10,Tableau1[[#This Row],[Retard]]&lt;=20),Tableau1[[#This Row],[Montant]],"")</f>
        <v/>
      </c>
      <c r="J116" s="2" t="str">
        <f ca="1">IF(AND(Tableau1[[#This Row],[Retard]]&gt;=21,Tableau1[[#This Row],[Retard]]&lt;=35),Tableau1[[#This Row],[Montant]],"")</f>
        <v/>
      </c>
      <c r="K116" s="2" t="str">
        <f ca="1">IF(AND(Tableau1[[#This Row],[Retard]]&gt;=36,Tableau1[[#This Row],[Retard]]&lt;=60),Tableau1[[#This Row],[Montant]],"")</f>
        <v/>
      </c>
      <c r="L116" s="6">
        <f ca="1">IF(Tableau1[[#This Row],[Retard]]&gt;60,Tableau1[[#This Row],[Montant]],"")</f>
        <v>918</v>
      </c>
    </row>
    <row r="117" spans="1:12" x14ac:dyDescent="0.25">
      <c r="A117" s="2" t="s">
        <v>265</v>
      </c>
      <c r="B117" s="2" t="s">
        <v>266</v>
      </c>
      <c r="C117" s="2" t="s">
        <v>267</v>
      </c>
      <c r="D117" s="2">
        <v>498</v>
      </c>
      <c r="E117" s="3">
        <v>44638</v>
      </c>
      <c r="F117" s="5">
        <f ca="1">TODAY()-Tableau1[[#This Row],[Date]]</f>
        <v>26</v>
      </c>
      <c r="H117" s="2" t="str">
        <f ca="1">IF(Tableau1[[#This Row],[Retard]]&lt;10,Tableau1[[#This Row],[Montant]],"")</f>
        <v/>
      </c>
      <c r="I117" s="2" t="str">
        <f ca="1">IF(AND(Tableau1[[#This Row],[Retard]]&gt;=10,Tableau1[[#This Row],[Retard]]&lt;=20),Tableau1[[#This Row],[Montant]],"")</f>
        <v/>
      </c>
      <c r="J117" s="2">
        <f ca="1">IF(AND(Tableau1[[#This Row],[Retard]]&gt;=21,Tableau1[[#This Row],[Retard]]&lt;=35),Tableau1[[#This Row],[Montant]],"")</f>
        <v>498</v>
      </c>
      <c r="K117" s="2" t="str">
        <f ca="1">IF(AND(Tableau1[[#This Row],[Retard]]&gt;=36,Tableau1[[#This Row],[Retard]]&lt;=60),Tableau1[[#This Row],[Montant]],"")</f>
        <v/>
      </c>
      <c r="L117" s="6" t="str">
        <f ca="1">IF(Tableau1[[#This Row],[Retard]]&gt;60,Tableau1[[#This Row],[Montant]],"")</f>
        <v/>
      </c>
    </row>
    <row r="118" spans="1:12" x14ac:dyDescent="0.25">
      <c r="A118" s="2" t="s">
        <v>268</v>
      </c>
      <c r="B118" s="2" t="s">
        <v>269</v>
      </c>
      <c r="C118" s="2" t="s">
        <v>184</v>
      </c>
      <c r="D118" s="2">
        <v>111</v>
      </c>
      <c r="E118" s="3">
        <v>44657</v>
      </c>
      <c r="F118" s="5">
        <f ca="1">TODAY()-Tableau1[[#This Row],[Date]]</f>
        <v>7</v>
      </c>
      <c r="H118" s="2">
        <f ca="1">IF(Tableau1[[#This Row],[Retard]]&lt;10,Tableau1[[#This Row],[Montant]],"")</f>
        <v>111</v>
      </c>
      <c r="I118" s="2" t="str">
        <f ca="1">IF(AND(Tableau1[[#This Row],[Retard]]&gt;=10,Tableau1[[#This Row],[Retard]]&lt;=20),Tableau1[[#This Row],[Montant]],"")</f>
        <v/>
      </c>
      <c r="J118" s="2" t="str">
        <f ca="1">IF(AND(Tableau1[[#This Row],[Retard]]&gt;=21,Tableau1[[#This Row],[Retard]]&lt;=35),Tableau1[[#This Row],[Montant]],"")</f>
        <v/>
      </c>
      <c r="K118" s="2" t="str">
        <f ca="1">IF(AND(Tableau1[[#This Row],[Retard]]&gt;=36,Tableau1[[#This Row],[Retard]]&lt;=60),Tableau1[[#This Row],[Montant]],"")</f>
        <v/>
      </c>
      <c r="L118" s="6" t="str">
        <f ca="1">IF(Tableau1[[#This Row],[Retard]]&gt;60,Tableau1[[#This Row],[Montant]],"")</f>
        <v/>
      </c>
    </row>
    <row r="119" spans="1:12" x14ac:dyDescent="0.25">
      <c r="A119" s="2" t="s">
        <v>270</v>
      </c>
      <c r="B119" s="2" t="s">
        <v>271</v>
      </c>
      <c r="C119" s="2" t="s">
        <v>272</v>
      </c>
      <c r="D119" s="2">
        <v>872</v>
      </c>
      <c r="E119" s="3">
        <v>44654</v>
      </c>
      <c r="F119" s="5">
        <f ca="1">TODAY()-Tableau1[[#This Row],[Date]]</f>
        <v>10</v>
      </c>
      <c r="H119" s="2" t="str">
        <f ca="1">IF(Tableau1[[#This Row],[Retard]]&lt;10,Tableau1[[#This Row],[Montant]],"")</f>
        <v/>
      </c>
      <c r="I119" s="2">
        <f ca="1">IF(AND(Tableau1[[#This Row],[Retard]]&gt;=10,Tableau1[[#This Row],[Retard]]&lt;=20),Tableau1[[#This Row],[Montant]],"")</f>
        <v>872</v>
      </c>
      <c r="J119" s="2" t="str">
        <f ca="1">IF(AND(Tableau1[[#This Row],[Retard]]&gt;=21,Tableau1[[#This Row],[Retard]]&lt;=35),Tableau1[[#This Row],[Montant]],"")</f>
        <v/>
      </c>
      <c r="K119" s="2" t="str">
        <f ca="1">IF(AND(Tableau1[[#This Row],[Retard]]&gt;=36,Tableau1[[#This Row],[Retard]]&lt;=60),Tableau1[[#This Row],[Montant]],"")</f>
        <v/>
      </c>
      <c r="L119" s="6" t="str">
        <f ca="1">IF(Tableau1[[#This Row],[Retard]]&gt;60,Tableau1[[#This Row],[Montant]],"")</f>
        <v/>
      </c>
    </row>
    <row r="120" spans="1:12" x14ac:dyDescent="0.25">
      <c r="A120" s="2" t="s">
        <v>273</v>
      </c>
      <c r="B120" s="2" t="s">
        <v>274</v>
      </c>
      <c r="C120" s="2" t="s">
        <v>275</v>
      </c>
      <c r="D120" s="2">
        <v>727</v>
      </c>
      <c r="E120" s="3">
        <v>44651</v>
      </c>
      <c r="F120" s="5">
        <f ca="1">TODAY()-Tableau1[[#This Row],[Date]]</f>
        <v>13</v>
      </c>
      <c r="H120" s="2" t="str">
        <f ca="1">IF(Tableau1[[#This Row],[Retard]]&lt;10,Tableau1[[#This Row],[Montant]],"")</f>
        <v/>
      </c>
      <c r="I120" s="2">
        <f ca="1">IF(AND(Tableau1[[#This Row],[Retard]]&gt;=10,Tableau1[[#This Row],[Retard]]&lt;=20),Tableau1[[#This Row],[Montant]],"")</f>
        <v>727</v>
      </c>
      <c r="J120" s="2" t="str">
        <f ca="1">IF(AND(Tableau1[[#This Row],[Retard]]&gt;=21,Tableau1[[#This Row],[Retard]]&lt;=35),Tableau1[[#This Row],[Montant]],"")</f>
        <v/>
      </c>
      <c r="K120" s="2" t="str">
        <f ca="1">IF(AND(Tableau1[[#This Row],[Retard]]&gt;=36,Tableau1[[#This Row],[Retard]]&lt;=60),Tableau1[[#This Row],[Montant]],"")</f>
        <v/>
      </c>
      <c r="L120" s="6" t="str">
        <f ca="1">IF(Tableau1[[#This Row],[Retard]]&gt;60,Tableau1[[#This Row],[Montant]],"")</f>
        <v/>
      </c>
    </row>
    <row r="121" spans="1:12" x14ac:dyDescent="0.25">
      <c r="A121" s="2" t="s">
        <v>276</v>
      </c>
      <c r="B121" s="2" t="s">
        <v>277</v>
      </c>
      <c r="C121" s="2" t="s">
        <v>126</v>
      </c>
      <c r="D121" s="2">
        <v>897</v>
      </c>
      <c r="E121" s="3">
        <v>44617</v>
      </c>
      <c r="F121" s="5">
        <f ca="1">TODAY()-Tableau1[[#This Row],[Date]]</f>
        <v>47</v>
      </c>
      <c r="H121" s="2" t="str">
        <f ca="1">IF(Tableau1[[#This Row],[Retard]]&lt;10,Tableau1[[#This Row],[Montant]],"")</f>
        <v/>
      </c>
      <c r="I121" s="2" t="str">
        <f ca="1">IF(AND(Tableau1[[#This Row],[Retard]]&gt;=10,Tableau1[[#This Row],[Retard]]&lt;=20),Tableau1[[#This Row],[Montant]],"")</f>
        <v/>
      </c>
      <c r="J121" s="2" t="str">
        <f ca="1">IF(AND(Tableau1[[#This Row],[Retard]]&gt;=21,Tableau1[[#This Row],[Retard]]&lt;=35),Tableau1[[#This Row],[Montant]],"")</f>
        <v/>
      </c>
      <c r="K121" s="2">
        <f ca="1">IF(AND(Tableau1[[#This Row],[Retard]]&gt;=36,Tableau1[[#This Row],[Retard]]&lt;=60),Tableau1[[#This Row],[Montant]],"")</f>
        <v>897</v>
      </c>
      <c r="L121" s="6" t="str">
        <f ca="1">IF(Tableau1[[#This Row],[Retard]]&gt;60,Tableau1[[#This Row],[Montant]],"")</f>
        <v/>
      </c>
    </row>
    <row r="122" spans="1:12" x14ac:dyDescent="0.25">
      <c r="A122" s="2" t="s">
        <v>278</v>
      </c>
      <c r="B122" s="2" t="s">
        <v>279</v>
      </c>
      <c r="C122" s="2" t="s">
        <v>86</v>
      </c>
      <c r="D122" s="2">
        <v>387</v>
      </c>
      <c r="E122" s="3">
        <v>44564</v>
      </c>
      <c r="F122" s="5">
        <f ca="1">TODAY()-Tableau1[[#This Row],[Date]]</f>
        <v>100</v>
      </c>
      <c r="H122" s="2" t="str">
        <f ca="1">IF(Tableau1[[#This Row],[Retard]]&lt;10,Tableau1[[#This Row],[Montant]],"")</f>
        <v/>
      </c>
      <c r="I122" s="2" t="str">
        <f ca="1">IF(AND(Tableau1[[#This Row],[Retard]]&gt;=10,Tableau1[[#This Row],[Retard]]&lt;=20),Tableau1[[#This Row],[Montant]],"")</f>
        <v/>
      </c>
      <c r="J122" s="2" t="str">
        <f ca="1">IF(AND(Tableau1[[#This Row],[Retard]]&gt;=21,Tableau1[[#This Row],[Retard]]&lt;=35),Tableau1[[#This Row],[Montant]],"")</f>
        <v/>
      </c>
      <c r="K122" s="2" t="str">
        <f ca="1">IF(AND(Tableau1[[#This Row],[Retard]]&gt;=36,Tableau1[[#This Row],[Retard]]&lt;=60),Tableau1[[#This Row],[Montant]],"")</f>
        <v/>
      </c>
      <c r="L122" s="6">
        <f ca="1">IF(Tableau1[[#This Row],[Retard]]&gt;60,Tableau1[[#This Row],[Montant]],"")</f>
        <v>387</v>
      </c>
    </row>
    <row r="123" spans="1:12" x14ac:dyDescent="0.25">
      <c r="A123" s="2" t="s">
        <v>280</v>
      </c>
      <c r="B123" s="2" t="s">
        <v>281</v>
      </c>
      <c r="C123" s="2" t="s">
        <v>282</v>
      </c>
      <c r="D123" s="2">
        <v>134</v>
      </c>
      <c r="E123" s="3">
        <v>44624</v>
      </c>
      <c r="F123" s="5">
        <f ca="1">TODAY()-Tableau1[[#This Row],[Date]]</f>
        <v>40</v>
      </c>
      <c r="H123" s="2" t="str">
        <f ca="1">IF(Tableau1[[#This Row],[Retard]]&lt;10,Tableau1[[#This Row],[Montant]],"")</f>
        <v/>
      </c>
      <c r="I123" s="2" t="str">
        <f ca="1">IF(AND(Tableau1[[#This Row],[Retard]]&gt;=10,Tableau1[[#This Row],[Retard]]&lt;=20),Tableau1[[#This Row],[Montant]],"")</f>
        <v/>
      </c>
      <c r="J123" s="2" t="str">
        <f ca="1">IF(AND(Tableau1[[#This Row],[Retard]]&gt;=21,Tableau1[[#This Row],[Retard]]&lt;=35),Tableau1[[#This Row],[Montant]],"")</f>
        <v/>
      </c>
      <c r="K123" s="2">
        <f ca="1">IF(AND(Tableau1[[#This Row],[Retard]]&gt;=36,Tableau1[[#This Row],[Retard]]&lt;=60),Tableau1[[#This Row],[Montant]],"")</f>
        <v>134</v>
      </c>
      <c r="L123" s="6" t="str">
        <f ca="1">IF(Tableau1[[#This Row],[Retard]]&gt;60,Tableau1[[#This Row],[Montant]],"")</f>
        <v/>
      </c>
    </row>
    <row r="124" spans="1:12" x14ac:dyDescent="0.25">
      <c r="A124" s="2" t="s">
        <v>283</v>
      </c>
      <c r="B124" s="2" t="s">
        <v>284</v>
      </c>
      <c r="C124" s="2" t="s">
        <v>9</v>
      </c>
      <c r="D124" s="2">
        <v>117</v>
      </c>
      <c r="E124" s="3">
        <v>44620</v>
      </c>
      <c r="F124" s="5">
        <f ca="1">TODAY()-Tableau1[[#This Row],[Date]]</f>
        <v>44</v>
      </c>
      <c r="H124" s="2" t="str">
        <f ca="1">IF(Tableau1[[#This Row],[Retard]]&lt;10,Tableau1[[#This Row],[Montant]],"")</f>
        <v/>
      </c>
      <c r="I124" s="2" t="str">
        <f ca="1">IF(AND(Tableau1[[#This Row],[Retard]]&gt;=10,Tableau1[[#This Row],[Retard]]&lt;=20),Tableau1[[#This Row],[Montant]],"")</f>
        <v/>
      </c>
      <c r="J124" s="2" t="str">
        <f ca="1">IF(AND(Tableau1[[#This Row],[Retard]]&gt;=21,Tableau1[[#This Row],[Retard]]&lt;=35),Tableau1[[#This Row],[Montant]],"")</f>
        <v/>
      </c>
      <c r="K124" s="2">
        <f ca="1">IF(AND(Tableau1[[#This Row],[Retard]]&gt;=36,Tableau1[[#This Row],[Retard]]&lt;=60),Tableau1[[#This Row],[Montant]],"")</f>
        <v>117</v>
      </c>
      <c r="L124" s="6" t="str">
        <f ca="1">IF(Tableau1[[#This Row],[Retard]]&gt;60,Tableau1[[#This Row],[Montant]],"")</f>
        <v/>
      </c>
    </row>
    <row r="125" spans="1:12" x14ac:dyDescent="0.25">
      <c r="A125" s="2" t="s">
        <v>285</v>
      </c>
      <c r="B125" s="2" t="s">
        <v>286</v>
      </c>
      <c r="C125" s="2" t="s">
        <v>72</v>
      </c>
      <c r="D125" s="2">
        <v>148</v>
      </c>
      <c r="E125" s="3">
        <v>44657</v>
      </c>
      <c r="F125" s="5">
        <f ca="1">TODAY()-Tableau1[[#This Row],[Date]]</f>
        <v>7</v>
      </c>
      <c r="H125" s="2">
        <f ca="1">IF(Tableau1[[#This Row],[Retard]]&lt;10,Tableau1[[#This Row],[Montant]],"")</f>
        <v>148</v>
      </c>
      <c r="I125" s="2" t="str">
        <f ca="1">IF(AND(Tableau1[[#This Row],[Retard]]&gt;=10,Tableau1[[#This Row],[Retard]]&lt;=20),Tableau1[[#This Row],[Montant]],"")</f>
        <v/>
      </c>
      <c r="J125" s="2" t="str">
        <f ca="1">IF(AND(Tableau1[[#This Row],[Retard]]&gt;=21,Tableau1[[#This Row],[Retard]]&lt;=35),Tableau1[[#This Row],[Montant]],"")</f>
        <v/>
      </c>
      <c r="K125" s="2" t="str">
        <f ca="1">IF(AND(Tableau1[[#This Row],[Retard]]&gt;=36,Tableau1[[#This Row],[Retard]]&lt;=60),Tableau1[[#This Row],[Montant]],"")</f>
        <v/>
      </c>
      <c r="L125" s="6" t="str">
        <f ca="1">IF(Tableau1[[#This Row],[Retard]]&gt;60,Tableau1[[#This Row],[Montant]],"")</f>
        <v/>
      </c>
    </row>
    <row r="126" spans="1:12" x14ac:dyDescent="0.25">
      <c r="A126" s="2" t="s">
        <v>287</v>
      </c>
      <c r="B126" s="2" t="s">
        <v>288</v>
      </c>
      <c r="C126" s="2" t="s">
        <v>238</v>
      </c>
      <c r="D126" s="2">
        <v>115</v>
      </c>
      <c r="E126" s="3">
        <v>44602</v>
      </c>
      <c r="F126" s="5">
        <f ca="1">TODAY()-Tableau1[[#This Row],[Date]]</f>
        <v>62</v>
      </c>
      <c r="H126" s="2" t="str">
        <f ca="1">IF(Tableau1[[#This Row],[Retard]]&lt;10,Tableau1[[#This Row],[Montant]],"")</f>
        <v/>
      </c>
      <c r="I126" s="2" t="str">
        <f ca="1">IF(AND(Tableau1[[#This Row],[Retard]]&gt;=10,Tableau1[[#This Row],[Retard]]&lt;=20),Tableau1[[#This Row],[Montant]],"")</f>
        <v/>
      </c>
      <c r="J126" s="2" t="str">
        <f ca="1">IF(AND(Tableau1[[#This Row],[Retard]]&gt;=21,Tableau1[[#This Row],[Retard]]&lt;=35),Tableau1[[#This Row],[Montant]],"")</f>
        <v/>
      </c>
      <c r="K126" s="2" t="str">
        <f ca="1">IF(AND(Tableau1[[#This Row],[Retard]]&gt;=36,Tableau1[[#This Row],[Retard]]&lt;=60),Tableau1[[#This Row],[Montant]],"")</f>
        <v/>
      </c>
      <c r="L126" s="6">
        <f ca="1">IF(Tableau1[[#This Row],[Retard]]&gt;60,Tableau1[[#This Row],[Montant]],"")</f>
        <v>115</v>
      </c>
    </row>
    <row r="127" spans="1:12" x14ac:dyDescent="0.25">
      <c r="A127" s="2" t="s">
        <v>289</v>
      </c>
      <c r="B127" s="2" t="s">
        <v>290</v>
      </c>
      <c r="C127" s="2" t="s">
        <v>159</v>
      </c>
      <c r="D127" s="2">
        <v>516</v>
      </c>
      <c r="E127" s="3">
        <v>44636</v>
      </c>
      <c r="F127" s="5">
        <f ca="1">TODAY()-Tableau1[[#This Row],[Date]]</f>
        <v>28</v>
      </c>
      <c r="H127" s="2" t="str">
        <f ca="1">IF(Tableau1[[#This Row],[Retard]]&lt;10,Tableau1[[#This Row],[Montant]],"")</f>
        <v/>
      </c>
      <c r="I127" s="2" t="str">
        <f ca="1">IF(AND(Tableau1[[#This Row],[Retard]]&gt;=10,Tableau1[[#This Row],[Retard]]&lt;=20),Tableau1[[#This Row],[Montant]],"")</f>
        <v/>
      </c>
      <c r="J127" s="2">
        <f ca="1">IF(AND(Tableau1[[#This Row],[Retard]]&gt;=21,Tableau1[[#This Row],[Retard]]&lt;=35),Tableau1[[#This Row],[Montant]],"")</f>
        <v>516</v>
      </c>
      <c r="K127" s="2" t="str">
        <f ca="1">IF(AND(Tableau1[[#This Row],[Retard]]&gt;=36,Tableau1[[#This Row],[Retard]]&lt;=60),Tableau1[[#This Row],[Montant]],"")</f>
        <v/>
      </c>
      <c r="L127" s="6" t="str">
        <f ca="1">IF(Tableau1[[#This Row],[Retard]]&gt;60,Tableau1[[#This Row],[Montant]],"")</f>
        <v/>
      </c>
    </row>
    <row r="128" spans="1:12" x14ac:dyDescent="0.25">
      <c r="A128" s="2" t="s">
        <v>291</v>
      </c>
      <c r="B128" s="2" t="s">
        <v>292</v>
      </c>
      <c r="C128" s="2" t="s">
        <v>293</v>
      </c>
      <c r="D128" s="2">
        <v>401</v>
      </c>
      <c r="E128" s="3">
        <v>44647</v>
      </c>
      <c r="F128" s="5">
        <f ca="1">TODAY()-Tableau1[[#This Row],[Date]]</f>
        <v>17</v>
      </c>
      <c r="H128" s="2" t="str">
        <f ca="1">IF(Tableau1[[#This Row],[Retard]]&lt;10,Tableau1[[#This Row],[Montant]],"")</f>
        <v/>
      </c>
      <c r="I128" s="2">
        <f ca="1">IF(AND(Tableau1[[#This Row],[Retard]]&gt;=10,Tableau1[[#This Row],[Retard]]&lt;=20),Tableau1[[#This Row],[Montant]],"")</f>
        <v>401</v>
      </c>
      <c r="J128" s="2" t="str">
        <f ca="1">IF(AND(Tableau1[[#This Row],[Retard]]&gt;=21,Tableau1[[#This Row],[Retard]]&lt;=35),Tableau1[[#This Row],[Montant]],"")</f>
        <v/>
      </c>
      <c r="K128" s="2" t="str">
        <f ca="1">IF(AND(Tableau1[[#This Row],[Retard]]&gt;=36,Tableau1[[#This Row],[Retard]]&lt;=60),Tableau1[[#This Row],[Montant]],"")</f>
        <v/>
      </c>
      <c r="L128" s="6" t="str">
        <f ca="1">IF(Tableau1[[#This Row],[Retard]]&gt;60,Tableau1[[#This Row],[Montant]],"")</f>
        <v/>
      </c>
    </row>
    <row r="129" spans="1:12" x14ac:dyDescent="0.25">
      <c r="A129" s="2" t="s">
        <v>294</v>
      </c>
      <c r="B129" s="2" t="s">
        <v>97</v>
      </c>
      <c r="C129" s="2" t="s">
        <v>126</v>
      </c>
      <c r="D129" s="2">
        <v>504</v>
      </c>
      <c r="E129" s="3">
        <v>44596</v>
      </c>
      <c r="F129" s="5">
        <f ca="1">TODAY()-Tableau1[[#This Row],[Date]]</f>
        <v>68</v>
      </c>
      <c r="H129" s="2" t="str">
        <f ca="1">IF(Tableau1[[#This Row],[Retard]]&lt;10,Tableau1[[#This Row],[Montant]],"")</f>
        <v/>
      </c>
      <c r="I129" s="2" t="str">
        <f ca="1">IF(AND(Tableau1[[#This Row],[Retard]]&gt;=10,Tableau1[[#This Row],[Retard]]&lt;=20),Tableau1[[#This Row],[Montant]],"")</f>
        <v/>
      </c>
      <c r="J129" s="2" t="str">
        <f ca="1">IF(AND(Tableau1[[#This Row],[Retard]]&gt;=21,Tableau1[[#This Row],[Retard]]&lt;=35),Tableau1[[#This Row],[Montant]],"")</f>
        <v/>
      </c>
      <c r="K129" s="2" t="str">
        <f ca="1">IF(AND(Tableau1[[#This Row],[Retard]]&gt;=36,Tableau1[[#This Row],[Retard]]&lt;=60),Tableau1[[#This Row],[Montant]],"")</f>
        <v/>
      </c>
      <c r="L129" s="6">
        <f ca="1">IF(Tableau1[[#This Row],[Retard]]&gt;60,Tableau1[[#This Row],[Montant]],"")</f>
        <v>504</v>
      </c>
    </row>
    <row r="130" spans="1:12" x14ac:dyDescent="0.25">
      <c r="A130" s="2" t="s">
        <v>295</v>
      </c>
      <c r="B130" s="2" t="s">
        <v>296</v>
      </c>
      <c r="C130" s="2" t="s">
        <v>26</v>
      </c>
      <c r="D130" s="2">
        <v>885</v>
      </c>
      <c r="E130" s="3">
        <v>44657</v>
      </c>
      <c r="F130" s="5">
        <f ca="1">TODAY()-Tableau1[[#This Row],[Date]]</f>
        <v>7</v>
      </c>
      <c r="H130" s="2">
        <f ca="1">IF(Tableau1[[#This Row],[Retard]]&lt;10,Tableau1[[#This Row],[Montant]],"")</f>
        <v>885</v>
      </c>
      <c r="I130" s="2" t="str">
        <f ca="1">IF(AND(Tableau1[[#This Row],[Retard]]&gt;=10,Tableau1[[#This Row],[Retard]]&lt;=20),Tableau1[[#This Row],[Montant]],"")</f>
        <v/>
      </c>
      <c r="J130" s="2" t="str">
        <f ca="1">IF(AND(Tableau1[[#This Row],[Retard]]&gt;=21,Tableau1[[#This Row],[Retard]]&lt;=35),Tableau1[[#This Row],[Montant]],"")</f>
        <v/>
      </c>
      <c r="K130" s="2" t="str">
        <f ca="1">IF(AND(Tableau1[[#This Row],[Retard]]&gt;=36,Tableau1[[#This Row],[Retard]]&lt;=60),Tableau1[[#This Row],[Montant]],"")</f>
        <v/>
      </c>
      <c r="L130" s="6" t="str">
        <f ca="1">IF(Tableau1[[#This Row],[Retard]]&gt;60,Tableau1[[#This Row],[Montant]],"")</f>
        <v/>
      </c>
    </row>
    <row r="131" spans="1:12" x14ac:dyDescent="0.25">
      <c r="A131" s="2" t="s">
        <v>297</v>
      </c>
      <c r="B131" s="2" t="s">
        <v>298</v>
      </c>
      <c r="C131" s="2" t="s">
        <v>231</v>
      </c>
      <c r="D131" s="2">
        <v>951</v>
      </c>
      <c r="E131" s="3">
        <v>44604</v>
      </c>
      <c r="F131" s="5">
        <f ca="1">TODAY()-Tableau1[[#This Row],[Date]]</f>
        <v>60</v>
      </c>
      <c r="H131" s="2" t="str">
        <f ca="1">IF(Tableau1[[#This Row],[Retard]]&lt;10,Tableau1[[#This Row],[Montant]],"")</f>
        <v/>
      </c>
      <c r="I131" s="2" t="str">
        <f ca="1">IF(AND(Tableau1[[#This Row],[Retard]]&gt;=10,Tableau1[[#This Row],[Retard]]&lt;=20),Tableau1[[#This Row],[Montant]],"")</f>
        <v/>
      </c>
      <c r="J131" s="2" t="str">
        <f ca="1">IF(AND(Tableau1[[#This Row],[Retard]]&gt;=21,Tableau1[[#This Row],[Retard]]&lt;=35),Tableau1[[#This Row],[Montant]],"")</f>
        <v/>
      </c>
      <c r="K131" s="2">
        <f ca="1">IF(AND(Tableau1[[#This Row],[Retard]]&gt;=36,Tableau1[[#This Row],[Retard]]&lt;=60),Tableau1[[#This Row],[Montant]],"")</f>
        <v>951</v>
      </c>
      <c r="L131" s="6" t="str">
        <f ca="1">IF(Tableau1[[#This Row],[Retard]]&gt;60,Tableau1[[#This Row],[Montant]],"")</f>
        <v/>
      </c>
    </row>
    <row r="132" spans="1:12" x14ac:dyDescent="0.25">
      <c r="A132" s="2" t="s">
        <v>299</v>
      </c>
      <c r="B132" s="2" t="s">
        <v>300</v>
      </c>
      <c r="C132" s="2" t="s">
        <v>38</v>
      </c>
      <c r="D132" s="2">
        <v>495</v>
      </c>
      <c r="E132" s="3">
        <v>44576</v>
      </c>
      <c r="F132" s="5">
        <f ca="1">TODAY()-Tableau1[[#This Row],[Date]]</f>
        <v>88</v>
      </c>
      <c r="H132" s="2" t="str">
        <f ca="1">IF(Tableau1[[#This Row],[Retard]]&lt;10,Tableau1[[#This Row],[Montant]],"")</f>
        <v/>
      </c>
      <c r="I132" s="2" t="str">
        <f ca="1">IF(AND(Tableau1[[#This Row],[Retard]]&gt;=10,Tableau1[[#This Row],[Retard]]&lt;=20),Tableau1[[#This Row],[Montant]],"")</f>
        <v/>
      </c>
      <c r="J132" s="2" t="str">
        <f ca="1">IF(AND(Tableau1[[#This Row],[Retard]]&gt;=21,Tableau1[[#This Row],[Retard]]&lt;=35),Tableau1[[#This Row],[Montant]],"")</f>
        <v/>
      </c>
      <c r="K132" s="2" t="str">
        <f ca="1">IF(AND(Tableau1[[#This Row],[Retard]]&gt;=36,Tableau1[[#This Row],[Retard]]&lt;=60),Tableau1[[#This Row],[Montant]],"")</f>
        <v/>
      </c>
      <c r="L132" s="6">
        <f ca="1">IF(Tableau1[[#This Row],[Retard]]&gt;60,Tableau1[[#This Row],[Montant]],"")</f>
        <v>495</v>
      </c>
    </row>
    <row r="133" spans="1:12" x14ac:dyDescent="0.25">
      <c r="A133" s="2" t="s">
        <v>301</v>
      </c>
      <c r="B133" s="2" t="s">
        <v>302</v>
      </c>
      <c r="C133" s="2" t="s">
        <v>134</v>
      </c>
      <c r="D133" s="2">
        <v>244</v>
      </c>
      <c r="E133" s="3">
        <v>44618</v>
      </c>
      <c r="F133" s="5">
        <f ca="1">TODAY()-Tableau1[[#This Row],[Date]]</f>
        <v>46</v>
      </c>
      <c r="H133" s="2" t="str">
        <f ca="1">IF(Tableau1[[#This Row],[Retard]]&lt;10,Tableau1[[#This Row],[Montant]],"")</f>
        <v/>
      </c>
      <c r="I133" s="2" t="str">
        <f ca="1">IF(AND(Tableau1[[#This Row],[Retard]]&gt;=10,Tableau1[[#This Row],[Retard]]&lt;=20),Tableau1[[#This Row],[Montant]],"")</f>
        <v/>
      </c>
      <c r="J133" s="2" t="str">
        <f ca="1">IF(AND(Tableau1[[#This Row],[Retard]]&gt;=21,Tableau1[[#This Row],[Retard]]&lt;=35),Tableau1[[#This Row],[Montant]],"")</f>
        <v/>
      </c>
      <c r="K133" s="2">
        <f ca="1">IF(AND(Tableau1[[#This Row],[Retard]]&gt;=36,Tableau1[[#This Row],[Retard]]&lt;=60),Tableau1[[#This Row],[Montant]],"")</f>
        <v>244</v>
      </c>
      <c r="L133" s="6" t="str">
        <f ca="1">IF(Tableau1[[#This Row],[Retard]]&gt;60,Tableau1[[#This Row],[Montant]],"")</f>
        <v/>
      </c>
    </row>
    <row r="134" spans="1:12" x14ac:dyDescent="0.25">
      <c r="A134" s="2" t="s">
        <v>303</v>
      </c>
      <c r="B134" s="2" t="s">
        <v>304</v>
      </c>
      <c r="C134" s="2" t="s">
        <v>219</v>
      </c>
      <c r="D134" s="2">
        <v>944</v>
      </c>
      <c r="E134" s="3">
        <v>44586</v>
      </c>
      <c r="F134" s="5">
        <f ca="1">TODAY()-Tableau1[[#This Row],[Date]]</f>
        <v>78</v>
      </c>
      <c r="H134" s="2" t="str">
        <f ca="1">IF(Tableau1[[#This Row],[Retard]]&lt;10,Tableau1[[#This Row],[Montant]],"")</f>
        <v/>
      </c>
      <c r="I134" s="2" t="str">
        <f ca="1">IF(AND(Tableau1[[#This Row],[Retard]]&gt;=10,Tableau1[[#This Row],[Retard]]&lt;=20),Tableau1[[#This Row],[Montant]],"")</f>
        <v/>
      </c>
      <c r="J134" s="2" t="str">
        <f ca="1">IF(AND(Tableau1[[#This Row],[Retard]]&gt;=21,Tableau1[[#This Row],[Retard]]&lt;=35),Tableau1[[#This Row],[Montant]],"")</f>
        <v/>
      </c>
      <c r="K134" s="2" t="str">
        <f ca="1">IF(AND(Tableau1[[#This Row],[Retard]]&gt;=36,Tableau1[[#This Row],[Retard]]&lt;=60),Tableau1[[#This Row],[Montant]],"")</f>
        <v/>
      </c>
      <c r="L134" s="6">
        <f ca="1">IF(Tableau1[[#This Row],[Retard]]&gt;60,Tableau1[[#This Row],[Montant]],"")</f>
        <v>944</v>
      </c>
    </row>
    <row r="135" spans="1:12" x14ac:dyDescent="0.25">
      <c r="A135" s="2" t="s">
        <v>305</v>
      </c>
      <c r="B135" s="2" t="s">
        <v>306</v>
      </c>
      <c r="C135" s="2" t="s">
        <v>112</v>
      </c>
      <c r="D135" s="2">
        <v>604</v>
      </c>
      <c r="E135" s="3">
        <v>44642</v>
      </c>
      <c r="F135" s="5">
        <f ca="1">TODAY()-Tableau1[[#This Row],[Date]]</f>
        <v>22</v>
      </c>
      <c r="H135" s="2" t="str">
        <f ca="1">IF(Tableau1[[#This Row],[Retard]]&lt;10,Tableau1[[#This Row],[Montant]],"")</f>
        <v/>
      </c>
      <c r="I135" s="2" t="str">
        <f ca="1">IF(AND(Tableau1[[#This Row],[Retard]]&gt;=10,Tableau1[[#This Row],[Retard]]&lt;=20),Tableau1[[#This Row],[Montant]],"")</f>
        <v/>
      </c>
      <c r="J135" s="2">
        <f ca="1">IF(AND(Tableau1[[#This Row],[Retard]]&gt;=21,Tableau1[[#This Row],[Retard]]&lt;=35),Tableau1[[#This Row],[Montant]],"")</f>
        <v>604</v>
      </c>
      <c r="K135" s="2" t="str">
        <f ca="1">IF(AND(Tableau1[[#This Row],[Retard]]&gt;=36,Tableau1[[#This Row],[Retard]]&lt;=60),Tableau1[[#This Row],[Montant]],"")</f>
        <v/>
      </c>
      <c r="L135" s="6" t="str">
        <f ca="1">IF(Tableau1[[#This Row],[Retard]]&gt;60,Tableau1[[#This Row],[Montant]],"")</f>
        <v/>
      </c>
    </row>
    <row r="136" spans="1:12" x14ac:dyDescent="0.25">
      <c r="A136" s="2" t="s">
        <v>307</v>
      </c>
      <c r="B136" s="2" t="s">
        <v>308</v>
      </c>
      <c r="C136" s="2" t="s">
        <v>38</v>
      </c>
      <c r="D136" s="2">
        <v>480</v>
      </c>
      <c r="E136" s="3">
        <v>44619</v>
      </c>
      <c r="F136" s="5">
        <f ca="1">TODAY()-Tableau1[[#This Row],[Date]]</f>
        <v>45</v>
      </c>
      <c r="H136" s="2" t="str">
        <f ca="1">IF(Tableau1[[#This Row],[Retard]]&lt;10,Tableau1[[#This Row],[Montant]],"")</f>
        <v/>
      </c>
      <c r="I136" s="2" t="str">
        <f ca="1">IF(AND(Tableau1[[#This Row],[Retard]]&gt;=10,Tableau1[[#This Row],[Retard]]&lt;=20),Tableau1[[#This Row],[Montant]],"")</f>
        <v/>
      </c>
      <c r="J136" s="2" t="str">
        <f ca="1">IF(AND(Tableau1[[#This Row],[Retard]]&gt;=21,Tableau1[[#This Row],[Retard]]&lt;=35),Tableau1[[#This Row],[Montant]],"")</f>
        <v/>
      </c>
      <c r="K136" s="2">
        <f ca="1">IF(AND(Tableau1[[#This Row],[Retard]]&gt;=36,Tableau1[[#This Row],[Retard]]&lt;=60),Tableau1[[#This Row],[Montant]],"")</f>
        <v>480</v>
      </c>
      <c r="L136" s="6" t="str">
        <f ca="1">IF(Tableau1[[#This Row],[Retard]]&gt;60,Tableau1[[#This Row],[Montant]],"")</f>
        <v/>
      </c>
    </row>
    <row r="137" spans="1:12" x14ac:dyDescent="0.25">
      <c r="A137" s="2" t="s">
        <v>309</v>
      </c>
      <c r="B137" s="2" t="s">
        <v>310</v>
      </c>
      <c r="C137" s="2" t="s">
        <v>41</v>
      </c>
      <c r="D137" s="2">
        <v>544</v>
      </c>
      <c r="E137" s="3">
        <v>44580</v>
      </c>
      <c r="F137" s="5">
        <f ca="1">TODAY()-Tableau1[[#This Row],[Date]]</f>
        <v>84</v>
      </c>
      <c r="H137" s="2" t="str">
        <f ca="1">IF(Tableau1[[#This Row],[Retard]]&lt;10,Tableau1[[#This Row],[Montant]],"")</f>
        <v/>
      </c>
      <c r="I137" s="2" t="str">
        <f ca="1">IF(AND(Tableau1[[#This Row],[Retard]]&gt;=10,Tableau1[[#This Row],[Retard]]&lt;=20),Tableau1[[#This Row],[Montant]],"")</f>
        <v/>
      </c>
      <c r="J137" s="2" t="str">
        <f ca="1">IF(AND(Tableau1[[#This Row],[Retard]]&gt;=21,Tableau1[[#This Row],[Retard]]&lt;=35),Tableau1[[#This Row],[Montant]],"")</f>
        <v/>
      </c>
      <c r="K137" s="2" t="str">
        <f ca="1">IF(AND(Tableau1[[#This Row],[Retard]]&gt;=36,Tableau1[[#This Row],[Retard]]&lt;=60),Tableau1[[#This Row],[Montant]],"")</f>
        <v/>
      </c>
      <c r="L137" s="6">
        <f ca="1">IF(Tableau1[[#This Row],[Retard]]&gt;60,Tableau1[[#This Row],[Montant]],"")</f>
        <v>544</v>
      </c>
    </row>
    <row r="138" spans="1:12" x14ac:dyDescent="0.25">
      <c r="A138" s="2" t="s">
        <v>311</v>
      </c>
      <c r="B138" s="2" t="s">
        <v>312</v>
      </c>
      <c r="C138" s="2" t="s">
        <v>75</v>
      </c>
      <c r="D138" s="2">
        <v>757</v>
      </c>
      <c r="E138" s="3">
        <v>44619</v>
      </c>
      <c r="F138" s="5">
        <f ca="1">TODAY()-Tableau1[[#This Row],[Date]]</f>
        <v>45</v>
      </c>
      <c r="H138" s="2" t="str">
        <f ca="1">IF(Tableau1[[#This Row],[Retard]]&lt;10,Tableau1[[#This Row],[Montant]],"")</f>
        <v/>
      </c>
      <c r="I138" s="2" t="str">
        <f ca="1">IF(AND(Tableau1[[#This Row],[Retard]]&gt;=10,Tableau1[[#This Row],[Retard]]&lt;=20),Tableau1[[#This Row],[Montant]],"")</f>
        <v/>
      </c>
      <c r="J138" s="2" t="str">
        <f ca="1">IF(AND(Tableau1[[#This Row],[Retard]]&gt;=21,Tableau1[[#This Row],[Retard]]&lt;=35),Tableau1[[#This Row],[Montant]],"")</f>
        <v/>
      </c>
      <c r="K138" s="2">
        <f ca="1">IF(AND(Tableau1[[#This Row],[Retard]]&gt;=36,Tableau1[[#This Row],[Retard]]&lt;=60),Tableau1[[#This Row],[Montant]],"")</f>
        <v>757</v>
      </c>
      <c r="L138" s="6" t="str">
        <f ca="1">IF(Tableau1[[#This Row],[Retard]]&gt;60,Tableau1[[#This Row],[Montant]],"")</f>
        <v/>
      </c>
    </row>
    <row r="139" spans="1:12" x14ac:dyDescent="0.25">
      <c r="A139" s="2" t="s">
        <v>313</v>
      </c>
      <c r="B139" s="2" t="s">
        <v>314</v>
      </c>
      <c r="C139" s="2" t="s">
        <v>115</v>
      </c>
      <c r="D139" s="2">
        <v>152</v>
      </c>
      <c r="E139" s="3">
        <v>44630</v>
      </c>
      <c r="F139" s="5">
        <f ca="1">TODAY()-Tableau1[[#This Row],[Date]]</f>
        <v>34</v>
      </c>
      <c r="H139" s="2" t="str">
        <f ca="1">IF(Tableau1[[#This Row],[Retard]]&lt;10,Tableau1[[#This Row],[Montant]],"")</f>
        <v/>
      </c>
      <c r="I139" s="2" t="str">
        <f ca="1">IF(AND(Tableau1[[#This Row],[Retard]]&gt;=10,Tableau1[[#This Row],[Retard]]&lt;=20),Tableau1[[#This Row],[Montant]],"")</f>
        <v/>
      </c>
      <c r="J139" s="2">
        <f ca="1">IF(AND(Tableau1[[#This Row],[Retard]]&gt;=21,Tableau1[[#This Row],[Retard]]&lt;=35),Tableau1[[#This Row],[Montant]],"")</f>
        <v>152</v>
      </c>
      <c r="K139" s="2" t="str">
        <f ca="1">IF(AND(Tableau1[[#This Row],[Retard]]&gt;=36,Tableau1[[#This Row],[Retard]]&lt;=60),Tableau1[[#This Row],[Montant]],"")</f>
        <v/>
      </c>
      <c r="L139" s="6" t="str">
        <f ca="1">IF(Tableau1[[#This Row],[Retard]]&gt;60,Tableau1[[#This Row],[Montant]],"")</f>
        <v/>
      </c>
    </row>
    <row r="140" spans="1:12" x14ac:dyDescent="0.25">
      <c r="A140" s="2" t="s">
        <v>315</v>
      </c>
      <c r="B140" s="2" t="s">
        <v>316</v>
      </c>
      <c r="C140" s="2" t="s">
        <v>109</v>
      </c>
      <c r="D140" s="2">
        <v>846</v>
      </c>
      <c r="E140" s="3">
        <v>44612</v>
      </c>
      <c r="F140" s="5">
        <f ca="1">TODAY()-Tableau1[[#This Row],[Date]]</f>
        <v>52</v>
      </c>
      <c r="H140" s="2" t="str">
        <f ca="1">IF(Tableau1[[#This Row],[Retard]]&lt;10,Tableau1[[#This Row],[Montant]],"")</f>
        <v/>
      </c>
      <c r="I140" s="2" t="str">
        <f ca="1">IF(AND(Tableau1[[#This Row],[Retard]]&gt;=10,Tableau1[[#This Row],[Retard]]&lt;=20),Tableau1[[#This Row],[Montant]],"")</f>
        <v/>
      </c>
      <c r="J140" s="2" t="str">
        <f ca="1">IF(AND(Tableau1[[#This Row],[Retard]]&gt;=21,Tableau1[[#This Row],[Retard]]&lt;=35),Tableau1[[#This Row],[Montant]],"")</f>
        <v/>
      </c>
      <c r="K140" s="2">
        <f ca="1">IF(AND(Tableau1[[#This Row],[Retard]]&gt;=36,Tableau1[[#This Row],[Retard]]&lt;=60),Tableau1[[#This Row],[Montant]],"")</f>
        <v>846</v>
      </c>
      <c r="L140" s="6" t="str">
        <f ca="1">IF(Tableau1[[#This Row],[Retard]]&gt;60,Tableau1[[#This Row],[Montant]],"")</f>
        <v/>
      </c>
    </row>
    <row r="141" spans="1:12" x14ac:dyDescent="0.25">
      <c r="A141" s="2" t="s">
        <v>317</v>
      </c>
      <c r="B141" s="2" t="s">
        <v>318</v>
      </c>
      <c r="C141" s="2" t="s">
        <v>219</v>
      </c>
      <c r="D141" s="2">
        <v>615</v>
      </c>
      <c r="E141" s="3">
        <v>44574</v>
      </c>
      <c r="F141" s="5">
        <f ca="1">TODAY()-Tableau1[[#This Row],[Date]]</f>
        <v>90</v>
      </c>
      <c r="H141" s="2" t="str">
        <f ca="1">IF(Tableau1[[#This Row],[Retard]]&lt;10,Tableau1[[#This Row],[Montant]],"")</f>
        <v/>
      </c>
      <c r="I141" s="2" t="str">
        <f ca="1">IF(AND(Tableau1[[#This Row],[Retard]]&gt;=10,Tableau1[[#This Row],[Retard]]&lt;=20),Tableau1[[#This Row],[Montant]],"")</f>
        <v/>
      </c>
      <c r="J141" s="2" t="str">
        <f ca="1">IF(AND(Tableau1[[#This Row],[Retard]]&gt;=21,Tableau1[[#This Row],[Retard]]&lt;=35),Tableau1[[#This Row],[Montant]],"")</f>
        <v/>
      </c>
      <c r="K141" s="2" t="str">
        <f ca="1">IF(AND(Tableau1[[#This Row],[Retard]]&gt;=36,Tableau1[[#This Row],[Retard]]&lt;=60),Tableau1[[#This Row],[Montant]],"")</f>
        <v/>
      </c>
      <c r="L141" s="6">
        <f ca="1">IF(Tableau1[[#This Row],[Retard]]&gt;60,Tableau1[[#This Row],[Montant]],"")</f>
        <v>615</v>
      </c>
    </row>
    <row r="142" spans="1:12" x14ac:dyDescent="0.25">
      <c r="A142" s="2" t="s">
        <v>319</v>
      </c>
      <c r="B142" s="2" t="s">
        <v>320</v>
      </c>
      <c r="C142" s="2" t="s">
        <v>12</v>
      </c>
      <c r="D142" s="2">
        <v>930</v>
      </c>
      <c r="E142" s="3">
        <v>44631</v>
      </c>
      <c r="F142" s="5">
        <f ca="1">TODAY()-Tableau1[[#This Row],[Date]]</f>
        <v>33</v>
      </c>
      <c r="H142" s="2" t="str">
        <f ca="1">IF(Tableau1[[#This Row],[Retard]]&lt;10,Tableau1[[#This Row],[Montant]],"")</f>
        <v/>
      </c>
      <c r="I142" s="2" t="str">
        <f ca="1">IF(AND(Tableau1[[#This Row],[Retard]]&gt;=10,Tableau1[[#This Row],[Retard]]&lt;=20),Tableau1[[#This Row],[Montant]],"")</f>
        <v/>
      </c>
      <c r="J142" s="2">
        <f ca="1">IF(AND(Tableau1[[#This Row],[Retard]]&gt;=21,Tableau1[[#This Row],[Retard]]&lt;=35),Tableau1[[#This Row],[Montant]],"")</f>
        <v>930</v>
      </c>
      <c r="K142" s="2" t="str">
        <f ca="1">IF(AND(Tableau1[[#This Row],[Retard]]&gt;=36,Tableau1[[#This Row],[Retard]]&lt;=60),Tableau1[[#This Row],[Montant]],"")</f>
        <v/>
      </c>
      <c r="L142" s="6" t="str">
        <f ca="1">IF(Tableau1[[#This Row],[Retard]]&gt;60,Tableau1[[#This Row],[Montant]],"")</f>
        <v/>
      </c>
    </row>
    <row r="143" spans="1:12" x14ac:dyDescent="0.25">
      <c r="A143" s="2" t="s">
        <v>321</v>
      </c>
      <c r="B143" s="2" t="s">
        <v>322</v>
      </c>
      <c r="C143" s="2" t="s">
        <v>134</v>
      </c>
      <c r="D143" s="2">
        <v>992</v>
      </c>
      <c r="E143" s="3">
        <v>44646</v>
      </c>
      <c r="F143" s="5">
        <f ca="1">TODAY()-Tableau1[[#This Row],[Date]]</f>
        <v>18</v>
      </c>
      <c r="H143" s="2" t="str">
        <f ca="1">IF(Tableau1[[#This Row],[Retard]]&lt;10,Tableau1[[#This Row],[Montant]],"")</f>
        <v/>
      </c>
      <c r="I143" s="2">
        <f ca="1">IF(AND(Tableau1[[#This Row],[Retard]]&gt;=10,Tableau1[[#This Row],[Retard]]&lt;=20),Tableau1[[#This Row],[Montant]],"")</f>
        <v>992</v>
      </c>
      <c r="J143" s="2" t="str">
        <f ca="1">IF(AND(Tableau1[[#This Row],[Retard]]&gt;=21,Tableau1[[#This Row],[Retard]]&lt;=35),Tableau1[[#This Row],[Montant]],"")</f>
        <v/>
      </c>
      <c r="K143" s="2" t="str">
        <f ca="1">IF(AND(Tableau1[[#This Row],[Retard]]&gt;=36,Tableau1[[#This Row],[Retard]]&lt;=60),Tableau1[[#This Row],[Montant]],"")</f>
        <v/>
      </c>
      <c r="L143" s="6" t="str">
        <f ca="1">IF(Tableau1[[#This Row],[Retard]]&gt;60,Tableau1[[#This Row],[Montant]],"")</f>
        <v/>
      </c>
    </row>
    <row r="144" spans="1:12" x14ac:dyDescent="0.25">
      <c r="A144" s="2" t="s">
        <v>323</v>
      </c>
      <c r="B144" s="2" t="s">
        <v>324</v>
      </c>
      <c r="C144" s="2" t="s">
        <v>267</v>
      </c>
      <c r="D144" s="2">
        <v>789</v>
      </c>
      <c r="E144" s="3">
        <v>44662</v>
      </c>
      <c r="F144" s="5">
        <f ca="1">TODAY()-Tableau1[[#This Row],[Date]]</f>
        <v>2</v>
      </c>
      <c r="H144" s="2">
        <f ca="1">IF(Tableau1[[#This Row],[Retard]]&lt;10,Tableau1[[#This Row],[Montant]],"")</f>
        <v>789</v>
      </c>
      <c r="I144" s="2" t="str">
        <f ca="1">IF(AND(Tableau1[[#This Row],[Retard]]&gt;=10,Tableau1[[#This Row],[Retard]]&lt;=20),Tableau1[[#This Row],[Montant]],"")</f>
        <v/>
      </c>
      <c r="J144" s="2" t="str">
        <f ca="1">IF(AND(Tableau1[[#This Row],[Retard]]&gt;=21,Tableau1[[#This Row],[Retard]]&lt;=35),Tableau1[[#This Row],[Montant]],"")</f>
        <v/>
      </c>
      <c r="K144" s="2" t="str">
        <f ca="1">IF(AND(Tableau1[[#This Row],[Retard]]&gt;=36,Tableau1[[#This Row],[Retard]]&lt;=60),Tableau1[[#This Row],[Montant]],"")</f>
        <v/>
      </c>
      <c r="L144" s="6" t="str">
        <f ca="1">IF(Tableau1[[#This Row],[Retard]]&gt;60,Tableau1[[#This Row],[Montant]],"")</f>
        <v/>
      </c>
    </row>
    <row r="145" spans="1:12" x14ac:dyDescent="0.25">
      <c r="A145" s="2" t="s">
        <v>325</v>
      </c>
      <c r="B145" s="2" t="s">
        <v>326</v>
      </c>
      <c r="C145" s="2" t="s">
        <v>327</v>
      </c>
      <c r="D145" s="2">
        <v>587</v>
      </c>
      <c r="E145" s="3">
        <v>44599</v>
      </c>
      <c r="F145" s="5">
        <f ca="1">TODAY()-Tableau1[[#This Row],[Date]]</f>
        <v>65</v>
      </c>
      <c r="H145" s="2" t="str">
        <f ca="1">IF(Tableau1[[#This Row],[Retard]]&lt;10,Tableau1[[#This Row],[Montant]],"")</f>
        <v/>
      </c>
      <c r="I145" s="2" t="str">
        <f ca="1">IF(AND(Tableau1[[#This Row],[Retard]]&gt;=10,Tableau1[[#This Row],[Retard]]&lt;=20),Tableau1[[#This Row],[Montant]],"")</f>
        <v/>
      </c>
      <c r="J145" s="2" t="str">
        <f ca="1">IF(AND(Tableau1[[#This Row],[Retard]]&gt;=21,Tableau1[[#This Row],[Retard]]&lt;=35),Tableau1[[#This Row],[Montant]],"")</f>
        <v/>
      </c>
      <c r="K145" s="2" t="str">
        <f ca="1">IF(AND(Tableau1[[#This Row],[Retard]]&gt;=36,Tableau1[[#This Row],[Retard]]&lt;=60),Tableau1[[#This Row],[Montant]],"")</f>
        <v/>
      </c>
      <c r="L145" s="6">
        <f ca="1">IF(Tableau1[[#This Row],[Retard]]&gt;60,Tableau1[[#This Row],[Montant]],"")</f>
        <v>587</v>
      </c>
    </row>
    <row r="146" spans="1:12" x14ac:dyDescent="0.25">
      <c r="A146" s="2" t="s">
        <v>328</v>
      </c>
      <c r="B146" s="2" t="s">
        <v>329</v>
      </c>
      <c r="C146" s="2" t="s">
        <v>126</v>
      </c>
      <c r="D146" s="2">
        <v>380</v>
      </c>
      <c r="E146" s="3">
        <v>44642</v>
      </c>
      <c r="F146" s="5">
        <f ca="1">TODAY()-Tableau1[[#This Row],[Date]]</f>
        <v>22</v>
      </c>
      <c r="H146" s="2" t="str">
        <f ca="1">IF(Tableau1[[#This Row],[Retard]]&lt;10,Tableau1[[#This Row],[Montant]],"")</f>
        <v/>
      </c>
      <c r="I146" s="2" t="str">
        <f ca="1">IF(AND(Tableau1[[#This Row],[Retard]]&gt;=10,Tableau1[[#This Row],[Retard]]&lt;=20),Tableau1[[#This Row],[Montant]],"")</f>
        <v/>
      </c>
      <c r="J146" s="2">
        <f ca="1">IF(AND(Tableau1[[#This Row],[Retard]]&gt;=21,Tableau1[[#This Row],[Retard]]&lt;=35),Tableau1[[#This Row],[Montant]],"")</f>
        <v>380</v>
      </c>
      <c r="K146" s="2" t="str">
        <f ca="1">IF(AND(Tableau1[[#This Row],[Retard]]&gt;=36,Tableau1[[#This Row],[Retard]]&lt;=60),Tableau1[[#This Row],[Montant]],"")</f>
        <v/>
      </c>
      <c r="L146" s="6" t="str">
        <f ca="1">IF(Tableau1[[#This Row],[Retard]]&gt;60,Tableau1[[#This Row],[Montant]],"")</f>
        <v/>
      </c>
    </row>
    <row r="147" spans="1:12" x14ac:dyDescent="0.25">
      <c r="A147" s="2" t="s">
        <v>330</v>
      </c>
      <c r="B147" s="2" t="s">
        <v>331</v>
      </c>
      <c r="C147" s="2" t="s">
        <v>109</v>
      </c>
      <c r="D147" s="2">
        <v>132</v>
      </c>
      <c r="E147" s="3">
        <v>44607</v>
      </c>
      <c r="F147" s="5">
        <f ca="1">TODAY()-Tableau1[[#This Row],[Date]]</f>
        <v>57</v>
      </c>
      <c r="H147" s="2" t="str">
        <f ca="1">IF(Tableau1[[#This Row],[Retard]]&lt;10,Tableau1[[#This Row],[Montant]],"")</f>
        <v/>
      </c>
      <c r="I147" s="2" t="str">
        <f ca="1">IF(AND(Tableau1[[#This Row],[Retard]]&gt;=10,Tableau1[[#This Row],[Retard]]&lt;=20),Tableau1[[#This Row],[Montant]],"")</f>
        <v/>
      </c>
      <c r="J147" s="2" t="str">
        <f ca="1">IF(AND(Tableau1[[#This Row],[Retard]]&gt;=21,Tableau1[[#This Row],[Retard]]&lt;=35),Tableau1[[#This Row],[Montant]],"")</f>
        <v/>
      </c>
      <c r="K147" s="2">
        <f ca="1">IF(AND(Tableau1[[#This Row],[Retard]]&gt;=36,Tableau1[[#This Row],[Retard]]&lt;=60),Tableau1[[#This Row],[Montant]],"")</f>
        <v>132</v>
      </c>
      <c r="L147" s="6" t="str">
        <f ca="1">IF(Tableau1[[#This Row],[Retard]]&gt;60,Tableau1[[#This Row],[Montant]],"")</f>
        <v/>
      </c>
    </row>
    <row r="148" spans="1:12" x14ac:dyDescent="0.25">
      <c r="A148" s="2" t="s">
        <v>332</v>
      </c>
      <c r="B148" s="2" t="s">
        <v>333</v>
      </c>
      <c r="C148" s="2" t="s">
        <v>150</v>
      </c>
      <c r="D148" s="2">
        <v>129</v>
      </c>
      <c r="E148" s="3">
        <v>44657</v>
      </c>
      <c r="F148" s="5">
        <f ca="1">TODAY()-Tableau1[[#This Row],[Date]]</f>
        <v>7</v>
      </c>
      <c r="H148" s="2">
        <f ca="1">IF(Tableau1[[#This Row],[Retard]]&lt;10,Tableau1[[#This Row],[Montant]],"")</f>
        <v>129</v>
      </c>
      <c r="I148" s="2" t="str">
        <f ca="1">IF(AND(Tableau1[[#This Row],[Retard]]&gt;=10,Tableau1[[#This Row],[Retard]]&lt;=20),Tableau1[[#This Row],[Montant]],"")</f>
        <v/>
      </c>
      <c r="J148" s="2" t="str">
        <f ca="1">IF(AND(Tableau1[[#This Row],[Retard]]&gt;=21,Tableau1[[#This Row],[Retard]]&lt;=35),Tableau1[[#This Row],[Montant]],"")</f>
        <v/>
      </c>
      <c r="K148" s="2" t="str">
        <f ca="1">IF(AND(Tableau1[[#This Row],[Retard]]&gt;=36,Tableau1[[#This Row],[Retard]]&lt;=60),Tableau1[[#This Row],[Montant]],"")</f>
        <v/>
      </c>
      <c r="L148" s="6" t="str">
        <f ca="1">IF(Tableau1[[#This Row],[Retard]]&gt;60,Tableau1[[#This Row],[Montant]],"")</f>
        <v/>
      </c>
    </row>
    <row r="149" spans="1:12" x14ac:dyDescent="0.25">
      <c r="A149" s="2" t="s">
        <v>334</v>
      </c>
      <c r="B149" s="2" t="s">
        <v>335</v>
      </c>
      <c r="C149" s="2" t="s">
        <v>126</v>
      </c>
      <c r="D149" s="2">
        <v>723</v>
      </c>
      <c r="E149" s="3">
        <v>44570</v>
      </c>
      <c r="F149" s="5">
        <f ca="1">TODAY()-Tableau1[[#This Row],[Date]]</f>
        <v>94</v>
      </c>
      <c r="H149" s="2" t="str">
        <f ca="1">IF(Tableau1[[#This Row],[Retard]]&lt;10,Tableau1[[#This Row],[Montant]],"")</f>
        <v/>
      </c>
      <c r="I149" s="2" t="str">
        <f ca="1">IF(AND(Tableau1[[#This Row],[Retard]]&gt;=10,Tableau1[[#This Row],[Retard]]&lt;=20),Tableau1[[#This Row],[Montant]],"")</f>
        <v/>
      </c>
      <c r="J149" s="2" t="str">
        <f ca="1">IF(AND(Tableau1[[#This Row],[Retard]]&gt;=21,Tableau1[[#This Row],[Retard]]&lt;=35),Tableau1[[#This Row],[Montant]],"")</f>
        <v/>
      </c>
      <c r="K149" s="2" t="str">
        <f ca="1">IF(AND(Tableau1[[#This Row],[Retard]]&gt;=36,Tableau1[[#This Row],[Retard]]&lt;=60),Tableau1[[#This Row],[Montant]],"")</f>
        <v/>
      </c>
      <c r="L149" s="6">
        <f ca="1">IF(Tableau1[[#This Row],[Retard]]&gt;60,Tableau1[[#This Row],[Montant]],"")</f>
        <v>723</v>
      </c>
    </row>
    <row r="150" spans="1:12" x14ac:dyDescent="0.25">
      <c r="A150" s="2" t="s">
        <v>336</v>
      </c>
      <c r="B150" s="2" t="s">
        <v>337</v>
      </c>
      <c r="C150" s="2" t="s">
        <v>93</v>
      </c>
      <c r="D150" s="2">
        <v>515</v>
      </c>
      <c r="E150" s="3">
        <v>44632</v>
      </c>
      <c r="F150" s="5">
        <f ca="1">TODAY()-Tableau1[[#This Row],[Date]]</f>
        <v>32</v>
      </c>
      <c r="H150" s="2" t="str">
        <f ca="1">IF(Tableau1[[#This Row],[Retard]]&lt;10,Tableau1[[#This Row],[Montant]],"")</f>
        <v/>
      </c>
      <c r="I150" s="2" t="str">
        <f ca="1">IF(AND(Tableau1[[#This Row],[Retard]]&gt;=10,Tableau1[[#This Row],[Retard]]&lt;=20),Tableau1[[#This Row],[Montant]],"")</f>
        <v/>
      </c>
      <c r="J150" s="2">
        <f ca="1">IF(AND(Tableau1[[#This Row],[Retard]]&gt;=21,Tableau1[[#This Row],[Retard]]&lt;=35),Tableau1[[#This Row],[Montant]],"")</f>
        <v>515</v>
      </c>
      <c r="K150" s="2" t="str">
        <f ca="1">IF(AND(Tableau1[[#This Row],[Retard]]&gt;=36,Tableau1[[#This Row],[Retard]]&lt;=60),Tableau1[[#This Row],[Montant]],"")</f>
        <v/>
      </c>
      <c r="L150" s="6" t="str">
        <f ca="1">IF(Tableau1[[#This Row],[Retard]]&gt;60,Tableau1[[#This Row],[Montant]],"")</f>
        <v/>
      </c>
    </row>
    <row r="151" spans="1:12" x14ac:dyDescent="0.25">
      <c r="A151" s="2" t="s">
        <v>338</v>
      </c>
      <c r="B151" s="2" t="s">
        <v>339</v>
      </c>
      <c r="C151" s="2" t="s">
        <v>293</v>
      </c>
      <c r="D151" s="2">
        <v>839</v>
      </c>
      <c r="E151" s="3">
        <v>44610</v>
      </c>
      <c r="F151" s="5">
        <f ca="1">TODAY()-Tableau1[[#This Row],[Date]]</f>
        <v>54</v>
      </c>
      <c r="H151" s="2" t="str">
        <f ca="1">IF(Tableau1[[#This Row],[Retard]]&lt;10,Tableau1[[#This Row],[Montant]],"")</f>
        <v/>
      </c>
      <c r="I151" s="2" t="str">
        <f ca="1">IF(AND(Tableau1[[#This Row],[Retard]]&gt;=10,Tableau1[[#This Row],[Retard]]&lt;=20),Tableau1[[#This Row],[Montant]],"")</f>
        <v/>
      </c>
      <c r="J151" s="2" t="str">
        <f ca="1">IF(AND(Tableau1[[#This Row],[Retard]]&gt;=21,Tableau1[[#This Row],[Retard]]&lt;=35),Tableau1[[#This Row],[Montant]],"")</f>
        <v/>
      </c>
      <c r="K151" s="2">
        <f ca="1">IF(AND(Tableau1[[#This Row],[Retard]]&gt;=36,Tableau1[[#This Row],[Retard]]&lt;=60),Tableau1[[#This Row],[Montant]],"")</f>
        <v>839</v>
      </c>
      <c r="L151" s="6" t="str">
        <f ca="1">IF(Tableau1[[#This Row],[Retard]]&gt;60,Tableau1[[#This Row],[Montant]],"")</f>
        <v/>
      </c>
    </row>
    <row r="152" spans="1:12" x14ac:dyDescent="0.25">
      <c r="A152" s="2" t="s">
        <v>340</v>
      </c>
      <c r="B152" s="2" t="s">
        <v>341</v>
      </c>
      <c r="C152" s="2" t="s">
        <v>26</v>
      </c>
      <c r="D152" s="2">
        <v>788</v>
      </c>
      <c r="E152" s="3">
        <v>44659</v>
      </c>
      <c r="F152" s="5">
        <f ca="1">TODAY()-Tableau1[[#This Row],[Date]]</f>
        <v>5</v>
      </c>
      <c r="H152" s="2">
        <f ca="1">IF(Tableau1[[#This Row],[Retard]]&lt;10,Tableau1[[#This Row],[Montant]],"")</f>
        <v>788</v>
      </c>
      <c r="I152" s="2" t="str">
        <f ca="1">IF(AND(Tableau1[[#This Row],[Retard]]&gt;=10,Tableau1[[#This Row],[Retard]]&lt;=20),Tableau1[[#This Row],[Montant]],"")</f>
        <v/>
      </c>
      <c r="J152" s="2" t="str">
        <f ca="1">IF(AND(Tableau1[[#This Row],[Retard]]&gt;=21,Tableau1[[#This Row],[Retard]]&lt;=35),Tableau1[[#This Row],[Montant]],"")</f>
        <v/>
      </c>
      <c r="K152" s="2" t="str">
        <f ca="1">IF(AND(Tableau1[[#This Row],[Retard]]&gt;=36,Tableau1[[#This Row],[Retard]]&lt;=60),Tableau1[[#This Row],[Montant]],"")</f>
        <v/>
      </c>
      <c r="L152" s="6" t="str">
        <f ca="1">IF(Tableau1[[#This Row],[Retard]]&gt;60,Tableau1[[#This Row],[Montant]],"")</f>
        <v/>
      </c>
    </row>
    <row r="153" spans="1:12" x14ac:dyDescent="0.25">
      <c r="A153" s="2" t="s">
        <v>342</v>
      </c>
      <c r="B153" s="2" t="s">
        <v>343</v>
      </c>
      <c r="C153" s="2" t="s">
        <v>52</v>
      </c>
      <c r="D153" s="2">
        <v>143</v>
      </c>
      <c r="E153" s="3">
        <v>44631</v>
      </c>
      <c r="F153" s="5">
        <f ca="1">TODAY()-Tableau1[[#This Row],[Date]]</f>
        <v>33</v>
      </c>
      <c r="H153" s="2" t="str">
        <f ca="1">IF(Tableau1[[#This Row],[Retard]]&lt;10,Tableau1[[#This Row],[Montant]],"")</f>
        <v/>
      </c>
      <c r="I153" s="2" t="str">
        <f ca="1">IF(AND(Tableau1[[#This Row],[Retard]]&gt;=10,Tableau1[[#This Row],[Retard]]&lt;=20),Tableau1[[#This Row],[Montant]],"")</f>
        <v/>
      </c>
      <c r="J153" s="2">
        <f ca="1">IF(AND(Tableau1[[#This Row],[Retard]]&gt;=21,Tableau1[[#This Row],[Retard]]&lt;=35),Tableau1[[#This Row],[Montant]],"")</f>
        <v>143</v>
      </c>
      <c r="K153" s="2" t="str">
        <f ca="1">IF(AND(Tableau1[[#This Row],[Retard]]&gt;=36,Tableau1[[#This Row],[Retard]]&lt;=60),Tableau1[[#This Row],[Montant]],"")</f>
        <v/>
      </c>
      <c r="L153" s="6" t="str">
        <f ca="1">IF(Tableau1[[#This Row],[Retard]]&gt;60,Tableau1[[#This Row],[Montant]],"")</f>
        <v/>
      </c>
    </row>
    <row r="154" spans="1:12" x14ac:dyDescent="0.25">
      <c r="A154" s="2" t="s">
        <v>344</v>
      </c>
      <c r="B154" s="2" t="s">
        <v>345</v>
      </c>
      <c r="C154" s="2" t="s">
        <v>129</v>
      </c>
      <c r="D154" s="2">
        <v>189</v>
      </c>
      <c r="E154" s="3">
        <v>44639</v>
      </c>
      <c r="F154" s="5">
        <f ca="1">TODAY()-Tableau1[[#This Row],[Date]]</f>
        <v>25</v>
      </c>
      <c r="H154" s="2" t="str">
        <f ca="1">IF(Tableau1[[#This Row],[Retard]]&lt;10,Tableau1[[#This Row],[Montant]],"")</f>
        <v/>
      </c>
      <c r="I154" s="2" t="str">
        <f ca="1">IF(AND(Tableau1[[#This Row],[Retard]]&gt;=10,Tableau1[[#This Row],[Retard]]&lt;=20),Tableau1[[#This Row],[Montant]],"")</f>
        <v/>
      </c>
      <c r="J154" s="2">
        <f ca="1">IF(AND(Tableau1[[#This Row],[Retard]]&gt;=21,Tableau1[[#This Row],[Retard]]&lt;=35),Tableau1[[#This Row],[Montant]],"")</f>
        <v>189</v>
      </c>
      <c r="K154" s="2" t="str">
        <f ca="1">IF(AND(Tableau1[[#This Row],[Retard]]&gt;=36,Tableau1[[#This Row],[Retard]]&lt;=60),Tableau1[[#This Row],[Montant]],"")</f>
        <v/>
      </c>
      <c r="L154" s="6" t="str">
        <f ca="1">IF(Tableau1[[#This Row],[Retard]]&gt;60,Tableau1[[#This Row],[Montant]],"")</f>
        <v/>
      </c>
    </row>
    <row r="155" spans="1:12" x14ac:dyDescent="0.25">
      <c r="A155" s="2" t="s">
        <v>346</v>
      </c>
      <c r="B155" s="2" t="s">
        <v>347</v>
      </c>
      <c r="C155" s="2" t="s">
        <v>159</v>
      </c>
      <c r="D155" s="2">
        <v>430</v>
      </c>
      <c r="E155" s="3">
        <v>44579</v>
      </c>
      <c r="F155" s="5">
        <f ca="1">TODAY()-Tableau1[[#This Row],[Date]]</f>
        <v>85</v>
      </c>
      <c r="H155" s="2" t="str">
        <f ca="1">IF(Tableau1[[#This Row],[Retard]]&lt;10,Tableau1[[#This Row],[Montant]],"")</f>
        <v/>
      </c>
      <c r="I155" s="2" t="str">
        <f ca="1">IF(AND(Tableau1[[#This Row],[Retard]]&gt;=10,Tableau1[[#This Row],[Retard]]&lt;=20),Tableau1[[#This Row],[Montant]],"")</f>
        <v/>
      </c>
      <c r="J155" s="2" t="str">
        <f ca="1">IF(AND(Tableau1[[#This Row],[Retard]]&gt;=21,Tableau1[[#This Row],[Retard]]&lt;=35),Tableau1[[#This Row],[Montant]],"")</f>
        <v/>
      </c>
      <c r="K155" s="2" t="str">
        <f ca="1">IF(AND(Tableau1[[#This Row],[Retard]]&gt;=36,Tableau1[[#This Row],[Retard]]&lt;=60),Tableau1[[#This Row],[Montant]],"")</f>
        <v/>
      </c>
      <c r="L155" s="6">
        <f ca="1">IF(Tableau1[[#This Row],[Retard]]&gt;60,Tableau1[[#This Row],[Montant]],"")</f>
        <v>430</v>
      </c>
    </row>
    <row r="156" spans="1:12" x14ac:dyDescent="0.25">
      <c r="A156" s="2" t="s">
        <v>348</v>
      </c>
      <c r="B156" s="2" t="s">
        <v>349</v>
      </c>
      <c r="C156" s="2" t="s">
        <v>112</v>
      </c>
      <c r="D156" s="2">
        <v>492</v>
      </c>
      <c r="E156" s="3">
        <v>44637</v>
      </c>
      <c r="F156" s="5">
        <f ca="1">TODAY()-Tableau1[[#This Row],[Date]]</f>
        <v>27</v>
      </c>
      <c r="H156" s="2" t="str">
        <f ca="1">IF(Tableau1[[#This Row],[Retard]]&lt;10,Tableau1[[#This Row],[Montant]],"")</f>
        <v/>
      </c>
      <c r="I156" s="2" t="str">
        <f ca="1">IF(AND(Tableau1[[#This Row],[Retard]]&gt;=10,Tableau1[[#This Row],[Retard]]&lt;=20),Tableau1[[#This Row],[Montant]],"")</f>
        <v/>
      </c>
      <c r="J156" s="2">
        <f ca="1">IF(AND(Tableau1[[#This Row],[Retard]]&gt;=21,Tableau1[[#This Row],[Retard]]&lt;=35),Tableau1[[#This Row],[Montant]],"")</f>
        <v>492</v>
      </c>
      <c r="K156" s="2" t="str">
        <f ca="1">IF(AND(Tableau1[[#This Row],[Retard]]&gt;=36,Tableau1[[#This Row],[Retard]]&lt;=60),Tableau1[[#This Row],[Montant]],"")</f>
        <v/>
      </c>
      <c r="L156" s="6" t="str">
        <f ca="1">IF(Tableau1[[#This Row],[Retard]]&gt;60,Tableau1[[#This Row],[Montant]],"")</f>
        <v/>
      </c>
    </row>
    <row r="157" spans="1:12" x14ac:dyDescent="0.25">
      <c r="A157" s="2" t="s">
        <v>350</v>
      </c>
      <c r="B157" s="2" t="s">
        <v>62</v>
      </c>
      <c r="C157" s="2" t="s">
        <v>32</v>
      </c>
      <c r="D157" s="2">
        <v>362</v>
      </c>
      <c r="E157" s="3">
        <v>44622</v>
      </c>
      <c r="F157" s="5">
        <f ca="1">TODAY()-Tableau1[[#This Row],[Date]]</f>
        <v>42</v>
      </c>
      <c r="H157" s="2" t="str">
        <f ca="1">IF(Tableau1[[#This Row],[Retard]]&lt;10,Tableau1[[#This Row],[Montant]],"")</f>
        <v/>
      </c>
      <c r="I157" s="2" t="str">
        <f ca="1">IF(AND(Tableau1[[#This Row],[Retard]]&gt;=10,Tableau1[[#This Row],[Retard]]&lt;=20),Tableau1[[#This Row],[Montant]],"")</f>
        <v/>
      </c>
      <c r="J157" s="2" t="str">
        <f ca="1">IF(AND(Tableau1[[#This Row],[Retard]]&gt;=21,Tableau1[[#This Row],[Retard]]&lt;=35),Tableau1[[#This Row],[Montant]],"")</f>
        <v/>
      </c>
      <c r="K157" s="2">
        <f ca="1">IF(AND(Tableau1[[#This Row],[Retard]]&gt;=36,Tableau1[[#This Row],[Retard]]&lt;=60),Tableau1[[#This Row],[Montant]],"")</f>
        <v>362</v>
      </c>
      <c r="L157" s="6" t="str">
        <f ca="1">IF(Tableau1[[#This Row],[Retard]]&gt;60,Tableau1[[#This Row],[Montant]],"")</f>
        <v/>
      </c>
    </row>
    <row r="158" spans="1:12" x14ac:dyDescent="0.25">
      <c r="A158" s="2" t="s">
        <v>351</v>
      </c>
      <c r="B158" s="2" t="s">
        <v>352</v>
      </c>
      <c r="C158" s="2" t="s">
        <v>72</v>
      </c>
      <c r="D158" s="2">
        <v>666</v>
      </c>
      <c r="E158" s="3">
        <v>44645</v>
      </c>
      <c r="F158" s="5">
        <f ca="1">TODAY()-Tableau1[[#This Row],[Date]]</f>
        <v>19</v>
      </c>
      <c r="H158" s="2" t="str">
        <f ca="1">IF(Tableau1[[#This Row],[Retard]]&lt;10,Tableau1[[#This Row],[Montant]],"")</f>
        <v/>
      </c>
      <c r="I158" s="2">
        <f ca="1">IF(AND(Tableau1[[#This Row],[Retard]]&gt;=10,Tableau1[[#This Row],[Retard]]&lt;=20),Tableau1[[#This Row],[Montant]],"")</f>
        <v>666</v>
      </c>
      <c r="J158" s="2" t="str">
        <f ca="1">IF(AND(Tableau1[[#This Row],[Retard]]&gt;=21,Tableau1[[#This Row],[Retard]]&lt;=35),Tableau1[[#This Row],[Montant]],"")</f>
        <v/>
      </c>
      <c r="K158" s="2" t="str">
        <f ca="1">IF(AND(Tableau1[[#This Row],[Retard]]&gt;=36,Tableau1[[#This Row],[Retard]]&lt;=60),Tableau1[[#This Row],[Montant]],"")</f>
        <v/>
      </c>
      <c r="L158" s="6" t="str">
        <f ca="1">IF(Tableau1[[#This Row],[Retard]]&gt;60,Tableau1[[#This Row],[Montant]],"")</f>
        <v/>
      </c>
    </row>
    <row r="159" spans="1:12" x14ac:dyDescent="0.25">
      <c r="A159" s="2" t="s">
        <v>353</v>
      </c>
      <c r="B159" s="2" t="s">
        <v>354</v>
      </c>
      <c r="C159" s="2" t="s">
        <v>126</v>
      </c>
      <c r="D159" s="2">
        <v>525</v>
      </c>
      <c r="E159" s="3">
        <v>44634</v>
      </c>
      <c r="F159" s="5">
        <f ca="1">TODAY()-Tableau1[[#This Row],[Date]]</f>
        <v>30</v>
      </c>
      <c r="H159" s="2" t="str">
        <f ca="1">IF(Tableau1[[#This Row],[Retard]]&lt;10,Tableau1[[#This Row],[Montant]],"")</f>
        <v/>
      </c>
      <c r="I159" s="2" t="str">
        <f ca="1">IF(AND(Tableau1[[#This Row],[Retard]]&gt;=10,Tableau1[[#This Row],[Retard]]&lt;=20),Tableau1[[#This Row],[Montant]],"")</f>
        <v/>
      </c>
      <c r="J159" s="2">
        <f ca="1">IF(AND(Tableau1[[#This Row],[Retard]]&gt;=21,Tableau1[[#This Row],[Retard]]&lt;=35),Tableau1[[#This Row],[Montant]],"")</f>
        <v>525</v>
      </c>
      <c r="K159" s="2" t="str">
        <f ca="1">IF(AND(Tableau1[[#This Row],[Retard]]&gt;=36,Tableau1[[#This Row],[Retard]]&lt;=60),Tableau1[[#This Row],[Montant]],"")</f>
        <v/>
      </c>
      <c r="L159" s="6" t="str">
        <f ca="1">IF(Tableau1[[#This Row],[Retard]]&gt;60,Tableau1[[#This Row],[Montant]],"")</f>
        <v/>
      </c>
    </row>
    <row r="160" spans="1:12" x14ac:dyDescent="0.25">
      <c r="A160" s="2" t="s">
        <v>355</v>
      </c>
      <c r="B160" s="2" t="s">
        <v>356</v>
      </c>
      <c r="C160" s="2" t="s">
        <v>26</v>
      </c>
      <c r="D160" s="2">
        <v>741</v>
      </c>
      <c r="E160" s="3">
        <v>44579</v>
      </c>
      <c r="F160" s="5">
        <f ca="1">TODAY()-Tableau1[[#This Row],[Date]]</f>
        <v>85</v>
      </c>
      <c r="H160" s="2" t="str">
        <f ca="1">IF(Tableau1[[#This Row],[Retard]]&lt;10,Tableau1[[#This Row],[Montant]],"")</f>
        <v/>
      </c>
      <c r="I160" s="2" t="str">
        <f ca="1">IF(AND(Tableau1[[#This Row],[Retard]]&gt;=10,Tableau1[[#This Row],[Retard]]&lt;=20),Tableau1[[#This Row],[Montant]],"")</f>
        <v/>
      </c>
      <c r="J160" s="2" t="str">
        <f ca="1">IF(AND(Tableau1[[#This Row],[Retard]]&gt;=21,Tableau1[[#This Row],[Retard]]&lt;=35),Tableau1[[#This Row],[Montant]],"")</f>
        <v/>
      </c>
      <c r="K160" s="2" t="str">
        <f ca="1">IF(AND(Tableau1[[#This Row],[Retard]]&gt;=36,Tableau1[[#This Row],[Retard]]&lt;=60),Tableau1[[#This Row],[Montant]],"")</f>
        <v/>
      </c>
      <c r="L160" s="6">
        <f ca="1">IF(Tableau1[[#This Row],[Retard]]&gt;60,Tableau1[[#This Row],[Montant]],"")</f>
        <v>741</v>
      </c>
    </row>
  </sheetData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441C2-FA5C-4DD0-8292-67B1D3FFC2D0}">
  <sheetPr codeName="Feuil2">
    <pageSetUpPr fitToPage="1"/>
  </sheetPr>
  <dimension ref="A2:G160"/>
  <sheetViews>
    <sheetView showGridLines="0" tabSelected="1" workbookViewId="0">
      <pane ySplit="10" topLeftCell="A11" activePane="bottomLeft" state="frozen"/>
      <selection pane="bottomLeft" activeCell="G5" sqref="G5"/>
    </sheetView>
  </sheetViews>
  <sheetFormatPr baseColWidth="10" defaultRowHeight="12" x14ac:dyDescent="0.25"/>
  <cols>
    <col min="1" max="2" width="11.42578125" style="2"/>
    <col min="3" max="3" width="13.42578125" style="2" bestFit="1" customWidth="1"/>
    <col min="4" max="6" width="11.42578125" style="2"/>
    <col min="7" max="7" width="14.42578125" style="2" bestFit="1" customWidth="1"/>
    <col min="8" max="16384" width="11.42578125" style="2"/>
  </cols>
  <sheetData>
    <row r="2" spans="1:7" x14ac:dyDescent="0.25">
      <c r="C2" s="11" t="s">
        <v>372</v>
      </c>
      <c r="D2" s="12">
        <f ca="1">SUM(D3:D7)</f>
        <v>78566</v>
      </c>
      <c r="E2" s="15" t="s">
        <v>373</v>
      </c>
    </row>
    <row r="3" spans="1:7" x14ac:dyDescent="0.25">
      <c r="C3" s="14" t="s">
        <v>363</v>
      </c>
      <c r="D3" s="7">
        <f ca="1">SUMIFS(t_Retards2[Montant],t_Retards2[Situation],"")</f>
        <v>9385</v>
      </c>
      <c r="E3" s="16">
        <f ca="1">D3/$D$2</f>
        <v>0.11945370771071456</v>
      </c>
    </row>
    <row r="4" spans="1:7" x14ac:dyDescent="0.25">
      <c r="C4" s="9" t="s">
        <v>368</v>
      </c>
      <c r="D4" s="7">
        <f ca="1">SUMIFS(t_Retards2[Montant],t_Retards2[Situation],C4)</f>
        <v>7485</v>
      </c>
      <c r="E4" s="16">
        <f t="shared" ref="E4:E7" ca="1" si="0">D4/$D$2</f>
        <v>9.5270218669653545E-2</v>
      </c>
    </row>
    <row r="5" spans="1:7" x14ac:dyDescent="0.25">
      <c r="C5" s="9" t="s">
        <v>369</v>
      </c>
      <c r="D5" s="7">
        <f ca="1">SUMIFS(t_Retards2[Montant],t_Retards2[Situation],C5)</f>
        <v>9627</v>
      </c>
      <c r="E5" s="16">
        <f t="shared" ca="1" si="0"/>
        <v>0.12253392052541812</v>
      </c>
    </row>
    <row r="6" spans="1:7" x14ac:dyDescent="0.25">
      <c r="C6" s="9" t="s">
        <v>370</v>
      </c>
      <c r="D6" s="7">
        <f ca="1">SUMIFS(t_Retards2[Montant],t_Retards2[Situation],C6)</f>
        <v>19405</v>
      </c>
      <c r="E6" s="16">
        <f t="shared" ca="1" si="0"/>
        <v>0.24698979202199425</v>
      </c>
    </row>
    <row r="7" spans="1:7" x14ac:dyDescent="0.25">
      <c r="C7" s="9" t="s">
        <v>367</v>
      </c>
      <c r="D7" s="7">
        <f ca="1">SUMIFS(t_Retards2[Montant],t_Retards2[Situation],C7)</f>
        <v>32664</v>
      </c>
      <c r="E7" s="16">
        <f t="shared" ca="1" si="0"/>
        <v>0.41575236107221952</v>
      </c>
    </row>
    <row r="9" spans="1:7" x14ac:dyDescent="0.25">
      <c r="C9" s="11" t="s">
        <v>372</v>
      </c>
      <c r="D9" s="13">
        <f>SUBTOTAL(9,t_Retards2[Montant])</f>
        <v>78566</v>
      </c>
      <c r="E9" s="7"/>
      <c r="F9" s="7"/>
      <c r="G9" s="7"/>
    </row>
    <row r="10" spans="1:7" s="1" customFormat="1" ht="25.2" customHeight="1" x14ac:dyDescent="0.25">
      <c r="A10" s="4" t="s">
        <v>0</v>
      </c>
      <c r="B10" s="4" t="s">
        <v>1</v>
      </c>
      <c r="C10" s="4" t="s">
        <v>2</v>
      </c>
      <c r="D10" s="4" t="s">
        <v>357</v>
      </c>
      <c r="E10" s="4" t="s">
        <v>3</v>
      </c>
      <c r="F10" s="4" t="s">
        <v>362</v>
      </c>
      <c r="G10" s="4" t="s">
        <v>364</v>
      </c>
    </row>
    <row r="11" spans="1:7" x14ac:dyDescent="0.25">
      <c r="A11" s="2" t="s">
        <v>4</v>
      </c>
      <c r="B11" s="2" t="s">
        <v>5</v>
      </c>
      <c r="C11" s="2" t="s">
        <v>6</v>
      </c>
      <c r="D11" s="2">
        <v>715</v>
      </c>
      <c r="E11" s="3">
        <v>44601</v>
      </c>
      <c r="F11" s="5">
        <f ca="1">TODAY()-t_Retards2[[#This Row],[Date]]</f>
        <v>63</v>
      </c>
      <c r="G11" s="2" t="str" cm="1">
        <f t="array" aca="1" ref="G11" ca="1">RecouvrementDate(t_Retards2[[#This Row],[Date]])</f>
        <v>Retard &gt; 60 J</v>
      </c>
    </row>
    <row r="12" spans="1:7" x14ac:dyDescent="0.25">
      <c r="A12" s="2" t="s">
        <v>7</v>
      </c>
      <c r="B12" s="2" t="s">
        <v>8</v>
      </c>
      <c r="C12" s="2" t="s">
        <v>9</v>
      </c>
      <c r="D12" s="2">
        <v>480</v>
      </c>
      <c r="E12" s="3">
        <v>44607</v>
      </c>
      <c r="F12" s="5">
        <f ca="1">TODAY()-t_Retards2[[#This Row],[Date]]</f>
        <v>57</v>
      </c>
      <c r="G12" s="2" t="str" cm="1">
        <f t="array" aca="1" ref="G12" ca="1">RecouvrementDate(t_Retards2[[#This Row],[Date]])</f>
        <v>Retard 36-60 J</v>
      </c>
    </row>
    <row r="13" spans="1:7" x14ac:dyDescent="0.25">
      <c r="A13" s="2" t="s">
        <v>10</v>
      </c>
      <c r="B13" s="2" t="s">
        <v>11</v>
      </c>
      <c r="C13" s="2" t="s">
        <v>12</v>
      </c>
      <c r="D13" s="2">
        <v>745</v>
      </c>
      <c r="E13" s="3">
        <v>44581</v>
      </c>
      <c r="F13" s="5">
        <f ca="1">TODAY()-t_Retards2[[#This Row],[Date]]</f>
        <v>83</v>
      </c>
      <c r="G13" s="2" t="str" cm="1">
        <f t="array" aca="1" ref="G13" ca="1">RecouvrementDate(t_Retards2[[#This Row],[Date]])</f>
        <v>Retard &gt; 60 J</v>
      </c>
    </row>
    <row r="14" spans="1:7" x14ac:dyDescent="0.25">
      <c r="A14" s="2" t="s">
        <v>13</v>
      </c>
      <c r="B14" s="2" t="s">
        <v>14</v>
      </c>
      <c r="C14" s="2" t="s">
        <v>15</v>
      </c>
      <c r="D14" s="2">
        <v>775</v>
      </c>
      <c r="E14" s="3">
        <v>44592</v>
      </c>
      <c r="F14" s="5">
        <f ca="1">TODAY()-t_Retards2[[#This Row],[Date]]</f>
        <v>72</v>
      </c>
      <c r="G14" s="2" t="str" cm="1">
        <f t="array" aca="1" ref="G14" ca="1">RecouvrementDate(t_Retards2[[#This Row],[Date]])</f>
        <v>Retard &gt; 60 J</v>
      </c>
    </row>
    <row r="15" spans="1:7" x14ac:dyDescent="0.25">
      <c r="A15" s="2" t="s">
        <v>16</v>
      </c>
      <c r="B15" s="2" t="s">
        <v>17</v>
      </c>
      <c r="C15" s="2" t="s">
        <v>18</v>
      </c>
      <c r="D15" s="2">
        <v>445</v>
      </c>
      <c r="E15" s="3">
        <v>44663</v>
      </c>
      <c r="F15" s="5">
        <f ca="1">TODAY()-t_Retards2[[#This Row],[Date]]</f>
        <v>1</v>
      </c>
      <c r="G15" s="2" t="str" cm="1">
        <f t="array" aca="1" ref="G15" ca="1">RecouvrementDate(t_Retards2[[#This Row],[Date]])</f>
        <v/>
      </c>
    </row>
    <row r="16" spans="1:7" x14ac:dyDescent="0.25">
      <c r="A16" s="2" t="s">
        <v>19</v>
      </c>
      <c r="B16" s="2" t="s">
        <v>20</v>
      </c>
      <c r="C16" s="2" t="s">
        <v>21</v>
      </c>
      <c r="D16" s="2">
        <v>693</v>
      </c>
      <c r="E16" s="3">
        <v>44646</v>
      </c>
      <c r="F16" s="5">
        <f ca="1">TODAY()-t_Retards2[[#This Row],[Date]]</f>
        <v>18</v>
      </c>
      <c r="G16" s="2" t="str" cm="1">
        <f t="array" aca="1" ref="G16" ca="1">RecouvrementDate(t_Retards2[[#This Row],[Date]])</f>
        <v>Retard 10-20 J</v>
      </c>
    </row>
    <row r="17" spans="1:7" x14ac:dyDescent="0.25">
      <c r="A17" s="2" t="s">
        <v>22</v>
      </c>
      <c r="B17" s="2" t="s">
        <v>23</v>
      </c>
      <c r="C17" s="2" t="s">
        <v>6</v>
      </c>
      <c r="D17" s="2">
        <v>346</v>
      </c>
      <c r="E17" s="3">
        <v>44618</v>
      </c>
      <c r="F17" s="5">
        <f ca="1">TODAY()-t_Retards2[[#This Row],[Date]]</f>
        <v>46</v>
      </c>
      <c r="G17" s="2" t="str" cm="1">
        <f t="array" aca="1" ref="G17" ca="1">RecouvrementDate(t_Retards2[[#This Row],[Date]])</f>
        <v>Retard 36-60 J</v>
      </c>
    </row>
    <row r="18" spans="1:7" x14ac:dyDescent="0.25">
      <c r="A18" s="2" t="s">
        <v>24</v>
      </c>
      <c r="B18" s="2" t="s">
        <v>25</v>
      </c>
      <c r="C18" s="2" t="s">
        <v>26</v>
      </c>
      <c r="D18" s="2">
        <v>251</v>
      </c>
      <c r="E18" s="3">
        <v>44568</v>
      </c>
      <c r="F18" s="5">
        <f ca="1">TODAY()-t_Retards2[[#This Row],[Date]]</f>
        <v>96</v>
      </c>
      <c r="G18" s="2" t="str" cm="1">
        <f t="array" aca="1" ref="G18" ca="1">RecouvrementDate(t_Retards2[[#This Row],[Date]])</f>
        <v>Retard &gt; 60 J</v>
      </c>
    </row>
    <row r="19" spans="1:7" x14ac:dyDescent="0.25">
      <c r="A19" s="2" t="s">
        <v>27</v>
      </c>
      <c r="B19" s="2" t="s">
        <v>28</v>
      </c>
      <c r="C19" s="2" t="s">
        <v>29</v>
      </c>
      <c r="D19" s="2">
        <v>489</v>
      </c>
      <c r="E19" s="3">
        <v>44616</v>
      </c>
      <c r="F19" s="5">
        <f ca="1">TODAY()-t_Retards2[[#This Row],[Date]]</f>
        <v>48</v>
      </c>
      <c r="G19" s="2" t="str" cm="1">
        <f t="array" aca="1" ref="G19" ca="1">RecouvrementDate(t_Retards2[[#This Row],[Date]])</f>
        <v>Retard 36-60 J</v>
      </c>
    </row>
    <row r="20" spans="1:7" x14ac:dyDescent="0.25">
      <c r="A20" s="2" t="s">
        <v>30</v>
      </c>
      <c r="B20" s="2" t="s">
        <v>31</v>
      </c>
      <c r="C20" s="2" t="s">
        <v>32</v>
      </c>
      <c r="D20" s="2">
        <v>802</v>
      </c>
      <c r="E20" s="3">
        <v>44591</v>
      </c>
      <c r="F20" s="5">
        <f ca="1">TODAY()-t_Retards2[[#This Row],[Date]]</f>
        <v>73</v>
      </c>
      <c r="G20" s="2" t="str" cm="1">
        <f t="array" aca="1" ref="G20" ca="1">RecouvrementDate(t_Retards2[[#This Row],[Date]])</f>
        <v>Retard &gt; 60 J</v>
      </c>
    </row>
    <row r="21" spans="1:7" x14ac:dyDescent="0.25">
      <c r="A21" s="2" t="s">
        <v>33</v>
      </c>
      <c r="B21" s="2" t="s">
        <v>34</v>
      </c>
      <c r="C21" s="2" t="s">
        <v>35</v>
      </c>
      <c r="D21" s="2">
        <v>556</v>
      </c>
      <c r="E21" s="3">
        <v>44627</v>
      </c>
      <c r="F21" s="5">
        <f ca="1">TODAY()-t_Retards2[[#This Row],[Date]]</f>
        <v>37</v>
      </c>
      <c r="G21" s="2" t="str" cm="1">
        <f t="array" aca="1" ref="G21" ca="1">RecouvrementDate(t_Retards2[[#This Row],[Date]])</f>
        <v>Retard 36-60 J</v>
      </c>
    </row>
    <row r="22" spans="1:7" x14ac:dyDescent="0.25">
      <c r="A22" s="2" t="s">
        <v>36</v>
      </c>
      <c r="B22" s="2" t="s">
        <v>37</v>
      </c>
      <c r="C22" s="2" t="s">
        <v>38</v>
      </c>
      <c r="D22" s="2">
        <v>370</v>
      </c>
      <c r="E22" s="3">
        <v>44617</v>
      </c>
      <c r="F22" s="5">
        <f ca="1">TODAY()-t_Retards2[[#This Row],[Date]]</f>
        <v>47</v>
      </c>
      <c r="G22" s="2" t="str" cm="1">
        <f t="array" aca="1" ref="G22" ca="1">RecouvrementDate(t_Retards2[[#This Row],[Date]])</f>
        <v>Retard 36-60 J</v>
      </c>
    </row>
    <row r="23" spans="1:7" x14ac:dyDescent="0.25">
      <c r="A23" s="2" t="s">
        <v>39</v>
      </c>
      <c r="B23" s="2" t="s">
        <v>40</v>
      </c>
      <c r="C23" s="2" t="s">
        <v>41</v>
      </c>
      <c r="D23" s="2">
        <v>752</v>
      </c>
      <c r="E23" s="3">
        <v>44579</v>
      </c>
      <c r="F23" s="5">
        <f ca="1">TODAY()-t_Retards2[[#This Row],[Date]]</f>
        <v>85</v>
      </c>
      <c r="G23" s="2" t="str" cm="1">
        <f t="array" aca="1" ref="G23" ca="1">RecouvrementDate(t_Retards2[[#This Row],[Date]])</f>
        <v>Retard &gt; 60 J</v>
      </c>
    </row>
    <row r="24" spans="1:7" x14ac:dyDescent="0.25">
      <c r="A24" s="2" t="s">
        <v>42</v>
      </c>
      <c r="B24" s="2" t="s">
        <v>43</v>
      </c>
      <c r="C24" s="2" t="s">
        <v>26</v>
      </c>
      <c r="D24" s="2">
        <v>331</v>
      </c>
      <c r="E24" s="3">
        <v>44621</v>
      </c>
      <c r="F24" s="5">
        <f ca="1">TODAY()-t_Retards2[[#This Row],[Date]]</f>
        <v>43</v>
      </c>
      <c r="G24" s="2" t="str" cm="1">
        <f t="array" aca="1" ref="G24" ca="1">RecouvrementDate(t_Retards2[[#This Row],[Date]])</f>
        <v>Retard 36-60 J</v>
      </c>
    </row>
    <row r="25" spans="1:7" x14ac:dyDescent="0.25">
      <c r="A25" s="2" t="s">
        <v>44</v>
      </c>
      <c r="B25" s="2" t="s">
        <v>45</v>
      </c>
      <c r="C25" s="2" t="s">
        <v>46</v>
      </c>
      <c r="D25" s="2">
        <v>302</v>
      </c>
      <c r="E25" s="3">
        <v>44589</v>
      </c>
      <c r="F25" s="5">
        <f ca="1">TODAY()-t_Retards2[[#This Row],[Date]]</f>
        <v>75</v>
      </c>
      <c r="G25" s="2" t="str" cm="1">
        <f t="array" aca="1" ref="G25" ca="1">RecouvrementDate(t_Retards2[[#This Row],[Date]])</f>
        <v>Retard &gt; 60 J</v>
      </c>
    </row>
    <row r="26" spans="1:7" x14ac:dyDescent="0.25">
      <c r="A26" s="2" t="s">
        <v>47</v>
      </c>
      <c r="B26" s="2" t="s">
        <v>48</v>
      </c>
      <c r="C26" s="2" t="s">
        <v>49</v>
      </c>
      <c r="D26" s="2">
        <v>213</v>
      </c>
      <c r="E26" s="3">
        <v>44594</v>
      </c>
      <c r="F26" s="5">
        <f ca="1">TODAY()-t_Retards2[[#This Row],[Date]]</f>
        <v>70</v>
      </c>
      <c r="G26" s="2" t="str" cm="1">
        <f t="array" aca="1" ref="G26" ca="1">RecouvrementDate(t_Retards2[[#This Row],[Date]])</f>
        <v>Retard &gt; 60 J</v>
      </c>
    </row>
    <row r="27" spans="1:7" x14ac:dyDescent="0.25">
      <c r="A27" s="2" t="s">
        <v>50</v>
      </c>
      <c r="B27" s="2" t="s">
        <v>51</v>
      </c>
      <c r="C27" s="2" t="s">
        <v>52</v>
      </c>
      <c r="D27" s="2">
        <v>389</v>
      </c>
      <c r="E27" s="3">
        <v>44591</v>
      </c>
      <c r="F27" s="5">
        <f ca="1">TODAY()-t_Retards2[[#This Row],[Date]]</f>
        <v>73</v>
      </c>
      <c r="G27" s="2" t="str" cm="1">
        <f t="array" aca="1" ref="G27" ca="1">RecouvrementDate(t_Retards2[[#This Row],[Date]])</f>
        <v>Retard &gt; 60 J</v>
      </c>
    </row>
    <row r="28" spans="1:7" x14ac:dyDescent="0.25">
      <c r="A28" s="2" t="s">
        <v>53</v>
      </c>
      <c r="B28" s="2" t="s">
        <v>54</v>
      </c>
      <c r="C28" s="2" t="s">
        <v>55</v>
      </c>
      <c r="D28" s="2">
        <v>910</v>
      </c>
      <c r="E28" s="3">
        <v>44612</v>
      </c>
      <c r="F28" s="5">
        <f ca="1">TODAY()-t_Retards2[[#This Row],[Date]]</f>
        <v>52</v>
      </c>
      <c r="G28" s="2" t="str" cm="1">
        <f t="array" aca="1" ref="G28" ca="1">RecouvrementDate(t_Retards2[[#This Row],[Date]])</f>
        <v>Retard 36-60 J</v>
      </c>
    </row>
    <row r="29" spans="1:7" x14ac:dyDescent="0.25">
      <c r="A29" s="2" t="s">
        <v>56</v>
      </c>
      <c r="B29" s="2" t="s">
        <v>57</v>
      </c>
      <c r="C29" s="2" t="s">
        <v>58</v>
      </c>
      <c r="D29" s="2">
        <v>860</v>
      </c>
      <c r="E29" s="3">
        <v>44617</v>
      </c>
      <c r="F29" s="5">
        <f ca="1">TODAY()-t_Retards2[[#This Row],[Date]]</f>
        <v>47</v>
      </c>
      <c r="G29" s="2" t="str" cm="1">
        <f t="array" aca="1" ref="G29" ca="1">RecouvrementDate(t_Retards2[[#This Row],[Date]])</f>
        <v>Retard 36-60 J</v>
      </c>
    </row>
    <row r="30" spans="1:7" x14ac:dyDescent="0.25">
      <c r="A30" s="2" t="s">
        <v>59</v>
      </c>
      <c r="B30" s="2" t="s">
        <v>60</v>
      </c>
      <c r="C30" s="2" t="s">
        <v>29</v>
      </c>
      <c r="D30" s="2">
        <v>515</v>
      </c>
      <c r="E30" s="3">
        <v>44658</v>
      </c>
      <c r="F30" s="5">
        <f ca="1">TODAY()-t_Retards2[[#This Row],[Date]]</f>
        <v>6</v>
      </c>
      <c r="G30" s="2" t="str" cm="1">
        <f t="array" aca="1" ref="G30" ca="1">RecouvrementDate(t_Retards2[[#This Row],[Date]])</f>
        <v/>
      </c>
    </row>
    <row r="31" spans="1:7" x14ac:dyDescent="0.25">
      <c r="A31" s="2" t="s">
        <v>61</v>
      </c>
      <c r="B31" s="2" t="s">
        <v>62</v>
      </c>
      <c r="C31" s="2" t="s">
        <v>63</v>
      </c>
      <c r="D31" s="2">
        <v>192</v>
      </c>
      <c r="E31" s="3">
        <v>44627</v>
      </c>
      <c r="F31" s="5">
        <f ca="1">TODAY()-t_Retards2[[#This Row],[Date]]</f>
        <v>37</v>
      </c>
      <c r="G31" s="2" t="str" cm="1">
        <f t="array" aca="1" ref="G31" ca="1">RecouvrementDate(t_Retards2[[#This Row],[Date]])</f>
        <v>Retard 36-60 J</v>
      </c>
    </row>
    <row r="32" spans="1:7" x14ac:dyDescent="0.25">
      <c r="A32" s="2" t="s">
        <v>64</v>
      </c>
      <c r="B32" s="2" t="s">
        <v>65</v>
      </c>
      <c r="C32" s="2" t="s">
        <v>66</v>
      </c>
      <c r="D32" s="2">
        <v>463</v>
      </c>
      <c r="E32" s="3">
        <v>44571</v>
      </c>
      <c r="F32" s="5">
        <f ca="1">TODAY()-t_Retards2[[#This Row],[Date]]</f>
        <v>93</v>
      </c>
      <c r="G32" s="2" t="str" cm="1">
        <f t="array" aca="1" ref="G32" ca="1">RecouvrementDate(t_Retards2[[#This Row],[Date]])</f>
        <v>Retard &gt; 60 J</v>
      </c>
    </row>
    <row r="33" spans="1:7" x14ac:dyDescent="0.25">
      <c r="A33" s="2" t="s">
        <v>67</v>
      </c>
      <c r="B33" s="2" t="s">
        <v>68</v>
      </c>
      <c r="C33" s="2" t="s">
        <v>69</v>
      </c>
      <c r="D33" s="2">
        <v>294</v>
      </c>
      <c r="E33" s="3">
        <v>44576</v>
      </c>
      <c r="F33" s="5">
        <f ca="1">TODAY()-t_Retards2[[#This Row],[Date]]</f>
        <v>88</v>
      </c>
      <c r="G33" s="2" t="str" cm="1">
        <f t="array" aca="1" ref="G33" ca="1">RecouvrementDate(t_Retards2[[#This Row],[Date]])</f>
        <v>Retard &gt; 60 J</v>
      </c>
    </row>
    <row r="34" spans="1:7" x14ac:dyDescent="0.25">
      <c r="A34" s="2" t="s">
        <v>70</v>
      </c>
      <c r="B34" s="2" t="s">
        <v>71</v>
      </c>
      <c r="C34" s="2" t="s">
        <v>72</v>
      </c>
      <c r="D34" s="2">
        <v>232</v>
      </c>
      <c r="E34" s="3">
        <v>44584</v>
      </c>
      <c r="F34" s="5">
        <f ca="1">TODAY()-t_Retards2[[#This Row],[Date]]</f>
        <v>80</v>
      </c>
      <c r="G34" s="2" t="str" cm="1">
        <f t="array" aca="1" ref="G34" ca="1">RecouvrementDate(t_Retards2[[#This Row],[Date]])</f>
        <v>Retard &gt; 60 J</v>
      </c>
    </row>
    <row r="35" spans="1:7" x14ac:dyDescent="0.25">
      <c r="A35" s="2" t="s">
        <v>73</v>
      </c>
      <c r="B35" s="2" t="s">
        <v>74</v>
      </c>
      <c r="C35" s="2" t="s">
        <v>75</v>
      </c>
      <c r="D35" s="2">
        <v>127</v>
      </c>
      <c r="E35" s="3">
        <v>44570</v>
      </c>
      <c r="F35" s="5">
        <f ca="1">TODAY()-t_Retards2[[#This Row],[Date]]</f>
        <v>94</v>
      </c>
      <c r="G35" s="2" t="str" cm="1">
        <f t="array" aca="1" ref="G35" ca="1">RecouvrementDate(t_Retards2[[#This Row],[Date]])</f>
        <v>Retard &gt; 60 J</v>
      </c>
    </row>
    <row r="36" spans="1:7" x14ac:dyDescent="0.25">
      <c r="A36" s="2" t="s">
        <v>76</v>
      </c>
      <c r="B36" s="2" t="s">
        <v>77</v>
      </c>
      <c r="C36" s="2" t="s">
        <v>66</v>
      </c>
      <c r="D36" s="2">
        <v>840</v>
      </c>
      <c r="E36" s="3">
        <v>44598</v>
      </c>
      <c r="F36" s="5">
        <f ca="1">TODAY()-t_Retards2[[#This Row],[Date]]</f>
        <v>66</v>
      </c>
      <c r="G36" s="2" t="str" cm="1">
        <f t="array" aca="1" ref="G36" ca="1">RecouvrementDate(t_Retards2[[#This Row],[Date]])</f>
        <v>Retard &gt; 60 J</v>
      </c>
    </row>
    <row r="37" spans="1:7" x14ac:dyDescent="0.25">
      <c r="A37" s="2" t="s">
        <v>78</v>
      </c>
      <c r="B37" s="2" t="s">
        <v>79</v>
      </c>
      <c r="C37" s="2" t="s">
        <v>72</v>
      </c>
      <c r="D37" s="2">
        <v>291</v>
      </c>
      <c r="E37" s="3">
        <v>44638</v>
      </c>
      <c r="F37" s="5">
        <f ca="1">TODAY()-t_Retards2[[#This Row],[Date]]</f>
        <v>26</v>
      </c>
      <c r="G37" s="2" t="str" cm="1">
        <f t="array" aca="1" ref="G37" ca="1">RecouvrementDate(t_Retards2[[#This Row],[Date]])</f>
        <v>Retard 21-35 J</v>
      </c>
    </row>
    <row r="38" spans="1:7" x14ac:dyDescent="0.25">
      <c r="A38" s="2" t="s">
        <v>80</v>
      </c>
      <c r="B38" s="2" t="s">
        <v>81</v>
      </c>
      <c r="C38" s="2" t="s">
        <v>6</v>
      </c>
      <c r="D38" s="2">
        <v>416</v>
      </c>
      <c r="E38" s="3">
        <v>44618</v>
      </c>
      <c r="F38" s="5">
        <f ca="1">TODAY()-t_Retards2[[#This Row],[Date]]</f>
        <v>46</v>
      </c>
      <c r="G38" s="2" t="str" cm="1">
        <f t="array" aca="1" ref="G38" ca="1">RecouvrementDate(t_Retards2[[#This Row],[Date]])</f>
        <v>Retard 36-60 J</v>
      </c>
    </row>
    <row r="39" spans="1:7" x14ac:dyDescent="0.25">
      <c r="A39" s="2" t="s">
        <v>82</v>
      </c>
      <c r="B39" s="2" t="s">
        <v>83</v>
      </c>
      <c r="C39" s="2" t="s">
        <v>75</v>
      </c>
      <c r="D39" s="2">
        <v>928</v>
      </c>
      <c r="E39" s="3">
        <v>44566</v>
      </c>
      <c r="F39" s="5">
        <f ca="1">TODAY()-t_Retards2[[#This Row],[Date]]</f>
        <v>98</v>
      </c>
      <c r="G39" s="2" t="str" cm="1">
        <f t="array" aca="1" ref="G39" ca="1">RecouvrementDate(t_Retards2[[#This Row],[Date]])</f>
        <v>Retard &gt; 60 J</v>
      </c>
    </row>
    <row r="40" spans="1:7" x14ac:dyDescent="0.25">
      <c r="A40" s="2" t="s">
        <v>84</v>
      </c>
      <c r="B40" s="2" t="s">
        <v>85</v>
      </c>
      <c r="C40" s="2" t="s">
        <v>86</v>
      </c>
      <c r="D40" s="2">
        <v>802</v>
      </c>
      <c r="E40" s="3">
        <v>44570</v>
      </c>
      <c r="F40" s="5">
        <f ca="1">TODAY()-t_Retards2[[#This Row],[Date]]</f>
        <v>94</v>
      </c>
      <c r="G40" s="2" t="str" cm="1">
        <f t="array" aca="1" ref="G40" ca="1">RecouvrementDate(t_Retards2[[#This Row],[Date]])</f>
        <v>Retard &gt; 60 J</v>
      </c>
    </row>
    <row r="41" spans="1:7" x14ac:dyDescent="0.25">
      <c r="A41" s="2" t="s">
        <v>87</v>
      </c>
      <c r="B41" s="2" t="s">
        <v>88</v>
      </c>
      <c r="C41" s="2" t="s">
        <v>75</v>
      </c>
      <c r="D41" s="2">
        <v>622</v>
      </c>
      <c r="E41" s="3">
        <v>44622</v>
      </c>
      <c r="F41" s="5">
        <f ca="1">TODAY()-t_Retards2[[#This Row],[Date]]</f>
        <v>42</v>
      </c>
      <c r="G41" s="2" t="str" cm="1">
        <f t="array" aca="1" ref="G41" ca="1">RecouvrementDate(t_Retards2[[#This Row],[Date]])</f>
        <v>Retard 36-60 J</v>
      </c>
    </row>
    <row r="42" spans="1:7" x14ac:dyDescent="0.25">
      <c r="A42" s="2" t="s">
        <v>89</v>
      </c>
      <c r="B42" s="2" t="s">
        <v>90</v>
      </c>
      <c r="C42" s="2" t="s">
        <v>12</v>
      </c>
      <c r="D42" s="2">
        <v>315</v>
      </c>
      <c r="E42" s="3">
        <v>44641</v>
      </c>
      <c r="F42" s="5">
        <f ca="1">TODAY()-t_Retards2[[#This Row],[Date]]</f>
        <v>23</v>
      </c>
      <c r="G42" s="2" t="str" cm="1">
        <f t="array" aca="1" ref="G42" ca="1">RecouvrementDate(t_Retards2[[#This Row],[Date]])</f>
        <v>Retard 21-35 J</v>
      </c>
    </row>
    <row r="43" spans="1:7" x14ac:dyDescent="0.25">
      <c r="A43" s="2" t="s">
        <v>91</v>
      </c>
      <c r="B43" s="2" t="s">
        <v>92</v>
      </c>
      <c r="C43" s="2" t="s">
        <v>93</v>
      </c>
      <c r="D43" s="2">
        <v>508</v>
      </c>
      <c r="E43" s="3">
        <v>44610</v>
      </c>
      <c r="F43" s="5">
        <f ca="1">TODAY()-t_Retards2[[#This Row],[Date]]</f>
        <v>54</v>
      </c>
      <c r="G43" s="2" t="str" cm="1">
        <f t="array" aca="1" ref="G43" ca="1">RecouvrementDate(t_Retards2[[#This Row],[Date]])</f>
        <v>Retard 36-60 J</v>
      </c>
    </row>
    <row r="44" spans="1:7" x14ac:dyDescent="0.25">
      <c r="A44" s="2" t="s">
        <v>94</v>
      </c>
      <c r="B44" s="2" t="s">
        <v>95</v>
      </c>
      <c r="C44" s="2" t="s">
        <v>32</v>
      </c>
      <c r="D44" s="2">
        <v>517</v>
      </c>
      <c r="E44" s="3">
        <v>44572</v>
      </c>
      <c r="F44" s="5">
        <f ca="1">TODAY()-t_Retards2[[#This Row],[Date]]</f>
        <v>92</v>
      </c>
      <c r="G44" s="2" t="str" cm="1">
        <f t="array" aca="1" ref="G44" ca="1">RecouvrementDate(t_Retards2[[#This Row],[Date]])</f>
        <v>Retard &gt; 60 J</v>
      </c>
    </row>
    <row r="45" spans="1:7" x14ac:dyDescent="0.25">
      <c r="A45" s="2" t="s">
        <v>96</v>
      </c>
      <c r="B45" s="2" t="s">
        <v>97</v>
      </c>
      <c r="C45" s="2" t="s">
        <v>98</v>
      </c>
      <c r="D45" s="2">
        <v>149</v>
      </c>
      <c r="E45" s="3">
        <v>44632</v>
      </c>
      <c r="F45" s="5">
        <f ca="1">TODAY()-t_Retards2[[#This Row],[Date]]</f>
        <v>32</v>
      </c>
      <c r="G45" s="2" t="str" cm="1">
        <f t="array" aca="1" ref="G45" ca="1">RecouvrementDate(t_Retards2[[#This Row],[Date]])</f>
        <v>Retard 21-35 J</v>
      </c>
    </row>
    <row r="46" spans="1:7" x14ac:dyDescent="0.25">
      <c r="A46" s="2" t="s">
        <v>99</v>
      </c>
      <c r="B46" s="2" t="s">
        <v>100</v>
      </c>
      <c r="C46" s="2" t="s">
        <v>21</v>
      </c>
      <c r="D46" s="2">
        <v>888</v>
      </c>
      <c r="E46" s="3">
        <v>44637</v>
      </c>
      <c r="F46" s="5">
        <f ca="1">TODAY()-t_Retards2[[#This Row],[Date]]</f>
        <v>27</v>
      </c>
      <c r="G46" s="2" t="str" cm="1">
        <f t="array" aca="1" ref="G46" ca="1">RecouvrementDate(t_Retards2[[#This Row],[Date]])</f>
        <v>Retard 21-35 J</v>
      </c>
    </row>
    <row r="47" spans="1:7" x14ac:dyDescent="0.25">
      <c r="A47" s="2" t="s">
        <v>101</v>
      </c>
      <c r="B47" s="2" t="s">
        <v>102</v>
      </c>
      <c r="C47" s="2" t="s">
        <v>103</v>
      </c>
      <c r="D47" s="2">
        <v>365</v>
      </c>
      <c r="E47" s="3">
        <v>44609</v>
      </c>
      <c r="F47" s="5">
        <f ca="1">TODAY()-t_Retards2[[#This Row],[Date]]</f>
        <v>55</v>
      </c>
      <c r="G47" s="2" t="str" cm="1">
        <f t="array" aca="1" ref="G47" ca="1">RecouvrementDate(t_Retards2[[#This Row],[Date]])</f>
        <v>Retard 36-60 J</v>
      </c>
    </row>
    <row r="48" spans="1:7" x14ac:dyDescent="0.25">
      <c r="A48" s="2" t="s">
        <v>104</v>
      </c>
      <c r="B48" s="2" t="s">
        <v>105</v>
      </c>
      <c r="C48" s="2" t="s">
        <v>106</v>
      </c>
      <c r="D48" s="2">
        <v>386</v>
      </c>
      <c r="E48" s="3">
        <v>44656</v>
      </c>
      <c r="F48" s="5">
        <f ca="1">TODAY()-t_Retards2[[#This Row],[Date]]</f>
        <v>8</v>
      </c>
      <c r="G48" s="2" t="str" cm="1">
        <f t="array" aca="1" ref="G48" ca="1">RecouvrementDate(t_Retards2[[#This Row],[Date]])</f>
        <v/>
      </c>
    </row>
    <row r="49" spans="1:7" x14ac:dyDescent="0.25">
      <c r="A49" s="2" t="s">
        <v>107</v>
      </c>
      <c r="B49" s="2" t="s">
        <v>108</v>
      </c>
      <c r="C49" s="2" t="s">
        <v>109</v>
      </c>
      <c r="D49" s="2">
        <v>105</v>
      </c>
      <c r="E49" s="3">
        <v>44573</v>
      </c>
      <c r="F49" s="5">
        <f ca="1">TODAY()-t_Retards2[[#This Row],[Date]]</f>
        <v>91</v>
      </c>
      <c r="G49" s="2" t="str" cm="1">
        <f t="array" aca="1" ref="G49" ca="1">RecouvrementDate(t_Retards2[[#This Row],[Date]])</f>
        <v>Retard &gt; 60 J</v>
      </c>
    </row>
    <row r="50" spans="1:7" x14ac:dyDescent="0.25">
      <c r="A50" s="2" t="s">
        <v>110</v>
      </c>
      <c r="B50" s="2" t="s">
        <v>111</v>
      </c>
      <c r="C50" s="2" t="s">
        <v>112</v>
      </c>
      <c r="D50" s="2">
        <v>465</v>
      </c>
      <c r="E50" s="3">
        <v>44567</v>
      </c>
      <c r="F50" s="5">
        <f ca="1">TODAY()-t_Retards2[[#This Row],[Date]]</f>
        <v>97</v>
      </c>
      <c r="G50" s="2" t="str" cm="1">
        <f t="array" aca="1" ref="G50" ca="1">RecouvrementDate(t_Retards2[[#This Row],[Date]])</f>
        <v>Retard &gt; 60 J</v>
      </c>
    </row>
    <row r="51" spans="1:7" x14ac:dyDescent="0.25">
      <c r="A51" s="2" t="s">
        <v>113</v>
      </c>
      <c r="B51" s="2" t="s">
        <v>114</v>
      </c>
      <c r="C51" s="2" t="s">
        <v>115</v>
      </c>
      <c r="D51" s="2">
        <v>239</v>
      </c>
      <c r="E51" s="3">
        <v>44587</v>
      </c>
      <c r="F51" s="5">
        <f ca="1">TODAY()-t_Retards2[[#This Row],[Date]]</f>
        <v>77</v>
      </c>
      <c r="G51" s="2" t="str" cm="1">
        <f t="array" aca="1" ref="G51" ca="1">RecouvrementDate(t_Retards2[[#This Row],[Date]])</f>
        <v>Retard &gt; 60 J</v>
      </c>
    </row>
    <row r="52" spans="1:7" x14ac:dyDescent="0.25">
      <c r="A52" s="2" t="s">
        <v>116</v>
      </c>
      <c r="B52" s="2" t="s">
        <v>117</v>
      </c>
      <c r="C52" s="2" t="s">
        <v>118</v>
      </c>
      <c r="D52" s="2">
        <v>824</v>
      </c>
      <c r="E52" s="3">
        <v>44616</v>
      </c>
      <c r="F52" s="5">
        <f ca="1">TODAY()-t_Retards2[[#This Row],[Date]]</f>
        <v>48</v>
      </c>
      <c r="G52" s="2" t="str" cm="1">
        <f t="array" aca="1" ref="G52" ca="1">RecouvrementDate(t_Retards2[[#This Row],[Date]])</f>
        <v>Retard 36-60 J</v>
      </c>
    </row>
    <row r="53" spans="1:7" x14ac:dyDescent="0.25">
      <c r="A53" s="2" t="s">
        <v>119</v>
      </c>
      <c r="B53" s="2" t="s">
        <v>120</v>
      </c>
      <c r="C53" s="2" t="s">
        <v>121</v>
      </c>
      <c r="D53" s="2">
        <v>251</v>
      </c>
      <c r="E53" s="3">
        <v>44639</v>
      </c>
      <c r="F53" s="5">
        <f ca="1">TODAY()-t_Retards2[[#This Row],[Date]]</f>
        <v>25</v>
      </c>
      <c r="G53" s="2" t="str" cm="1">
        <f t="array" aca="1" ref="G53" ca="1">RecouvrementDate(t_Retards2[[#This Row],[Date]])</f>
        <v>Retard 21-35 J</v>
      </c>
    </row>
    <row r="54" spans="1:7" x14ac:dyDescent="0.25">
      <c r="A54" s="2" t="s">
        <v>122</v>
      </c>
      <c r="B54" s="2" t="s">
        <v>123</v>
      </c>
      <c r="C54" s="2" t="s">
        <v>75</v>
      </c>
      <c r="D54" s="2">
        <v>939</v>
      </c>
      <c r="E54" s="3">
        <v>44567</v>
      </c>
      <c r="F54" s="5">
        <f ca="1">TODAY()-t_Retards2[[#This Row],[Date]]</f>
        <v>97</v>
      </c>
      <c r="G54" s="2" t="str" cm="1">
        <f t="array" aca="1" ref="G54" ca="1">RecouvrementDate(t_Retards2[[#This Row],[Date]])</f>
        <v>Retard &gt; 60 J</v>
      </c>
    </row>
    <row r="55" spans="1:7" x14ac:dyDescent="0.25">
      <c r="A55" s="2" t="s">
        <v>124</v>
      </c>
      <c r="B55" s="2" t="s">
        <v>125</v>
      </c>
      <c r="C55" s="2" t="s">
        <v>126</v>
      </c>
      <c r="D55" s="2">
        <v>110</v>
      </c>
      <c r="E55" s="3">
        <v>44638</v>
      </c>
      <c r="F55" s="5">
        <f ca="1">TODAY()-t_Retards2[[#This Row],[Date]]</f>
        <v>26</v>
      </c>
      <c r="G55" s="2" t="str" cm="1">
        <f t="array" aca="1" ref="G55" ca="1">RecouvrementDate(t_Retards2[[#This Row],[Date]])</f>
        <v>Retard 21-35 J</v>
      </c>
    </row>
    <row r="56" spans="1:7" x14ac:dyDescent="0.25">
      <c r="A56" s="2" t="s">
        <v>127</v>
      </c>
      <c r="B56" s="2" t="s">
        <v>128</v>
      </c>
      <c r="C56" s="2" t="s">
        <v>129</v>
      </c>
      <c r="D56" s="2">
        <v>260</v>
      </c>
      <c r="E56" s="3">
        <v>44609</v>
      </c>
      <c r="F56" s="5">
        <f ca="1">TODAY()-t_Retards2[[#This Row],[Date]]</f>
        <v>55</v>
      </c>
      <c r="G56" s="2" t="str" cm="1">
        <f t="array" aca="1" ref="G56" ca="1">RecouvrementDate(t_Retards2[[#This Row],[Date]])</f>
        <v>Retard 36-60 J</v>
      </c>
    </row>
    <row r="57" spans="1:7" x14ac:dyDescent="0.25">
      <c r="A57" s="2" t="s">
        <v>130</v>
      </c>
      <c r="B57" s="2" t="s">
        <v>131</v>
      </c>
      <c r="C57" s="2" t="s">
        <v>115</v>
      </c>
      <c r="D57" s="2">
        <v>602</v>
      </c>
      <c r="E57" s="3">
        <v>44653</v>
      </c>
      <c r="F57" s="5">
        <f ca="1">TODAY()-t_Retards2[[#This Row],[Date]]</f>
        <v>11</v>
      </c>
      <c r="G57" s="2" t="str" cm="1">
        <f t="array" aca="1" ref="G57" ca="1">RecouvrementDate(t_Retards2[[#This Row],[Date]])</f>
        <v>Retard 10-20 J</v>
      </c>
    </row>
    <row r="58" spans="1:7" x14ac:dyDescent="0.25">
      <c r="A58" s="2" t="s">
        <v>132</v>
      </c>
      <c r="B58" s="2" t="s">
        <v>133</v>
      </c>
      <c r="C58" s="2" t="s">
        <v>134</v>
      </c>
      <c r="D58" s="2">
        <v>408</v>
      </c>
      <c r="E58" s="3">
        <v>44592</v>
      </c>
      <c r="F58" s="5">
        <f ca="1">TODAY()-t_Retards2[[#This Row],[Date]]</f>
        <v>72</v>
      </c>
      <c r="G58" s="2" t="str" cm="1">
        <f t="array" aca="1" ref="G58" ca="1">RecouvrementDate(t_Retards2[[#This Row],[Date]])</f>
        <v>Retard &gt; 60 J</v>
      </c>
    </row>
    <row r="59" spans="1:7" x14ac:dyDescent="0.25">
      <c r="A59" s="2" t="s">
        <v>135</v>
      </c>
      <c r="B59" s="2" t="s">
        <v>136</v>
      </c>
      <c r="C59" s="2" t="s">
        <v>137</v>
      </c>
      <c r="D59" s="2">
        <v>657</v>
      </c>
      <c r="E59" s="3">
        <v>44629</v>
      </c>
      <c r="F59" s="5">
        <f ca="1">TODAY()-t_Retards2[[#This Row],[Date]]</f>
        <v>35</v>
      </c>
      <c r="G59" s="2" t="str" cm="1">
        <f t="array" aca="1" ref="G59" ca="1">RecouvrementDate(t_Retards2[[#This Row],[Date]])</f>
        <v>Retard 21-35 J</v>
      </c>
    </row>
    <row r="60" spans="1:7" x14ac:dyDescent="0.25">
      <c r="A60" s="2" t="s">
        <v>138</v>
      </c>
      <c r="B60" s="2" t="s">
        <v>139</v>
      </c>
      <c r="C60" s="2" t="s">
        <v>86</v>
      </c>
      <c r="D60" s="2">
        <v>706</v>
      </c>
      <c r="E60" s="3">
        <v>44623</v>
      </c>
      <c r="F60" s="5">
        <f ca="1">TODAY()-t_Retards2[[#This Row],[Date]]</f>
        <v>41</v>
      </c>
      <c r="G60" s="2" t="str" cm="1">
        <f t="array" aca="1" ref="G60" ca="1">RecouvrementDate(t_Retards2[[#This Row],[Date]])</f>
        <v>Retard 36-60 J</v>
      </c>
    </row>
    <row r="61" spans="1:7" x14ac:dyDescent="0.25">
      <c r="A61" s="2" t="s">
        <v>140</v>
      </c>
      <c r="B61" s="2" t="s">
        <v>141</v>
      </c>
      <c r="C61" s="2" t="s">
        <v>115</v>
      </c>
      <c r="D61" s="2">
        <v>911</v>
      </c>
      <c r="E61" s="3">
        <v>44595</v>
      </c>
      <c r="F61" s="5">
        <f ca="1">TODAY()-t_Retards2[[#This Row],[Date]]</f>
        <v>69</v>
      </c>
      <c r="G61" s="2" t="str" cm="1">
        <f t="array" aca="1" ref="G61" ca="1">RecouvrementDate(t_Retards2[[#This Row],[Date]])</f>
        <v>Retard &gt; 60 J</v>
      </c>
    </row>
    <row r="62" spans="1:7" x14ac:dyDescent="0.25">
      <c r="A62" s="2" t="s">
        <v>142</v>
      </c>
      <c r="B62" s="2" t="s">
        <v>143</v>
      </c>
      <c r="C62" s="2" t="s">
        <v>12</v>
      </c>
      <c r="D62" s="2">
        <v>943</v>
      </c>
      <c r="E62" s="3">
        <v>44591</v>
      </c>
      <c r="F62" s="5">
        <f ca="1">TODAY()-t_Retards2[[#This Row],[Date]]</f>
        <v>73</v>
      </c>
      <c r="G62" s="2" t="str" cm="1">
        <f t="array" aca="1" ref="G62" ca="1">RecouvrementDate(t_Retards2[[#This Row],[Date]])</f>
        <v>Retard &gt; 60 J</v>
      </c>
    </row>
    <row r="63" spans="1:7" x14ac:dyDescent="0.25">
      <c r="A63" s="2" t="s">
        <v>144</v>
      </c>
      <c r="B63" s="2" t="s">
        <v>145</v>
      </c>
      <c r="C63" s="2" t="s">
        <v>93</v>
      </c>
      <c r="D63" s="2">
        <v>224</v>
      </c>
      <c r="E63" s="3">
        <v>44625</v>
      </c>
      <c r="F63" s="5">
        <f ca="1">TODAY()-t_Retards2[[#This Row],[Date]]</f>
        <v>39</v>
      </c>
      <c r="G63" s="2" t="str" cm="1">
        <f t="array" aca="1" ref="G63" ca="1">RecouvrementDate(t_Retards2[[#This Row],[Date]])</f>
        <v>Retard 36-60 J</v>
      </c>
    </row>
    <row r="64" spans="1:7" x14ac:dyDescent="0.25">
      <c r="A64" s="2" t="s">
        <v>146</v>
      </c>
      <c r="B64" s="2" t="s">
        <v>147</v>
      </c>
      <c r="C64" s="2" t="s">
        <v>38</v>
      </c>
      <c r="D64" s="2">
        <v>866</v>
      </c>
      <c r="E64" s="3">
        <v>44569</v>
      </c>
      <c r="F64" s="5">
        <f ca="1">TODAY()-t_Retards2[[#This Row],[Date]]</f>
        <v>95</v>
      </c>
      <c r="G64" s="2" t="str" cm="1">
        <f t="array" aca="1" ref="G64" ca="1">RecouvrementDate(t_Retards2[[#This Row],[Date]])</f>
        <v>Retard &gt; 60 J</v>
      </c>
    </row>
    <row r="65" spans="1:7" x14ac:dyDescent="0.25">
      <c r="A65" s="2" t="s">
        <v>148</v>
      </c>
      <c r="B65" s="2" t="s">
        <v>149</v>
      </c>
      <c r="C65" s="2" t="s">
        <v>150</v>
      </c>
      <c r="D65" s="2">
        <v>601</v>
      </c>
      <c r="E65" s="3">
        <v>44628</v>
      </c>
      <c r="F65" s="5">
        <f ca="1">TODAY()-t_Retards2[[#This Row],[Date]]</f>
        <v>36</v>
      </c>
      <c r="G65" s="2" t="str" cm="1">
        <f t="array" aca="1" ref="G65" ca="1">RecouvrementDate(t_Retards2[[#This Row],[Date]])</f>
        <v>Retard 36-60 J</v>
      </c>
    </row>
    <row r="66" spans="1:7" x14ac:dyDescent="0.25">
      <c r="A66" s="2" t="s">
        <v>151</v>
      </c>
      <c r="B66" s="2" t="s">
        <v>152</v>
      </c>
      <c r="C66" s="2" t="s">
        <v>55</v>
      </c>
      <c r="D66" s="2">
        <v>801</v>
      </c>
      <c r="E66" s="3">
        <v>44616</v>
      </c>
      <c r="F66" s="5">
        <f ca="1">TODAY()-t_Retards2[[#This Row],[Date]]</f>
        <v>48</v>
      </c>
      <c r="G66" s="2" t="str" cm="1">
        <f t="array" aca="1" ref="G66" ca="1">RecouvrementDate(t_Retards2[[#This Row],[Date]])</f>
        <v>Retard 36-60 J</v>
      </c>
    </row>
    <row r="67" spans="1:7" x14ac:dyDescent="0.25">
      <c r="A67" s="2" t="s">
        <v>153</v>
      </c>
      <c r="B67" s="2" t="s">
        <v>62</v>
      </c>
      <c r="C67" s="2" t="s">
        <v>126</v>
      </c>
      <c r="D67" s="2">
        <v>982</v>
      </c>
      <c r="E67" s="3">
        <v>44658</v>
      </c>
      <c r="F67" s="5">
        <f ca="1">TODAY()-t_Retards2[[#This Row],[Date]]</f>
        <v>6</v>
      </c>
      <c r="G67" s="2" t="str" cm="1">
        <f t="array" aca="1" ref="G67" ca="1">RecouvrementDate(t_Retards2[[#This Row],[Date]])</f>
        <v/>
      </c>
    </row>
    <row r="68" spans="1:7" x14ac:dyDescent="0.25">
      <c r="A68" s="2" t="s">
        <v>154</v>
      </c>
      <c r="B68" s="2" t="s">
        <v>155</v>
      </c>
      <c r="C68" s="2" t="s">
        <v>156</v>
      </c>
      <c r="D68" s="2">
        <v>119</v>
      </c>
      <c r="E68" s="3">
        <v>44566</v>
      </c>
      <c r="F68" s="5">
        <f ca="1">TODAY()-t_Retards2[[#This Row],[Date]]</f>
        <v>98</v>
      </c>
      <c r="G68" s="2" t="str" cm="1">
        <f t="array" aca="1" ref="G68" ca="1">RecouvrementDate(t_Retards2[[#This Row],[Date]])</f>
        <v>Retard &gt; 60 J</v>
      </c>
    </row>
    <row r="69" spans="1:7" x14ac:dyDescent="0.25">
      <c r="A69" s="2" t="s">
        <v>157</v>
      </c>
      <c r="B69" s="2" t="s">
        <v>158</v>
      </c>
      <c r="C69" s="2" t="s">
        <v>159</v>
      </c>
      <c r="D69" s="2">
        <v>142</v>
      </c>
      <c r="E69" s="3">
        <v>44593</v>
      </c>
      <c r="F69" s="5">
        <f ca="1">TODAY()-t_Retards2[[#This Row],[Date]]</f>
        <v>71</v>
      </c>
      <c r="G69" s="2" t="str" cm="1">
        <f t="array" aca="1" ref="G69" ca="1">RecouvrementDate(t_Retards2[[#This Row],[Date]])</f>
        <v>Retard &gt; 60 J</v>
      </c>
    </row>
    <row r="70" spans="1:7" x14ac:dyDescent="0.25">
      <c r="A70" s="2" t="s">
        <v>160</v>
      </c>
      <c r="B70" s="2" t="s">
        <v>161</v>
      </c>
      <c r="C70" s="2" t="s">
        <v>115</v>
      </c>
      <c r="D70" s="2">
        <v>614</v>
      </c>
      <c r="E70" s="3">
        <v>44658</v>
      </c>
      <c r="F70" s="5">
        <f ca="1">TODAY()-t_Retards2[[#This Row],[Date]]</f>
        <v>6</v>
      </c>
      <c r="G70" s="2" t="str" cm="1">
        <f t="array" aca="1" ref="G70" ca="1">RecouvrementDate(t_Retards2[[#This Row],[Date]])</f>
        <v/>
      </c>
    </row>
    <row r="71" spans="1:7" x14ac:dyDescent="0.25">
      <c r="A71" s="2" t="s">
        <v>162</v>
      </c>
      <c r="B71" s="2" t="s">
        <v>163</v>
      </c>
      <c r="C71" s="2" t="s">
        <v>75</v>
      </c>
      <c r="D71" s="2">
        <v>709</v>
      </c>
      <c r="E71" s="3">
        <v>44592</v>
      </c>
      <c r="F71" s="5">
        <f ca="1">TODAY()-t_Retards2[[#This Row],[Date]]</f>
        <v>72</v>
      </c>
      <c r="G71" s="2" t="str" cm="1">
        <f t="array" aca="1" ref="G71" ca="1">RecouvrementDate(t_Retards2[[#This Row],[Date]])</f>
        <v>Retard &gt; 60 J</v>
      </c>
    </row>
    <row r="72" spans="1:7" x14ac:dyDescent="0.25">
      <c r="A72" s="2" t="s">
        <v>164</v>
      </c>
      <c r="B72" s="2" t="s">
        <v>165</v>
      </c>
      <c r="C72" s="2" t="s">
        <v>41</v>
      </c>
      <c r="D72" s="2">
        <v>224</v>
      </c>
      <c r="E72" s="3">
        <v>44612</v>
      </c>
      <c r="F72" s="5">
        <f ca="1">TODAY()-t_Retards2[[#This Row],[Date]]</f>
        <v>52</v>
      </c>
      <c r="G72" s="2" t="str" cm="1">
        <f t="array" aca="1" ref="G72" ca="1">RecouvrementDate(t_Retards2[[#This Row],[Date]])</f>
        <v>Retard 36-60 J</v>
      </c>
    </row>
    <row r="73" spans="1:7" x14ac:dyDescent="0.25">
      <c r="A73" s="2" t="s">
        <v>166</v>
      </c>
      <c r="B73" s="2" t="s">
        <v>167</v>
      </c>
      <c r="C73" s="2" t="s">
        <v>75</v>
      </c>
      <c r="D73" s="2">
        <v>774</v>
      </c>
      <c r="E73" s="3">
        <v>44610</v>
      </c>
      <c r="F73" s="5">
        <f ca="1">TODAY()-t_Retards2[[#This Row],[Date]]</f>
        <v>54</v>
      </c>
      <c r="G73" s="2" t="str" cm="1">
        <f t="array" aca="1" ref="G73" ca="1">RecouvrementDate(t_Retards2[[#This Row],[Date]])</f>
        <v>Retard 36-60 J</v>
      </c>
    </row>
    <row r="74" spans="1:7" x14ac:dyDescent="0.25">
      <c r="A74" s="2" t="s">
        <v>168</v>
      </c>
      <c r="B74" s="2" t="s">
        <v>169</v>
      </c>
      <c r="C74" s="2" t="s">
        <v>103</v>
      </c>
      <c r="D74" s="2">
        <v>233</v>
      </c>
      <c r="E74" s="3">
        <v>44578</v>
      </c>
      <c r="F74" s="5">
        <f ca="1">TODAY()-t_Retards2[[#This Row],[Date]]</f>
        <v>86</v>
      </c>
      <c r="G74" s="2" t="str" cm="1">
        <f t="array" aca="1" ref="G74" ca="1">RecouvrementDate(t_Retards2[[#This Row],[Date]])</f>
        <v>Retard &gt; 60 J</v>
      </c>
    </row>
    <row r="75" spans="1:7" x14ac:dyDescent="0.25">
      <c r="A75" s="2" t="s">
        <v>170</v>
      </c>
      <c r="B75" s="2" t="s">
        <v>171</v>
      </c>
      <c r="C75" s="2" t="s">
        <v>172</v>
      </c>
      <c r="D75" s="2">
        <v>822</v>
      </c>
      <c r="E75" s="3">
        <v>44583</v>
      </c>
      <c r="F75" s="5">
        <f ca="1">TODAY()-t_Retards2[[#This Row],[Date]]</f>
        <v>81</v>
      </c>
      <c r="G75" s="2" t="str" cm="1">
        <f t="array" aca="1" ref="G75" ca="1">RecouvrementDate(t_Retards2[[#This Row],[Date]])</f>
        <v>Retard &gt; 60 J</v>
      </c>
    </row>
    <row r="76" spans="1:7" x14ac:dyDescent="0.25">
      <c r="A76" s="2" t="s">
        <v>173</v>
      </c>
      <c r="B76" s="2" t="s">
        <v>174</v>
      </c>
      <c r="C76" s="2" t="s">
        <v>175</v>
      </c>
      <c r="D76" s="2">
        <v>939</v>
      </c>
      <c r="E76" s="3">
        <v>44577</v>
      </c>
      <c r="F76" s="5">
        <f ca="1">TODAY()-t_Retards2[[#This Row],[Date]]</f>
        <v>87</v>
      </c>
      <c r="G76" s="2" t="str" cm="1">
        <f t="array" aca="1" ref="G76" ca="1">RecouvrementDate(t_Retards2[[#This Row],[Date]])</f>
        <v>Retard &gt; 60 J</v>
      </c>
    </row>
    <row r="77" spans="1:7" x14ac:dyDescent="0.25">
      <c r="A77" s="2" t="s">
        <v>176</v>
      </c>
      <c r="B77" s="2" t="s">
        <v>177</v>
      </c>
      <c r="C77" s="2" t="s">
        <v>134</v>
      </c>
      <c r="D77" s="2">
        <v>899</v>
      </c>
      <c r="E77" s="3">
        <v>44564</v>
      </c>
      <c r="F77" s="5">
        <f ca="1">TODAY()-t_Retards2[[#This Row],[Date]]</f>
        <v>100</v>
      </c>
      <c r="G77" s="2" t="str" cm="1">
        <f t="array" aca="1" ref="G77" ca="1">RecouvrementDate(t_Retards2[[#This Row],[Date]])</f>
        <v>Retard &gt; 60 J</v>
      </c>
    </row>
    <row r="78" spans="1:7" x14ac:dyDescent="0.25">
      <c r="A78" s="2" t="s">
        <v>178</v>
      </c>
      <c r="B78" s="2" t="s">
        <v>179</v>
      </c>
      <c r="C78" s="2" t="s">
        <v>41</v>
      </c>
      <c r="D78" s="2">
        <v>781</v>
      </c>
      <c r="E78" s="3">
        <v>44664</v>
      </c>
      <c r="F78" s="5">
        <f ca="1">TODAY()-t_Retards2[[#This Row],[Date]]</f>
        <v>0</v>
      </c>
      <c r="G78" s="2" t="str" cm="1">
        <f t="array" aca="1" ref="G78" ca="1">RecouvrementDate(t_Retards2[[#This Row],[Date]])</f>
        <v/>
      </c>
    </row>
    <row r="79" spans="1:7" x14ac:dyDescent="0.25">
      <c r="A79" s="2" t="s">
        <v>180</v>
      </c>
      <c r="B79" s="2" t="s">
        <v>181</v>
      </c>
      <c r="C79" s="2" t="s">
        <v>55</v>
      </c>
      <c r="D79" s="2">
        <v>531</v>
      </c>
      <c r="E79" s="3">
        <v>44658</v>
      </c>
      <c r="F79" s="5">
        <f ca="1">TODAY()-t_Retards2[[#This Row],[Date]]</f>
        <v>6</v>
      </c>
      <c r="G79" s="2" t="str" cm="1">
        <f t="array" aca="1" ref="G79" ca="1">RecouvrementDate(t_Retards2[[#This Row],[Date]])</f>
        <v/>
      </c>
    </row>
    <row r="80" spans="1:7" x14ac:dyDescent="0.25">
      <c r="A80" s="2" t="s">
        <v>182</v>
      </c>
      <c r="B80" s="2" t="s">
        <v>183</v>
      </c>
      <c r="C80" s="2" t="s">
        <v>184</v>
      </c>
      <c r="D80" s="2">
        <v>271</v>
      </c>
      <c r="E80" s="3">
        <v>44612</v>
      </c>
      <c r="F80" s="5">
        <f ca="1">TODAY()-t_Retards2[[#This Row],[Date]]</f>
        <v>52</v>
      </c>
      <c r="G80" s="2" t="str" cm="1">
        <f t="array" aca="1" ref="G80" ca="1">RecouvrementDate(t_Retards2[[#This Row],[Date]])</f>
        <v>Retard 36-60 J</v>
      </c>
    </row>
    <row r="81" spans="1:7" x14ac:dyDescent="0.25">
      <c r="A81" s="2" t="s">
        <v>185</v>
      </c>
      <c r="B81" s="2" t="s">
        <v>186</v>
      </c>
      <c r="C81" s="2" t="s">
        <v>49</v>
      </c>
      <c r="D81" s="2">
        <v>469</v>
      </c>
      <c r="E81" s="3">
        <v>44663</v>
      </c>
      <c r="F81" s="5">
        <f ca="1">TODAY()-t_Retards2[[#This Row],[Date]]</f>
        <v>1</v>
      </c>
      <c r="G81" s="2" t="str" cm="1">
        <f t="array" aca="1" ref="G81" ca="1">RecouvrementDate(t_Retards2[[#This Row],[Date]])</f>
        <v/>
      </c>
    </row>
    <row r="82" spans="1:7" x14ac:dyDescent="0.25">
      <c r="A82" s="2" t="s">
        <v>187</v>
      </c>
      <c r="B82" s="2" t="s">
        <v>188</v>
      </c>
      <c r="C82" s="2" t="s">
        <v>12</v>
      </c>
      <c r="D82" s="2">
        <v>432</v>
      </c>
      <c r="E82" s="3">
        <v>44630</v>
      </c>
      <c r="F82" s="5">
        <f ca="1">TODAY()-t_Retards2[[#This Row],[Date]]</f>
        <v>34</v>
      </c>
      <c r="G82" s="2" t="str" cm="1">
        <f t="array" aca="1" ref="G82" ca="1">RecouvrementDate(t_Retards2[[#This Row],[Date]])</f>
        <v>Retard 21-35 J</v>
      </c>
    </row>
    <row r="83" spans="1:7" x14ac:dyDescent="0.25">
      <c r="A83" s="2" t="s">
        <v>189</v>
      </c>
      <c r="B83" s="2" t="s">
        <v>190</v>
      </c>
      <c r="C83" s="2" t="s">
        <v>109</v>
      </c>
      <c r="D83" s="2">
        <v>450</v>
      </c>
      <c r="E83" s="3">
        <v>44662</v>
      </c>
      <c r="F83" s="5">
        <f ca="1">TODAY()-t_Retards2[[#This Row],[Date]]</f>
        <v>2</v>
      </c>
      <c r="G83" s="2" t="str" cm="1">
        <f t="array" aca="1" ref="G83" ca="1">RecouvrementDate(t_Retards2[[#This Row],[Date]])</f>
        <v/>
      </c>
    </row>
    <row r="84" spans="1:7" x14ac:dyDescent="0.25">
      <c r="A84" s="2" t="s">
        <v>191</v>
      </c>
      <c r="B84" s="2" t="s">
        <v>192</v>
      </c>
      <c r="C84" s="2" t="s">
        <v>159</v>
      </c>
      <c r="D84" s="2">
        <v>779</v>
      </c>
      <c r="E84" s="3">
        <v>44595</v>
      </c>
      <c r="F84" s="5">
        <f ca="1">TODAY()-t_Retards2[[#This Row],[Date]]</f>
        <v>69</v>
      </c>
      <c r="G84" s="2" t="str" cm="1">
        <f t="array" aca="1" ref="G84" ca="1">RecouvrementDate(t_Retards2[[#This Row],[Date]])</f>
        <v>Retard &gt; 60 J</v>
      </c>
    </row>
    <row r="85" spans="1:7" x14ac:dyDescent="0.25">
      <c r="A85" s="2" t="s">
        <v>193</v>
      </c>
      <c r="B85" s="2" t="s">
        <v>194</v>
      </c>
      <c r="C85" s="2" t="s">
        <v>156</v>
      </c>
      <c r="D85" s="2">
        <v>913</v>
      </c>
      <c r="E85" s="3">
        <v>44597</v>
      </c>
      <c r="F85" s="5">
        <f ca="1">TODAY()-t_Retards2[[#This Row],[Date]]</f>
        <v>67</v>
      </c>
      <c r="G85" s="2" t="str" cm="1">
        <f t="array" aca="1" ref="G85" ca="1">RecouvrementDate(t_Retards2[[#This Row],[Date]])</f>
        <v>Retard &gt; 60 J</v>
      </c>
    </row>
    <row r="86" spans="1:7" x14ac:dyDescent="0.25">
      <c r="A86" s="2" t="s">
        <v>195</v>
      </c>
      <c r="B86" s="2" t="s">
        <v>196</v>
      </c>
      <c r="C86" s="2" t="s">
        <v>115</v>
      </c>
      <c r="D86" s="2">
        <v>818</v>
      </c>
      <c r="E86" s="3">
        <v>44612</v>
      </c>
      <c r="F86" s="5">
        <f ca="1">TODAY()-t_Retards2[[#This Row],[Date]]</f>
        <v>52</v>
      </c>
      <c r="G86" s="2" t="str" cm="1">
        <f t="array" aca="1" ref="G86" ca="1">RecouvrementDate(t_Retards2[[#This Row],[Date]])</f>
        <v>Retard 36-60 J</v>
      </c>
    </row>
    <row r="87" spans="1:7" x14ac:dyDescent="0.25">
      <c r="A87" s="2" t="s">
        <v>197</v>
      </c>
      <c r="B87" s="2" t="s">
        <v>198</v>
      </c>
      <c r="C87" s="2" t="s">
        <v>58</v>
      </c>
      <c r="D87" s="2">
        <v>136</v>
      </c>
      <c r="E87" s="3">
        <v>44628</v>
      </c>
      <c r="F87" s="5">
        <f ca="1">TODAY()-t_Retards2[[#This Row],[Date]]</f>
        <v>36</v>
      </c>
      <c r="G87" s="2" t="str" cm="1">
        <f t="array" aca="1" ref="G87" ca="1">RecouvrementDate(t_Retards2[[#This Row],[Date]])</f>
        <v>Retard 36-60 J</v>
      </c>
    </row>
    <row r="88" spans="1:7" x14ac:dyDescent="0.25">
      <c r="A88" s="2" t="s">
        <v>199</v>
      </c>
      <c r="B88" s="2" t="s">
        <v>200</v>
      </c>
      <c r="C88" s="2" t="s">
        <v>26</v>
      </c>
      <c r="D88" s="2">
        <v>360</v>
      </c>
      <c r="E88" s="3">
        <v>44664</v>
      </c>
      <c r="F88" s="5">
        <f ca="1">TODAY()-t_Retards2[[#This Row],[Date]]</f>
        <v>0</v>
      </c>
      <c r="G88" s="2" t="str" cm="1">
        <f t="array" aca="1" ref="G88" ca="1">RecouvrementDate(t_Retards2[[#This Row],[Date]])</f>
        <v/>
      </c>
    </row>
    <row r="89" spans="1:7" x14ac:dyDescent="0.25">
      <c r="A89" s="2" t="s">
        <v>201</v>
      </c>
      <c r="B89" s="2" t="s">
        <v>202</v>
      </c>
      <c r="C89" s="2" t="s">
        <v>203</v>
      </c>
      <c r="D89" s="2">
        <v>232</v>
      </c>
      <c r="E89" s="3">
        <v>44564</v>
      </c>
      <c r="F89" s="5">
        <f ca="1">TODAY()-t_Retards2[[#This Row],[Date]]</f>
        <v>100</v>
      </c>
      <c r="G89" s="2" t="str" cm="1">
        <f t="array" aca="1" ref="G89" ca="1">RecouvrementDate(t_Retards2[[#This Row],[Date]])</f>
        <v>Retard &gt; 60 J</v>
      </c>
    </row>
    <row r="90" spans="1:7" x14ac:dyDescent="0.25">
      <c r="A90" s="2" t="s">
        <v>204</v>
      </c>
      <c r="B90" s="2" t="s">
        <v>205</v>
      </c>
      <c r="C90" s="2" t="s">
        <v>98</v>
      </c>
      <c r="D90" s="2">
        <v>300</v>
      </c>
      <c r="E90" s="3">
        <v>44647</v>
      </c>
      <c r="F90" s="5">
        <f ca="1">TODAY()-t_Retards2[[#This Row],[Date]]</f>
        <v>17</v>
      </c>
      <c r="G90" s="2" t="str" cm="1">
        <f t="array" aca="1" ref="G90" ca="1">RecouvrementDate(t_Retards2[[#This Row],[Date]])</f>
        <v>Retard 10-20 J</v>
      </c>
    </row>
    <row r="91" spans="1:7" x14ac:dyDescent="0.25">
      <c r="A91" s="2" t="s">
        <v>206</v>
      </c>
      <c r="B91" s="2" t="s">
        <v>207</v>
      </c>
      <c r="C91" s="2" t="s">
        <v>208</v>
      </c>
      <c r="D91" s="2">
        <v>557</v>
      </c>
      <c r="E91" s="3">
        <v>44626</v>
      </c>
      <c r="F91" s="5">
        <f ca="1">TODAY()-t_Retards2[[#This Row],[Date]]</f>
        <v>38</v>
      </c>
      <c r="G91" s="2" t="str" cm="1">
        <f t="array" aca="1" ref="G91" ca="1">RecouvrementDate(t_Retards2[[#This Row],[Date]])</f>
        <v>Retard 36-60 J</v>
      </c>
    </row>
    <row r="92" spans="1:7" x14ac:dyDescent="0.25">
      <c r="A92" s="2" t="s">
        <v>209</v>
      </c>
      <c r="B92" s="2" t="s">
        <v>34</v>
      </c>
      <c r="C92" s="2" t="s">
        <v>203</v>
      </c>
      <c r="D92" s="2">
        <v>348</v>
      </c>
      <c r="E92" s="3">
        <v>44620</v>
      </c>
      <c r="F92" s="5">
        <f ca="1">TODAY()-t_Retards2[[#This Row],[Date]]</f>
        <v>44</v>
      </c>
      <c r="G92" s="2" t="str" cm="1">
        <f t="array" aca="1" ref="G92" ca="1">RecouvrementDate(t_Retards2[[#This Row],[Date]])</f>
        <v>Retard 36-60 J</v>
      </c>
    </row>
    <row r="93" spans="1:7" x14ac:dyDescent="0.25">
      <c r="A93" s="2" t="s">
        <v>210</v>
      </c>
      <c r="B93" s="2" t="s">
        <v>211</v>
      </c>
      <c r="C93" s="2" t="s">
        <v>212</v>
      </c>
      <c r="D93" s="2">
        <v>842</v>
      </c>
      <c r="E93" s="3">
        <v>44588</v>
      </c>
      <c r="F93" s="5">
        <f ca="1">TODAY()-t_Retards2[[#This Row],[Date]]</f>
        <v>76</v>
      </c>
      <c r="G93" s="2" t="str" cm="1">
        <f t="array" aca="1" ref="G93" ca="1">RecouvrementDate(t_Retards2[[#This Row],[Date]])</f>
        <v>Retard &gt; 60 J</v>
      </c>
    </row>
    <row r="94" spans="1:7" x14ac:dyDescent="0.25">
      <c r="A94" s="2" t="s">
        <v>213</v>
      </c>
      <c r="B94" s="2" t="s">
        <v>214</v>
      </c>
      <c r="C94" s="2" t="s">
        <v>98</v>
      </c>
      <c r="D94" s="2">
        <v>123</v>
      </c>
      <c r="E94" s="3">
        <v>44640</v>
      </c>
      <c r="F94" s="5">
        <f ca="1">TODAY()-t_Retards2[[#This Row],[Date]]</f>
        <v>24</v>
      </c>
      <c r="G94" s="2" t="str" cm="1">
        <f t="array" aca="1" ref="G94" ca="1">RecouvrementDate(t_Retards2[[#This Row],[Date]])</f>
        <v>Retard 21-35 J</v>
      </c>
    </row>
    <row r="95" spans="1:7" x14ac:dyDescent="0.25">
      <c r="A95" s="2" t="s">
        <v>215</v>
      </c>
      <c r="B95" s="2" t="s">
        <v>216</v>
      </c>
      <c r="C95" s="2" t="s">
        <v>106</v>
      </c>
      <c r="D95" s="2">
        <v>714</v>
      </c>
      <c r="E95" s="3">
        <v>44649</v>
      </c>
      <c r="F95" s="5">
        <f ca="1">TODAY()-t_Retards2[[#This Row],[Date]]</f>
        <v>15</v>
      </c>
      <c r="G95" s="2" t="str" cm="1">
        <f t="array" aca="1" ref="G95" ca="1">RecouvrementDate(t_Retards2[[#This Row],[Date]])</f>
        <v>Retard 10-20 J</v>
      </c>
    </row>
    <row r="96" spans="1:7" x14ac:dyDescent="0.25">
      <c r="A96" s="2" t="s">
        <v>217</v>
      </c>
      <c r="B96" s="2" t="s">
        <v>218</v>
      </c>
      <c r="C96" s="2" t="s">
        <v>219</v>
      </c>
      <c r="D96" s="2">
        <v>637</v>
      </c>
      <c r="E96" s="3">
        <v>44566</v>
      </c>
      <c r="F96" s="5">
        <f ca="1">TODAY()-t_Retards2[[#This Row],[Date]]</f>
        <v>98</v>
      </c>
      <c r="G96" s="2" t="str" cm="1">
        <f t="array" aca="1" ref="G96" ca="1">RecouvrementDate(t_Retards2[[#This Row],[Date]])</f>
        <v>Retard &gt; 60 J</v>
      </c>
    </row>
    <row r="97" spans="1:7" x14ac:dyDescent="0.25">
      <c r="A97" s="2" t="s">
        <v>220</v>
      </c>
      <c r="B97" s="2" t="s">
        <v>221</v>
      </c>
      <c r="C97" s="2" t="s">
        <v>129</v>
      </c>
      <c r="D97" s="2">
        <v>647</v>
      </c>
      <c r="E97" s="3">
        <v>44642</v>
      </c>
      <c r="F97" s="5">
        <f ca="1">TODAY()-t_Retards2[[#This Row],[Date]]</f>
        <v>22</v>
      </c>
      <c r="G97" s="2" t="str" cm="1">
        <f t="array" aca="1" ref="G97" ca="1">RecouvrementDate(t_Retards2[[#This Row],[Date]])</f>
        <v>Retard 21-35 J</v>
      </c>
    </row>
    <row r="98" spans="1:7" x14ac:dyDescent="0.25">
      <c r="A98" s="2" t="s">
        <v>222</v>
      </c>
      <c r="B98" s="2" t="s">
        <v>223</v>
      </c>
      <c r="C98" s="2" t="s">
        <v>46</v>
      </c>
      <c r="D98" s="2">
        <v>549</v>
      </c>
      <c r="E98" s="3">
        <v>44620</v>
      </c>
      <c r="F98" s="5">
        <f ca="1">TODAY()-t_Retards2[[#This Row],[Date]]</f>
        <v>44</v>
      </c>
      <c r="G98" s="2" t="str" cm="1">
        <f t="array" aca="1" ref="G98" ca="1">RecouvrementDate(t_Retards2[[#This Row],[Date]])</f>
        <v>Retard 36-60 J</v>
      </c>
    </row>
    <row r="99" spans="1:7" x14ac:dyDescent="0.25">
      <c r="A99" s="2" t="s">
        <v>224</v>
      </c>
      <c r="B99" s="2" t="s">
        <v>225</v>
      </c>
      <c r="C99" s="2" t="s">
        <v>226</v>
      </c>
      <c r="D99" s="2">
        <v>298</v>
      </c>
      <c r="E99" s="3">
        <v>44597</v>
      </c>
      <c r="F99" s="5">
        <f ca="1">TODAY()-t_Retards2[[#This Row],[Date]]</f>
        <v>67</v>
      </c>
      <c r="G99" s="2" t="str" cm="1">
        <f t="array" aca="1" ref="G99" ca="1">RecouvrementDate(t_Retards2[[#This Row],[Date]])</f>
        <v>Retard &gt; 60 J</v>
      </c>
    </row>
    <row r="100" spans="1:7" x14ac:dyDescent="0.25">
      <c r="A100" s="2" t="s">
        <v>227</v>
      </c>
      <c r="B100" s="2" t="s">
        <v>228</v>
      </c>
      <c r="C100" s="2" t="s">
        <v>29</v>
      </c>
      <c r="D100" s="2">
        <v>324</v>
      </c>
      <c r="E100" s="3">
        <v>44649</v>
      </c>
      <c r="F100" s="5">
        <f ca="1">TODAY()-t_Retards2[[#This Row],[Date]]</f>
        <v>15</v>
      </c>
      <c r="G100" s="2" t="str" cm="1">
        <f t="array" aca="1" ref="G100" ca="1">RecouvrementDate(t_Retards2[[#This Row],[Date]])</f>
        <v>Retard 10-20 J</v>
      </c>
    </row>
    <row r="101" spans="1:7" x14ac:dyDescent="0.25">
      <c r="A101" s="2" t="s">
        <v>229</v>
      </c>
      <c r="B101" s="2" t="s">
        <v>230</v>
      </c>
      <c r="C101" s="2" t="s">
        <v>231</v>
      </c>
      <c r="D101" s="2">
        <v>989</v>
      </c>
      <c r="E101" s="3">
        <v>44650</v>
      </c>
      <c r="F101" s="5">
        <f ca="1">TODAY()-t_Retards2[[#This Row],[Date]]</f>
        <v>14</v>
      </c>
      <c r="G101" s="2" t="str" cm="1">
        <f t="array" aca="1" ref="G101" ca="1">RecouvrementDate(t_Retards2[[#This Row],[Date]])</f>
        <v>Retard 10-20 J</v>
      </c>
    </row>
    <row r="102" spans="1:7" x14ac:dyDescent="0.25">
      <c r="A102" s="2" t="s">
        <v>232</v>
      </c>
      <c r="B102" s="2" t="s">
        <v>233</v>
      </c>
      <c r="C102" s="2" t="s">
        <v>234</v>
      </c>
      <c r="D102" s="2">
        <v>645</v>
      </c>
      <c r="E102" s="3">
        <v>44567</v>
      </c>
      <c r="F102" s="5">
        <f ca="1">TODAY()-t_Retards2[[#This Row],[Date]]</f>
        <v>97</v>
      </c>
      <c r="G102" s="2" t="str" cm="1">
        <f t="array" aca="1" ref="G102" ca="1">RecouvrementDate(t_Retards2[[#This Row],[Date]])</f>
        <v>Retard &gt; 60 J</v>
      </c>
    </row>
    <row r="103" spans="1:7" x14ac:dyDescent="0.25">
      <c r="A103" s="2" t="s">
        <v>235</v>
      </c>
      <c r="B103" s="2" t="s">
        <v>117</v>
      </c>
      <c r="C103" s="2" t="s">
        <v>86</v>
      </c>
      <c r="D103" s="2">
        <v>108</v>
      </c>
      <c r="E103" s="3">
        <v>44628</v>
      </c>
      <c r="F103" s="5">
        <f ca="1">TODAY()-t_Retards2[[#This Row],[Date]]</f>
        <v>36</v>
      </c>
      <c r="G103" s="2" t="str" cm="1">
        <f t="array" aca="1" ref="G103" ca="1">RecouvrementDate(t_Retards2[[#This Row],[Date]])</f>
        <v>Retard 36-60 J</v>
      </c>
    </row>
    <row r="104" spans="1:7" x14ac:dyDescent="0.25">
      <c r="A104" s="2" t="s">
        <v>236</v>
      </c>
      <c r="B104" s="2" t="s">
        <v>237</v>
      </c>
      <c r="C104" s="2" t="s">
        <v>238</v>
      </c>
      <c r="D104" s="2">
        <v>199</v>
      </c>
      <c r="E104" s="3">
        <v>44568</v>
      </c>
      <c r="F104" s="5">
        <f ca="1">TODAY()-t_Retards2[[#This Row],[Date]]</f>
        <v>96</v>
      </c>
      <c r="G104" s="2" t="str" cm="1">
        <f t="array" aca="1" ref="G104" ca="1">RecouvrementDate(t_Retards2[[#This Row],[Date]])</f>
        <v>Retard &gt; 60 J</v>
      </c>
    </row>
    <row r="105" spans="1:7" x14ac:dyDescent="0.25">
      <c r="A105" s="2" t="s">
        <v>239</v>
      </c>
      <c r="B105" s="2" t="s">
        <v>240</v>
      </c>
      <c r="C105" s="2" t="s">
        <v>32</v>
      </c>
      <c r="D105" s="2">
        <v>830</v>
      </c>
      <c r="E105" s="3">
        <v>44573</v>
      </c>
      <c r="F105" s="5">
        <f ca="1">TODAY()-t_Retards2[[#This Row],[Date]]</f>
        <v>91</v>
      </c>
      <c r="G105" s="2" t="str" cm="1">
        <f t="array" aca="1" ref="G105" ca="1">RecouvrementDate(t_Retards2[[#This Row],[Date]])</f>
        <v>Retard &gt; 60 J</v>
      </c>
    </row>
    <row r="106" spans="1:7" x14ac:dyDescent="0.25">
      <c r="A106" s="2" t="s">
        <v>241</v>
      </c>
      <c r="B106" s="2" t="s">
        <v>242</v>
      </c>
      <c r="C106" s="2" t="s">
        <v>243</v>
      </c>
      <c r="D106" s="2">
        <v>969</v>
      </c>
      <c r="E106" s="3">
        <v>44565</v>
      </c>
      <c r="F106" s="5">
        <f ca="1">TODAY()-t_Retards2[[#This Row],[Date]]</f>
        <v>99</v>
      </c>
      <c r="G106" s="2" t="str" cm="1">
        <f t="array" aca="1" ref="G106" ca="1">RecouvrementDate(t_Retards2[[#This Row],[Date]])</f>
        <v>Retard &gt; 60 J</v>
      </c>
    </row>
    <row r="107" spans="1:7" x14ac:dyDescent="0.25">
      <c r="A107" s="2" t="s">
        <v>244</v>
      </c>
      <c r="B107" s="2" t="s">
        <v>245</v>
      </c>
      <c r="C107" s="2" t="s">
        <v>246</v>
      </c>
      <c r="D107" s="2">
        <v>820</v>
      </c>
      <c r="E107" s="3">
        <v>44642</v>
      </c>
      <c r="F107" s="5">
        <f ca="1">TODAY()-t_Retards2[[#This Row],[Date]]</f>
        <v>22</v>
      </c>
      <c r="G107" s="2" t="str" cm="1">
        <f t="array" aca="1" ref="G107" ca="1">RecouvrementDate(t_Retards2[[#This Row],[Date]])</f>
        <v>Retard 21-35 J</v>
      </c>
    </row>
    <row r="108" spans="1:7" x14ac:dyDescent="0.25">
      <c r="A108" s="2" t="s">
        <v>247</v>
      </c>
      <c r="B108" s="2" t="s">
        <v>248</v>
      </c>
      <c r="C108" s="2" t="s">
        <v>15</v>
      </c>
      <c r="D108" s="2">
        <v>624</v>
      </c>
      <c r="E108" s="3">
        <v>44659</v>
      </c>
      <c r="F108" s="5">
        <f ca="1">TODAY()-t_Retards2[[#This Row],[Date]]</f>
        <v>5</v>
      </c>
      <c r="G108" s="2" t="str" cm="1">
        <f t="array" aca="1" ref="G108" ca="1">RecouvrementDate(t_Retards2[[#This Row],[Date]])</f>
        <v/>
      </c>
    </row>
    <row r="109" spans="1:7" x14ac:dyDescent="0.25">
      <c r="A109" s="2" t="s">
        <v>249</v>
      </c>
      <c r="B109" s="2" t="s">
        <v>250</v>
      </c>
      <c r="C109" s="2" t="s">
        <v>32</v>
      </c>
      <c r="D109" s="2">
        <v>534</v>
      </c>
      <c r="E109" s="3">
        <v>44595</v>
      </c>
      <c r="F109" s="5">
        <f ca="1">TODAY()-t_Retards2[[#This Row],[Date]]</f>
        <v>69</v>
      </c>
      <c r="G109" s="2" t="str" cm="1">
        <f t="array" aca="1" ref="G109" ca="1">RecouvrementDate(t_Retards2[[#This Row],[Date]])</f>
        <v>Retard &gt; 60 J</v>
      </c>
    </row>
    <row r="110" spans="1:7" x14ac:dyDescent="0.25">
      <c r="A110" s="2" t="s">
        <v>251</v>
      </c>
      <c r="B110" s="2" t="s">
        <v>252</v>
      </c>
      <c r="C110" s="2" t="s">
        <v>208</v>
      </c>
      <c r="D110" s="2">
        <v>205</v>
      </c>
      <c r="E110" s="3">
        <v>44650</v>
      </c>
      <c r="F110" s="5">
        <f ca="1">TODAY()-t_Retards2[[#This Row],[Date]]</f>
        <v>14</v>
      </c>
      <c r="G110" s="2" t="str" cm="1">
        <f t="array" aca="1" ref="G110" ca="1">RecouvrementDate(t_Retards2[[#This Row],[Date]])</f>
        <v>Retard 10-20 J</v>
      </c>
    </row>
    <row r="111" spans="1:7" x14ac:dyDescent="0.25">
      <c r="A111" s="2" t="s">
        <v>253</v>
      </c>
      <c r="B111" s="2" t="s">
        <v>254</v>
      </c>
      <c r="C111" s="2" t="s">
        <v>159</v>
      </c>
      <c r="D111" s="2">
        <v>135</v>
      </c>
      <c r="E111" s="3">
        <v>44582</v>
      </c>
      <c r="F111" s="5">
        <f ca="1">TODAY()-t_Retards2[[#This Row],[Date]]</f>
        <v>82</v>
      </c>
      <c r="G111" s="2" t="str" cm="1">
        <f t="array" aca="1" ref="G111" ca="1">RecouvrementDate(t_Retards2[[#This Row],[Date]])</f>
        <v>Retard &gt; 60 J</v>
      </c>
    </row>
    <row r="112" spans="1:7" x14ac:dyDescent="0.25">
      <c r="A112" s="2" t="s">
        <v>255</v>
      </c>
      <c r="B112" s="2" t="s">
        <v>256</v>
      </c>
      <c r="C112" s="2" t="s">
        <v>63</v>
      </c>
      <c r="D112" s="2">
        <v>159</v>
      </c>
      <c r="E112" s="3">
        <v>44602</v>
      </c>
      <c r="F112" s="5">
        <f ca="1">TODAY()-t_Retards2[[#This Row],[Date]]</f>
        <v>62</v>
      </c>
      <c r="G112" s="2" t="str" cm="1">
        <f t="array" aca="1" ref="G112" ca="1">RecouvrementDate(t_Retards2[[#This Row],[Date]])</f>
        <v>Retard &gt; 60 J</v>
      </c>
    </row>
    <row r="113" spans="1:7" x14ac:dyDescent="0.25">
      <c r="A113" s="2" t="s">
        <v>257</v>
      </c>
      <c r="B113" s="2" t="s">
        <v>258</v>
      </c>
      <c r="C113" s="2" t="s">
        <v>9</v>
      </c>
      <c r="D113" s="2">
        <v>378</v>
      </c>
      <c r="E113" s="3">
        <v>44664</v>
      </c>
      <c r="F113" s="5">
        <f ca="1">TODAY()-t_Retards2[[#This Row],[Date]]</f>
        <v>0</v>
      </c>
      <c r="G113" s="2" t="str" cm="1">
        <f t="array" aca="1" ref="G113" ca="1">RecouvrementDate(t_Retards2[[#This Row],[Date]])</f>
        <v/>
      </c>
    </row>
    <row r="114" spans="1:7" x14ac:dyDescent="0.25">
      <c r="A114" s="2" t="s">
        <v>259</v>
      </c>
      <c r="B114" s="2" t="s">
        <v>260</v>
      </c>
      <c r="C114" s="2" t="s">
        <v>208</v>
      </c>
      <c r="D114" s="2">
        <v>273</v>
      </c>
      <c r="E114" s="3">
        <v>44581</v>
      </c>
      <c r="F114" s="5">
        <f ca="1">TODAY()-t_Retards2[[#This Row],[Date]]</f>
        <v>83</v>
      </c>
      <c r="G114" s="2" t="str" cm="1">
        <f t="array" aca="1" ref="G114" ca="1">RecouvrementDate(t_Retards2[[#This Row],[Date]])</f>
        <v>Retard &gt; 60 J</v>
      </c>
    </row>
    <row r="115" spans="1:7" x14ac:dyDescent="0.25">
      <c r="A115" s="2" t="s">
        <v>261</v>
      </c>
      <c r="B115" s="2" t="s">
        <v>262</v>
      </c>
      <c r="C115" s="2" t="s">
        <v>38</v>
      </c>
      <c r="D115" s="2">
        <v>330</v>
      </c>
      <c r="E115" s="3">
        <v>44587</v>
      </c>
      <c r="F115" s="5">
        <f ca="1">TODAY()-t_Retards2[[#This Row],[Date]]</f>
        <v>77</v>
      </c>
      <c r="G115" s="2" t="str" cm="1">
        <f t="array" aca="1" ref="G115" ca="1">RecouvrementDate(t_Retards2[[#This Row],[Date]])</f>
        <v>Retard &gt; 60 J</v>
      </c>
    </row>
    <row r="116" spans="1:7" x14ac:dyDescent="0.25">
      <c r="A116" s="2" t="s">
        <v>263</v>
      </c>
      <c r="B116" s="2" t="s">
        <v>264</v>
      </c>
      <c r="C116" s="2" t="s">
        <v>58</v>
      </c>
      <c r="D116" s="2">
        <v>918</v>
      </c>
      <c r="E116" s="3">
        <v>44582</v>
      </c>
      <c r="F116" s="5">
        <f ca="1">TODAY()-t_Retards2[[#This Row],[Date]]</f>
        <v>82</v>
      </c>
      <c r="G116" s="2" t="str" cm="1">
        <f t="array" aca="1" ref="G116" ca="1">RecouvrementDate(t_Retards2[[#This Row],[Date]])</f>
        <v>Retard &gt; 60 J</v>
      </c>
    </row>
    <row r="117" spans="1:7" x14ac:dyDescent="0.25">
      <c r="A117" s="2" t="s">
        <v>265</v>
      </c>
      <c r="B117" s="2" t="s">
        <v>266</v>
      </c>
      <c r="C117" s="2" t="s">
        <v>267</v>
      </c>
      <c r="D117" s="2">
        <v>498</v>
      </c>
      <c r="E117" s="3">
        <v>44638</v>
      </c>
      <c r="F117" s="5">
        <f ca="1">TODAY()-t_Retards2[[#This Row],[Date]]</f>
        <v>26</v>
      </c>
      <c r="G117" s="2" t="str" cm="1">
        <f t="array" aca="1" ref="G117" ca="1">RecouvrementDate(t_Retards2[[#This Row],[Date]])</f>
        <v>Retard 21-35 J</v>
      </c>
    </row>
    <row r="118" spans="1:7" x14ac:dyDescent="0.25">
      <c r="A118" s="2" t="s">
        <v>268</v>
      </c>
      <c r="B118" s="2" t="s">
        <v>269</v>
      </c>
      <c r="C118" s="2" t="s">
        <v>184</v>
      </c>
      <c r="D118" s="2">
        <v>111</v>
      </c>
      <c r="E118" s="3">
        <v>44657</v>
      </c>
      <c r="F118" s="5">
        <f ca="1">TODAY()-t_Retards2[[#This Row],[Date]]</f>
        <v>7</v>
      </c>
      <c r="G118" s="2" t="str" cm="1">
        <f t="array" aca="1" ref="G118" ca="1">RecouvrementDate(t_Retards2[[#This Row],[Date]])</f>
        <v/>
      </c>
    </row>
    <row r="119" spans="1:7" x14ac:dyDescent="0.25">
      <c r="A119" s="2" t="s">
        <v>270</v>
      </c>
      <c r="B119" s="2" t="s">
        <v>271</v>
      </c>
      <c r="C119" s="2" t="s">
        <v>272</v>
      </c>
      <c r="D119" s="2">
        <v>872</v>
      </c>
      <c r="E119" s="3">
        <v>44654</v>
      </c>
      <c r="F119" s="5">
        <f ca="1">TODAY()-t_Retards2[[#This Row],[Date]]</f>
        <v>10</v>
      </c>
      <c r="G119" s="2" t="str" cm="1">
        <f t="array" aca="1" ref="G119" ca="1">RecouvrementDate(t_Retards2[[#This Row],[Date]])</f>
        <v>Retard 10-20 J</v>
      </c>
    </row>
    <row r="120" spans="1:7" x14ac:dyDescent="0.25">
      <c r="A120" s="2" t="s">
        <v>273</v>
      </c>
      <c r="B120" s="2" t="s">
        <v>274</v>
      </c>
      <c r="C120" s="2" t="s">
        <v>275</v>
      </c>
      <c r="D120" s="2">
        <v>727</v>
      </c>
      <c r="E120" s="3">
        <v>44651</v>
      </c>
      <c r="F120" s="5">
        <f ca="1">TODAY()-t_Retards2[[#This Row],[Date]]</f>
        <v>13</v>
      </c>
      <c r="G120" s="2" t="str" cm="1">
        <f t="array" aca="1" ref="G120" ca="1">RecouvrementDate(t_Retards2[[#This Row],[Date]])</f>
        <v>Retard 10-20 J</v>
      </c>
    </row>
    <row r="121" spans="1:7" x14ac:dyDescent="0.25">
      <c r="A121" s="2" t="s">
        <v>276</v>
      </c>
      <c r="B121" s="2" t="s">
        <v>277</v>
      </c>
      <c r="C121" s="2" t="s">
        <v>126</v>
      </c>
      <c r="D121" s="2">
        <v>897</v>
      </c>
      <c r="E121" s="3">
        <v>44617</v>
      </c>
      <c r="F121" s="5">
        <f ca="1">TODAY()-t_Retards2[[#This Row],[Date]]</f>
        <v>47</v>
      </c>
      <c r="G121" s="2" t="str" cm="1">
        <f t="array" aca="1" ref="G121" ca="1">RecouvrementDate(t_Retards2[[#This Row],[Date]])</f>
        <v>Retard 36-60 J</v>
      </c>
    </row>
    <row r="122" spans="1:7" x14ac:dyDescent="0.25">
      <c r="A122" s="2" t="s">
        <v>278</v>
      </c>
      <c r="B122" s="2" t="s">
        <v>279</v>
      </c>
      <c r="C122" s="2" t="s">
        <v>86</v>
      </c>
      <c r="D122" s="2">
        <v>387</v>
      </c>
      <c r="E122" s="3">
        <v>44564</v>
      </c>
      <c r="F122" s="5">
        <f ca="1">TODAY()-t_Retards2[[#This Row],[Date]]</f>
        <v>100</v>
      </c>
      <c r="G122" s="2" t="str" cm="1">
        <f t="array" aca="1" ref="G122" ca="1">RecouvrementDate(t_Retards2[[#This Row],[Date]])</f>
        <v>Retard &gt; 60 J</v>
      </c>
    </row>
    <row r="123" spans="1:7" x14ac:dyDescent="0.25">
      <c r="A123" s="2" t="s">
        <v>280</v>
      </c>
      <c r="B123" s="2" t="s">
        <v>281</v>
      </c>
      <c r="C123" s="2" t="s">
        <v>282</v>
      </c>
      <c r="D123" s="2">
        <v>134</v>
      </c>
      <c r="E123" s="3">
        <v>44624</v>
      </c>
      <c r="F123" s="5">
        <f ca="1">TODAY()-t_Retards2[[#This Row],[Date]]</f>
        <v>40</v>
      </c>
      <c r="G123" s="2" t="str" cm="1">
        <f t="array" aca="1" ref="G123" ca="1">RecouvrementDate(t_Retards2[[#This Row],[Date]])</f>
        <v>Retard 36-60 J</v>
      </c>
    </row>
    <row r="124" spans="1:7" x14ac:dyDescent="0.25">
      <c r="A124" s="2" t="s">
        <v>283</v>
      </c>
      <c r="B124" s="2" t="s">
        <v>284</v>
      </c>
      <c r="C124" s="2" t="s">
        <v>9</v>
      </c>
      <c r="D124" s="2">
        <v>117</v>
      </c>
      <c r="E124" s="3">
        <v>44620</v>
      </c>
      <c r="F124" s="5">
        <f ca="1">TODAY()-t_Retards2[[#This Row],[Date]]</f>
        <v>44</v>
      </c>
      <c r="G124" s="2" t="str" cm="1">
        <f t="array" aca="1" ref="G124" ca="1">RecouvrementDate(t_Retards2[[#This Row],[Date]])</f>
        <v>Retard 36-60 J</v>
      </c>
    </row>
    <row r="125" spans="1:7" x14ac:dyDescent="0.25">
      <c r="A125" s="2" t="s">
        <v>285</v>
      </c>
      <c r="B125" s="2" t="s">
        <v>286</v>
      </c>
      <c r="C125" s="2" t="s">
        <v>72</v>
      </c>
      <c r="D125" s="2">
        <v>148</v>
      </c>
      <c r="E125" s="3">
        <v>44657</v>
      </c>
      <c r="F125" s="5">
        <f ca="1">TODAY()-t_Retards2[[#This Row],[Date]]</f>
        <v>7</v>
      </c>
      <c r="G125" s="2" t="str" cm="1">
        <f t="array" aca="1" ref="G125" ca="1">RecouvrementDate(t_Retards2[[#This Row],[Date]])</f>
        <v/>
      </c>
    </row>
    <row r="126" spans="1:7" x14ac:dyDescent="0.25">
      <c r="A126" s="2" t="s">
        <v>287</v>
      </c>
      <c r="B126" s="2" t="s">
        <v>288</v>
      </c>
      <c r="C126" s="2" t="s">
        <v>238</v>
      </c>
      <c r="D126" s="2">
        <v>115</v>
      </c>
      <c r="E126" s="3">
        <v>44602</v>
      </c>
      <c r="F126" s="5">
        <f ca="1">TODAY()-t_Retards2[[#This Row],[Date]]</f>
        <v>62</v>
      </c>
      <c r="G126" s="2" t="str" cm="1">
        <f t="array" aca="1" ref="G126" ca="1">RecouvrementDate(t_Retards2[[#This Row],[Date]])</f>
        <v>Retard &gt; 60 J</v>
      </c>
    </row>
    <row r="127" spans="1:7" x14ac:dyDescent="0.25">
      <c r="A127" s="2" t="s">
        <v>289</v>
      </c>
      <c r="B127" s="2" t="s">
        <v>290</v>
      </c>
      <c r="C127" s="2" t="s">
        <v>159</v>
      </c>
      <c r="D127" s="2">
        <v>516</v>
      </c>
      <c r="E127" s="3">
        <v>44636</v>
      </c>
      <c r="F127" s="5">
        <f ca="1">TODAY()-t_Retards2[[#This Row],[Date]]</f>
        <v>28</v>
      </c>
      <c r="G127" s="2" t="str" cm="1">
        <f t="array" aca="1" ref="G127" ca="1">RecouvrementDate(t_Retards2[[#This Row],[Date]])</f>
        <v>Retard 21-35 J</v>
      </c>
    </row>
    <row r="128" spans="1:7" x14ac:dyDescent="0.25">
      <c r="A128" s="2" t="s">
        <v>291</v>
      </c>
      <c r="B128" s="2" t="s">
        <v>292</v>
      </c>
      <c r="C128" s="2" t="s">
        <v>293</v>
      </c>
      <c r="D128" s="2">
        <v>401</v>
      </c>
      <c r="E128" s="3">
        <v>44647</v>
      </c>
      <c r="F128" s="5">
        <f ca="1">TODAY()-t_Retards2[[#This Row],[Date]]</f>
        <v>17</v>
      </c>
      <c r="G128" s="2" t="str" cm="1">
        <f t="array" aca="1" ref="G128" ca="1">RecouvrementDate(t_Retards2[[#This Row],[Date]])</f>
        <v>Retard 10-20 J</v>
      </c>
    </row>
    <row r="129" spans="1:7" x14ac:dyDescent="0.25">
      <c r="A129" s="2" t="s">
        <v>294</v>
      </c>
      <c r="B129" s="2" t="s">
        <v>97</v>
      </c>
      <c r="C129" s="2" t="s">
        <v>126</v>
      </c>
      <c r="D129" s="2">
        <v>504</v>
      </c>
      <c r="E129" s="3">
        <v>44596</v>
      </c>
      <c r="F129" s="5">
        <f ca="1">TODAY()-t_Retards2[[#This Row],[Date]]</f>
        <v>68</v>
      </c>
      <c r="G129" s="2" t="str" cm="1">
        <f t="array" aca="1" ref="G129" ca="1">RecouvrementDate(t_Retards2[[#This Row],[Date]])</f>
        <v>Retard &gt; 60 J</v>
      </c>
    </row>
    <row r="130" spans="1:7" x14ac:dyDescent="0.25">
      <c r="A130" s="2" t="s">
        <v>295</v>
      </c>
      <c r="B130" s="2" t="s">
        <v>296</v>
      </c>
      <c r="C130" s="2" t="s">
        <v>26</v>
      </c>
      <c r="D130" s="2">
        <v>885</v>
      </c>
      <c r="E130" s="3">
        <v>44657</v>
      </c>
      <c r="F130" s="5">
        <f ca="1">TODAY()-t_Retards2[[#This Row],[Date]]</f>
        <v>7</v>
      </c>
      <c r="G130" s="2" t="str" cm="1">
        <f t="array" aca="1" ref="G130" ca="1">RecouvrementDate(t_Retards2[[#This Row],[Date]])</f>
        <v/>
      </c>
    </row>
    <row r="131" spans="1:7" x14ac:dyDescent="0.25">
      <c r="A131" s="2" t="s">
        <v>297</v>
      </c>
      <c r="B131" s="2" t="s">
        <v>298</v>
      </c>
      <c r="C131" s="2" t="s">
        <v>231</v>
      </c>
      <c r="D131" s="2">
        <v>951</v>
      </c>
      <c r="E131" s="3">
        <v>44604</v>
      </c>
      <c r="F131" s="5">
        <f ca="1">TODAY()-t_Retards2[[#This Row],[Date]]</f>
        <v>60</v>
      </c>
      <c r="G131" s="2" t="str" cm="1">
        <f t="array" aca="1" ref="G131" ca="1">RecouvrementDate(t_Retards2[[#This Row],[Date]])</f>
        <v>Retard 36-60 J</v>
      </c>
    </row>
    <row r="132" spans="1:7" x14ac:dyDescent="0.25">
      <c r="A132" s="2" t="s">
        <v>299</v>
      </c>
      <c r="B132" s="2" t="s">
        <v>300</v>
      </c>
      <c r="C132" s="2" t="s">
        <v>38</v>
      </c>
      <c r="D132" s="2">
        <v>495</v>
      </c>
      <c r="E132" s="3">
        <v>44576</v>
      </c>
      <c r="F132" s="5">
        <f ca="1">TODAY()-t_Retards2[[#This Row],[Date]]</f>
        <v>88</v>
      </c>
      <c r="G132" s="2" t="str" cm="1">
        <f t="array" aca="1" ref="G132" ca="1">RecouvrementDate(t_Retards2[[#This Row],[Date]])</f>
        <v>Retard &gt; 60 J</v>
      </c>
    </row>
    <row r="133" spans="1:7" x14ac:dyDescent="0.25">
      <c r="A133" s="2" t="s">
        <v>301</v>
      </c>
      <c r="B133" s="2" t="s">
        <v>302</v>
      </c>
      <c r="C133" s="2" t="s">
        <v>134</v>
      </c>
      <c r="D133" s="2">
        <v>244</v>
      </c>
      <c r="E133" s="3">
        <v>44618</v>
      </c>
      <c r="F133" s="5">
        <f ca="1">TODAY()-t_Retards2[[#This Row],[Date]]</f>
        <v>46</v>
      </c>
      <c r="G133" s="2" t="str" cm="1">
        <f t="array" aca="1" ref="G133" ca="1">RecouvrementDate(t_Retards2[[#This Row],[Date]])</f>
        <v>Retard 36-60 J</v>
      </c>
    </row>
    <row r="134" spans="1:7" x14ac:dyDescent="0.25">
      <c r="A134" s="2" t="s">
        <v>303</v>
      </c>
      <c r="B134" s="2" t="s">
        <v>304</v>
      </c>
      <c r="C134" s="2" t="s">
        <v>219</v>
      </c>
      <c r="D134" s="2">
        <v>944</v>
      </c>
      <c r="E134" s="3">
        <v>44586</v>
      </c>
      <c r="F134" s="5">
        <f ca="1">TODAY()-t_Retards2[[#This Row],[Date]]</f>
        <v>78</v>
      </c>
      <c r="G134" s="2" t="str" cm="1">
        <f t="array" aca="1" ref="G134" ca="1">RecouvrementDate(t_Retards2[[#This Row],[Date]])</f>
        <v>Retard &gt; 60 J</v>
      </c>
    </row>
    <row r="135" spans="1:7" x14ac:dyDescent="0.25">
      <c r="A135" s="2" t="s">
        <v>305</v>
      </c>
      <c r="B135" s="2" t="s">
        <v>306</v>
      </c>
      <c r="C135" s="2" t="s">
        <v>112</v>
      </c>
      <c r="D135" s="2">
        <v>604</v>
      </c>
      <c r="E135" s="3">
        <v>44642</v>
      </c>
      <c r="F135" s="5">
        <f ca="1">TODAY()-t_Retards2[[#This Row],[Date]]</f>
        <v>22</v>
      </c>
      <c r="G135" s="2" t="str" cm="1">
        <f t="array" aca="1" ref="G135" ca="1">RecouvrementDate(t_Retards2[[#This Row],[Date]])</f>
        <v>Retard 21-35 J</v>
      </c>
    </row>
    <row r="136" spans="1:7" x14ac:dyDescent="0.25">
      <c r="A136" s="2" t="s">
        <v>307</v>
      </c>
      <c r="B136" s="2" t="s">
        <v>308</v>
      </c>
      <c r="C136" s="2" t="s">
        <v>38</v>
      </c>
      <c r="D136" s="2">
        <v>480</v>
      </c>
      <c r="E136" s="3">
        <v>44619</v>
      </c>
      <c r="F136" s="5">
        <f ca="1">TODAY()-t_Retards2[[#This Row],[Date]]</f>
        <v>45</v>
      </c>
      <c r="G136" s="2" t="str" cm="1">
        <f t="array" aca="1" ref="G136" ca="1">RecouvrementDate(t_Retards2[[#This Row],[Date]])</f>
        <v>Retard 36-60 J</v>
      </c>
    </row>
    <row r="137" spans="1:7" x14ac:dyDescent="0.25">
      <c r="A137" s="2" t="s">
        <v>309</v>
      </c>
      <c r="B137" s="2" t="s">
        <v>310</v>
      </c>
      <c r="C137" s="2" t="s">
        <v>41</v>
      </c>
      <c r="D137" s="2">
        <v>544</v>
      </c>
      <c r="E137" s="3">
        <v>44580</v>
      </c>
      <c r="F137" s="5">
        <f ca="1">TODAY()-t_Retards2[[#This Row],[Date]]</f>
        <v>84</v>
      </c>
      <c r="G137" s="2" t="str" cm="1">
        <f t="array" aca="1" ref="G137" ca="1">RecouvrementDate(t_Retards2[[#This Row],[Date]])</f>
        <v>Retard &gt; 60 J</v>
      </c>
    </row>
    <row r="138" spans="1:7" x14ac:dyDescent="0.25">
      <c r="A138" s="2" t="s">
        <v>311</v>
      </c>
      <c r="B138" s="2" t="s">
        <v>312</v>
      </c>
      <c r="C138" s="2" t="s">
        <v>75</v>
      </c>
      <c r="D138" s="2">
        <v>757</v>
      </c>
      <c r="E138" s="3">
        <v>44619</v>
      </c>
      <c r="F138" s="5">
        <f ca="1">TODAY()-t_Retards2[[#This Row],[Date]]</f>
        <v>45</v>
      </c>
      <c r="G138" s="2" t="str" cm="1">
        <f t="array" aca="1" ref="G138" ca="1">RecouvrementDate(t_Retards2[[#This Row],[Date]])</f>
        <v>Retard 36-60 J</v>
      </c>
    </row>
    <row r="139" spans="1:7" x14ac:dyDescent="0.25">
      <c r="A139" s="2" t="s">
        <v>313</v>
      </c>
      <c r="B139" s="2" t="s">
        <v>314</v>
      </c>
      <c r="C139" s="2" t="s">
        <v>115</v>
      </c>
      <c r="D139" s="2">
        <v>152</v>
      </c>
      <c r="E139" s="3">
        <v>44630</v>
      </c>
      <c r="F139" s="5">
        <f ca="1">TODAY()-t_Retards2[[#This Row],[Date]]</f>
        <v>34</v>
      </c>
      <c r="G139" s="2" t="str" cm="1">
        <f t="array" aca="1" ref="G139" ca="1">RecouvrementDate(t_Retards2[[#This Row],[Date]])</f>
        <v>Retard 21-35 J</v>
      </c>
    </row>
    <row r="140" spans="1:7" x14ac:dyDescent="0.25">
      <c r="A140" s="2" t="s">
        <v>315</v>
      </c>
      <c r="B140" s="2" t="s">
        <v>316</v>
      </c>
      <c r="C140" s="2" t="s">
        <v>109</v>
      </c>
      <c r="D140" s="2">
        <v>846</v>
      </c>
      <c r="E140" s="3">
        <v>44612</v>
      </c>
      <c r="F140" s="5">
        <f ca="1">TODAY()-t_Retards2[[#This Row],[Date]]</f>
        <v>52</v>
      </c>
      <c r="G140" s="2" t="str" cm="1">
        <f t="array" aca="1" ref="G140" ca="1">RecouvrementDate(t_Retards2[[#This Row],[Date]])</f>
        <v>Retard 36-60 J</v>
      </c>
    </row>
    <row r="141" spans="1:7" x14ac:dyDescent="0.25">
      <c r="A141" s="2" t="s">
        <v>317</v>
      </c>
      <c r="B141" s="2" t="s">
        <v>318</v>
      </c>
      <c r="C141" s="2" t="s">
        <v>219</v>
      </c>
      <c r="D141" s="2">
        <v>615</v>
      </c>
      <c r="E141" s="3">
        <v>44574</v>
      </c>
      <c r="F141" s="5">
        <f ca="1">TODAY()-t_Retards2[[#This Row],[Date]]</f>
        <v>90</v>
      </c>
      <c r="G141" s="2" t="str" cm="1">
        <f t="array" aca="1" ref="G141" ca="1">RecouvrementDate(t_Retards2[[#This Row],[Date]])</f>
        <v>Retard &gt; 60 J</v>
      </c>
    </row>
    <row r="142" spans="1:7" x14ac:dyDescent="0.25">
      <c r="A142" s="2" t="s">
        <v>319</v>
      </c>
      <c r="B142" s="2" t="s">
        <v>320</v>
      </c>
      <c r="C142" s="2" t="s">
        <v>12</v>
      </c>
      <c r="D142" s="2">
        <v>930</v>
      </c>
      <c r="E142" s="3">
        <v>44631</v>
      </c>
      <c r="F142" s="5">
        <f ca="1">TODAY()-t_Retards2[[#This Row],[Date]]</f>
        <v>33</v>
      </c>
      <c r="G142" s="2" t="str" cm="1">
        <f t="array" aca="1" ref="G142" ca="1">RecouvrementDate(t_Retards2[[#This Row],[Date]])</f>
        <v>Retard 21-35 J</v>
      </c>
    </row>
    <row r="143" spans="1:7" x14ac:dyDescent="0.25">
      <c r="A143" s="2" t="s">
        <v>321</v>
      </c>
      <c r="B143" s="2" t="s">
        <v>322</v>
      </c>
      <c r="C143" s="2" t="s">
        <v>134</v>
      </c>
      <c r="D143" s="2">
        <v>992</v>
      </c>
      <c r="E143" s="3">
        <v>44646</v>
      </c>
      <c r="F143" s="5">
        <f ca="1">TODAY()-t_Retards2[[#This Row],[Date]]</f>
        <v>18</v>
      </c>
      <c r="G143" s="2" t="str" cm="1">
        <f t="array" aca="1" ref="G143" ca="1">RecouvrementDate(t_Retards2[[#This Row],[Date]])</f>
        <v>Retard 10-20 J</v>
      </c>
    </row>
    <row r="144" spans="1:7" x14ac:dyDescent="0.25">
      <c r="A144" s="2" t="s">
        <v>323</v>
      </c>
      <c r="B144" s="2" t="s">
        <v>324</v>
      </c>
      <c r="C144" s="2" t="s">
        <v>267</v>
      </c>
      <c r="D144" s="2">
        <v>789</v>
      </c>
      <c r="E144" s="3">
        <v>44662</v>
      </c>
      <c r="F144" s="5">
        <f ca="1">TODAY()-t_Retards2[[#This Row],[Date]]</f>
        <v>2</v>
      </c>
      <c r="G144" s="2" t="str" cm="1">
        <f t="array" aca="1" ref="G144" ca="1">RecouvrementDate(t_Retards2[[#This Row],[Date]])</f>
        <v/>
      </c>
    </row>
    <row r="145" spans="1:7" x14ac:dyDescent="0.25">
      <c r="A145" s="2" t="s">
        <v>325</v>
      </c>
      <c r="B145" s="2" t="s">
        <v>326</v>
      </c>
      <c r="C145" s="2" t="s">
        <v>327</v>
      </c>
      <c r="D145" s="2">
        <v>587</v>
      </c>
      <c r="E145" s="3">
        <v>44599</v>
      </c>
      <c r="F145" s="5">
        <f ca="1">TODAY()-t_Retards2[[#This Row],[Date]]</f>
        <v>65</v>
      </c>
      <c r="G145" s="2" t="str" cm="1">
        <f t="array" aca="1" ref="G145" ca="1">RecouvrementDate(t_Retards2[[#This Row],[Date]])</f>
        <v>Retard &gt; 60 J</v>
      </c>
    </row>
    <row r="146" spans="1:7" x14ac:dyDescent="0.25">
      <c r="A146" s="2" t="s">
        <v>328</v>
      </c>
      <c r="B146" s="2" t="s">
        <v>329</v>
      </c>
      <c r="C146" s="2" t="s">
        <v>126</v>
      </c>
      <c r="D146" s="2">
        <v>380</v>
      </c>
      <c r="E146" s="3">
        <v>44642</v>
      </c>
      <c r="F146" s="5">
        <f ca="1">TODAY()-t_Retards2[[#This Row],[Date]]</f>
        <v>22</v>
      </c>
      <c r="G146" s="2" t="str" cm="1">
        <f t="array" aca="1" ref="G146" ca="1">RecouvrementDate(t_Retards2[[#This Row],[Date]])</f>
        <v>Retard 21-35 J</v>
      </c>
    </row>
    <row r="147" spans="1:7" x14ac:dyDescent="0.25">
      <c r="A147" s="2" t="s">
        <v>330</v>
      </c>
      <c r="B147" s="2" t="s">
        <v>331</v>
      </c>
      <c r="C147" s="2" t="s">
        <v>109</v>
      </c>
      <c r="D147" s="2">
        <v>132</v>
      </c>
      <c r="E147" s="3">
        <v>44607</v>
      </c>
      <c r="F147" s="5">
        <f ca="1">TODAY()-t_Retards2[[#This Row],[Date]]</f>
        <v>57</v>
      </c>
      <c r="G147" s="2" t="str" cm="1">
        <f t="array" aca="1" ref="G147" ca="1">RecouvrementDate(t_Retards2[[#This Row],[Date]])</f>
        <v>Retard 36-60 J</v>
      </c>
    </row>
    <row r="148" spans="1:7" x14ac:dyDescent="0.25">
      <c r="A148" s="2" t="s">
        <v>332</v>
      </c>
      <c r="B148" s="2" t="s">
        <v>333</v>
      </c>
      <c r="C148" s="2" t="s">
        <v>150</v>
      </c>
      <c r="D148" s="2">
        <v>129</v>
      </c>
      <c r="E148" s="3">
        <v>44657</v>
      </c>
      <c r="F148" s="5">
        <f ca="1">TODAY()-t_Retards2[[#This Row],[Date]]</f>
        <v>7</v>
      </c>
      <c r="G148" s="2" t="str" cm="1">
        <f t="array" aca="1" ref="G148" ca="1">RecouvrementDate(t_Retards2[[#This Row],[Date]])</f>
        <v/>
      </c>
    </row>
    <row r="149" spans="1:7" x14ac:dyDescent="0.25">
      <c r="A149" s="2" t="s">
        <v>334</v>
      </c>
      <c r="B149" s="2" t="s">
        <v>335</v>
      </c>
      <c r="C149" s="2" t="s">
        <v>126</v>
      </c>
      <c r="D149" s="2">
        <v>723</v>
      </c>
      <c r="E149" s="3">
        <v>44570</v>
      </c>
      <c r="F149" s="5">
        <f ca="1">TODAY()-t_Retards2[[#This Row],[Date]]</f>
        <v>94</v>
      </c>
      <c r="G149" s="2" t="str" cm="1">
        <f t="array" aca="1" ref="G149" ca="1">RecouvrementDate(t_Retards2[[#This Row],[Date]])</f>
        <v>Retard &gt; 60 J</v>
      </c>
    </row>
    <row r="150" spans="1:7" x14ac:dyDescent="0.25">
      <c r="A150" s="2" t="s">
        <v>336</v>
      </c>
      <c r="B150" s="2" t="s">
        <v>337</v>
      </c>
      <c r="C150" s="2" t="s">
        <v>93</v>
      </c>
      <c r="D150" s="2">
        <v>515</v>
      </c>
      <c r="E150" s="3">
        <v>44632</v>
      </c>
      <c r="F150" s="5">
        <f ca="1">TODAY()-t_Retards2[[#This Row],[Date]]</f>
        <v>32</v>
      </c>
      <c r="G150" s="2" t="str" cm="1">
        <f t="array" aca="1" ref="G150" ca="1">RecouvrementDate(t_Retards2[[#This Row],[Date]])</f>
        <v>Retard 21-35 J</v>
      </c>
    </row>
    <row r="151" spans="1:7" x14ac:dyDescent="0.25">
      <c r="A151" s="2" t="s">
        <v>338</v>
      </c>
      <c r="B151" s="2" t="s">
        <v>339</v>
      </c>
      <c r="C151" s="2" t="s">
        <v>293</v>
      </c>
      <c r="D151" s="2">
        <v>839</v>
      </c>
      <c r="E151" s="3">
        <v>44610</v>
      </c>
      <c r="F151" s="5">
        <f ca="1">TODAY()-t_Retards2[[#This Row],[Date]]</f>
        <v>54</v>
      </c>
      <c r="G151" s="2" t="str" cm="1">
        <f t="array" aca="1" ref="G151" ca="1">RecouvrementDate(t_Retards2[[#This Row],[Date]])</f>
        <v>Retard 36-60 J</v>
      </c>
    </row>
    <row r="152" spans="1:7" x14ac:dyDescent="0.25">
      <c r="A152" s="2" t="s">
        <v>340</v>
      </c>
      <c r="B152" s="2" t="s">
        <v>341</v>
      </c>
      <c r="C152" s="2" t="s">
        <v>26</v>
      </c>
      <c r="D152" s="2">
        <v>788</v>
      </c>
      <c r="E152" s="3">
        <v>44659</v>
      </c>
      <c r="F152" s="5">
        <f ca="1">TODAY()-t_Retards2[[#This Row],[Date]]</f>
        <v>5</v>
      </c>
      <c r="G152" s="2" t="str" cm="1">
        <f t="array" aca="1" ref="G152" ca="1">RecouvrementDate(t_Retards2[[#This Row],[Date]])</f>
        <v/>
      </c>
    </row>
    <row r="153" spans="1:7" x14ac:dyDescent="0.25">
      <c r="A153" s="2" t="s">
        <v>342</v>
      </c>
      <c r="B153" s="2" t="s">
        <v>343</v>
      </c>
      <c r="C153" s="2" t="s">
        <v>52</v>
      </c>
      <c r="D153" s="2">
        <v>143</v>
      </c>
      <c r="E153" s="3">
        <v>44631</v>
      </c>
      <c r="F153" s="5">
        <f ca="1">TODAY()-t_Retards2[[#This Row],[Date]]</f>
        <v>33</v>
      </c>
      <c r="G153" s="2" t="str" cm="1">
        <f t="array" aca="1" ref="G153" ca="1">RecouvrementDate(t_Retards2[[#This Row],[Date]])</f>
        <v>Retard 21-35 J</v>
      </c>
    </row>
    <row r="154" spans="1:7" x14ac:dyDescent="0.25">
      <c r="A154" s="2" t="s">
        <v>344</v>
      </c>
      <c r="B154" s="2" t="s">
        <v>345</v>
      </c>
      <c r="C154" s="2" t="s">
        <v>129</v>
      </c>
      <c r="D154" s="2">
        <v>189</v>
      </c>
      <c r="E154" s="3">
        <v>44639</v>
      </c>
      <c r="F154" s="5">
        <f ca="1">TODAY()-t_Retards2[[#This Row],[Date]]</f>
        <v>25</v>
      </c>
      <c r="G154" s="2" t="str" cm="1">
        <f t="array" aca="1" ref="G154" ca="1">RecouvrementDate(t_Retards2[[#This Row],[Date]])</f>
        <v>Retard 21-35 J</v>
      </c>
    </row>
    <row r="155" spans="1:7" x14ac:dyDescent="0.25">
      <c r="A155" s="2" t="s">
        <v>346</v>
      </c>
      <c r="B155" s="2" t="s">
        <v>347</v>
      </c>
      <c r="C155" s="2" t="s">
        <v>159</v>
      </c>
      <c r="D155" s="2">
        <v>430</v>
      </c>
      <c r="E155" s="3">
        <v>44579</v>
      </c>
      <c r="F155" s="5">
        <f ca="1">TODAY()-t_Retards2[[#This Row],[Date]]</f>
        <v>85</v>
      </c>
      <c r="G155" s="2" t="str" cm="1">
        <f t="array" aca="1" ref="G155" ca="1">RecouvrementDate(t_Retards2[[#This Row],[Date]])</f>
        <v>Retard &gt; 60 J</v>
      </c>
    </row>
    <row r="156" spans="1:7" x14ac:dyDescent="0.25">
      <c r="A156" s="2" t="s">
        <v>348</v>
      </c>
      <c r="B156" s="2" t="s">
        <v>349</v>
      </c>
      <c r="C156" s="2" t="s">
        <v>112</v>
      </c>
      <c r="D156" s="2">
        <v>492</v>
      </c>
      <c r="E156" s="3">
        <v>44637</v>
      </c>
      <c r="F156" s="5">
        <f ca="1">TODAY()-t_Retards2[[#This Row],[Date]]</f>
        <v>27</v>
      </c>
      <c r="G156" s="2" t="str" cm="1">
        <f t="array" aca="1" ref="G156" ca="1">RecouvrementDate(t_Retards2[[#This Row],[Date]])</f>
        <v>Retard 21-35 J</v>
      </c>
    </row>
    <row r="157" spans="1:7" x14ac:dyDescent="0.25">
      <c r="A157" s="2" t="s">
        <v>350</v>
      </c>
      <c r="B157" s="2" t="s">
        <v>62</v>
      </c>
      <c r="C157" s="2" t="s">
        <v>32</v>
      </c>
      <c r="D157" s="2">
        <v>362</v>
      </c>
      <c r="E157" s="3">
        <v>44622</v>
      </c>
      <c r="F157" s="5">
        <f ca="1">TODAY()-t_Retards2[[#This Row],[Date]]</f>
        <v>42</v>
      </c>
      <c r="G157" s="2" t="str" cm="1">
        <f t="array" aca="1" ref="G157" ca="1">RecouvrementDate(t_Retards2[[#This Row],[Date]])</f>
        <v>Retard 36-60 J</v>
      </c>
    </row>
    <row r="158" spans="1:7" x14ac:dyDescent="0.25">
      <c r="A158" s="2" t="s">
        <v>351</v>
      </c>
      <c r="B158" s="2" t="s">
        <v>352</v>
      </c>
      <c r="C158" s="2" t="s">
        <v>72</v>
      </c>
      <c r="D158" s="2">
        <v>666</v>
      </c>
      <c r="E158" s="3">
        <v>44645</v>
      </c>
      <c r="F158" s="5">
        <f ca="1">TODAY()-t_Retards2[[#This Row],[Date]]</f>
        <v>19</v>
      </c>
      <c r="G158" s="2" t="str" cm="1">
        <f t="array" aca="1" ref="G158" ca="1">RecouvrementDate(t_Retards2[[#This Row],[Date]])</f>
        <v>Retard 10-20 J</v>
      </c>
    </row>
    <row r="159" spans="1:7" x14ac:dyDescent="0.25">
      <c r="A159" s="2" t="s">
        <v>353</v>
      </c>
      <c r="B159" s="2" t="s">
        <v>354</v>
      </c>
      <c r="C159" s="2" t="s">
        <v>126</v>
      </c>
      <c r="D159" s="2">
        <v>525</v>
      </c>
      <c r="E159" s="3">
        <v>44634</v>
      </c>
      <c r="F159" s="5">
        <f ca="1">TODAY()-t_Retards2[[#This Row],[Date]]</f>
        <v>30</v>
      </c>
      <c r="G159" s="2" t="str" cm="1">
        <f t="array" aca="1" ref="G159" ca="1">RecouvrementDate(t_Retards2[[#This Row],[Date]])</f>
        <v>Retard 21-35 J</v>
      </c>
    </row>
    <row r="160" spans="1:7" x14ac:dyDescent="0.25">
      <c r="A160" s="2" t="s">
        <v>355</v>
      </c>
      <c r="B160" s="2" t="s">
        <v>356</v>
      </c>
      <c r="C160" s="2" t="s">
        <v>26</v>
      </c>
      <c r="D160" s="2">
        <v>741</v>
      </c>
      <c r="E160" s="3">
        <v>44579</v>
      </c>
      <c r="F160" s="5">
        <f ca="1">TODAY()-t_Retards2[[#This Row],[Date]]</f>
        <v>85</v>
      </c>
      <c r="G160" s="2" t="str" cm="1">
        <f t="array" aca="1" ref="G160" ca="1">RecouvrementDate(t_Retards2[[#This Row],[Date]])</f>
        <v>Retard &gt; 60 J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790D-B970-4383-A882-1F0432D7BE86}">
  <sheetPr codeName="Feuil3"/>
  <dimension ref="A3:B9"/>
  <sheetViews>
    <sheetView workbookViewId="0">
      <selection activeCell="A5" sqref="A5:A8"/>
    </sheetView>
  </sheetViews>
  <sheetFormatPr baseColWidth="10" defaultRowHeight="12" x14ac:dyDescent="0.25"/>
  <cols>
    <col min="1" max="1" width="21.42578125" bestFit="1" customWidth="1"/>
    <col min="2" max="2" width="18.7109375" bestFit="1" customWidth="1"/>
  </cols>
  <sheetData>
    <row r="3" spans="1:2" x14ac:dyDescent="0.25">
      <c r="A3" s="8" t="s">
        <v>365</v>
      </c>
      <c r="B3" t="s">
        <v>371</v>
      </c>
    </row>
    <row r="4" spans="1:2" x14ac:dyDescent="0.25">
      <c r="A4" s="9"/>
      <c r="B4" s="10">
        <v>9385</v>
      </c>
    </row>
    <row r="5" spans="1:2" x14ac:dyDescent="0.25">
      <c r="A5" s="9" t="s">
        <v>367</v>
      </c>
      <c r="B5" s="10">
        <v>32664</v>
      </c>
    </row>
    <row r="6" spans="1:2" x14ac:dyDescent="0.25">
      <c r="A6" s="9" t="s">
        <v>368</v>
      </c>
      <c r="B6" s="10">
        <v>7485</v>
      </c>
    </row>
    <row r="7" spans="1:2" x14ac:dyDescent="0.25">
      <c r="A7" s="9" t="s">
        <v>369</v>
      </c>
      <c r="B7" s="10">
        <v>9627</v>
      </c>
    </row>
    <row r="8" spans="1:2" x14ac:dyDescent="0.25">
      <c r="A8" s="9" t="s">
        <v>370</v>
      </c>
      <c r="B8" s="10">
        <v>19405</v>
      </c>
    </row>
    <row r="9" spans="1:2" x14ac:dyDescent="0.25">
      <c r="A9" s="9" t="s">
        <v>366</v>
      </c>
      <c r="B9" s="10">
        <v>78566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Avec colonnes distinctes</vt:lpstr>
      <vt:lpstr>Avec colonne situation</vt:lpstr>
      <vt:lpstr>TCD</vt:lpstr>
      <vt:lpstr>'Avec colonne situation'!Impression_des_titres</vt:lpstr>
      <vt:lpstr>'Avec colonnes distinctes'!Impression_des_titres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cp:lastPrinted>2022-04-13T02:21:42Z</cp:lastPrinted>
  <dcterms:created xsi:type="dcterms:W3CDTF">2022-04-13T01:48:57Z</dcterms:created>
  <dcterms:modified xsi:type="dcterms:W3CDTF">2022-04-13T02:26:27Z</dcterms:modified>
</cp:coreProperties>
</file>