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7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2B9300F7-0D0D-4342-B493-5514B1351110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REEL" sheetId="20" r:id="rId1"/>
    <sheet name="Feuil2" sheetId="23" r:id="rId2"/>
    <sheet name="Ligne 01" sheetId="6" r:id="rId3"/>
    <sheet name="Ligne 02" sheetId="7" r:id="rId4"/>
    <sheet name="Ligne 03" sheetId="9" r:id="rId5"/>
    <sheet name="ligne 05" sheetId="2" r:id="rId6"/>
    <sheet name="Ligne 10" sheetId="10" r:id="rId7"/>
  </sheets>
  <definedNames>
    <definedName name="_xlnm._FilterDatabase" localSheetId="2" hidden="1">'Ligne 01'!$A$1:$F$1</definedName>
    <definedName name="_xlnm._FilterDatabase" localSheetId="3" hidden="1">'Ligne 02'!$A$1:$F$1</definedName>
    <definedName name="_xlnm._FilterDatabase" localSheetId="4" hidden="1">'Ligne 03'!$A$1:$F$1</definedName>
    <definedName name="_xlnm._FilterDatabase" localSheetId="5" hidden="1">'ligne 05'!$A$1:$F$1</definedName>
    <definedName name="_xlnm._FilterDatabase" localSheetId="6" hidden="1">'Ligne 10'!$A$1:$F$1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23" l="1"/>
  <c r="A3" i="23"/>
  <c r="A4" i="23"/>
  <c r="A5" i="23"/>
  <c r="B2" i="23"/>
  <c r="B3" i="23"/>
  <c r="B4" i="23"/>
  <c r="B5" i="23"/>
  <c r="E2" i="23"/>
  <c r="E3" i="23"/>
  <c r="E4" i="23"/>
  <c r="E5" i="23"/>
  <c r="F2" i="23"/>
  <c r="F3" i="23"/>
  <c r="F4" i="23"/>
  <c r="F5" i="23"/>
  <c r="AG8" i="20"/>
  <c r="AG6" i="20"/>
  <c r="AG4" i="20" l="1"/>
  <c r="AG5" i="20"/>
  <c r="AG7" i="20"/>
  <c r="AG3" i="20" l="1"/>
  <c r="J6" i="10" l="1"/>
  <c r="J5" i="10" l="1"/>
  <c r="J5" i="9"/>
  <c r="J5" i="7"/>
  <c r="I51" i="10"/>
  <c r="I52" i="10"/>
  <c r="I53" i="10"/>
  <c r="I50" i="10"/>
  <c r="I27" i="10"/>
  <c r="I28" i="10"/>
  <c r="I29" i="10"/>
  <c r="I26" i="10"/>
  <c r="J3" i="2"/>
  <c r="J4" i="2"/>
  <c r="J2" i="2"/>
  <c r="J3" i="10"/>
  <c r="J4" i="10"/>
  <c r="J2" i="10"/>
  <c r="J3" i="9"/>
  <c r="J2" i="9"/>
  <c r="J3" i="7"/>
  <c r="J2" i="7"/>
  <c r="M2" i="6"/>
  <c r="J3" i="6"/>
  <c r="J2" i="6"/>
  <c r="J6" i="7" l="1"/>
  <c r="J7" i="7" s="1"/>
  <c r="J6" i="9"/>
  <c r="J7" i="9" s="1"/>
  <c r="J7" i="10"/>
  <c r="I54" i="10"/>
  <c r="I30" i="10"/>
  <c r="J4" i="9"/>
  <c r="J4" i="7"/>
  <c r="J5" i="2"/>
  <c r="J8" i="10" l="1"/>
  <c r="J9" i="10" s="1"/>
  <c r="J6" i="2"/>
  <c r="J7" i="2" s="1"/>
</calcChain>
</file>

<file path=xl/sharedStrings.xml><?xml version="1.0" encoding="utf-8"?>
<sst xmlns="http://schemas.openxmlformats.org/spreadsheetml/2006/main" count="286" uniqueCount="128">
  <si>
    <t/>
  </si>
  <si>
    <t>OT</t>
  </si>
  <si>
    <t>COUT</t>
  </si>
  <si>
    <t>PREVENTIF</t>
  </si>
  <si>
    <t>PANNE</t>
  </si>
  <si>
    <t>P</t>
  </si>
  <si>
    <t>E</t>
  </si>
  <si>
    <t>S</t>
  </si>
  <si>
    <t>A</t>
  </si>
  <si>
    <t>AMELIORATION</t>
  </si>
  <si>
    <t>COMMENTAIRE</t>
  </si>
  <si>
    <t>ATTRIBUTION</t>
  </si>
  <si>
    <t>INTITULE</t>
  </si>
  <si>
    <t>TOTAL</t>
  </si>
  <si>
    <t>ERREUR</t>
  </si>
  <si>
    <t>PA</t>
  </si>
  <si>
    <t>INTITULE OT</t>
  </si>
  <si>
    <t>ATTR</t>
  </si>
  <si>
    <t>CUMUL ATTRIBUE</t>
  </si>
  <si>
    <t>TOTAL TABLEAU</t>
  </si>
  <si>
    <t>EQUIPEMENT</t>
  </si>
  <si>
    <t>ATTRIBUE</t>
  </si>
  <si>
    <t>C</t>
  </si>
  <si>
    <t>Q</t>
  </si>
  <si>
    <t>QUALITE</t>
  </si>
  <si>
    <t>A refaire cette année</t>
  </si>
  <si>
    <t>SUIVI PANNE</t>
  </si>
  <si>
    <t>V1V2V3</t>
  </si>
  <si>
    <t xml:space="preserve">SECURITE </t>
  </si>
  <si>
    <t>AUTRE</t>
  </si>
  <si>
    <t>REMISE EN ETAT</t>
  </si>
  <si>
    <t>ROULEMENT</t>
  </si>
  <si>
    <t>LIGNE</t>
  </si>
  <si>
    <t>CASSE</t>
  </si>
  <si>
    <t>PVLH 241 N° 17534</t>
  </si>
  <si>
    <t xml:space="preserve">PREVENTIF </t>
  </si>
  <si>
    <t>PREVISION ANNUELLE</t>
  </si>
  <si>
    <t>HORS PREVENTIF</t>
  </si>
  <si>
    <t>HORS PREVENTIF ET AMELIORATION</t>
  </si>
  <si>
    <t>PMFA05</t>
  </si>
  <si>
    <t>PMA</t>
  </si>
  <si>
    <t>FA05-SAU-EMB-L010</t>
  </si>
  <si>
    <t>JMORINO</t>
  </si>
  <si>
    <t>LIGNE DE COUPE 11</t>
  </si>
  <si>
    <t>EQUIPEMENT  MAINTENANCE MACHINE</t>
  </si>
  <si>
    <t>FA05-SAU-EMB-L014</t>
  </si>
  <si>
    <t>LIGNE 14</t>
  </si>
  <si>
    <t>FA05-SAU-EMB-L003</t>
  </si>
  <si>
    <t>LIGNE 03</t>
  </si>
  <si>
    <t>23795</t>
  </si>
  <si>
    <t>FA05-SAU-EMB-L001</t>
  </si>
  <si>
    <t>FA05-SAU-EMB-L002</t>
  </si>
  <si>
    <t>23889</t>
  </si>
  <si>
    <t>COUPEUSE INOTEC N°260</t>
  </si>
  <si>
    <t>Order</t>
  </si>
  <si>
    <t>Profit Ctr</t>
  </si>
  <si>
    <t>DocumentNo</t>
  </si>
  <si>
    <t>Type</t>
  </si>
  <si>
    <t>PK</t>
  </si>
  <si>
    <t>Text</t>
  </si>
  <si>
    <t>Document Header Text</t>
  </si>
  <si>
    <t>Tr.Prt</t>
  </si>
  <si>
    <t>LID</t>
  </si>
  <si>
    <t>Vendor</t>
  </si>
  <si>
    <t>Purch.Doc.</t>
  </si>
  <si>
    <t>Item</t>
  </si>
  <si>
    <t>Material</t>
  </si>
  <si>
    <t>User Name</t>
  </si>
  <si>
    <t>Entry Date</t>
  </si>
  <si>
    <t>Pstng Date</t>
  </si>
  <si>
    <t>Doc. Date</t>
  </si>
  <si>
    <t>Amount in local cur.</t>
  </si>
  <si>
    <t>LCurr</t>
  </si>
  <si>
    <t>Functional Location</t>
  </si>
  <si>
    <t>Functional Location Desc</t>
  </si>
  <si>
    <t>Equipment</t>
  </si>
  <si>
    <t>Equipment description</t>
  </si>
  <si>
    <t>Semaine</t>
  </si>
  <si>
    <t>Contrat</t>
  </si>
  <si>
    <t>COMPTA</t>
  </si>
  <si>
    <t>Service</t>
  </si>
  <si>
    <t>GE</t>
  </si>
  <si>
    <t>Réalisé 2021</t>
  </si>
  <si>
    <t>Budget 2022</t>
  </si>
  <si>
    <t>Atterissage 2022</t>
  </si>
  <si>
    <t>Type de PM</t>
  </si>
  <si>
    <t>Description</t>
  </si>
  <si>
    <t>PM08</t>
  </si>
  <si>
    <t>PM06</t>
  </si>
  <si>
    <t>PM10</t>
  </si>
  <si>
    <t>PM07</t>
  </si>
  <si>
    <t>Equipement</t>
  </si>
  <si>
    <t>N°ordre</t>
  </si>
  <si>
    <t>Prix</t>
  </si>
  <si>
    <t>Type d'ordre</t>
  </si>
  <si>
    <t>AOS0510104</t>
  </si>
  <si>
    <t>WA</t>
  </si>
  <si>
    <t>81</t>
  </si>
  <si>
    <t>00000</t>
  </si>
  <si>
    <t>EUR</t>
  </si>
  <si>
    <t>WE</t>
  </si>
  <si>
    <t>M</t>
  </si>
  <si>
    <t>00010</t>
  </si>
  <si>
    <t>8100283967</t>
  </si>
  <si>
    <t>114187</t>
  </si>
  <si>
    <t>4502036435</t>
  </si>
  <si>
    <t>GU1418110</t>
  </si>
  <si>
    <t>8000401103</t>
  </si>
  <si>
    <t>50141609</t>
  </si>
  <si>
    <t>8000403014</t>
  </si>
  <si>
    <t>50144352</t>
  </si>
  <si>
    <t>8100287164</t>
  </si>
  <si>
    <t>114401</t>
  </si>
  <si>
    <t>4502032654</t>
  </si>
  <si>
    <t>GU1418150</t>
  </si>
  <si>
    <t>H</t>
  </si>
  <si>
    <t>F</t>
  </si>
  <si>
    <t>401971460</t>
  </si>
  <si>
    <t>8100283100</t>
  </si>
  <si>
    <t>114382</t>
  </si>
  <si>
    <t>4501933919</t>
  </si>
  <si>
    <t>00040</t>
  </si>
  <si>
    <t>GU1418130</t>
  </si>
  <si>
    <t>t_Ligne_01</t>
  </si>
  <si>
    <t>t_Ligne_02</t>
  </si>
  <si>
    <t>t_Ligne_03</t>
  </si>
  <si>
    <t>t_Ligne_10</t>
  </si>
  <si>
    <t>Tables onglet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</si>
</sst>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00B050"/>
        <bgColor theme="4" tint="0.79998168889431442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4" fontId="0" fillId="0" borderId="0" xfId="1" applyFont="1"/>
    <xf numFmtId="44" fontId="0" fillId="0" borderId="1" xfId="1" applyFont="1" applyBorder="1" applyAlignment="1">
      <alignment horizontal="center" vertical="center"/>
    </xf>
    <xf numFmtId="44" fontId="0" fillId="0" borderId="0" xfId="0" applyNumberFormat="1"/>
    <xf numFmtId="164" fontId="0" fillId="0" borderId="0" xfId="0" applyNumberFormat="1"/>
    <xf numFmtId="0" fontId="0" fillId="0" borderId="0" xfId="0" applyBorder="1" applyAlignment="1">
      <alignment horizontal="center" vertical="center"/>
    </xf>
    <xf numFmtId="44" fontId="0" fillId="0" borderId="0" xfId="1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5" xfId="0" applyBorder="1"/>
    <xf numFmtId="0" fontId="0" fillId="0" borderId="1" xfId="0" applyFont="1" applyBorder="1" applyAlignment="1">
      <alignment horizontal="left" vertical="center"/>
    </xf>
    <xf numFmtId="0" fontId="3" fillId="6" borderId="4" xfId="0" applyFont="1" applyFill="1" applyBorder="1" applyAlignment="1">
      <alignment horizontal="center" vertic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6" xfId="0" applyFont="1" applyBorder="1" applyAlignment="1">
      <alignment horizontal="left" vertical="center"/>
    </xf>
    <xf numFmtId="0" fontId="0" fillId="7" borderId="2" xfId="0" applyFont="1" applyFill="1" applyBorder="1" applyAlignment="1">
      <alignment horizontal="center"/>
    </xf>
    <xf numFmtId="44" fontId="0" fillId="0" borderId="3" xfId="1" applyFont="1" applyBorder="1"/>
    <xf numFmtId="0" fontId="0" fillId="0" borderId="2" xfId="0" applyFont="1" applyBorder="1" applyAlignment="1">
      <alignment horizontal="center"/>
    </xf>
    <xf numFmtId="44" fontId="0" fillId="0" borderId="7" xfId="1" applyFont="1" applyBorder="1"/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3" fillId="6" borderId="8" xfId="0" applyFont="1" applyFill="1" applyBorder="1" applyAlignment="1">
      <alignment horizontal="center" vertical="center"/>
    </xf>
    <xf numFmtId="44" fontId="0" fillId="0" borderId="1" xfId="1" applyFont="1" applyFill="1" applyBorder="1"/>
    <xf numFmtId="0" fontId="0" fillId="8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11" borderId="1" xfId="0" applyFont="1" applyFill="1" applyBorder="1" applyAlignment="1">
      <alignment horizontal="center"/>
    </xf>
    <xf numFmtId="0" fontId="0" fillId="10" borderId="1" xfId="0" applyFont="1" applyFill="1" applyBorder="1"/>
    <xf numFmtId="0" fontId="0" fillId="3" borderId="1" xfId="0" applyFont="1" applyFill="1" applyBorder="1"/>
    <xf numFmtId="0" fontId="0" fillId="8" borderId="1" xfId="0" applyFont="1" applyFill="1" applyBorder="1"/>
    <xf numFmtId="0" fontId="0" fillId="9" borderId="1" xfId="0" applyFont="1" applyFill="1" applyBorder="1"/>
    <xf numFmtId="0" fontId="0" fillId="8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/>
    <xf numFmtId="44" fontId="5" fillId="0" borderId="0" xfId="1" applyFont="1" applyBorder="1" applyAlignment="1">
      <alignment horizontal="center" vertical="center"/>
    </xf>
    <xf numFmtId="14" fontId="0" fillId="0" borderId="0" xfId="0" applyNumberFormat="1"/>
    <xf numFmtId="0" fontId="6" fillId="0" borderId="9" xfId="0" applyFont="1" applyFill="1" applyBorder="1"/>
    <xf numFmtId="0" fontId="6" fillId="0" borderId="9" xfId="0" applyFont="1" applyFill="1" applyBorder="1" applyAlignment="1">
      <alignment horizontal="left"/>
    </xf>
    <xf numFmtId="4" fontId="6" fillId="0" borderId="9" xfId="0" applyNumberFormat="1" applyFont="1" applyFill="1" applyBorder="1" applyAlignment="1">
      <alignment horizontal="left"/>
    </xf>
    <xf numFmtId="2" fontId="6" fillId="0" borderId="10" xfId="0" applyNumberFormat="1" applyFont="1" applyFill="1" applyBorder="1" applyAlignment="1">
      <alignment horizontal="left"/>
    </xf>
    <xf numFmtId="0" fontId="6" fillId="0" borderId="0" xfId="0" applyFont="1" applyFill="1" applyBorder="1"/>
    <xf numFmtId="0" fontId="0" fillId="0" borderId="0" xfId="0" applyNumberFormat="1"/>
    <xf numFmtId="0" fontId="6" fillId="6" borderId="12" xfId="0" applyFont="1" applyFill="1" applyBorder="1"/>
    <xf numFmtId="0" fontId="6" fillId="6" borderId="13" xfId="0" applyFont="1" applyFill="1" applyBorder="1"/>
    <xf numFmtId="0" fontId="3" fillId="6" borderId="7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44" fontId="3" fillId="6" borderId="15" xfId="1" applyNumberFormat="1" applyFont="1" applyFill="1" applyBorder="1" applyAlignment="1">
      <alignment horizontal="center" vertical="center"/>
    </xf>
    <xf numFmtId="1" fontId="6" fillId="6" borderId="11" xfId="0" applyNumberFormat="1" applyFont="1" applyFill="1" applyBorder="1"/>
    <xf numFmtId="1" fontId="0" fillId="0" borderId="0" xfId="0" applyNumberFormat="1"/>
    <xf numFmtId="0" fontId="0" fillId="0" borderId="5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44" fontId="0" fillId="0" borderId="6" xfId="0" applyNumberFormat="1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44" fontId="6" fillId="6" borderId="16" xfId="1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2" xfId="0" applyFont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3" fillId="6" borderId="0" xfId="0" applyFont="1" applyFill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44" fontId="3" fillId="6" borderId="16" xfId="1" applyNumberFormat="1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44" fontId="0" fillId="0" borderId="6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6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" formatCode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LIGNE 01</a:t>
            </a:r>
          </a:p>
        </c:rich>
      </c:tx>
      <c:layout>
        <c:manualLayout>
          <c:xMode val="edge"/>
          <c:yMode val="edge"/>
          <c:x val="0.41251028806584361"/>
          <c:y val="2.5641025641025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0054116946721875E-2"/>
          <c:y val="0.14451120533010298"/>
          <c:w val="0.54859322996996507"/>
          <c:h val="0.8186698970321018"/>
        </c:manualLayout>
      </c:layout>
      <c:pieChart>
        <c:varyColors val="1"/>
        <c:ser>
          <c:idx val="0"/>
          <c:order val="0"/>
          <c:spPr>
            <a:ln>
              <a:solidFill>
                <a:sysClr val="windowText" lastClr="000000"/>
              </a:solidFill>
            </a:ln>
          </c:spPr>
          <c:dPt>
            <c:idx val="0"/>
            <c:bubble3D val="0"/>
            <c:spPr>
              <a:solidFill>
                <a:srgbClr val="00B05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A-9ACB-4205-8005-9404CA32C6AB}"/>
              </c:ext>
            </c:extLst>
          </c:dPt>
          <c:dPt>
            <c:idx val="1"/>
            <c:bubble3D val="0"/>
            <c:spPr>
              <a:solidFill>
                <a:srgbClr val="7030A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9ACB-4205-8005-9404CA32C6AB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'Ligne 01'!$I$2:$I$3</c:f>
              <c:strCache>
                <c:ptCount val="2"/>
                <c:pt idx="0">
                  <c:v>PREVENTIF</c:v>
                </c:pt>
                <c:pt idx="1">
                  <c:v>QUALITE</c:v>
                </c:pt>
              </c:strCache>
            </c:strRef>
          </c:cat>
          <c:val>
            <c:numRef>
              <c:f>'Ligne 01'!$J$2:$J$3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9ACB-4205-8005-9404CA32C6A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400600698108617"/>
          <c:y val="0.32692186553603875"/>
          <c:w val="0.27711313147712208"/>
          <c:h val="0.4743613971330507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LIGNE 02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6009221820245451E-2"/>
          <c:y val="0.14355440133951702"/>
          <c:w val="0.61742952401220119"/>
          <c:h val="0.7823590470790468"/>
        </c:manualLayout>
      </c:layout>
      <c:pieChart>
        <c:varyColors val="1"/>
        <c:ser>
          <c:idx val="0"/>
          <c:order val="0"/>
          <c:spPr>
            <a:solidFill>
              <a:srgbClr val="00B050"/>
            </a:solidFill>
            <a:ln>
              <a:solidFill>
                <a:sysClr val="windowText" lastClr="000000"/>
              </a:solidFill>
            </a:ln>
          </c:spPr>
          <c:dPt>
            <c:idx val="0"/>
            <c:bubble3D val="0"/>
            <c:spPr>
              <a:solidFill>
                <a:srgbClr val="00B05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80C-45D7-86CC-C80783967C7A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CD44-4E74-B087-ACF406F41DFB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'Ligne 02'!$I$2:$I$3</c:f>
              <c:strCache>
                <c:ptCount val="2"/>
                <c:pt idx="0">
                  <c:v>PREVENTIF</c:v>
                </c:pt>
                <c:pt idx="1">
                  <c:v>PANNE</c:v>
                </c:pt>
              </c:strCache>
            </c:strRef>
          </c:cat>
          <c:val>
            <c:numRef>
              <c:f>'Ligne 02'!$J$2:$J$3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44-4E74-B087-ACF406F41DF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630763992338796"/>
          <c:y val="0.35240809966271186"/>
          <c:w val="0.2094252677874725"/>
          <c:h val="0.3761020472074040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LIGNE 03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1462178338818762E-2"/>
          <c:y val="0.13296033117811493"/>
          <c:w val="0.56073657459484227"/>
          <c:h val="0.86161961462134307"/>
        </c:manualLayout>
      </c:layout>
      <c:pieChart>
        <c:varyColors val="1"/>
        <c:ser>
          <c:idx val="0"/>
          <c:order val="0"/>
          <c:spPr>
            <a:solidFill>
              <a:srgbClr val="00B050"/>
            </a:solidFill>
            <a:ln>
              <a:solidFill>
                <a:sysClr val="windowText" lastClr="000000"/>
              </a:solidFill>
            </a:ln>
          </c:spPr>
          <c:dPt>
            <c:idx val="0"/>
            <c:bubble3D val="0"/>
            <c:spPr>
              <a:solidFill>
                <a:srgbClr val="00B05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1F1-4F14-A385-2D7F6CBDFF9B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2638-4441-9CBC-B0A585A26AA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'Ligne 03'!$I$2:$I$3</c:f>
              <c:strCache>
                <c:ptCount val="2"/>
                <c:pt idx="0">
                  <c:v>PREVENTIF</c:v>
                </c:pt>
                <c:pt idx="1">
                  <c:v>PANNE</c:v>
                </c:pt>
              </c:strCache>
            </c:strRef>
          </c:cat>
          <c:val>
            <c:numRef>
              <c:f>'Ligne 03'!$J$2:$J$3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638-4441-9CBC-B0A585A26AAF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31091240713555"/>
          <c:y val="0.33306432922299806"/>
          <c:w val="0.26252005471147094"/>
          <c:h val="0.4105703860188207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LIGNE 05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5350151010538324E-2"/>
          <c:y val="0.15055959468481073"/>
          <c:w val="0.65877712031558189"/>
          <c:h val="0.77314814814814814"/>
        </c:manualLayout>
      </c:layout>
      <c:pieChart>
        <c:varyColors val="1"/>
        <c:ser>
          <c:idx val="0"/>
          <c:order val="0"/>
          <c:spPr>
            <a:solidFill>
              <a:srgbClr val="FF0000"/>
            </a:solidFill>
            <a:ln>
              <a:solidFill>
                <a:sysClr val="windowText" lastClr="000000"/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204-4A45-9679-85E6BEEB4F76}"/>
              </c:ext>
            </c:extLst>
          </c:dPt>
          <c:dPt>
            <c:idx val="1"/>
            <c:bubble3D val="0"/>
            <c:spPr>
              <a:solidFill>
                <a:srgbClr val="00B05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6720-4011-A46F-B4E69BE1EADA}"/>
              </c:ext>
            </c:extLst>
          </c:dPt>
          <c:dPt>
            <c:idx val="2"/>
            <c:bubble3D val="0"/>
            <c:spPr>
              <a:solidFill>
                <a:srgbClr val="FFFF0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6720-4011-A46F-B4E69BE1EADA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'ligne 05'!$I$2:$I$4</c:f>
              <c:strCache>
                <c:ptCount val="3"/>
                <c:pt idx="0">
                  <c:v>AMELIORATION</c:v>
                </c:pt>
                <c:pt idx="1">
                  <c:v>PREVENTIF </c:v>
                </c:pt>
                <c:pt idx="2">
                  <c:v>PANNE</c:v>
                </c:pt>
              </c:strCache>
            </c:strRef>
          </c:cat>
          <c:val>
            <c:numRef>
              <c:f>'ligne 05'!$J$2:$J$4</c:f>
              <c:numCache>
                <c:formatCode>_("€"* #,##0.00_);_("€"* \(#,##0.00\);_("€"* "-"??_);_(@_)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720-4011-A46F-B4E69BE1EAD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964488898347181"/>
          <c:y val="0.28019643885977669"/>
          <c:w val="0.22625863658934525"/>
          <c:h val="0.64402022917866975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LIGNE 10</a:t>
            </a:r>
          </a:p>
        </c:rich>
      </c:tx>
      <c:layout>
        <c:manualLayout>
          <c:xMode val="edge"/>
          <c:yMode val="edge"/>
          <c:x val="0.43046900514907033"/>
          <c:y val="3.065134099616858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4260287531932193E-2"/>
          <c:y val="0.15465371426272867"/>
          <c:w val="0.64342538751618428"/>
          <c:h val="0.82338753632807404"/>
        </c:manualLayout>
      </c:layout>
      <c:pieChart>
        <c:varyColors val="1"/>
        <c:ser>
          <c:idx val="0"/>
          <c:order val="0"/>
          <c:spPr>
            <a:ln>
              <a:solidFill>
                <a:sysClr val="windowText" lastClr="000000"/>
              </a:solidFill>
            </a:ln>
          </c:spPr>
          <c:dPt>
            <c:idx val="0"/>
            <c:bubble3D val="0"/>
            <c:spPr>
              <a:solidFill>
                <a:srgbClr val="00B05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5D87-4540-AC17-54F5A8C6184C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5D87-4540-AC17-54F5A8C6184C}"/>
              </c:ext>
            </c:extLst>
          </c:dPt>
          <c:dPt>
            <c:idx val="2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5D87-4540-AC17-54F5A8C6184C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A-4D20-41D7-AA42-A2AE16AE0D70}"/>
              </c:ext>
            </c:extLst>
          </c:dPt>
          <c:dPt>
            <c:idx val="4"/>
            <c:bubble3D val="0"/>
            <c:spPr>
              <a:solidFill>
                <a:srgbClr val="7030A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6998-4D85-BB23-18E941C3A442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'Ligne 10'!$I$2:$I$6</c:f>
              <c:strCache>
                <c:ptCount val="5"/>
                <c:pt idx="0">
                  <c:v>PREVENTIF</c:v>
                </c:pt>
                <c:pt idx="1">
                  <c:v>PANNE</c:v>
                </c:pt>
                <c:pt idx="2">
                  <c:v>AMELIORATION</c:v>
                </c:pt>
                <c:pt idx="3">
                  <c:v>ERREUR</c:v>
                </c:pt>
                <c:pt idx="4">
                  <c:v>CASSE</c:v>
                </c:pt>
              </c:strCache>
            </c:strRef>
          </c:cat>
          <c:val>
            <c:numRef>
              <c:f>'Ligne 10'!$J$2:$J$6</c:f>
              <c:numCache>
                <c:formatCode>_("€"* #,##0.00_);_("€"* \(#,##0.00\);_("€"* "-"??_);_(@_)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D87-4540-AC17-54F5A8C6184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9095547070414964"/>
          <c:y val="0.23524823764845487"/>
          <c:w val="0.28097454623081186"/>
          <c:h val="0.6060043643969791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PANNE LIGNE 10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977020729551665E-2"/>
          <c:y val="0.14777303878681833"/>
          <c:w val="0.6093098184155552"/>
          <c:h val="0.82933836395450566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FD80-4F33-8DED-0DF89D8B8300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0-FD80-4F33-8DED-0DF89D8B830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FD80-4F33-8DED-0DF89D8B8300}"/>
              </c:ext>
            </c:extLst>
          </c:dPt>
          <c:dPt>
            <c:idx val="3"/>
            <c:bubble3D val="0"/>
            <c:spPr>
              <a:solidFill>
                <a:srgbClr val="00B0F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FD80-4F33-8DED-0DF89D8B8300}"/>
              </c:ext>
            </c:extLst>
          </c:dPt>
          <c:dPt>
            <c:idx val="4"/>
            <c:bubble3D val="0"/>
            <c:spPr>
              <a:solidFill>
                <a:srgbClr val="FFFF0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A-FD80-4F33-8DED-0DF89D8B8300}"/>
              </c:ext>
            </c:extLst>
          </c:dPt>
          <c:dLbls>
            <c:dLbl>
              <c:idx val="1"/>
              <c:layout>
                <c:manualLayout>
                  <c:x val="7.4790026246719155E-2"/>
                  <c:y val="-0.11239391951006124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FD80-4F33-8DED-0DF89D8B8300}"/>
                </c:ext>
              </c:extLst>
            </c:dLbl>
            <c:dLbl>
              <c:idx val="2"/>
              <c:layout>
                <c:manualLayout>
                  <c:x val="-9.1365365043655257E-3"/>
                  <c:y val="3.1563867016622921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FD80-4F33-8DED-0DF89D8B8300}"/>
                </c:ext>
              </c:extLst>
            </c:dLbl>
            <c:dLbl>
              <c:idx val="3"/>
              <c:layout>
                <c:manualLayout>
                  <c:x val="0.10222802506829502"/>
                  <c:y val="-0.10717410323709545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FD80-4F33-8DED-0DF89D8B8300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'Ligne 10'!$H$26:$H$30</c:f>
              <c:strCache>
                <c:ptCount val="5"/>
                <c:pt idx="0">
                  <c:v>H</c:v>
                </c:pt>
                <c:pt idx="1">
                  <c:v>F</c:v>
                </c:pt>
                <c:pt idx="2">
                  <c:v>V1V2V3</c:v>
                </c:pt>
                <c:pt idx="3">
                  <c:v>SUIVI PANNE</c:v>
                </c:pt>
                <c:pt idx="4">
                  <c:v>AUTRE</c:v>
                </c:pt>
              </c:strCache>
            </c:strRef>
          </c:cat>
          <c:val>
            <c:numRef>
              <c:f>'Ligne 10'!$I$26:$I$30</c:f>
              <c:numCache>
                <c:formatCode>_("€"* #,##0.00_);_("€"* \(#,##0.00\);_("€"* "-"??_);_(@_)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80-4F33-8DED-0DF89D8B8300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PREVENTIF LIGNE 10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8055651141293711E-2"/>
          <c:y val="0.13930555555555554"/>
          <c:w val="0.62224048472090088"/>
          <c:h val="0.84045676582093909"/>
        </c:manualLayout>
      </c:layout>
      <c:pieChart>
        <c:varyColors val="1"/>
        <c:ser>
          <c:idx val="0"/>
          <c:order val="0"/>
          <c:spPr>
            <a:ln>
              <a:solidFill>
                <a:sysClr val="windowText" lastClr="000000"/>
              </a:solidFill>
            </a:ln>
          </c:spPr>
          <c:dPt>
            <c:idx val="0"/>
            <c:bubble3D val="0"/>
            <c:spPr>
              <a:solidFill>
                <a:srgbClr val="FFFF0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22E4-4E5E-A9E1-83156824F216}"/>
              </c:ext>
            </c:extLst>
          </c:dPt>
          <c:dPt>
            <c:idx val="1"/>
            <c:bubble3D val="0"/>
            <c:spPr>
              <a:solidFill>
                <a:srgbClr val="0070C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22E4-4E5E-A9E1-83156824F216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0-22E4-4E5E-A9E1-83156824F216}"/>
              </c:ext>
            </c:extLst>
          </c:dPt>
          <c:dPt>
            <c:idx val="3"/>
            <c:bubble3D val="0"/>
            <c:spPr>
              <a:solidFill>
                <a:srgbClr val="FF0000"/>
              </a:solidFill>
              <a:ln>
                <a:solidFill>
                  <a:sysClr val="windowText" lastClr="000000"/>
                </a:solidFill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4-22E4-4E5E-A9E1-83156824F216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'Ligne 10'!$H$50:$H$53</c:f>
              <c:strCache>
                <c:ptCount val="4"/>
                <c:pt idx="0">
                  <c:v>ROULEMENT</c:v>
                </c:pt>
                <c:pt idx="1">
                  <c:v>REMISE EN ETAT</c:v>
                </c:pt>
                <c:pt idx="2">
                  <c:v>SECURITE </c:v>
                </c:pt>
                <c:pt idx="3">
                  <c:v>H</c:v>
                </c:pt>
              </c:strCache>
            </c:strRef>
          </c:cat>
          <c:val>
            <c:numRef>
              <c:f>'Ligne 10'!$I$50:$I$53</c:f>
              <c:numCache>
                <c:formatCode>_("€"* #,##0.00_);_("€"* \(#,##0.00\);_("€"* "-"??_);_(@_)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2E4-4E5E-A9E1-83156824F216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85725</xdr:rowOff>
    </xdr:from>
    <xdr:to>
      <xdr:col>2</xdr:col>
      <xdr:colOff>333375</xdr:colOff>
      <xdr:row>0</xdr:row>
      <xdr:rowOff>447675</xdr:rowOff>
    </xdr:to>
    <xdr:sp macro="[0]!supprim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8684569-7BB7-42CC-AD41-14FD32916E84}"/>
            </a:ext>
          </a:extLst>
        </xdr:cNvPr>
        <xdr:cNvSpPr/>
      </xdr:nvSpPr>
      <xdr:spPr>
        <a:xfrm>
          <a:off x="57150" y="85725"/>
          <a:ext cx="1800225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Vider</a:t>
          </a:r>
          <a:r>
            <a:rPr lang="fr-FR" sz="1400" b="1" baseline="0"/>
            <a:t> le tableau</a:t>
          </a:r>
          <a:endParaRPr lang="fr-FR" sz="14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680961</xdr:colOff>
      <xdr:row>1</xdr:row>
      <xdr:rowOff>17992</xdr:rowOff>
    </xdr:from>
    <xdr:to>
      <xdr:col>11</xdr:col>
      <xdr:colOff>143632</xdr:colOff>
      <xdr:row>2</xdr:row>
      <xdr:rowOff>158750</xdr:rowOff>
    </xdr:to>
    <xdr:sp macro="[0]!Cumul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5CFCE40-B159-43D2-AB44-254CCF27979A}"/>
            </a:ext>
          </a:extLst>
        </xdr:cNvPr>
        <xdr:cNvSpPr/>
      </xdr:nvSpPr>
      <xdr:spPr>
        <a:xfrm>
          <a:off x="11260515" y="210760"/>
          <a:ext cx="1741867" cy="333526"/>
        </a:xfrm>
        <a:prstGeom prst="roundRect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/>
            <a:t>Supprimer doublon</a:t>
          </a:r>
          <a:endParaRPr lang="fr-FR" sz="1400" b="1"/>
        </a:p>
      </xdr:txBody>
    </xdr:sp>
    <xdr:clientData/>
  </xdr:twoCellAnchor>
  <xdr:twoCellAnchor>
    <xdr:from>
      <xdr:col>9</xdr:col>
      <xdr:colOff>50650</xdr:colOff>
      <xdr:row>3</xdr:row>
      <xdr:rowOff>179164</xdr:rowOff>
    </xdr:from>
    <xdr:to>
      <xdr:col>11</xdr:col>
      <xdr:colOff>273654</xdr:colOff>
      <xdr:row>5</xdr:row>
      <xdr:rowOff>137585</xdr:rowOff>
    </xdr:to>
    <xdr:sp macro="[0]!vid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151C294E-AB2F-4A28-AF68-DD45D905324D}"/>
            </a:ext>
          </a:extLst>
        </xdr:cNvPr>
        <xdr:cNvSpPr/>
      </xdr:nvSpPr>
      <xdr:spPr>
        <a:xfrm>
          <a:off x="11743721" y="723450"/>
          <a:ext cx="1801433" cy="321278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57785" dist="33020" dir="318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brightRoom" dir="t">
            <a:rot lat="0" lon="0" rev="600000"/>
          </a:lightRig>
        </a:scene3d>
        <a:sp3d prstMaterial="metal">
          <a:bevelT w="38100" h="5715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Effacer Option Explicit</a:t>
          </a:r>
        </a:p>
        <a:p>
          <a:pPr algn="ctr"/>
          <a:endParaRPr lang="fr-FR" sz="1400" b="1"/>
        </a:p>
        <a:p>
          <a:pPr algn="ctr"/>
          <a:r>
            <a:rPr lang="fr-FR" sz="1400" b="1"/>
            <a:t>Sub Cumuler()</a:t>
          </a:r>
        </a:p>
        <a:p>
          <a:pPr algn="ctr"/>
          <a:r>
            <a:rPr lang="fr-FR" sz="1400" b="1"/>
            <a:t>    Dim i As Long, références As Object, référence As String, quantité As Single</a:t>
          </a:r>
        </a:p>
        <a:p>
          <a:pPr algn="ctr"/>
          <a:r>
            <a:rPr lang="fr-FR" sz="1400" b="1"/>
            <a:t>    Dim ws As Object, b As Object, col As Long, lig As Long, a As Long</a:t>
          </a:r>
        </a:p>
        <a:p>
          <a:pPr algn="ctr"/>
          <a:r>
            <a:rPr lang="fr-FR" sz="1400" b="1"/>
            <a:t>    </a:t>
          </a:r>
        </a:p>
        <a:p>
          <a:pPr algn="ctr"/>
          <a:r>
            <a:rPr lang="fr-FR" sz="1400" b="1"/>
            <a:t>    Set références = CreateObject("Scripting.Dictionary")</a:t>
          </a:r>
        </a:p>
        <a:p>
          <a:pPr algn="ctr"/>
          <a:r>
            <a:rPr lang="fr-FR" sz="1400" b="1"/>
            <a:t>    With Sheets("REEL")</a:t>
          </a:r>
        </a:p>
        <a:p>
          <a:pPr algn="ctr"/>
          <a:r>
            <a:rPr lang="fr-FR" sz="1400" b="1"/>
            <a:t>        For i = 3 To .Range("A3").End(xlDown).Row</a:t>
          </a:r>
        </a:p>
        <a:p>
          <a:pPr algn="ctr"/>
          <a:r>
            <a:rPr lang="fr-FR" sz="1400" b="1"/>
            <a:t>            référence = .Cells(i, "A"): quantité = .Cells(i, "R")</a:t>
          </a:r>
        </a:p>
        <a:p>
          <a:pPr algn="ctr"/>
          <a:r>
            <a:rPr lang="fr-FR" sz="1400" b="1"/>
            <a:t>            If Not références.exists(référence) Then références(référence) = quantité _</a:t>
          </a:r>
        </a:p>
        <a:p>
          <a:pPr algn="ctr"/>
          <a:r>
            <a:rPr lang="fr-FR" sz="1400" b="1"/>
            <a:t>            Else références(référence) = références(référence) + quantité</a:t>
          </a:r>
        </a:p>
        <a:p>
          <a:pPr algn="ctr"/>
          <a:r>
            <a:rPr lang="fr-FR" sz="1400" b="1"/>
            <a:t>        Next i</a:t>
          </a:r>
        </a:p>
        <a:p>
          <a:pPr algn="ctr"/>
          <a:r>
            <a:rPr lang="fr-FR" sz="1400" b="1"/>
            <a:t>        </a:t>
          </a:r>
        </a:p>
        <a:p>
          <a:pPr algn="ctr"/>
          <a:r>
            <a:rPr lang="fr-FR" sz="1400" b="1"/>
            <a:t>        Sheets("Feuil2").Range("C2").Resize(références.Count) = Application.Transpose(références.Keys)</a:t>
          </a:r>
        </a:p>
        <a:p>
          <a:pPr algn="ctr"/>
          <a:r>
            <a:rPr lang="fr-FR" sz="1400" b="1"/>
            <a:t>        Sheets("Feuil2").Range("D2").Resize(références.Count) = Application.Transpose(références.Items)</a:t>
          </a:r>
        </a:p>
        <a:p>
          <a:pPr algn="ctr"/>
          <a:r>
            <a:rPr lang="fr-FR" sz="1400" b="1"/>
            <a:t>    End With</a:t>
          </a:r>
        </a:p>
        <a:p>
          <a:pPr algn="ctr"/>
          <a:r>
            <a:rPr lang="fr-FR" sz="1400" b="1"/>
            <a:t>    </a:t>
          </a:r>
        </a:p>
        <a:p>
          <a:pPr algn="ctr"/>
          <a:r>
            <a:rPr lang="fr-FR" sz="1400" b="1"/>
            <a:t>    On Error Resume Next</a:t>
          </a:r>
        </a:p>
        <a:p>
          <a:pPr algn="ctr"/>
          <a:r>
            <a:rPr lang="fr-FR" sz="1400" b="1"/>
            <a:t>        Worksheets("Feuil2").Range("A:A").SpecialCells(xlFormulas, xlErrors).EntireRow.Delete</a:t>
          </a:r>
        </a:p>
        <a:p>
          <a:pPr algn="ctr"/>
          <a:r>
            <a:rPr lang="fr-FR" sz="1400" b="1"/>
            <a:t>    On Error GoTo 0les données</a:t>
          </a:r>
        </a:p>
      </xdr:txBody>
    </xdr:sp>
    <xdr:clientData/>
  </xdr:twoCellAnchor>
  <xdr:twoCellAnchor>
    <xdr:from>
      <xdr:col>11</xdr:col>
      <xdr:colOff>260803</xdr:colOff>
      <xdr:row>1</xdr:row>
      <xdr:rowOff>22678</xdr:rowOff>
    </xdr:from>
    <xdr:to>
      <xdr:col>14</xdr:col>
      <xdr:colOff>374197</xdr:colOff>
      <xdr:row>2</xdr:row>
      <xdr:rowOff>158749</xdr:rowOff>
    </xdr:to>
    <xdr:sp macro="[0]!import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D9742FF-18D0-4759-8B97-5B435BF87F99}"/>
            </a:ext>
          </a:extLst>
        </xdr:cNvPr>
        <xdr:cNvSpPr/>
      </xdr:nvSpPr>
      <xdr:spPr>
        <a:xfrm>
          <a:off x="13119553" y="215446"/>
          <a:ext cx="2392590" cy="328839"/>
        </a:xfrm>
        <a:prstGeom prst="roundRect">
          <a:avLst/>
        </a:prstGeom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importation des données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4</xdr:row>
      <xdr:rowOff>53340</xdr:rowOff>
    </xdr:from>
    <xdr:to>
      <xdr:col>9</xdr:col>
      <xdr:colOff>891540</xdr:colOff>
      <xdr:row>12</xdr:row>
      <xdr:rowOff>15240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7</xdr:row>
      <xdr:rowOff>66674</xdr:rowOff>
    </xdr:from>
    <xdr:to>
      <xdr:col>10</xdr:col>
      <xdr:colOff>361950</xdr:colOff>
      <xdr:row>22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485775</xdr:colOff>
      <xdr:row>7</xdr:row>
      <xdr:rowOff>95250</xdr:rowOff>
    </xdr:from>
    <xdr:to>
      <xdr:col>10</xdr:col>
      <xdr:colOff>209550</xdr:colOff>
      <xdr:row>20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8</xdr:row>
      <xdr:rowOff>38099</xdr:rowOff>
    </xdr:from>
    <xdr:to>
      <xdr:col>10</xdr:col>
      <xdr:colOff>85724</xdr:colOff>
      <xdr:row>22</xdr:row>
      <xdr:rowOff>104774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123824</xdr:colOff>
      <xdr:row>10</xdr:row>
      <xdr:rowOff>161925</xdr:rowOff>
    </xdr:from>
    <xdr:to>
      <xdr:col>10</xdr:col>
      <xdr:colOff>123825</xdr:colOff>
      <xdr:row>23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133350</xdr:colOff>
      <xdr:row>30</xdr:row>
      <xdr:rowOff>152400</xdr:rowOff>
    </xdr:from>
    <xdr:to>
      <xdr:col>10</xdr:col>
      <xdr:colOff>142875</xdr:colOff>
      <xdr:row>45</xdr:row>
      <xdr:rowOff>38100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28575</xdr:colOff>
      <xdr:row>55</xdr:row>
      <xdr:rowOff>9525</xdr:rowOff>
    </xdr:from>
    <xdr:to>
      <xdr:col>10</xdr:col>
      <xdr:colOff>9525</xdr:colOff>
      <xdr:row>69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21882258-E85E-420C-9D2D-24837C1E6A5D}" name="Tableau37" displayName="Tableau37" ref="A2:AG8" totalsRowShown="0" headerRowDxfId="165" dataDxfId="164">
  <autoFilter ref="A2:AG8" xr:uid="{32916FF0-B821-4DEC-B999-1F904FCF7B7E}"/>
  <tableColumns count="33">
    <tableColumn id="1" xr3:uid="{746DC752-85BF-4098-A713-294CDCD464A0}" name="Order"/>
    <tableColumn id="2" xr3:uid="{1ADBB032-5AF0-4780-BF93-07CBE079590D}" name="Profit Ctr"/>
    <tableColumn id="3" xr3:uid="{17B4B535-FC25-4FEA-8A96-DB670D0BE085}" name="DocumentNo"/>
    <tableColumn id="4" xr3:uid="{2F4A0FC1-7A4C-45FB-B269-0B1ACD1BD6EE}" name="Type"/>
    <tableColumn id="5" xr3:uid="{BF378960-608F-4575-AB4B-949A52701E07}" name="PK"/>
    <tableColumn id="6" xr3:uid="{B04CB074-592E-423E-A5F6-5CE8965DE36F}" name="Text"/>
    <tableColumn id="7" xr3:uid="{ACFE3D98-3CBD-4A1D-92A5-1F0EA6D744B4}" name="Document Header Text"/>
    <tableColumn id="8" xr3:uid="{708B63EF-C872-4EAA-A5E7-7AB05F49CDB8}" name="Tr.Prt"/>
    <tableColumn id="9" xr3:uid="{E26D4766-F1C6-42DD-AE25-98783FC72774}" name="LID"/>
    <tableColumn id="10" xr3:uid="{92EB35BE-6F80-4591-8273-A1F0A4FA1B6D}" name="Vendor"/>
    <tableColumn id="11" xr3:uid="{BB9F02A6-BB37-4B07-91E2-8BE36269E94D}" name="Purch.Doc."/>
    <tableColumn id="12" xr3:uid="{DA04BDC6-B7EA-4B0D-96CF-A7CA9CA38FFE}" name="Item"/>
    <tableColumn id="13" xr3:uid="{B2E7DF4E-DF22-4285-99D2-B2B9DC685A97}" name="Material"/>
    <tableColumn id="14" xr3:uid="{81E893A4-29D5-465F-9B89-42FB818BA511}" name="User Name"/>
    <tableColumn id="15" xr3:uid="{7F512070-DC7F-4EFA-8F71-6CB3E9F58F81}" name="Entry Date" dataDxfId="163"/>
    <tableColumn id="16" xr3:uid="{C1361D6D-9ABB-4361-B11F-F3A207E061B4}" name="Pstng Date" dataDxfId="162"/>
    <tableColumn id="17" xr3:uid="{05304221-1849-476C-A6D8-41CE99CBFF62}" name="Doc. Date" dataDxfId="161"/>
    <tableColumn id="18" xr3:uid="{B07763C2-3EE7-4B57-ABC1-26486CCC6095}" name="Amount in local cur."/>
    <tableColumn id="19" xr3:uid="{B1DDC96D-A7A3-4E22-A262-85052CDBD3CD}" name="LCurr"/>
    <tableColumn id="20" xr3:uid="{DC9B8430-8068-41CB-9771-4177A2884CCC}" name="Functional Location"/>
    <tableColumn id="21" xr3:uid="{C3162F9A-61DA-4838-97A8-BE07511EFA73}" name="Functional Location Desc"/>
    <tableColumn id="22" xr3:uid="{57471707-0BEB-4548-86A4-AD27A198C524}" name="Equipment"/>
    <tableColumn id="23" xr3:uid="{A5BA52EC-236B-4CBB-8046-139C7D44A7BD}" name="Equipment description"/>
    <tableColumn id="24" xr3:uid="{DEC3AEB2-AA99-461F-9F16-2E4C2EBB81AA}" name="Semaine"/>
    <tableColumn id="25" xr3:uid="{25C5BF66-48F0-4CCB-97E2-8CE993971C1E}" name="Contrat"/>
    <tableColumn id="26" xr3:uid="{57B269CA-FA0E-42BE-B460-12BCE5D28536}" name="COMPTA"/>
    <tableColumn id="27" xr3:uid="{3969DA9B-C19A-4FD3-9154-6C7908854DCE}" name="Service"/>
    <tableColumn id="28" xr3:uid="{3E0FCD51-343E-484C-8AD5-1DB150ED94BD}" name="GE"/>
    <tableColumn id="29" xr3:uid="{540C356B-2C2C-45CE-891A-B24ECBDB8BCA}" name="Réalisé 2021"/>
    <tableColumn id="30" xr3:uid="{96EF7F14-DE72-419D-AB6F-163942571B73}" name="Budget 2022"/>
    <tableColumn id="31" xr3:uid="{4C85FA94-44BF-4D3F-BDB2-E4579A425EC7}" name="Atterissage 2022"/>
    <tableColumn id="32" xr3:uid="{D421549F-35F6-4348-9A07-4123763251B9}" name="Type de PM"/>
    <tableColumn id="33" xr3:uid="{82361347-63BF-4E1F-A57A-1A64F862E00D}" name="Description" dataDxfId="160">
      <calculatedColumnFormula>IF(ISNA(VLOOKUP(VALUE(A3),#REF!,3,0)),"",(VLOOKUP(VALUE(A3),#REF!,3,0)))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C3466CD8-FCCF-40BE-83C6-2FAD2F0FB1E2}" name="t_Feuil2" displayName="t_Feuil2" ref="A1:G5" totalsRowShown="0" headerRowDxfId="159" headerRowBorderDxfId="158" tableBorderDxfId="157">
  <autoFilter ref="A1:G5" xr:uid="{B00D5314-5EC1-496E-B9B2-896EF90658A0}"/>
  <tableColumns count="7">
    <tableColumn id="1" xr3:uid="{2F95153F-43A8-47DD-AF42-698121E0AE41}" name="LIGNE" dataDxfId="156">
      <calculatedColumnFormula>VLOOKUP(VALUE(Feuil2!C2),Tableau37[],20,FALSE)</calculatedColumnFormula>
    </tableColumn>
    <tableColumn id="2" xr3:uid="{D6210DE2-609B-4D3A-B8C5-FE3A9ACDEB25}" name="Equipement" dataDxfId="155">
      <calculatedColumnFormula>VLOOKUP(VALUE(Feuil2!C2),Tableau37[],23,FALSE)</calculatedColumnFormula>
    </tableColumn>
    <tableColumn id="3" xr3:uid="{00BE24EB-F17E-4062-B9BC-D9220CFB402E}" name="N°ordre"/>
    <tableColumn id="4" xr3:uid="{14DA7296-01A9-446A-8D6E-D21BFDF5564E}" name="Prix"/>
    <tableColumn id="5" xr3:uid="{8DD033A7-F894-4654-A0DA-A96FE2ECF9AF}" name="Description" dataDxfId="154">
      <calculatedColumnFormula>VLOOKUP(VALUE(Feuil2!C2),Tableau37[],33,FALSE)</calculatedColumnFormula>
    </tableColumn>
    <tableColumn id="6" xr3:uid="{CA4DCBC8-09EA-4F3E-8F9A-37EE1101A249}" name="Type d'ordre" dataDxfId="153">
      <calculatedColumnFormula>VLOOKUP(VALUE(Feuil2!C2),Tableau37[],32,FALSE)</calculatedColumnFormula>
    </tableColumn>
    <tableColumn id="7" xr3:uid="{606766C5-E50B-4190-9E08-130E665DB59E}" name="Tables onglet" dataDxfId="15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6000000}" name="Tableau14" displayName="Tableau14" ref="H1:J3" totalsRowShown="0" headerRowDxfId="134" dataDxfId="132" headerRowBorderDxfId="133">
  <autoFilter ref="H1:J3" xr:uid="{00000000-0009-0000-0100-00000E000000}"/>
  <tableColumns count="3">
    <tableColumn id="1" xr3:uid="{00000000-0010-0000-0600-000001000000}" name="ATTR" dataDxfId="131"/>
    <tableColumn id="2" xr3:uid="{00000000-0010-0000-0600-000002000000}" name="INTITULE" dataDxfId="130"/>
    <tableColumn id="3" xr3:uid="{00000000-0010-0000-0600-000003000000}" name="TOTAL" dataDxfId="129" dataCellStyle="Monétair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0B140D-8619-4622-A7B2-9B0258B63241}" name="t_Ligne_01" displayName="t_Ligne_01" ref="A1:F2" totalsRowShown="0" headerRowDxfId="128" dataDxfId="127" tableBorderDxfId="126">
  <autoFilter ref="A1:F2" xr:uid="{600B140D-8619-4622-A7B2-9B0258B63241}"/>
  <tableColumns count="6">
    <tableColumn id="1" xr3:uid="{FA401C20-489D-471D-A288-98E43DC75A0A}" name="EQUIPEMENT" dataDxfId="125"/>
    <tableColumn id="2" xr3:uid="{13CF480C-0AFB-45CD-A57B-E228E9011F02}" name="OT" dataDxfId="124"/>
    <tableColumn id="3" xr3:uid="{FB3F3DCD-7568-4F98-94D6-E7F28343669A}" name="COUT" dataDxfId="123"/>
    <tableColumn id="4" xr3:uid="{2E191EB5-335F-4608-8801-903D4DD0D385}" name="INTITULE OT" dataDxfId="122"/>
    <tableColumn id="5" xr3:uid="{AE5F7FC2-277A-4A63-AC3C-4C907FBC11AE}" name="ATTRIBUTION" dataDxfId="121"/>
    <tableColumn id="6" xr3:uid="{2AEC2587-440F-4E49-8F2A-B004A063617E}" name="COMMENTAIRE" dataDxfId="12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8000000}" name="Tableau16" displayName="Tableau16" ref="H1:J7" totalsRowShown="0" headerRowDxfId="106" headerRowBorderDxfId="105" tableBorderDxfId="104" totalsRowBorderDxfId="103">
  <autoFilter ref="H1:J7" xr:uid="{00000000-0009-0000-0100-000010000000}"/>
  <tableColumns count="3">
    <tableColumn id="1" xr3:uid="{00000000-0010-0000-0800-000001000000}" name="ATTR" dataDxfId="102"/>
    <tableColumn id="2" xr3:uid="{00000000-0010-0000-0800-000002000000}" name="INTITULE" dataDxfId="101"/>
    <tableColumn id="3" xr3:uid="{00000000-0010-0000-0800-000003000000}" name="TOTAL" dataDxfId="100" dataCellStyle="Monétaire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76421EA-A796-47E7-8612-EF43E7704F05}" name="t_Ligne_02" displayName="t_Ligne_02" ref="A1:F2" totalsRowShown="0" headerRowDxfId="99" dataDxfId="98" tableBorderDxfId="97">
  <autoFilter ref="A1:F2" xr:uid="{276421EA-A796-47E7-8612-EF43E7704F05}"/>
  <tableColumns count="6">
    <tableColumn id="1" xr3:uid="{CB5D7322-7240-4F70-BB65-0973D334108F}" name="EQUIPEMENT" dataDxfId="96"/>
    <tableColumn id="2" xr3:uid="{E1A38B23-5BD0-4684-A7E5-077EA41A1E07}" name="OT" dataDxfId="95"/>
    <tableColumn id="3" xr3:uid="{D4BDC87B-44B1-41BC-B854-079BFC4B4D3D}" name="COUT" dataDxfId="94" dataCellStyle="Monétaire"/>
    <tableColumn id="4" xr3:uid="{D8AC52A1-CB8B-4F13-8D0A-A2B1CEB7BD3C}" name="INTITULE OT" dataDxfId="93"/>
    <tableColumn id="5" xr3:uid="{1542082F-12D8-4EE1-9CED-FCC6081EA77D}" name="ATTRIBUTION" dataDxfId="92"/>
    <tableColumn id="6" xr3:uid="{3F105A91-A78B-4ECE-96D9-CB186A9DF6B4}" name="COMMENTAIRE" dataDxfId="91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A000000}" name="Tableau18" displayName="Tableau18" ref="H1:J7" totalsRowShown="0" headerRowDxfId="77" headerRowBorderDxfId="76" tableBorderDxfId="75" totalsRowBorderDxfId="74">
  <autoFilter ref="H1:J7" xr:uid="{00000000-0009-0000-0100-000012000000}"/>
  <tableColumns count="3">
    <tableColumn id="1" xr3:uid="{00000000-0010-0000-0A00-000001000000}" name="ATTR" dataDxfId="73"/>
    <tableColumn id="2" xr3:uid="{00000000-0010-0000-0A00-000002000000}" name="INTITULE" dataDxfId="72"/>
    <tableColumn id="3" xr3:uid="{00000000-0010-0000-0A00-000003000000}" name="TOTAL" dataDxfId="71" dataCellStyle="Monétaire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869BC8B-82A9-464D-92F2-713B0AE04E7F}" name="t_Ligne_03" displayName="t_Ligne_03" ref="A1:F2" totalsRowShown="0" headerRowDxfId="70" dataDxfId="69" tableBorderDxfId="68">
  <autoFilter ref="A1:F2" xr:uid="{F869BC8B-82A9-464D-92F2-713B0AE04E7F}"/>
  <tableColumns count="6">
    <tableColumn id="1" xr3:uid="{D8FBBB9F-6448-4E53-982C-68DD0408A11B}" name="EQUIPEMENT" dataDxfId="67"/>
    <tableColumn id="2" xr3:uid="{89AE3728-0BEB-4FA5-AEAD-96BE63203085}" name="OT" dataDxfId="66"/>
    <tableColumn id="3" xr3:uid="{A8789331-CE9C-4150-ACB4-66F4332D52CA}" name="COUT" dataDxfId="65" dataCellStyle="Monétaire"/>
    <tableColumn id="4" xr3:uid="{26FA80C6-F55B-4603-BF8B-D4E4CAE9F0FE}" name="INTITULE OT" dataDxfId="64"/>
    <tableColumn id="5" xr3:uid="{F494BD4A-E756-4953-B931-BDA1DF5DAAF1}" name="ATTRIBUTION" dataDxfId="63"/>
    <tableColumn id="6" xr3:uid="{69582F6E-D0E3-4D44-AB30-B9DBACB59537}" name="COMMENTAIRE" dataDxfId="6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C000000}" name="Tableau6" displayName="Tableau6" ref="H1:J7" totalsRowShown="0" headerRowDxfId="54" headerRowBorderDxfId="53">
  <autoFilter ref="H1:J7" xr:uid="{00000000-0009-0000-0100-000006000000}"/>
  <tableColumns count="3">
    <tableColumn id="1" xr3:uid="{00000000-0010-0000-0C00-000001000000}" name="ATTR" dataDxfId="52"/>
    <tableColumn id="2" xr3:uid="{00000000-0010-0000-0C00-000002000000}" name="INTITULE"/>
    <tableColumn id="3" xr3:uid="{00000000-0010-0000-0C00-000003000000}" name="COUT" dataDxfId="51" dataCellStyle="Monétaire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F0EE332-13AA-4CD6-8282-10C9B7FA6E65}" name="t_Ligne_05" displayName="t_Ligne_05" ref="A1:F2" totalsRowShown="0" headerRowDxfId="50" dataDxfId="49" tableBorderDxfId="48">
  <autoFilter ref="A1:F2" xr:uid="{7F0EE332-13AA-4CD6-8282-10C9B7FA6E65}"/>
  <tableColumns count="6">
    <tableColumn id="1" xr3:uid="{C2CEF2B4-0B05-4AC2-B09A-F2EFE295A0C4}" name="EQUIPEMENT" dataDxfId="47"/>
    <tableColumn id="2" xr3:uid="{D65CC2E1-7233-4320-B57E-9BEE44A891F8}" name="OT" dataDxfId="46"/>
    <tableColumn id="3" xr3:uid="{6698981B-0893-404C-A94F-0D210C30315C}" name="COUT" dataDxfId="45" dataCellStyle="Monétaire"/>
    <tableColumn id="4" xr3:uid="{577FED97-8901-4812-8B70-F0AA1A6E909F}" name="INTITULE OT" dataDxfId="44"/>
    <tableColumn id="5" xr3:uid="{BF25D35E-1D7A-437B-A183-0FE7C8D22CCB}" name="ATTRIBUTION" dataDxfId="43"/>
    <tableColumn id="6" xr3:uid="{2D2CC64A-D21D-433F-9C6A-3FB56AAD241C}" name="COMMENTAIRE" dataDxfId="4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E000000}" name="Tableau20" displayName="Tableau20" ref="H1:J9" totalsRowShown="0" headerRowDxfId="12" headerRowBorderDxfId="11" tableBorderDxfId="10">
  <autoFilter ref="H1:J9" xr:uid="{00000000-0009-0000-0100-000014000000}"/>
  <tableColumns count="3">
    <tableColumn id="1" xr3:uid="{00000000-0010-0000-0E00-000001000000}" name="ATTR"/>
    <tableColumn id="2" xr3:uid="{00000000-0010-0000-0E00-000002000000}" name="INTITULE"/>
    <tableColumn id="3" xr3:uid="{00000000-0010-0000-0E00-000003000000}" name="COUT" dataDxfId="9" dataCellStyle="Monétaire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C3AEB6D-6F5E-42A2-A464-26B0BF07332A}" name="t_Ligne_10" displayName="t_Ligne_10" ref="A1:F2" totalsRowShown="0" headerRowDxfId="8" dataDxfId="7" tableBorderDxfId="6">
  <autoFilter ref="A1:F2" xr:uid="{7C3AEB6D-6F5E-42A2-A464-26B0BF07332A}"/>
  <tableColumns count="6">
    <tableColumn id="1" xr3:uid="{56439DDD-0123-4F56-9FC0-2564B1F5E139}" name="EQUIPEMENT" dataDxfId="5"/>
    <tableColumn id="2" xr3:uid="{E93C3876-1F8A-4130-9E18-C91FD70DB2EC}" name="OT" dataDxfId="4"/>
    <tableColumn id="3" xr3:uid="{A8CE1863-DB19-48EF-960C-80842B9CFEE8}" name="COUT" dataDxfId="3" dataCellStyle="Monétaire"/>
    <tableColumn id="4" xr3:uid="{97F9BF8E-B08A-4888-854B-1898973B7CD4}" name="INTITULE OT" dataDxfId="2"/>
    <tableColumn id="5" xr3:uid="{FF2850F5-941F-429B-B263-4300DFAD121B}" name="ATTRIBUTION" dataDxfId="1"/>
    <tableColumn id="6" xr3:uid="{CB590814-532A-44CD-806C-B9F929F9478E}" name="COMMEN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table" Target="../tables/table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9AA0C-5ADD-45BF-BE2E-50CE02222463}">
  <sheetPr codeName="Feuil2"/>
  <dimension ref="A1:AG8"/>
  <sheetViews>
    <sheetView topLeftCell="V1" workbookViewId="0">
      <pane ySplit="2" topLeftCell="A3" activePane="bottomLeft" state="frozen"/>
      <selection pane="bottomLeft" activeCell="AG3" sqref="AG3"/>
    </sheetView>
  </sheetViews>
  <sheetFormatPr baseColWidth="10" defaultRowHeight="14.4" x14ac:dyDescent="0.3"/>
  <cols>
    <col min="3" max="3" width="13.88671875" customWidth="1"/>
    <col min="6" max="6" width="37.109375" bestFit="1" customWidth="1"/>
    <col min="7" max="7" width="22.109375" customWidth="1"/>
    <col min="11" max="11" width="11.88671875" customWidth="1"/>
    <col min="13" max="13" width="18.88671875" bestFit="1" customWidth="1"/>
    <col min="14" max="14" width="34.44140625" bestFit="1" customWidth="1"/>
    <col min="15" max="15" width="11.6640625" customWidth="1"/>
    <col min="16" max="16" width="11.88671875" customWidth="1"/>
    <col min="17" max="17" width="11" customWidth="1"/>
    <col min="18" max="18" width="19.5546875" customWidth="1"/>
    <col min="20" max="20" width="19.109375" customWidth="1"/>
    <col min="21" max="21" width="34.44140625" bestFit="1" customWidth="1"/>
    <col min="22" max="22" width="12" customWidth="1"/>
    <col min="23" max="23" width="21.88671875" customWidth="1"/>
    <col min="29" max="30" width="13.109375" customWidth="1"/>
    <col min="31" max="31" width="16.5546875" customWidth="1"/>
    <col min="32" max="32" width="12.5546875" customWidth="1"/>
    <col min="33" max="33" width="44.5546875" bestFit="1" customWidth="1"/>
  </cols>
  <sheetData>
    <row r="1" spans="1:33" s="74" customFormat="1" ht="45.9" customHeight="1" x14ac:dyDescent="0.3"/>
    <row r="2" spans="1:33" x14ac:dyDescent="0.3">
      <c r="A2" s="45" t="s">
        <v>54</v>
      </c>
      <c r="B2" s="45" t="s">
        <v>55</v>
      </c>
      <c r="C2" s="45" t="s">
        <v>56</v>
      </c>
      <c r="D2" s="45" t="s">
        <v>57</v>
      </c>
      <c r="E2" s="45" t="s">
        <v>58</v>
      </c>
      <c r="F2" s="45" t="s">
        <v>59</v>
      </c>
      <c r="G2" s="45" t="s">
        <v>60</v>
      </c>
      <c r="H2" s="45" t="s">
        <v>61</v>
      </c>
      <c r="I2" s="45" t="s">
        <v>62</v>
      </c>
      <c r="J2" s="45" t="s">
        <v>63</v>
      </c>
      <c r="K2" s="45" t="s">
        <v>64</v>
      </c>
      <c r="L2" s="45" t="s">
        <v>65</v>
      </c>
      <c r="M2" s="45" t="s">
        <v>66</v>
      </c>
      <c r="N2" s="45" t="s">
        <v>67</v>
      </c>
      <c r="O2" s="46" t="s">
        <v>68</v>
      </c>
      <c r="P2" s="46" t="s">
        <v>69</v>
      </c>
      <c r="Q2" s="46" t="s">
        <v>70</v>
      </c>
      <c r="R2" s="47" t="s">
        <v>71</v>
      </c>
      <c r="S2" s="46" t="s">
        <v>72</v>
      </c>
      <c r="T2" s="45" t="s">
        <v>73</v>
      </c>
      <c r="U2" s="45" t="s">
        <v>74</v>
      </c>
      <c r="V2" s="45" t="s">
        <v>75</v>
      </c>
      <c r="W2" s="45" t="s">
        <v>76</v>
      </c>
      <c r="X2" s="45" t="s">
        <v>77</v>
      </c>
      <c r="Y2" s="45" t="s">
        <v>78</v>
      </c>
      <c r="Z2" s="45" t="s">
        <v>79</v>
      </c>
      <c r="AA2" s="45" t="s">
        <v>80</v>
      </c>
      <c r="AB2" s="45" t="s">
        <v>81</v>
      </c>
      <c r="AC2" s="45" t="s">
        <v>82</v>
      </c>
      <c r="AD2" s="45" t="s">
        <v>83</v>
      </c>
      <c r="AE2" s="45" t="s">
        <v>84</v>
      </c>
      <c r="AF2" s="48" t="s">
        <v>85</v>
      </c>
      <c r="AG2" s="49" t="s">
        <v>86</v>
      </c>
    </row>
    <row r="3" spans="1:33" x14ac:dyDescent="0.3">
      <c r="A3" s="50">
        <v>402051199</v>
      </c>
      <c r="B3" t="s">
        <v>95</v>
      </c>
      <c r="C3" t="s">
        <v>103</v>
      </c>
      <c r="D3" t="s">
        <v>100</v>
      </c>
      <c r="E3" t="s">
        <v>97</v>
      </c>
      <c r="F3" t="s">
        <v>0</v>
      </c>
      <c r="G3" t="s">
        <v>0</v>
      </c>
      <c r="H3" t="s">
        <v>0</v>
      </c>
      <c r="I3" t="s">
        <v>101</v>
      </c>
      <c r="J3" t="s">
        <v>104</v>
      </c>
      <c r="K3" t="s">
        <v>105</v>
      </c>
      <c r="L3" t="s">
        <v>102</v>
      </c>
      <c r="M3" t="s">
        <v>0</v>
      </c>
      <c r="O3" s="44">
        <v>44631</v>
      </c>
      <c r="P3" s="44">
        <v>44631</v>
      </c>
      <c r="Q3" s="44">
        <v>44631</v>
      </c>
      <c r="R3">
        <v>22.68</v>
      </c>
      <c r="S3" t="s">
        <v>99</v>
      </c>
      <c r="T3" t="s">
        <v>50</v>
      </c>
      <c r="U3" t="s">
        <v>46</v>
      </c>
      <c r="V3" t="s">
        <v>0</v>
      </c>
      <c r="W3" t="s">
        <v>0</v>
      </c>
      <c r="X3">
        <v>10</v>
      </c>
      <c r="Y3" t="s">
        <v>0</v>
      </c>
      <c r="Z3" t="s">
        <v>0</v>
      </c>
      <c r="AA3" t="s">
        <v>40</v>
      </c>
      <c r="AB3" t="s">
        <v>106</v>
      </c>
      <c r="AF3" t="s">
        <v>90</v>
      </c>
      <c r="AG3" s="42" t="e">
        <f>IF(ISNA(VLOOKUP(VALUE(A3),#REF!,3,0)),"",(VLOOKUP(VALUE(A3),#REF!,3,0)))</f>
        <v>#REF!</v>
      </c>
    </row>
    <row r="4" spans="1:33" x14ac:dyDescent="0.3">
      <c r="A4" s="50">
        <v>402082240</v>
      </c>
      <c r="B4" t="s">
        <v>95</v>
      </c>
      <c r="C4" t="s">
        <v>107</v>
      </c>
      <c r="D4" t="s">
        <v>96</v>
      </c>
      <c r="E4" t="s">
        <v>97</v>
      </c>
      <c r="F4" t="s">
        <v>0</v>
      </c>
      <c r="G4" t="s">
        <v>0</v>
      </c>
      <c r="H4" t="s">
        <v>0</v>
      </c>
      <c r="I4" t="s">
        <v>7</v>
      </c>
      <c r="J4" t="s">
        <v>0</v>
      </c>
      <c r="K4" t="s">
        <v>0</v>
      </c>
      <c r="L4" t="s">
        <v>98</v>
      </c>
      <c r="M4" t="s">
        <v>108</v>
      </c>
      <c r="N4" t="s">
        <v>39</v>
      </c>
      <c r="O4" s="44">
        <v>44634</v>
      </c>
      <c r="P4" s="44">
        <v>44634</v>
      </c>
      <c r="Q4" s="44">
        <v>44634</v>
      </c>
      <c r="R4">
        <v>1.43</v>
      </c>
      <c r="S4" t="s">
        <v>99</v>
      </c>
      <c r="T4" t="s">
        <v>51</v>
      </c>
      <c r="U4" t="s">
        <v>43</v>
      </c>
      <c r="V4" t="s">
        <v>52</v>
      </c>
      <c r="W4" t="s">
        <v>53</v>
      </c>
      <c r="X4">
        <v>11</v>
      </c>
      <c r="Y4" t="s">
        <v>0</v>
      </c>
      <c r="Z4" t="s">
        <v>0</v>
      </c>
      <c r="AA4" t="s">
        <v>40</v>
      </c>
      <c r="AB4" t="e">
        <v>#N/A</v>
      </c>
      <c r="AF4" t="s">
        <v>89</v>
      </c>
      <c r="AG4" s="42" t="e">
        <f>IF(ISNA(VLOOKUP(VALUE(A4),#REF!,3,0)),"",(VLOOKUP(VALUE(A4),#REF!,3,0)))</f>
        <v>#REF!</v>
      </c>
    </row>
    <row r="5" spans="1:33" x14ac:dyDescent="0.3">
      <c r="A5" s="50">
        <v>402082325</v>
      </c>
      <c r="B5" t="s">
        <v>95</v>
      </c>
      <c r="C5" t="s">
        <v>109</v>
      </c>
      <c r="D5" t="s">
        <v>96</v>
      </c>
      <c r="E5" t="s">
        <v>97</v>
      </c>
      <c r="F5" t="s">
        <v>0</v>
      </c>
      <c r="G5" t="s">
        <v>0</v>
      </c>
      <c r="H5" t="s">
        <v>0</v>
      </c>
      <c r="I5" t="s">
        <v>7</v>
      </c>
      <c r="J5" t="s">
        <v>0</v>
      </c>
      <c r="K5" t="s">
        <v>0</v>
      </c>
      <c r="L5" t="s">
        <v>98</v>
      </c>
      <c r="M5" t="s">
        <v>110</v>
      </c>
      <c r="N5" t="s">
        <v>39</v>
      </c>
      <c r="O5" s="44">
        <v>44634</v>
      </c>
      <c r="P5" s="44">
        <v>44634</v>
      </c>
      <c r="Q5" s="44">
        <v>44634</v>
      </c>
      <c r="R5">
        <v>12.5</v>
      </c>
      <c r="S5" t="s">
        <v>99</v>
      </c>
      <c r="T5" t="s">
        <v>47</v>
      </c>
      <c r="U5" t="s">
        <v>48</v>
      </c>
      <c r="V5" t="s">
        <v>49</v>
      </c>
      <c r="W5" t="s">
        <v>34</v>
      </c>
      <c r="X5">
        <v>11</v>
      </c>
      <c r="Y5" t="s">
        <v>0</v>
      </c>
      <c r="Z5" t="s">
        <v>0</v>
      </c>
      <c r="AA5" t="s">
        <v>40</v>
      </c>
      <c r="AB5" t="e">
        <v>#N/A</v>
      </c>
      <c r="AF5" t="s">
        <v>89</v>
      </c>
      <c r="AG5" s="42" t="e">
        <f>IF(ISNA(VLOOKUP(VALUE(A5),#REF!,3,0)),"",(VLOOKUP(VALUE(A5),#REF!,3,0)))</f>
        <v>#REF!</v>
      </c>
    </row>
    <row r="6" spans="1:33" x14ac:dyDescent="0.3">
      <c r="A6" s="50">
        <v>402082325</v>
      </c>
      <c r="B6" t="s">
        <v>95</v>
      </c>
      <c r="C6" t="s">
        <v>109</v>
      </c>
      <c r="D6" t="s">
        <v>96</v>
      </c>
      <c r="E6" t="s">
        <v>97</v>
      </c>
      <c r="F6" t="s">
        <v>0</v>
      </c>
      <c r="G6" t="s">
        <v>0</v>
      </c>
      <c r="H6" t="s">
        <v>0</v>
      </c>
      <c r="I6" t="s">
        <v>7</v>
      </c>
      <c r="J6" t="s">
        <v>0</v>
      </c>
      <c r="K6" t="s">
        <v>0</v>
      </c>
      <c r="L6" t="s">
        <v>98</v>
      </c>
      <c r="M6" t="s">
        <v>110</v>
      </c>
      <c r="N6" t="s">
        <v>39</v>
      </c>
      <c r="O6" s="44">
        <v>44634</v>
      </c>
      <c r="P6" s="44">
        <v>44634</v>
      </c>
      <c r="Q6" s="44">
        <v>44634</v>
      </c>
      <c r="R6">
        <v>12.5</v>
      </c>
      <c r="S6" t="s">
        <v>99</v>
      </c>
      <c r="T6" t="s">
        <v>47</v>
      </c>
      <c r="U6" t="s">
        <v>48</v>
      </c>
      <c r="V6" t="s">
        <v>49</v>
      </c>
      <c r="W6" t="s">
        <v>34</v>
      </c>
      <c r="X6">
        <v>11</v>
      </c>
      <c r="Y6" t="s">
        <v>0</v>
      </c>
      <c r="Z6" t="s">
        <v>0</v>
      </c>
      <c r="AA6" t="s">
        <v>40</v>
      </c>
      <c r="AB6" t="e">
        <v>#N/A</v>
      </c>
      <c r="AF6" t="s">
        <v>89</v>
      </c>
      <c r="AG6" s="42" t="e">
        <f>IF(ISNA(VLOOKUP(VALUE(A6),#REF!,3,0)),"",(VLOOKUP(VALUE(A6),#REF!,3,0)))</f>
        <v>#REF!</v>
      </c>
    </row>
    <row r="7" spans="1:33" x14ac:dyDescent="0.3">
      <c r="A7" s="50">
        <v>402075221</v>
      </c>
      <c r="B7" t="s">
        <v>95</v>
      </c>
      <c r="C7" t="s">
        <v>111</v>
      </c>
      <c r="D7" t="s">
        <v>100</v>
      </c>
      <c r="E7" t="s">
        <v>97</v>
      </c>
      <c r="F7" t="s">
        <v>0</v>
      </c>
      <c r="G7" t="s">
        <v>0</v>
      </c>
      <c r="H7" t="s">
        <v>0</v>
      </c>
      <c r="I7" t="s">
        <v>101</v>
      </c>
      <c r="J7" t="s">
        <v>112</v>
      </c>
      <c r="K7" t="s">
        <v>113</v>
      </c>
      <c r="L7" t="s">
        <v>102</v>
      </c>
      <c r="M7" t="s">
        <v>0</v>
      </c>
      <c r="N7" t="s">
        <v>39</v>
      </c>
      <c r="O7" s="44">
        <v>44634</v>
      </c>
      <c r="P7" s="44">
        <v>44634</v>
      </c>
      <c r="Q7" s="44">
        <v>44634</v>
      </c>
      <c r="R7">
        <v>121.1</v>
      </c>
      <c r="S7" t="s">
        <v>99</v>
      </c>
      <c r="T7" t="s">
        <v>41</v>
      </c>
      <c r="U7" t="s">
        <v>44</v>
      </c>
      <c r="V7" t="s">
        <v>0</v>
      </c>
      <c r="W7" t="s">
        <v>0</v>
      </c>
      <c r="X7">
        <v>11</v>
      </c>
      <c r="Y7" t="s">
        <v>0</v>
      </c>
      <c r="Z7" t="s">
        <v>0</v>
      </c>
      <c r="AA7" t="s">
        <v>40</v>
      </c>
      <c r="AB7" t="s">
        <v>114</v>
      </c>
      <c r="AF7" t="s">
        <v>87</v>
      </c>
      <c r="AG7" s="42" t="e">
        <f>IF(ISNA(VLOOKUP(VALUE(A7),#REF!,3,0)),"",(VLOOKUP(VALUE(A7),#REF!,3,0)))</f>
        <v>#REF!</v>
      </c>
    </row>
    <row r="8" spans="1:33" x14ac:dyDescent="0.3">
      <c r="A8" t="s">
        <v>117</v>
      </c>
      <c r="B8" t="s">
        <v>95</v>
      </c>
      <c r="C8" t="s">
        <v>118</v>
      </c>
      <c r="D8" t="s">
        <v>100</v>
      </c>
      <c r="E8" t="s">
        <v>97</v>
      </c>
      <c r="F8" t="s">
        <v>0</v>
      </c>
      <c r="G8" t="s">
        <v>0</v>
      </c>
      <c r="H8" t="s">
        <v>0</v>
      </c>
      <c r="I8" t="s">
        <v>101</v>
      </c>
      <c r="J8" t="s">
        <v>119</v>
      </c>
      <c r="K8" t="s">
        <v>120</v>
      </c>
      <c r="L8" t="s">
        <v>121</v>
      </c>
      <c r="M8" t="s">
        <v>0</v>
      </c>
      <c r="N8" t="s">
        <v>42</v>
      </c>
      <c r="O8" s="44">
        <v>44631</v>
      </c>
      <c r="P8" s="44">
        <v>44631</v>
      </c>
      <c r="Q8" s="44">
        <v>44631</v>
      </c>
      <c r="R8">
        <v>378.35</v>
      </c>
      <c r="S8" t="s">
        <v>99</v>
      </c>
      <c r="T8" t="s">
        <v>45</v>
      </c>
      <c r="U8" t="s">
        <v>46</v>
      </c>
      <c r="V8" t="s">
        <v>0</v>
      </c>
      <c r="W8" t="s">
        <v>0</v>
      </c>
      <c r="X8">
        <v>10</v>
      </c>
      <c r="Y8" t="s">
        <v>0</v>
      </c>
      <c r="Z8" t="s">
        <v>0</v>
      </c>
      <c r="AA8" t="s">
        <v>40</v>
      </c>
      <c r="AB8" t="s">
        <v>122</v>
      </c>
      <c r="AF8" t="s">
        <v>88</v>
      </c>
      <c r="AG8" s="42" t="e">
        <f>IF(ISNA(VLOOKUP(VALUE(A8),#REF!,3,0)),"",(VLOOKUP(VALUE(A8),#REF!,3,0)))</f>
        <v>#REF!</v>
      </c>
    </row>
  </sheetData>
  <mergeCells count="1">
    <mergeCell ref="A1:XFD1"/>
  </mergeCells>
  <pageMargins left="0.7" right="0.7" top="0.75" bottom="0.75" header="0.3" footer="0.3"/>
  <pageSetup paperSize="9" orientation="portrait" r:id="rId1"/>
  <headerFooter>
    <oddFooter>&amp;R&amp;1#&amp;"Calibri"&amp;10&amp;KD50032Sigma in Europe | Confidential Information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CA21DC-B235-4DB6-A5A0-11926FE77DF3}">
  <sheetPr codeName="Feuil22"/>
  <dimension ref="A1:G5"/>
  <sheetViews>
    <sheetView tabSelected="1" zoomScale="84" workbookViewId="0">
      <selection activeCell="B13" sqref="B13"/>
    </sheetView>
  </sheetViews>
  <sheetFormatPr baseColWidth="10" defaultRowHeight="14.4" x14ac:dyDescent="0.3"/>
  <cols>
    <col min="1" max="1" width="29.109375" style="58" customWidth="1"/>
    <col min="2" max="2" width="23.109375" customWidth="1"/>
    <col min="4" max="4" width="11.88671875" style="6" bestFit="1" customWidth="1"/>
    <col min="5" max="5" width="45.88671875" bestFit="1" customWidth="1"/>
    <col min="6" max="6" width="14.44140625" bestFit="1" customWidth="1"/>
    <col min="7" max="7" width="13.5546875" bestFit="1" customWidth="1"/>
  </cols>
  <sheetData>
    <row r="1" spans="1:7" x14ac:dyDescent="0.3">
      <c r="A1" s="57" t="s">
        <v>32</v>
      </c>
      <c r="B1" s="51" t="s">
        <v>91</v>
      </c>
      <c r="C1" s="51" t="s">
        <v>92</v>
      </c>
      <c r="D1" s="51" t="s">
        <v>93</v>
      </c>
      <c r="E1" s="51" t="s">
        <v>86</v>
      </c>
      <c r="F1" s="52" t="s">
        <v>94</v>
      </c>
      <c r="G1" s="51" t="s">
        <v>127</v>
      </c>
    </row>
    <row r="2" spans="1:7" x14ac:dyDescent="0.3">
      <c r="A2" s="58" t="str">
        <f>VLOOKUP(VALUE(Feuil2!C2),Tableau37[],20,FALSE)</f>
        <v>FA05-SAU-EMB-L001</v>
      </c>
      <c r="B2" s="50" t="str">
        <f>VLOOKUP(VALUE(Feuil2!C2),Tableau37[],23,FALSE)</f>
        <v/>
      </c>
      <c r="C2">
        <v>402051199</v>
      </c>
      <c r="D2">
        <v>22.680000305175781</v>
      </c>
      <c r="E2" s="50" t="e">
        <f>VLOOKUP(VALUE(Feuil2!C2),Tableau37[],33,FALSE)</f>
        <v>#REF!</v>
      </c>
      <c r="F2" s="50" t="str">
        <f>VLOOKUP(VALUE(Feuil2!C2),Tableau37[],32,FALSE)</f>
        <v>PM07</v>
      </c>
      <c r="G2" s="50" t="s">
        <v>123</v>
      </c>
    </row>
    <row r="3" spans="1:7" x14ac:dyDescent="0.3">
      <c r="A3" s="58" t="str">
        <f>VLOOKUP(VALUE(Feuil2!C3),Tableau37[],20,FALSE)</f>
        <v>FA05-SAU-EMB-L002</v>
      </c>
      <c r="B3" s="50" t="str">
        <f>VLOOKUP(VALUE(Feuil2!C3),Tableau37[],23,FALSE)</f>
        <v>COUPEUSE INOTEC N°260</v>
      </c>
      <c r="C3">
        <v>402082240</v>
      </c>
      <c r="D3" s="6">
        <v>1.4299999475479126</v>
      </c>
      <c r="E3" s="50" t="e">
        <f>VLOOKUP(VALUE(Feuil2!C3),Tableau37[],33,FALSE)</f>
        <v>#REF!</v>
      </c>
      <c r="F3" s="50" t="str">
        <f>VLOOKUP(VALUE(Feuil2!C3),Tableau37[],32,FALSE)</f>
        <v>PM10</v>
      </c>
      <c r="G3" s="50" t="s">
        <v>124</v>
      </c>
    </row>
    <row r="4" spans="1:7" x14ac:dyDescent="0.3">
      <c r="A4" s="58" t="str">
        <f>VLOOKUP(VALUE(Feuil2!C4),Tableau37[],20,FALSE)</f>
        <v>FA05-SAU-EMB-L003</v>
      </c>
      <c r="B4" s="50" t="str">
        <f>VLOOKUP(VALUE(Feuil2!C4),Tableau37[],23,FALSE)</f>
        <v>PVLH 241 N° 17534</v>
      </c>
      <c r="C4">
        <v>402082325</v>
      </c>
      <c r="D4" s="6">
        <v>25</v>
      </c>
      <c r="E4" s="50" t="e">
        <f>VLOOKUP(VALUE(Feuil2!C4),Tableau37[],33,FALSE)</f>
        <v>#REF!</v>
      </c>
      <c r="F4" s="50" t="str">
        <f>VLOOKUP(VALUE(Feuil2!C4),Tableau37[],32,FALSE)</f>
        <v>PM10</v>
      </c>
      <c r="G4" s="50" t="s">
        <v>125</v>
      </c>
    </row>
    <row r="5" spans="1:7" x14ac:dyDescent="0.3">
      <c r="A5" s="58" t="str">
        <f>VLOOKUP(VALUE(Feuil2!C5),Tableau37[],20,FALSE)</f>
        <v>FA05-SAU-EMB-L010</v>
      </c>
      <c r="B5" s="50" t="str">
        <f>VLOOKUP(VALUE(Feuil2!C5),Tableau37[],23,FALSE)</f>
        <v/>
      </c>
      <c r="C5">
        <v>402075221</v>
      </c>
      <c r="D5" s="6">
        <v>121.09999847412109</v>
      </c>
      <c r="E5" s="50" t="e">
        <f>VLOOKUP(VALUE(Feuil2!C5),Tableau37[],33,FALSE)</f>
        <v>#REF!</v>
      </c>
      <c r="F5" s="50" t="str">
        <f>VLOOKUP(VALUE(Feuil2!C5),Tableau37[],32,FALSE)</f>
        <v>PM08</v>
      </c>
      <c r="G5" s="50" t="s">
        <v>126</v>
      </c>
    </row>
  </sheetData>
  <pageMargins left="0.7" right="0.7" top="0.75" bottom="0.75" header="0.3" footer="0.3"/>
  <pageSetup paperSize="9" orientation="portrait" r:id="rId1"/>
  <headerFooter>
    <oddFooter>&amp;R&amp;1#&amp;"Calibri"&amp;10&amp;KD50032Sigma in Europe | Confidential Information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M31"/>
  <sheetViews>
    <sheetView zoomScaleNormal="100" workbookViewId="0">
      <pane ySplit="1" topLeftCell="A2" activePane="bottomLeft" state="frozen"/>
      <selection pane="bottomLeft" activeCell="A2" sqref="A2:E2"/>
    </sheetView>
  </sheetViews>
  <sheetFormatPr baseColWidth="10" defaultColWidth="10.6640625" defaultRowHeight="14.4" x14ac:dyDescent="0.3"/>
  <cols>
    <col min="1" max="1" width="24.44140625" style="66" bestFit="1" customWidth="1"/>
    <col min="2" max="2" width="11.5546875" style="66" customWidth="1"/>
    <col min="3" max="3" width="14.5546875" style="66" bestFit="1" customWidth="1"/>
    <col min="4" max="4" width="46" style="66" bestFit="1" customWidth="1"/>
    <col min="5" max="5" width="23.33203125" style="66" bestFit="1" customWidth="1"/>
    <col min="6" max="6" width="25.44140625" style="66" bestFit="1" customWidth="1"/>
    <col min="7" max="7" width="10.6640625" style="66"/>
    <col min="8" max="8" width="12.33203125" style="66" bestFit="1" customWidth="1"/>
    <col min="9" max="9" width="20.33203125" style="66" bestFit="1" customWidth="1"/>
    <col min="10" max="10" width="13.88671875" style="66" bestFit="1" customWidth="1"/>
    <col min="11" max="11" width="1.5546875" style="66" customWidth="1"/>
    <col min="12" max="12" width="19.88671875" style="66" bestFit="1" customWidth="1"/>
    <col min="13" max="16384" width="10.6640625" style="66"/>
  </cols>
  <sheetData>
    <row r="1" spans="1:13" x14ac:dyDescent="0.3">
      <c r="A1" s="63" t="s">
        <v>20</v>
      </c>
      <c r="B1" s="64" t="s">
        <v>1</v>
      </c>
      <c r="C1" s="65" t="s">
        <v>2</v>
      </c>
      <c r="D1" s="64" t="s">
        <v>16</v>
      </c>
      <c r="E1" s="64" t="s">
        <v>11</v>
      </c>
      <c r="F1" s="64" t="s">
        <v>10</v>
      </c>
      <c r="H1" s="67" t="s">
        <v>17</v>
      </c>
      <c r="I1" s="67" t="s">
        <v>12</v>
      </c>
      <c r="J1" s="67" t="s">
        <v>13</v>
      </c>
    </row>
    <row r="2" spans="1:13" ht="18" customHeight="1" x14ac:dyDescent="0.3">
      <c r="A2" s="59" t="s">
        <v>0</v>
      </c>
      <c r="B2" s="60">
        <v>402051199</v>
      </c>
      <c r="C2" s="61">
        <v>22.680000305175781</v>
      </c>
      <c r="D2" s="60" t="e">
        <v>#REF!</v>
      </c>
      <c r="E2" s="60" t="s">
        <v>90</v>
      </c>
      <c r="F2" s="62"/>
      <c r="H2" s="21" t="s">
        <v>5</v>
      </c>
      <c r="I2" s="66" t="s">
        <v>3</v>
      </c>
      <c r="J2" s="3">
        <f>SUMIF(E:E,H2,C:C)</f>
        <v>0</v>
      </c>
      <c r="L2" s="66" t="s">
        <v>25</v>
      </c>
      <c r="M2" s="3">
        <f>SUMIF(F:F,L2,C:C)</f>
        <v>0</v>
      </c>
    </row>
    <row r="3" spans="1:13" x14ac:dyDescent="0.3">
      <c r="H3" s="21" t="s">
        <v>23</v>
      </c>
      <c r="I3" s="66" t="s">
        <v>24</v>
      </c>
      <c r="J3" s="3">
        <f>SUMIF(E:E,H3,C:C)</f>
        <v>0</v>
      </c>
    </row>
    <row r="19" spans="9:9" x14ac:dyDescent="0.3">
      <c r="I19" s="68"/>
    </row>
    <row r="20" spans="9:9" x14ac:dyDescent="0.3">
      <c r="I20" s="68"/>
    </row>
    <row r="21" spans="9:9" x14ac:dyDescent="0.3">
      <c r="I21" s="68"/>
    </row>
    <row r="22" spans="9:9" x14ac:dyDescent="0.3">
      <c r="I22" s="68"/>
    </row>
    <row r="23" spans="9:9" x14ac:dyDescent="0.3">
      <c r="I23" s="68"/>
    </row>
    <row r="24" spans="9:9" x14ac:dyDescent="0.3">
      <c r="I24" s="68"/>
    </row>
    <row r="25" spans="9:9" x14ac:dyDescent="0.3">
      <c r="I25" s="68"/>
    </row>
    <row r="26" spans="9:9" x14ac:dyDescent="0.3">
      <c r="I26" s="68"/>
    </row>
    <row r="27" spans="9:9" x14ac:dyDescent="0.3">
      <c r="I27" s="68"/>
    </row>
    <row r="28" spans="9:9" x14ac:dyDescent="0.3">
      <c r="I28" s="68"/>
    </row>
    <row r="29" spans="9:9" x14ac:dyDescent="0.3">
      <c r="I29" s="68"/>
    </row>
    <row r="30" spans="9:9" x14ac:dyDescent="0.3">
      <c r="I30" s="68"/>
    </row>
    <row r="31" spans="9:9" x14ac:dyDescent="0.3">
      <c r="I31" s="68"/>
    </row>
  </sheetData>
  <conditionalFormatting sqref="E1">
    <cfRule type="cellIs" dxfId="151" priority="19" operator="equal">
      <formula>"S"</formula>
    </cfRule>
    <cfRule type="cellIs" dxfId="150" priority="20" operator="equal">
      <formula>"O"</formula>
    </cfRule>
    <cfRule type="cellIs" dxfId="149" priority="21" operator="equal">
      <formula>"C"</formula>
    </cfRule>
    <cfRule type="cellIs" dxfId="148" priority="22" operator="equal">
      <formula>"E"</formula>
    </cfRule>
  </conditionalFormatting>
  <conditionalFormatting sqref="E1:E2">
    <cfRule type="cellIs" dxfId="147" priority="15" operator="equal">
      <formula>"Q"</formula>
    </cfRule>
    <cfRule type="cellIs" dxfId="146" priority="16" operator="equal">
      <formula>"RD"</formula>
    </cfRule>
    <cfRule type="cellIs" dxfId="145" priority="17" operator="equal">
      <formula>"PA"</formula>
    </cfRule>
    <cfRule type="cellIs" dxfId="144" priority="18" operator="equal">
      <formula>"P"</formula>
    </cfRule>
  </conditionalFormatting>
  <conditionalFormatting sqref="H2">
    <cfRule type="cellIs" dxfId="143" priority="11" operator="equal">
      <formula>"Q"</formula>
    </cfRule>
    <cfRule type="cellIs" dxfId="142" priority="12" operator="equal">
      <formula>"RD"</formula>
    </cfRule>
    <cfRule type="cellIs" dxfId="141" priority="13" operator="equal">
      <formula>"PA"</formula>
    </cfRule>
    <cfRule type="cellIs" dxfId="140" priority="14" operator="equal">
      <formula>"P"</formula>
    </cfRule>
  </conditionalFormatting>
  <conditionalFormatting sqref="H3">
    <cfRule type="cellIs" dxfId="139" priority="3" operator="equal">
      <formula>"Q"</formula>
    </cfRule>
    <cfRule type="cellIs" dxfId="138" priority="4" operator="equal">
      <formula>"RD"</formula>
    </cfRule>
    <cfRule type="cellIs" dxfId="137" priority="5" operator="equal">
      <formula>"PA"</formula>
    </cfRule>
    <cfRule type="cellIs" dxfId="136" priority="6" operator="equal">
      <formula>"P"</formula>
    </cfRule>
  </conditionalFormatting>
  <conditionalFormatting sqref="C1:C2">
    <cfRule type="colorScale" priority="2">
      <colorScale>
        <cfvo type="num" val="0"/>
        <cfvo type="num" val="0"/>
        <color rgb="FF92D050"/>
        <color theme="0"/>
      </colorScale>
    </cfRule>
  </conditionalFormatting>
  <conditionalFormatting sqref="B2">
    <cfRule type="duplicateValues" dxfId="135" priority="87"/>
  </conditionalFormatting>
  <pageMargins left="0.7" right="0.7" top="0.75" bottom="0.75" header="0.3" footer="0.3"/>
  <pageSetup paperSize="9" orientation="portrait" r:id="rId1"/>
  <headerFooter>
    <oddFooter>&amp;R&amp;1#&amp;"Calibri"&amp;10&amp;KD50032Sigma in Europe | Confidential Information</oddFooter>
  </headerFooter>
  <drawing r:id="rId2"/>
  <tableParts count="2"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J7"/>
  <sheetViews>
    <sheetView workbookViewId="0">
      <selection activeCell="A2" sqref="A2:E2"/>
    </sheetView>
  </sheetViews>
  <sheetFormatPr baseColWidth="10" defaultColWidth="10.6640625" defaultRowHeight="14.4" x14ac:dyDescent="0.3"/>
  <cols>
    <col min="1" max="1" width="22.6640625" bestFit="1" customWidth="1"/>
    <col min="2" max="2" width="11.44140625"/>
    <col min="3" max="3" width="14.5546875" bestFit="1" customWidth="1"/>
    <col min="4" max="4" width="47.5546875" customWidth="1"/>
    <col min="5" max="5" width="23.33203125" bestFit="1" customWidth="1"/>
    <col min="6" max="6" width="22.21875" customWidth="1"/>
    <col min="8" max="8" width="11.5546875" customWidth="1"/>
    <col min="9" max="9" width="20.33203125" bestFit="1" customWidth="1"/>
    <col min="10" max="10" width="13.88671875" bestFit="1" customWidth="1"/>
    <col min="13" max="13" width="13.88671875" bestFit="1" customWidth="1"/>
  </cols>
  <sheetData>
    <row r="1" spans="1:10" ht="21" x14ac:dyDescent="0.3">
      <c r="A1" s="69" t="s">
        <v>20</v>
      </c>
      <c r="B1" s="70" t="s">
        <v>1</v>
      </c>
      <c r="C1" s="71" t="s">
        <v>2</v>
      </c>
      <c r="D1" s="70" t="s">
        <v>16</v>
      </c>
      <c r="E1" s="70" t="s">
        <v>11</v>
      </c>
      <c r="F1" s="70" t="s">
        <v>10</v>
      </c>
      <c r="H1" s="13" t="s">
        <v>17</v>
      </c>
      <c r="I1" s="13" t="s">
        <v>12</v>
      </c>
      <c r="J1" s="13" t="s">
        <v>13</v>
      </c>
    </row>
    <row r="2" spans="1:10" x14ac:dyDescent="0.3">
      <c r="A2" s="72" t="s">
        <v>53</v>
      </c>
      <c r="B2">
        <v>402082240</v>
      </c>
      <c r="C2" s="73">
        <v>1.4299999475479126</v>
      </c>
      <c r="D2" s="60" t="e">
        <v>#REF!</v>
      </c>
      <c r="E2" s="60" t="s">
        <v>89</v>
      </c>
      <c r="F2" s="62"/>
      <c r="H2" s="23" t="s">
        <v>5</v>
      </c>
      <c r="I2" s="9" t="s">
        <v>3</v>
      </c>
      <c r="J2" s="24">
        <f>SUMIF(E:E,H2,C:C)</f>
        <v>0</v>
      </c>
    </row>
    <row r="3" spans="1:10" x14ac:dyDescent="0.3">
      <c r="H3" s="25" t="s">
        <v>15</v>
      </c>
      <c r="I3" s="9" t="s">
        <v>4</v>
      </c>
      <c r="J3" s="24">
        <f>SUMIF(E:E,H3,C:C)</f>
        <v>0</v>
      </c>
    </row>
    <row r="4" spans="1:10" x14ac:dyDescent="0.3">
      <c r="H4" s="18"/>
      <c r="I4" s="16" t="s">
        <v>18</v>
      </c>
      <c r="J4" s="24">
        <f>SUM(J2:J3)</f>
        <v>0</v>
      </c>
    </row>
    <row r="5" spans="1:10" x14ac:dyDescent="0.3">
      <c r="H5" s="15"/>
      <c r="I5" s="22" t="s">
        <v>19</v>
      </c>
      <c r="J5" s="26" t="e">
        <f>#REF!</f>
        <v>#REF!</v>
      </c>
    </row>
    <row r="6" spans="1:10" x14ac:dyDescent="0.3">
      <c r="H6" s="15"/>
      <c r="I6" s="2" t="s">
        <v>37</v>
      </c>
      <c r="J6" s="43" t="e">
        <f>J5-J2</f>
        <v>#REF!</v>
      </c>
    </row>
    <row r="7" spans="1:10" x14ac:dyDescent="0.3">
      <c r="H7" s="18"/>
      <c r="I7" s="2" t="s">
        <v>36</v>
      </c>
      <c r="J7" s="43" t="e">
        <f>(J6/#REF!*52)+J2</f>
        <v>#REF!</v>
      </c>
    </row>
  </sheetData>
  <conditionalFormatting sqref="E1">
    <cfRule type="cellIs" dxfId="119" priority="11" operator="equal">
      <formula>"S"</formula>
    </cfRule>
    <cfRule type="cellIs" dxfId="118" priority="12" operator="equal">
      <formula>"O"</formula>
    </cfRule>
    <cfRule type="cellIs" dxfId="117" priority="13" operator="equal">
      <formula>"C"</formula>
    </cfRule>
    <cfRule type="cellIs" dxfId="116" priority="14" operator="equal">
      <formula>"E"</formula>
    </cfRule>
  </conditionalFormatting>
  <conditionalFormatting sqref="E1">
    <cfRule type="cellIs" dxfId="115" priority="7" operator="equal">
      <formula>"Q"</formula>
    </cfRule>
    <cfRule type="cellIs" dxfId="114" priority="8" operator="equal">
      <formula>"RD"</formula>
    </cfRule>
    <cfRule type="cellIs" dxfId="113" priority="9" operator="equal">
      <formula>"PA"</formula>
    </cfRule>
    <cfRule type="cellIs" dxfId="112" priority="10" operator="equal">
      <formula>"P"</formula>
    </cfRule>
  </conditionalFormatting>
  <conditionalFormatting sqref="E1:E2">
    <cfRule type="cellIs" dxfId="111" priority="5" operator="equal">
      <formula>"PA"</formula>
    </cfRule>
    <cfRule type="cellIs" dxfId="110" priority="6" operator="equal">
      <formula>"P"</formula>
    </cfRule>
  </conditionalFormatting>
  <conditionalFormatting sqref="H2:H3">
    <cfRule type="cellIs" dxfId="109" priority="3" operator="equal">
      <formula>"PA"</formula>
    </cfRule>
    <cfRule type="cellIs" dxfId="108" priority="4" operator="equal">
      <formula>"P"</formula>
    </cfRule>
  </conditionalFormatting>
  <conditionalFormatting sqref="C1:C2">
    <cfRule type="colorScale" priority="2">
      <colorScale>
        <cfvo type="num" val="0"/>
        <cfvo type="num" val="0"/>
        <color rgb="FF92D050"/>
        <color theme="0"/>
      </colorScale>
    </cfRule>
  </conditionalFormatting>
  <conditionalFormatting sqref="B1:B2">
    <cfRule type="duplicateValues" dxfId="107" priority="88"/>
  </conditionalFormatting>
  <pageMargins left="0.7" right="0.7" top="0.75" bottom="0.75" header="0.3" footer="0.3"/>
  <pageSetup paperSize="9" orientation="portrait" r:id="rId1"/>
  <headerFooter>
    <oddFooter>&amp;R&amp;1#&amp;"Calibri"&amp;10&amp;KD50032Sigma in Europe | Confidential Information</oddFooter>
  </headerFooter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J7"/>
  <sheetViews>
    <sheetView workbookViewId="0">
      <selection activeCell="A2" sqref="A2:E2"/>
    </sheetView>
  </sheetViews>
  <sheetFormatPr baseColWidth="10" defaultColWidth="10.6640625" defaultRowHeight="14.4" x14ac:dyDescent="0.3"/>
  <cols>
    <col min="1" max="1" width="24.88671875" bestFit="1" customWidth="1"/>
    <col min="2" max="2" width="12.44140625" customWidth="1"/>
    <col min="3" max="3" width="14.5546875" bestFit="1" customWidth="1"/>
    <col min="4" max="4" width="45.6640625" bestFit="1" customWidth="1"/>
    <col min="5" max="5" width="20.44140625" customWidth="1"/>
    <col min="6" max="6" width="22.5546875" customWidth="1"/>
    <col min="8" max="8" width="12.33203125" bestFit="1" customWidth="1"/>
    <col min="9" max="9" width="20.33203125" style="14" bestFit="1" customWidth="1"/>
    <col min="10" max="10" width="13.88671875" bestFit="1" customWidth="1"/>
  </cols>
  <sheetData>
    <row r="1" spans="1:10" ht="21" x14ac:dyDescent="0.3">
      <c r="A1" s="69" t="s">
        <v>20</v>
      </c>
      <c r="B1" s="70" t="s">
        <v>1</v>
      </c>
      <c r="C1" s="71" t="s">
        <v>2</v>
      </c>
      <c r="D1" s="70" t="s">
        <v>16</v>
      </c>
      <c r="E1" s="70" t="s">
        <v>11</v>
      </c>
      <c r="F1" s="70" t="s">
        <v>10</v>
      </c>
      <c r="H1" s="13" t="s">
        <v>17</v>
      </c>
      <c r="I1" s="13" t="s">
        <v>12</v>
      </c>
      <c r="J1" s="13" t="s">
        <v>13</v>
      </c>
    </row>
    <row r="2" spans="1:10" x14ac:dyDescent="0.3">
      <c r="A2" s="72" t="s">
        <v>34</v>
      </c>
      <c r="B2" s="60">
        <v>402082325</v>
      </c>
      <c r="C2" s="73">
        <v>25</v>
      </c>
      <c r="D2" s="60" t="e">
        <v>#REF!</v>
      </c>
      <c r="E2" s="60" t="s">
        <v>89</v>
      </c>
      <c r="F2" s="62"/>
      <c r="H2" s="27" t="s">
        <v>5</v>
      </c>
      <c r="I2" s="9" t="s">
        <v>3</v>
      </c>
      <c r="J2" s="24">
        <f>SUMIF(E:E,H2,C:C)</f>
        <v>0</v>
      </c>
    </row>
    <row r="3" spans="1:10" x14ac:dyDescent="0.3">
      <c r="H3" s="28" t="s">
        <v>15</v>
      </c>
      <c r="I3" s="9" t="s">
        <v>4</v>
      </c>
      <c r="J3" s="24">
        <f>SUMIF(E:E,H3,C:C)</f>
        <v>0</v>
      </c>
    </row>
    <row r="4" spans="1:10" x14ac:dyDescent="0.3">
      <c r="H4" s="18"/>
      <c r="I4" s="16" t="s">
        <v>18</v>
      </c>
      <c r="J4" s="24">
        <f>SUM(J2:J3)</f>
        <v>0</v>
      </c>
    </row>
    <row r="5" spans="1:10" x14ac:dyDescent="0.3">
      <c r="H5" s="15"/>
      <c r="I5" s="22" t="s">
        <v>19</v>
      </c>
      <c r="J5" s="26">
        <f>'Ligne 03'!$C$38</f>
        <v>0</v>
      </c>
    </row>
    <row r="6" spans="1:10" x14ac:dyDescent="0.3">
      <c r="H6" s="15"/>
      <c r="I6" s="2" t="s">
        <v>37</v>
      </c>
      <c r="J6" s="43">
        <f>J5-J2</f>
        <v>0</v>
      </c>
    </row>
    <row r="7" spans="1:10" x14ac:dyDescent="0.3">
      <c r="H7" s="18"/>
      <c r="I7" s="2" t="s">
        <v>36</v>
      </c>
      <c r="J7" s="43" t="e">
        <f>(J6/#REF!*52)+J2</f>
        <v>#REF!</v>
      </c>
    </row>
  </sheetData>
  <conditionalFormatting sqref="E1">
    <cfRule type="cellIs" dxfId="90" priority="13" operator="equal">
      <formula>"S"</formula>
    </cfRule>
    <cfRule type="cellIs" dxfId="89" priority="14" operator="equal">
      <formula>"O"</formula>
    </cfRule>
    <cfRule type="cellIs" dxfId="88" priority="15" operator="equal">
      <formula>"C"</formula>
    </cfRule>
    <cfRule type="cellIs" dxfId="87" priority="16" operator="equal">
      <formula>"E"</formula>
    </cfRule>
  </conditionalFormatting>
  <conditionalFormatting sqref="E1">
    <cfRule type="cellIs" dxfId="86" priority="9" operator="equal">
      <formula>"Q"</formula>
    </cfRule>
    <cfRule type="cellIs" dxfId="85" priority="10" operator="equal">
      <formula>"RD"</formula>
    </cfRule>
    <cfRule type="cellIs" dxfId="84" priority="11" operator="equal">
      <formula>"PA"</formula>
    </cfRule>
    <cfRule type="cellIs" dxfId="83" priority="12" operator="equal">
      <formula>"P"</formula>
    </cfRule>
  </conditionalFormatting>
  <conditionalFormatting sqref="E1:E2">
    <cfRule type="cellIs" dxfId="82" priority="7" operator="equal">
      <formula>"PA"</formula>
    </cfRule>
    <cfRule type="cellIs" dxfId="81" priority="8" operator="equal">
      <formula>"P"</formula>
    </cfRule>
  </conditionalFormatting>
  <conditionalFormatting sqref="H3">
    <cfRule type="cellIs" dxfId="80" priority="3" operator="equal">
      <formula>"PA"</formula>
    </cfRule>
    <cfRule type="cellIs" dxfId="79" priority="4" operator="equal">
      <formula>"P"</formula>
    </cfRule>
  </conditionalFormatting>
  <conditionalFormatting sqref="C1:C2">
    <cfRule type="colorScale" priority="2">
      <colorScale>
        <cfvo type="num" val="0"/>
        <cfvo type="num" val="0"/>
        <color rgb="FF92D050"/>
        <color theme="0"/>
      </colorScale>
    </cfRule>
  </conditionalFormatting>
  <conditionalFormatting sqref="B1:B2">
    <cfRule type="duplicateValues" dxfId="78" priority="85"/>
  </conditionalFormatting>
  <pageMargins left="0.7" right="0.7" top="0.75" bottom="0.75" header="0.3" footer="0.3"/>
  <pageSetup paperSize="9" orientation="portrait" r:id="rId1"/>
  <headerFooter>
    <oddFooter>&amp;R&amp;1#&amp;"Calibri"&amp;10&amp;KD50032Sigma in Europe | Confidential Information</oddFooter>
  </headerFooter>
  <drawing r:id="rId2"/>
  <tableParts count="2">
    <tablePart r:id="rId3"/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J15"/>
  <sheetViews>
    <sheetView zoomScaleNormal="100" workbookViewId="0">
      <selection activeCell="D7" sqref="D7"/>
    </sheetView>
  </sheetViews>
  <sheetFormatPr baseColWidth="10" defaultColWidth="10.6640625" defaultRowHeight="14.4" x14ac:dyDescent="0.3"/>
  <cols>
    <col min="1" max="1" width="25" bestFit="1" customWidth="1"/>
    <col min="2" max="2" width="9.88671875" bestFit="1" customWidth="1"/>
    <col min="3" max="3" width="14.5546875" bestFit="1" customWidth="1"/>
    <col min="4" max="4" width="46.6640625" bestFit="1" customWidth="1"/>
    <col min="5" max="5" width="19.77734375" customWidth="1"/>
    <col min="6" max="6" width="34.109375" customWidth="1"/>
    <col min="8" max="8" width="11.6640625" bestFit="1" customWidth="1"/>
    <col min="9" max="9" width="33" bestFit="1" customWidth="1"/>
    <col min="10" max="10" width="11.88671875" bestFit="1" customWidth="1"/>
    <col min="11" max="11" width="16.6640625" customWidth="1"/>
  </cols>
  <sheetData>
    <row r="1" spans="1:10" ht="21" x14ac:dyDescent="0.3">
      <c r="A1" s="54" t="s">
        <v>20</v>
      </c>
      <c r="B1" s="55" t="s">
        <v>1</v>
      </c>
      <c r="C1" s="56" t="s">
        <v>2</v>
      </c>
      <c r="D1" s="53" t="s">
        <v>16</v>
      </c>
      <c r="E1" s="53" t="s">
        <v>11</v>
      </c>
      <c r="F1" s="53" t="s">
        <v>10</v>
      </c>
      <c r="G1" s="13"/>
      <c r="H1" s="13" t="s">
        <v>17</v>
      </c>
      <c r="I1" s="13" t="s">
        <v>12</v>
      </c>
      <c r="J1" s="13" t="s">
        <v>2</v>
      </c>
    </row>
    <row r="2" spans="1:10" x14ac:dyDescent="0.3">
      <c r="A2" s="60"/>
      <c r="B2" s="60"/>
      <c r="C2" s="73"/>
      <c r="D2" s="60"/>
      <c r="E2" s="60"/>
      <c r="F2" s="62"/>
      <c r="H2" s="10" t="s">
        <v>8</v>
      </c>
      <c r="I2" t="s">
        <v>9</v>
      </c>
      <c r="J2" s="4">
        <f ca="1">SUMIF(E:E,H2,'ligne 05'!$C$1)</f>
        <v>0</v>
      </c>
    </row>
    <row r="3" spans="1:10" x14ac:dyDescent="0.3">
      <c r="H3" s="11" t="s">
        <v>5</v>
      </c>
      <c r="I3" t="s">
        <v>35</v>
      </c>
      <c r="J3" s="4">
        <f ca="1">SUMIF(E:E,H3,'ligne 05'!$C$1)</f>
        <v>0</v>
      </c>
    </row>
    <row r="4" spans="1:10" x14ac:dyDescent="0.3">
      <c r="H4" s="12" t="s">
        <v>15</v>
      </c>
      <c r="I4" t="s">
        <v>4</v>
      </c>
      <c r="J4" s="4">
        <f ca="1">SUMIF(E:E,H4,'ligne 05'!$C$1)</f>
        <v>0</v>
      </c>
    </row>
    <row r="5" spans="1:10" x14ac:dyDescent="0.3">
      <c r="H5" s="1"/>
      <c r="I5" t="s">
        <v>21</v>
      </c>
      <c r="J5" s="5">
        <f ca="1">SUM(J2:J4)</f>
        <v>0</v>
      </c>
    </row>
    <row r="6" spans="1:10" x14ac:dyDescent="0.3">
      <c r="H6" s="7"/>
      <c r="I6" s="2" t="s">
        <v>38</v>
      </c>
      <c r="J6" s="43">
        <f ca="1">J5-J3-J2</f>
        <v>0</v>
      </c>
    </row>
    <row r="7" spans="1:10" x14ac:dyDescent="0.3">
      <c r="H7" s="7"/>
      <c r="I7" s="2" t="s">
        <v>36</v>
      </c>
      <c r="J7" s="43" t="e">
        <f ca="1">(J6/#REF!*52)+J2+J3</f>
        <v>#REF!</v>
      </c>
    </row>
    <row r="13" spans="1:10" x14ac:dyDescent="0.3">
      <c r="H13" s="8"/>
    </row>
    <row r="14" spans="1:10" x14ac:dyDescent="0.3">
      <c r="H14" s="6"/>
    </row>
    <row r="15" spans="1:10" x14ac:dyDescent="0.3">
      <c r="H15" s="6"/>
    </row>
  </sheetData>
  <conditionalFormatting sqref="E2">
    <cfRule type="cellIs" dxfId="61" priority="11" operator="equal">
      <formula>"PA"</formula>
    </cfRule>
    <cfRule type="cellIs" dxfId="60" priority="12" operator="equal">
      <formula>"P"</formula>
    </cfRule>
    <cfRule type="cellIs" dxfId="59" priority="13" operator="equal">
      <formula>"A"</formula>
    </cfRule>
  </conditionalFormatting>
  <conditionalFormatting sqref="C1:C2">
    <cfRule type="colorScale" priority="10">
      <colorScale>
        <cfvo type="num" val="0"/>
        <cfvo type="num" val="0"/>
        <color rgb="FF92D050"/>
        <color theme="0"/>
      </colorScale>
    </cfRule>
  </conditionalFormatting>
  <conditionalFormatting sqref="E1:E2">
    <cfRule type="cellIs" dxfId="58" priority="6" operator="equal">
      <formula>"PA"</formula>
    </cfRule>
    <cfRule type="cellIs" dxfId="57" priority="7" operator="equal">
      <formula>"P"</formula>
    </cfRule>
    <cfRule type="cellIs" dxfId="56" priority="8" operator="equal">
      <formula>"AV"</formula>
    </cfRule>
  </conditionalFormatting>
  <conditionalFormatting sqref="B1:B2">
    <cfRule type="duplicateValues" dxfId="55" priority="4"/>
  </conditionalFormatting>
  <pageMargins left="0.7" right="0.7" top="0.75" bottom="0.75" header="0.3" footer="0.3"/>
  <pageSetup paperSize="9" orientation="portrait" r:id="rId1"/>
  <headerFooter>
    <oddFooter>&amp;R&amp;1#&amp;"Calibri"&amp;10&amp;KD50032Sigma in Europe | Confidential Information</oddFooter>
  </headerFooter>
  <drawing r:id="rId2"/>
  <tableParts count="2"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J54"/>
  <sheetViews>
    <sheetView workbookViewId="0">
      <selection activeCell="A2" sqref="A2:E2"/>
    </sheetView>
  </sheetViews>
  <sheetFormatPr baseColWidth="10" defaultColWidth="10.6640625" defaultRowHeight="14.4" x14ac:dyDescent="0.3"/>
  <cols>
    <col min="1" max="1" width="31" bestFit="1" customWidth="1"/>
    <col min="3" max="3" width="14.5546875" bestFit="1" customWidth="1"/>
    <col min="4" max="4" width="44" bestFit="1" customWidth="1"/>
    <col min="5" max="5" width="23.33203125" bestFit="1" customWidth="1"/>
    <col min="6" max="6" width="33.109375" bestFit="1" customWidth="1"/>
    <col min="8" max="8" width="16.5546875" bestFit="1" customWidth="1"/>
    <col min="9" max="9" width="20.33203125" bestFit="1" customWidth="1"/>
    <col min="10" max="10" width="14.6640625" bestFit="1" customWidth="1"/>
  </cols>
  <sheetData>
    <row r="1" spans="1:10" ht="21" x14ac:dyDescent="0.3">
      <c r="A1" s="69" t="s">
        <v>20</v>
      </c>
      <c r="B1" s="70" t="s">
        <v>1</v>
      </c>
      <c r="C1" s="71" t="s">
        <v>2</v>
      </c>
      <c r="D1" s="70" t="s">
        <v>16</v>
      </c>
      <c r="E1" s="70" t="s">
        <v>11</v>
      </c>
      <c r="F1" s="70" t="s">
        <v>10</v>
      </c>
      <c r="H1" s="29" t="s">
        <v>17</v>
      </c>
      <c r="I1" s="17" t="s">
        <v>12</v>
      </c>
      <c r="J1" s="17" t="s">
        <v>2</v>
      </c>
    </row>
    <row r="2" spans="1:10" x14ac:dyDescent="0.3">
      <c r="A2" s="72" t="s">
        <v>0</v>
      </c>
      <c r="B2" s="60">
        <v>402075221</v>
      </c>
      <c r="C2" s="73">
        <v>121.09999847412109</v>
      </c>
      <c r="D2" s="60" t="e">
        <v>#REF!</v>
      </c>
      <c r="E2" s="60" t="s">
        <v>87</v>
      </c>
      <c r="F2" s="62"/>
      <c r="H2" s="20" t="s">
        <v>5</v>
      </c>
      <c r="I2" t="s">
        <v>3</v>
      </c>
      <c r="J2" s="3">
        <f>SUMIF(E:E,H2,C:C)</f>
        <v>0</v>
      </c>
    </row>
    <row r="3" spans="1:10" x14ac:dyDescent="0.3">
      <c r="H3" s="21" t="s">
        <v>15</v>
      </c>
      <c r="I3" t="s">
        <v>4</v>
      </c>
      <c r="J3" s="3">
        <f>SUMIF(E:E,H3,C:C)</f>
        <v>0</v>
      </c>
    </row>
    <row r="4" spans="1:10" x14ac:dyDescent="0.3">
      <c r="H4" s="19" t="s">
        <v>8</v>
      </c>
      <c r="I4" t="s">
        <v>9</v>
      </c>
      <c r="J4" s="3">
        <f>SUMIF(E:E,H4,C:C)</f>
        <v>0</v>
      </c>
    </row>
    <row r="5" spans="1:10" x14ac:dyDescent="0.3">
      <c r="H5" s="40" t="s">
        <v>6</v>
      </c>
      <c r="I5" t="s">
        <v>14</v>
      </c>
      <c r="J5" s="3">
        <f>SUMIF(E:E,H5,C:C)</f>
        <v>0</v>
      </c>
    </row>
    <row r="6" spans="1:10" x14ac:dyDescent="0.3">
      <c r="H6" s="41" t="s">
        <v>22</v>
      </c>
      <c r="I6" t="s">
        <v>33</v>
      </c>
      <c r="J6" s="3">
        <f>SUMIF(E:E,H6,C:C)</f>
        <v>0</v>
      </c>
    </row>
    <row r="7" spans="1:10" x14ac:dyDescent="0.3">
      <c r="I7" t="s">
        <v>21</v>
      </c>
      <c r="J7" s="5">
        <f>SUM(J2:J6)</f>
        <v>0</v>
      </c>
    </row>
    <row r="8" spans="1:10" x14ac:dyDescent="0.3">
      <c r="I8" s="2" t="s">
        <v>37</v>
      </c>
      <c r="J8" s="43">
        <f>J7-J4-J2</f>
        <v>0</v>
      </c>
    </row>
    <row r="9" spans="1:10" x14ac:dyDescent="0.3">
      <c r="I9" s="2" t="s">
        <v>36</v>
      </c>
      <c r="J9" s="43" t="e">
        <f>(J8/#REF!*52)+J4+J2</f>
        <v>#REF!</v>
      </c>
    </row>
    <row r="25" spans="8:9" x14ac:dyDescent="0.3">
      <c r="H25" s="75" t="s">
        <v>4</v>
      </c>
      <c r="I25" s="75"/>
    </row>
    <row r="26" spans="8:9" x14ac:dyDescent="0.3">
      <c r="H26" s="32" t="s">
        <v>115</v>
      </c>
      <c r="I26" s="30">
        <f>SUMIF(F:F,H26,C:C)</f>
        <v>0</v>
      </c>
    </row>
    <row r="27" spans="8:9" x14ac:dyDescent="0.3">
      <c r="H27" s="34" t="s">
        <v>116</v>
      </c>
      <c r="I27" s="30">
        <f>SUMIF(F:F,H27,C:C)</f>
        <v>0</v>
      </c>
    </row>
    <row r="28" spans="8:9" x14ac:dyDescent="0.3">
      <c r="H28" s="35" t="s">
        <v>27</v>
      </c>
      <c r="I28" s="30">
        <f>SUMIF(F:F,H28,C:C)</f>
        <v>0</v>
      </c>
    </row>
    <row r="29" spans="8:9" x14ac:dyDescent="0.3">
      <c r="H29" s="31" t="s">
        <v>26</v>
      </c>
      <c r="I29" s="30">
        <f>SUMIF(F:F,H29,C:C)</f>
        <v>0</v>
      </c>
    </row>
    <row r="30" spans="8:9" x14ac:dyDescent="0.3">
      <c r="H30" s="33" t="s">
        <v>29</v>
      </c>
      <c r="I30" s="30">
        <f>J3-SUM(I26:I29)</f>
        <v>0</v>
      </c>
    </row>
    <row r="49" spans="8:9" x14ac:dyDescent="0.3">
      <c r="H49" s="75" t="s">
        <v>3</v>
      </c>
      <c r="I49" s="75"/>
    </row>
    <row r="50" spans="8:9" x14ac:dyDescent="0.3">
      <c r="H50" s="39" t="s">
        <v>31</v>
      </c>
      <c r="I50" s="30">
        <f>SUMIF(F:F,H50,C:C)</f>
        <v>0</v>
      </c>
    </row>
    <row r="51" spans="8:9" x14ac:dyDescent="0.3">
      <c r="H51" s="38" t="s">
        <v>30</v>
      </c>
      <c r="I51" s="30">
        <f>SUMIF(F:F,H51,C:C)</f>
        <v>0</v>
      </c>
    </row>
    <row r="52" spans="8:9" x14ac:dyDescent="0.3">
      <c r="H52" s="36" t="s">
        <v>28</v>
      </c>
      <c r="I52" s="30">
        <f>SUMIF(F:F,H52,C:C)</f>
        <v>0</v>
      </c>
    </row>
    <row r="53" spans="8:9" x14ac:dyDescent="0.3">
      <c r="H53" s="37" t="s">
        <v>115</v>
      </c>
      <c r="I53" s="30">
        <f>SUMIF(F:F,H53,C:C)</f>
        <v>0</v>
      </c>
    </row>
    <row r="54" spans="8:9" x14ac:dyDescent="0.3">
      <c r="I54" s="5">
        <f>SUM(I50:I53)</f>
        <v>0</v>
      </c>
    </row>
  </sheetData>
  <mergeCells count="2">
    <mergeCell ref="H25:I25"/>
    <mergeCell ref="H49:I49"/>
  </mergeCells>
  <conditionalFormatting sqref="E1">
    <cfRule type="cellIs" dxfId="41" priority="27" operator="equal">
      <formula>"S"</formula>
    </cfRule>
    <cfRule type="cellIs" dxfId="40" priority="28" operator="equal">
      <formula>"O"</formula>
    </cfRule>
    <cfRule type="cellIs" dxfId="39" priority="29" operator="equal">
      <formula>"C"</formula>
    </cfRule>
    <cfRule type="cellIs" dxfId="38" priority="30" operator="equal">
      <formula>"E"</formula>
    </cfRule>
  </conditionalFormatting>
  <conditionalFormatting sqref="E1">
    <cfRule type="cellIs" dxfId="37" priority="23" operator="equal">
      <formula>"Q"</formula>
    </cfRule>
    <cfRule type="cellIs" dxfId="36" priority="24" operator="equal">
      <formula>"RD"</formula>
    </cfRule>
    <cfRule type="cellIs" dxfId="35" priority="25" operator="equal">
      <formula>"PA"</formula>
    </cfRule>
    <cfRule type="cellIs" dxfId="34" priority="26" operator="equal">
      <formula>"P"</formula>
    </cfRule>
  </conditionalFormatting>
  <conditionalFormatting sqref="E1">
    <cfRule type="cellIs" dxfId="33" priority="21" operator="equal">
      <formula>"PA"</formula>
    </cfRule>
    <cfRule type="cellIs" dxfId="32" priority="22" operator="equal">
      <formula>"P"</formula>
    </cfRule>
  </conditionalFormatting>
  <conditionalFormatting sqref="E1">
    <cfRule type="cellIs" dxfId="31" priority="19" operator="equal">
      <formula>"PA"</formula>
    </cfRule>
    <cfRule type="cellIs" dxfId="30" priority="20" operator="equal">
      <formula>"P"</formula>
    </cfRule>
  </conditionalFormatting>
  <conditionalFormatting sqref="E1:E2">
    <cfRule type="cellIs" dxfId="29" priority="6" operator="equal">
      <formula>"C"</formula>
    </cfRule>
    <cfRule type="containsText" dxfId="28" priority="7" operator="containsText" text="E">
      <formula>NOT(ISERROR(SEARCH("E",E1)))</formula>
    </cfRule>
    <cfRule type="cellIs" dxfId="27" priority="16" operator="equal">
      <formula>"A"</formula>
    </cfRule>
    <cfRule type="cellIs" dxfId="26" priority="17" operator="equal">
      <formula>"P"</formula>
    </cfRule>
    <cfRule type="cellIs" dxfId="25" priority="18" operator="equal">
      <formula>"PA"</formula>
    </cfRule>
  </conditionalFormatting>
  <conditionalFormatting sqref="H2:H3">
    <cfRule type="cellIs" dxfId="24" priority="13" operator="equal">
      <formula>"A"</formula>
    </cfRule>
    <cfRule type="cellIs" dxfId="23" priority="14" operator="equal">
      <formula>"P"</formula>
    </cfRule>
    <cfRule type="cellIs" dxfId="22" priority="15" operator="equal">
      <formula>"PA"</formula>
    </cfRule>
  </conditionalFormatting>
  <conditionalFormatting sqref="C1:C2">
    <cfRule type="colorScale" priority="12">
      <colorScale>
        <cfvo type="num" val="0"/>
        <cfvo type="num" val="0"/>
        <color rgb="FF92D050"/>
        <color theme="0"/>
      </colorScale>
    </cfRule>
  </conditionalFormatting>
  <conditionalFormatting sqref="H4">
    <cfRule type="cellIs" dxfId="21" priority="9" operator="equal">
      <formula>"A"</formula>
    </cfRule>
    <cfRule type="cellIs" dxfId="20" priority="10" operator="equal">
      <formula>"P"</formula>
    </cfRule>
    <cfRule type="cellIs" dxfId="19" priority="11" operator="equal">
      <formula>"PA"</formula>
    </cfRule>
  </conditionalFormatting>
  <conditionalFormatting sqref="H6">
    <cfRule type="cellIs" dxfId="18" priority="1" operator="equal">
      <formula>"C"</formula>
    </cfRule>
    <cfRule type="containsText" dxfId="17" priority="2" operator="containsText" text="E">
      <formula>NOT(ISERROR(SEARCH("E",H6)))</formula>
    </cfRule>
    <cfRule type="cellIs" dxfId="16" priority="3" operator="equal">
      <formula>"A"</formula>
    </cfRule>
    <cfRule type="cellIs" dxfId="15" priority="4" operator="equal">
      <formula>"P"</formula>
    </cfRule>
    <cfRule type="cellIs" dxfId="14" priority="5" operator="equal">
      <formula>"PA"</formula>
    </cfRule>
  </conditionalFormatting>
  <conditionalFormatting sqref="B1:B2">
    <cfRule type="duplicateValues" dxfId="13" priority="86"/>
  </conditionalFormatting>
  <pageMargins left="0.7" right="0.7" top="0.75" bottom="0.75" header="0.3" footer="0.3"/>
  <pageSetup paperSize="9" orientation="portrait" r:id="rId1"/>
  <headerFooter>
    <oddFooter>&amp;R&amp;1#&amp;"Calibri"&amp;10&amp;KD50032Sigma in Europe | Confidential Information</oddFooter>
  </headerFooter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85C2EC85E7DEB4B966E2715ACCDA08E" ma:contentTypeVersion="11" ma:contentTypeDescription="Crée un document." ma:contentTypeScope="" ma:versionID="51c2d406ed8b9f8ecbc7da4f1c51e7fa">
  <xsd:schema xmlns:xsd="http://www.w3.org/2001/XMLSchema" xmlns:xs="http://www.w3.org/2001/XMLSchema" xmlns:p="http://schemas.microsoft.com/office/2006/metadata/properties" xmlns:ns2="b25bf47c-d77a-42fa-9704-f92416a48d8f" targetNamespace="http://schemas.microsoft.com/office/2006/metadata/properties" ma:root="true" ma:fieldsID="1c685e1e7ba849201c7f8a359e998e13" ns2:_="">
    <xsd:import namespace="b25bf47c-d77a-42fa-9704-f92416a48d8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LengthInSecond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25bf47c-d77a-42fa-9704-f92416a48d8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E6B6FA9-DD26-48B5-B153-337D22F8F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25bf47c-d77a-42fa-9704-f92416a48d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B1643DC-B1BE-4B60-AD00-73564296CBC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7069C7A-1DF9-4DC9-9B6D-FF4703DD8CF5}">
  <ds:schemaRefs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terms/"/>
    <ds:schemaRef ds:uri="b25bf47c-d77a-42fa-9704-f92416a48d8f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REEL</vt:lpstr>
      <vt:lpstr>Feuil2</vt:lpstr>
      <vt:lpstr>Ligne 01</vt:lpstr>
      <vt:lpstr>Ligne 02</vt:lpstr>
      <vt:lpstr>Ligne 03</vt:lpstr>
      <vt:lpstr>ligne 05</vt:lpstr>
      <vt:lpstr>Ligne 10</vt:lpstr>
    </vt:vector>
  </TitlesOfParts>
  <Company>Sigma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Morino</dc:creator>
  <cp:lastModifiedBy>Eric Kergresse</cp:lastModifiedBy>
  <cp:lastPrinted>2020-08-11T09:33:21Z</cp:lastPrinted>
  <dcterms:created xsi:type="dcterms:W3CDTF">2020-08-03T15:31:26Z</dcterms:created>
  <dcterms:modified xsi:type="dcterms:W3CDTF">2022-03-25T15:18:14Z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0x010100585C2EC85E7DEB4B966E2715ACCDA08E</vt:lpwstr>
  </property>
  <property fmtid="{D5CDD505-2E9C-101B-9397-08002B2CF9AE}" pid="3" name="MSIP_Label_68e17602-7682-4c07-aecd-515d5835543f_Enabled">
    <vt:lpwstr>true</vt:lpwstr>
  </property>
  <property fmtid="{D5CDD505-2E9C-101B-9397-08002B2CF9AE}" pid="4" name="MSIP_Label_68e17602-7682-4c07-aecd-515d5835543f_SetDate">
    <vt:lpwstr>2022-03-23T10:34:50Z</vt:lpwstr>
  </property>
  <property fmtid="{D5CDD505-2E9C-101B-9397-08002B2CF9AE}" pid="5" name="MSIP_Label_68e17602-7682-4c07-aecd-515d5835543f_Method">
    <vt:lpwstr>Standard</vt:lpwstr>
  </property>
  <property fmtid="{D5CDD505-2E9C-101B-9397-08002B2CF9AE}" pid="6" name="MSIP_Label_68e17602-7682-4c07-aecd-515d5835543f_Name">
    <vt:lpwstr>Confidential</vt:lpwstr>
  </property>
  <property fmtid="{D5CDD505-2E9C-101B-9397-08002B2CF9AE}" pid="7" name="MSIP_Label_68e17602-7682-4c07-aecd-515d5835543f_SiteId">
    <vt:lpwstr>3602f44b-1aa9-4a4a-8a8a-10edcd570bd1</vt:lpwstr>
  </property>
  <property fmtid="{D5CDD505-2E9C-101B-9397-08002B2CF9AE}" pid="8" name="MSIP_Label_68e17602-7682-4c07-aecd-515d5835543f_ActionId">
    <vt:lpwstr>4bc31893-0570-4f5e-85ee-7ed156211fb7</vt:lpwstr>
  </property>
  <property fmtid="{D5CDD505-2E9C-101B-9397-08002B2CF9AE}" pid="9" name="MSIP_Label_68e17602-7682-4c07-aecd-515d5835543f_ContentBits">
    <vt:lpwstr>2</vt:lpwstr>
  </property>
</Properties>
</file>