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mazouz\Desktop\"/>
    </mc:Choice>
  </mc:AlternateContent>
  <xr:revisionPtr revIDLastSave="0" documentId="13_ncr:1_{02521F21-C373-4A6A-A5AD-43E18A88FD97}" xr6:coauthVersionLast="47" xr6:coauthVersionMax="47" xr10:uidLastSave="{00000000-0000-0000-0000-000000000000}"/>
  <bookViews>
    <workbookView xWindow="-14988" yWindow="-16308" windowWidth="29016" windowHeight="15816" xr2:uid="{00000000-000D-0000-FFFF-FFFF00000000}"/>
  </bookViews>
  <sheets>
    <sheet name="Dashboard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6" i="1" l="1"/>
  <c r="G55" i="1"/>
  <c r="H54" i="1"/>
  <c r="G54" i="1"/>
  <c r="C53" i="1"/>
  <c r="C52" i="1"/>
  <c r="C51" i="1"/>
  <c r="C50" i="1"/>
  <c r="C49" i="1"/>
  <c r="C48" i="1"/>
  <c r="C47" i="1"/>
  <c r="C46" i="1"/>
  <c r="E42" i="1"/>
  <c r="G42" i="1" s="1"/>
  <c r="H39" i="1"/>
  <c r="G40" i="1" s="1"/>
  <c r="G39" i="1"/>
  <c r="G28" i="1"/>
  <c r="H25" i="1"/>
  <c r="G26" i="1" s="1"/>
  <c r="G25" i="1"/>
  <c r="C23" i="1"/>
  <c r="C24" i="1" s="1"/>
  <c r="C31" i="1" s="1"/>
  <c r="C32" i="1" s="1"/>
  <c r="C33" i="1" s="1"/>
  <c r="C34" i="1" s="1"/>
  <c r="C35" i="1" s="1"/>
  <c r="C36" i="1" s="1"/>
  <c r="C37" i="1" s="1"/>
  <c r="C38" i="1" s="1"/>
  <c r="C45" i="1" s="1"/>
  <c r="C22" i="1"/>
  <c r="C21" i="1"/>
  <c r="C20" i="1"/>
  <c r="C19" i="1"/>
  <c r="E18" i="1"/>
  <c r="C18" i="1"/>
  <c r="G15" i="1"/>
  <c r="F11" i="1"/>
  <c r="C10" i="1"/>
  <c r="G9" i="1"/>
  <c r="F32" i="1" l="1"/>
  <c r="E19" i="1"/>
  <c r="F18" i="1"/>
  <c r="E7" i="1"/>
  <c r="G7" i="1"/>
  <c r="G8" i="1"/>
  <c r="E8" i="1"/>
  <c r="E9" i="1"/>
  <c r="E10" i="1" l="1"/>
  <c r="G10" i="1"/>
  <c r="F19" i="1"/>
  <c r="E20" i="1"/>
  <c r="E21" i="1" l="1"/>
  <c r="F20" i="1"/>
  <c r="F21" i="1" l="1"/>
  <c r="E22" i="1"/>
  <c r="E23" i="1" l="1"/>
  <c r="F22" i="1"/>
  <c r="F23" i="1" l="1"/>
  <c r="E24" i="1"/>
  <c r="E31" i="1" l="1"/>
  <c r="D25" i="1" a="1"/>
  <c r="D25" i="1" s="1"/>
  <c r="F24" i="1"/>
  <c r="E32" i="1" l="1"/>
  <c r="F31" i="1"/>
  <c r="E33" i="1" l="1"/>
  <c r="E34" i="1" l="1"/>
  <c r="F33" i="1"/>
  <c r="F34" i="1" l="1"/>
  <c r="E35" i="1"/>
  <c r="E36" i="1" l="1"/>
  <c r="F35" i="1"/>
  <c r="F36" i="1" l="1"/>
  <c r="E37" i="1"/>
  <c r="E38" i="1" l="1"/>
  <c r="F37" i="1"/>
  <c r="F38" i="1" l="1"/>
  <c r="D39" i="1" a="1"/>
  <c r="D39" i="1" s="1"/>
  <c r="E45" i="1"/>
  <c r="E46" i="1" l="1"/>
  <c r="F45" i="1"/>
  <c r="F46" i="1" l="1"/>
  <c r="E47" i="1"/>
  <c r="E48" i="1" l="1"/>
  <c r="F47" i="1"/>
  <c r="F48" i="1" l="1"/>
  <c r="E50" i="1"/>
  <c r="E49" i="1"/>
  <c r="F49" i="1" s="1"/>
  <c r="F50" i="1" l="1"/>
  <c r="E51" i="1"/>
  <c r="E52" i="1" l="1"/>
  <c r="F51" i="1"/>
  <c r="F52" i="1" l="1"/>
  <c r="E53" i="1"/>
  <c r="D54" i="1" l="1" a="1"/>
  <c r="D54" i="1" s="1"/>
  <c r="F5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<sst xmlns="http://schemas.openxmlformats.org/spreadsheetml/2006/main" count="99" uniqueCount="52">
  <si>
    <t>Catégorie 76 colis</t>
  </si>
  <si>
    <t>Prod h moyen opé</t>
  </si>
  <si>
    <t>Heures travaillées</t>
  </si>
  <si>
    <t>Nb Colis réalisés</t>
  </si>
  <si>
    <t>Nombre de colis</t>
  </si>
  <si>
    <t>Nombre d'heure de travail prévu</t>
  </si>
  <si>
    <t>Nombre opérateurs prévu</t>
  </si>
  <si>
    <t>J-1</t>
  </si>
  <si>
    <t>JJ</t>
  </si>
  <si>
    <t>Retombées</t>
  </si>
  <si>
    <t>Besoin réel</t>
  </si>
  <si>
    <t>Lignes non prises en compte dans l'analyse :</t>
  </si>
  <si>
    <t>Fin de poste prévu :</t>
  </si>
  <si>
    <t>21h-22h</t>
  </si>
  <si>
    <t>Matin</t>
  </si>
  <si>
    <t>Nombre colis theorique</t>
  </si>
  <si>
    <t>Nombre de colis mesuré</t>
  </si>
  <si>
    <t>Avance / Retard</t>
  </si>
  <si>
    <t>Heure calculée WMS</t>
  </si>
  <si>
    <t>Nombre Opé réel</t>
  </si>
  <si>
    <t>Objectif</t>
  </si>
  <si>
    <t>Cumul</t>
  </si>
  <si>
    <t>réalisé</t>
  </si>
  <si>
    <t>cumul</t>
  </si>
  <si>
    <t>06h-07h</t>
  </si>
  <si>
    <t>07h-08h</t>
  </si>
  <si>
    <t>08h-09h</t>
  </si>
  <si>
    <t>09h-10h</t>
  </si>
  <si>
    <t>10h-11h</t>
  </si>
  <si>
    <t>11h-12h</t>
  </si>
  <si>
    <t>12h-13h</t>
  </si>
  <si>
    <t>Objectif réalisé matin :</t>
  </si>
  <si>
    <t>Nombre d'heures non identifié :</t>
  </si>
  <si>
    <t>Après-midi</t>
  </si>
  <si>
    <t>13h-14h</t>
  </si>
  <si>
    <t>14h-15h</t>
  </si>
  <si>
    <t>15h-16h</t>
  </si>
  <si>
    <t>16h-17h</t>
  </si>
  <si>
    <t>17h-18h</t>
  </si>
  <si>
    <t>18h-19h</t>
  </si>
  <si>
    <t>19h-20h</t>
  </si>
  <si>
    <t>20h-21h</t>
  </si>
  <si>
    <t>Nuit</t>
  </si>
  <si>
    <t>22h-23h</t>
  </si>
  <si>
    <t>23h-00h</t>
  </si>
  <si>
    <t>00h-01h</t>
  </si>
  <si>
    <t>01h-02h</t>
  </si>
  <si>
    <t>02h-03h</t>
  </si>
  <si>
    <t>03h-04h</t>
  </si>
  <si>
    <t>04h-05h</t>
  </si>
  <si>
    <t>05h-06h</t>
  </si>
  <si>
    <t>0,461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</si>
</sst>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0\ &quot;€&quot;_-;\-* #,##0.000\ &quot;€&quot;_-;_-* &quot;-&quot;??\ &quot;€&quot;_-;_-@_-"/>
    <numFmt numFmtId="165" formatCode="0.0"/>
    <numFmt numFmtId="166" formatCode="[$-F400]h:mm:ss\ AM/P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9"/>
      <color theme="1"/>
      <name val="Arial"/>
      <family val="2"/>
    </font>
    <font>
      <sz val="10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4"/>
      <color theme="0"/>
      <name val="Arial"/>
      <family val="2"/>
    </font>
    <font>
      <b/>
      <i/>
      <u/>
      <sz val="10"/>
      <color theme="1"/>
      <name val="Arial"/>
      <family val="2"/>
    </font>
    <font>
      <sz val="11"/>
      <color theme="6" tint="0.7999816888943144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5F5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ck">
        <color indexed="64"/>
      </right>
      <top style="medium">
        <color rgb="FF000000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dotted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dotted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dotted">
        <color indexed="64"/>
      </right>
      <top style="medium">
        <color rgb="FFCCCCCC"/>
      </top>
      <bottom/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rgb="FFCCCCCC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7" xfId="0" applyBorder="1"/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" fontId="7" fillId="0" borderId="3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1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" fontId="0" fillId="0" borderId="19" xfId="0" applyNumberFormat="1" applyBorder="1"/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6" fontId="0" fillId="6" borderId="40" xfId="0" applyNumberFormat="1" applyFill="1" applyBorder="1" applyAlignment="1">
      <alignment horizontal="center" vertical="center"/>
    </xf>
    <xf numFmtId="1" fontId="4" fillId="0" borderId="41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1" fontId="4" fillId="0" borderId="43" xfId="0" applyNumberFormat="1" applyFont="1" applyBorder="1" applyAlignment="1">
      <alignment horizontal="center" vertical="center" wrapText="1"/>
    </xf>
    <xf numFmtId="21" fontId="4" fillId="0" borderId="44" xfId="0" applyNumberFormat="1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166" fontId="0" fillId="6" borderId="46" xfId="0" applyNumberFormat="1" applyFill="1" applyBorder="1" applyAlignment="1">
      <alignment horizontal="center" vertical="center"/>
    </xf>
    <xf numFmtId="21" fontId="4" fillId="0" borderId="43" xfId="0" applyNumberFormat="1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66" fontId="0" fillId="6" borderId="48" xfId="0" applyNumberFormat="1" applyFill="1" applyBorder="1" applyAlignment="1">
      <alignment horizontal="center" vertical="center"/>
    </xf>
    <xf numFmtId="1" fontId="4" fillId="0" borderId="49" xfId="0" applyNumberFormat="1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1" fontId="4" fillId="0" borderId="55" xfId="0" applyNumberFormat="1" applyFont="1" applyBorder="1" applyAlignment="1">
      <alignment horizontal="center" vertical="center" wrapText="1"/>
    </xf>
    <xf numFmtId="46" fontId="9" fillId="4" borderId="0" xfId="0" applyNumberFormat="1" applyFont="1" applyFill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46" fontId="0" fillId="0" borderId="33" xfId="0" applyNumberFormat="1" applyBorder="1" applyAlignment="1">
      <alignment horizontal="center" vertical="center"/>
    </xf>
    <xf numFmtId="0" fontId="0" fillId="0" borderId="15" xfId="0" applyBorder="1"/>
    <xf numFmtId="0" fontId="0" fillId="0" borderId="32" xfId="0" applyBorder="1"/>
    <xf numFmtId="0" fontId="0" fillId="0" borderId="19" xfId="0" applyBorder="1"/>
    <xf numFmtId="166" fontId="0" fillId="0" borderId="58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0" fillId="0" borderId="0" xfId="0" applyFont="1"/>
    <xf numFmtId="44" fontId="10" fillId="0" borderId="0" xfId="1" applyFont="1"/>
    <xf numFmtId="9" fontId="10" fillId="0" borderId="0" xfId="2" applyFont="1"/>
    <xf numFmtId="9" fontId="10" fillId="0" borderId="0" xfId="0" applyNumberFormat="1" applyFont="1"/>
    <xf numFmtId="164" fontId="10" fillId="0" borderId="0" xfId="1" applyNumberFormat="1" applyFont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1" fontId="4" fillId="0" borderId="60" xfId="0" applyNumberFormat="1" applyFont="1" applyBorder="1" applyAlignment="1">
      <alignment horizontal="center" vertical="center" wrapText="1"/>
    </xf>
    <xf numFmtId="1" fontId="4" fillId="0" borderId="0" xfId="0" applyNumberFormat="1" applyFont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46" fontId="5" fillId="2" borderId="9" xfId="0" applyNumberFormat="1" applyFont="1" applyFill="1" applyBorder="1" applyAlignment="1">
      <alignment horizontal="center" vertical="center" wrapText="1"/>
    </xf>
    <xf numFmtId="2" fontId="5" fillId="2" borderId="9" xfId="0" applyNumberFormat="1" applyFont="1" applyFill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 wrapText="1"/>
    </xf>
    <xf numFmtId="14" fontId="8" fillId="5" borderId="32" xfId="0" applyNumberFormat="1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14" fontId="8" fillId="5" borderId="33" xfId="0" applyNumberFormat="1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0" fillId="6" borderId="52" xfId="0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10" fontId="0" fillId="0" borderId="29" xfId="2" applyNumberFormat="1" applyFont="1" applyBorder="1" applyAlignment="1">
      <alignment horizontal="center" vertical="center" wrapText="1"/>
    </xf>
    <xf numFmtId="10" fontId="0" fillId="0" borderId="12" xfId="2" applyNumberFormat="1" applyFont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right" vertical="center" wrapText="1"/>
    </xf>
    <xf numFmtId="0" fontId="8" fillId="5" borderId="33" xfId="0" applyFont="1" applyFill="1" applyBorder="1" applyAlignment="1">
      <alignment horizontal="right" vertical="center" wrapText="1"/>
    </xf>
    <xf numFmtId="14" fontId="8" fillId="5" borderId="33" xfId="0" applyNumberFormat="1" applyFont="1" applyFill="1" applyBorder="1" applyAlignment="1">
      <alignment horizontal="right" vertical="center" wrapText="1"/>
    </xf>
    <xf numFmtId="0" fontId="8" fillId="5" borderId="12" xfId="0" applyFont="1" applyFill="1" applyBorder="1" applyAlignment="1">
      <alignment horizontal="right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0" fillId="6" borderId="54" xfId="0" applyFill="1" applyBorder="1" applyAlignment="1">
      <alignment horizontal="center" vertical="center"/>
    </xf>
    <xf numFmtId="0" fontId="4" fillId="0" borderId="27" xfId="0" applyFont="1" applyBorder="1" applyAlignment="1">
      <alignment horizontal="right" vertical="center" wrapText="1"/>
    </xf>
    <xf numFmtId="0" fontId="4" fillId="0" borderId="28" xfId="0" applyFont="1" applyBorder="1" applyAlignment="1">
      <alignment horizontal="right" vertical="center" wrapText="1"/>
    </xf>
    <xf numFmtId="0" fontId="4" fillId="0" borderId="29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2" fontId="4" fillId="0" borderId="17" xfId="0" applyNumberFormat="1" applyFont="1" applyBorder="1" applyAlignment="1">
      <alignment horizontal="center" vertical="center" wrapText="1"/>
    </xf>
    <xf numFmtId="2" fontId="4" fillId="0" borderId="18" xfId="0" applyNumberFormat="1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2" fontId="4" fillId="0" borderId="22" xfId="0" applyNumberFormat="1" applyFont="1" applyBorder="1" applyAlignment="1">
      <alignment horizontal="center" vertical="center" wrapText="1"/>
    </xf>
    <xf numFmtId="2" fontId="4" fillId="0" borderId="24" xfId="0" applyNumberFormat="1" applyFont="1" applyBorder="1" applyAlignment="1">
      <alignment horizontal="center" vertical="center" wrapText="1"/>
    </xf>
    <xf numFmtId="165" fontId="6" fillId="2" borderId="25" xfId="0" applyNumberFormat="1" applyFont="1" applyFill="1" applyBorder="1" applyAlignment="1">
      <alignment horizontal="center" vertical="center" wrapText="1"/>
    </xf>
    <xf numFmtId="165" fontId="6" fillId="2" borderId="26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2"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11</xdr:row>
          <xdr:rowOff>83820</xdr:rowOff>
        </xdr:from>
        <xdr:to>
          <xdr:col>1</xdr:col>
          <xdr:colOff>922020</xdr:colOff>
          <xdr:row>12</xdr:row>
          <xdr:rowOff>167640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26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mazouz\Desktop\Dashboard%20Production%20Decathlon.xlsm" TargetMode="External"/><Relationship Id="rId1" Type="http://schemas.openxmlformats.org/officeDocument/2006/relationships/externalLinkPath" Target="Dashboard%20Production%20Decathl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traction Prod"/>
      <sheetName val="Analyse prod opé"/>
      <sheetName val="Dashboard"/>
      <sheetName val="HistoriqueDashboard"/>
      <sheetName val="Dashboard global"/>
      <sheetName val="Dashboard Op"/>
      <sheetName val="Dashboard Ratio"/>
      <sheetName val="Dashboard Ratio %"/>
      <sheetName val="Paramettre"/>
      <sheetName val="Guide"/>
      <sheetName val="capture"/>
      <sheetName val="Traitement dashboard"/>
      <sheetName val="Traitement dahsboard opé"/>
      <sheetName val="Extraction TCD"/>
    </sheetNames>
    <sheetDataSet>
      <sheetData sheetId="0"/>
      <sheetData sheetId="1">
        <row r="1">
          <cell r="A1" t="str">
            <v>Date sélectionnée :</v>
          </cell>
          <cell r="C1">
            <v>45719</v>
          </cell>
          <cell r="E1"/>
          <cell r="F1"/>
          <cell r="I1"/>
          <cell r="J1">
            <v>20250303</v>
          </cell>
        </row>
        <row r="2">
          <cell r="A2" t="str">
            <v>Date</v>
          </cell>
          <cell r="E2" t="str">
            <v>Secteur</v>
          </cell>
          <cell r="F2" t="str">
            <v>Type</v>
          </cell>
          <cell r="I2" t="str">
            <v>Temps passé</v>
          </cell>
        </row>
        <row r="3">
          <cell r="A3">
            <v>20250303</v>
          </cell>
          <cell r="E3">
            <v>76</v>
          </cell>
          <cell r="F3" t="str">
            <v>Colis</v>
          </cell>
          <cell r="I3">
            <v>61421</v>
          </cell>
        </row>
        <row r="4">
          <cell r="A4">
            <v>20250303</v>
          </cell>
          <cell r="E4">
            <v>76</v>
          </cell>
          <cell r="F4" t="str">
            <v>Colis</v>
          </cell>
          <cell r="I4">
            <v>62616</v>
          </cell>
        </row>
        <row r="5">
          <cell r="A5">
            <v>20250303</v>
          </cell>
          <cell r="E5">
            <v>77</v>
          </cell>
          <cell r="F5" t="str">
            <v>Article</v>
          </cell>
          <cell r="I5">
            <v>61652</v>
          </cell>
        </row>
        <row r="6">
          <cell r="A6">
            <v>20250303</v>
          </cell>
          <cell r="E6">
            <v>77</v>
          </cell>
          <cell r="F6" t="str">
            <v>Colis</v>
          </cell>
          <cell r="I6">
            <v>40841</v>
          </cell>
        </row>
        <row r="7">
          <cell r="A7">
            <v>20250303</v>
          </cell>
          <cell r="E7">
            <v>99</v>
          </cell>
          <cell r="F7" t="str">
            <v>Colis</v>
          </cell>
          <cell r="I7">
            <v>15629</v>
          </cell>
        </row>
        <row r="8">
          <cell r="A8">
            <v>20250303</v>
          </cell>
          <cell r="E8">
            <v>76</v>
          </cell>
          <cell r="F8" t="str">
            <v>Article</v>
          </cell>
          <cell r="I8">
            <v>61140</v>
          </cell>
        </row>
        <row r="9">
          <cell r="A9">
            <v>20250303</v>
          </cell>
          <cell r="E9">
            <v>76</v>
          </cell>
          <cell r="F9" t="str">
            <v>Article</v>
          </cell>
          <cell r="I9">
            <v>61524</v>
          </cell>
        </row>
        <row r="10">
          <cell r="A10">
            <v>20250303</v>
          </cell>
          <cell r="E10">
            <v>76</v>
          </cell>
          <cell r="F10" t="str">
            <v>Article</v>
          </cell>
          <cell r="I10">
            <v>60802</v>
          </cell>
        </row>
        <row r="11">
          <cell r="A11">
            <v>20250303</v>
          </cell>
          <cell r="E11">
            <v>76</v>
          </cell>
          <cell r="F11" t="str">
            <v>Article</v>
          </cell>
          <cell r="I11">
            <v>61433</v>
          </cell>
        </row>
        <row r="12">
          <cell r="A12">
            <v>20250303</v>
          </cell>
          <cell r="E12">
            <v>76</v>
          </cell>
          <cell r="F12" t="str">
            <v>Article</v>
          </cell>
          <cell r="I12">
            <v>60849</v>
          </cell>
        </row>
        <row r="13">
          <cell r="A13">
            <v>20250303</v>
          </cell>
          <cell r="E13">
            <v>77</v>
          </cell>
          <cell r="F13" t="str">
            <v>Article</v>
          </cell>
          <cell r="I13">
            <v>61116</v>
          </cell>
        </row>
        <row r="14">
          <cell r="A14">
            <v>20250303</v>
          </cell>
          <cell r="E14">
            <v>90</v>
          </cell>
          <cell r="F14" t="str">
            <v>Colis</v>
          </cell>
          <cell r="I14">
            <v>61121</v>
          </cell>
        </row>
        <row r="15">
          <cell r="A15">
            <v>20250303</v>
          </cell>
          <cell r="E15">
            <v>77</v>
          </cell>
          <cell r="F15" t="str">
            <v>Article</v>
          </cell>
          <cell r="I15">
            <v>55152</v>
          </cell>
        </row>
        <row r="16">
          <cell r="A16">
            <v>20250303</v>
          </cell>
          <cell r="E16">
            <v>77</v>
          </cell>
          <cell r="F16" t="str">
            <v>Article</v>
          </cell>
          <cell r="I16">
            <v>55157</v>
          </cell>
        </row>
        <row r="17">
          <cell r="A17">
            <v>20250303</v>
          </cell>
          <cell r="E17">
            <v>76</v>
          </cell>
          <cell r="F17" t="str">
            <v>Article</v>
          </cell>
          <cell r="I17">
            <v>55510</v>
          </cell>
        </row>
        <row r="18">
          <cell r="A18">
            <v>20250303</v>
          </cell>
          <cell r="E18">
            <v>76</v>
          </cell>
          <cell r="F18" t="str">
            <v>Article</v>
          </cell>
          <cell r="I18">
            <v>54411</v>
          </cell>
        </row>
        <row r="19">
          <cell r="A19">
            <v>20250303</v>
          </cell>
          <cell r="E19">
            <v>76</v>
          </cell>
          <cell r="F19" t="str">
            <v>Article</v>
          </cell>
          <cell r="I19">
            <v>54548</v>
          </cell>
        </row>
        <row r="20">
          <cell r="A20">
            <v>20250303</v>
          </cell>
          <cell r="E20">
            <v>76</v>
          </cell>
          <cell r="F20" t="str">
            <v>Article</v>
          </cell>
          <cell r="I20">
            <v>35353</v>
          </cell>
        </row>
        <row r="21">
          <cell r="A21">
            <v>20250303</v>
          </cell>
          <cell r="E21">
            <v>99</v>
          </cell>
          <cell r="F21" t="str">
            <v>Colis</v>
          </cell>
          <cell r="I21">
            <v>10903</v>
          </cell>
        </row>
        <row r="22">
          <cell r="A22">
            <v>20250303</v>
          </cell>
          <cell r="E22">
            <v>76</v>
          </cell>
          <cell r="F22" t="str">
            <v>Colis</v>
          </cell>
          <cell r="I22">
            <v>3159</v>
          </cell>
        </row>
        <row r="23">
          <cell r="A23">
            <v>20250303</v>
          </cell>
          <cell r="E23">
            <v>77</v>
          </cell>
          <cell r="F23" t="str">
            <v>Colis</v>
          </cell>
          <cell r="I23">
            <v>13949</v>
          </cell>
        </row>
        <row r="24">
          <cell r="A24">
            <v>20250303</v>
          </cell>
          <cell r="E24">
            <v>76</v>
          </cell>
          <cell r="F24" t="str">
            <v>Colis</v>
          </cell>
          <cell r="I24">
            <v>333</v>
          </cell>
        </row>
        <row r="25">
          <cell r="A25">
            <v>20250303</v>
          </cell>
          <cell r="E25">
            <v>99</v>
          </cell>
          <cell r="F25" t="str">
            <v>Colis</v>
          </cell>
          <cell r="I25">
            <v>959</v>
          </cell>
        </row>
        <row r="26">
          <cell r="A26">
            <v>20250303</v>
          </cell>
          <cell r="E26">
            <v>99</v>
          </cell>
          <cell r="F26" t="str">
            <v>Colis</v>
          </cell>
          <cell r="I26">
            <v>35900</v>
          </cell>
        </row>
        <row r="27">
          <cell r="A27">
            <v>20250303</v>
          </cell>
          <cell r="E27">
            <v>76</v>
          </cell>
          <cell r="F27" t="str">
            <v>Colis</v>
          </cell>
          <cell r="I27">
            <v>30655</v>
          </cell>
        </row>
        <row r="28">
          <cell r="A28">
            <v>20250303</v>
          </cell>
          <cell r="E28">
            <v>76</v>
          </cell>
          <cell r="F28" t="str">
            <v>Colis</v>
          </cell>
          <cell r="I28">
            <v>45536</v>
          </cell>
        </row>
        <row r="29">
          <cell r="A29">
            <v>20250303</v>
          </cell>
          <cell r="E29">
            <v>99</v>
          </cell>
          <cell r="F29" t="str">
            <v>Colis</v>
          </cell>
          <cell r="I29">
            <v>20737</v>
          </cell>
        </row>
        <row r="30">
          <cell r="A30">
            <v>20250303</v>
          </cell>
          <cell r="E30">
            <v>90</v>
          </cell>
          <cell r="F30" t="str">
            <v>Colis</v>
          </cell>
          <cell r="I30">
            <v>806</v>
          </cell>
        </row>
        <row r="31">
          <cell r="A31">
            <v>20250303</v>
          </cell>
          <cell r="E31">
            <v>76</v>
          </cell>
          <cell r="F31" t="str">
            <v>Colis</v>
          </cell>
          <cell r="I31">
            <v>0</v>
          </cell>
        </row>
        <row r="32">
          <cell r="A32">
            <v>20250303</v>
          </cell>
          <cell r="E32">
            <v>77</v>
          </cell>
          <cell r="F32" t="str">
            <v>Colis</v>
          </cell>
          <cell r="I32">
            <v>0</v>
          </cell>
        </row>
        <row r="33">
          <cell r="A33">
            <v>20250303</v>
          </cell>
          <cell r="E33">
            <v>77</v>
          </cell>
          <cell r="F33" t="str">
            <v>Article</v>
          </cell>
          <cell r="I33">
            <v>2050</v>
          </cell>
        </row>
        <row r="34">
          <cell r="A34">
            <v>20250303</v>
          </cell>
          <cell r="E34">
            <v>76</v>
          </cell>
          <cell r="F34" t="str">
            <v>Colis</v>
          </cell>
          <cell r="I34">
            <v>60356</v>
          </cell>
        </row>
        <row r="35">
          <cell r="A35">
            <v>20250303</v>
          </cell>
          <cell r="E35">
            <v>76</v>
          </cell>
          <cell r="F35" t="str">
            <v>Colis</v>
          </cell>
          <cell r="I35">
            <v>30309</v>
          </cell>
        </row>
        <row r="36">
          <cell r="A36">
            <v>20250303</v>
          </cell>
          <cell r="E36">
            <v>77</v>
          </cell>
          <cell r="F36" t="str">
            <v>Colis</v>
          </cell>
          <cell r="I36">
            <v>14805</v>
          </cell>
        </row>
        <row r="37">
          <cell r="A37">
            <v>20250303</v>
          </cell>
          <cell r="E37">
            <v>76</v>
          </cell>
          <cell r="F37" t="str">
            <v>Colis</v>
          </cell>
          <cell r="I37">
            <v>2407</v>
          </cell>
        </row>
        <row r="38">
          <cell r="A38">
            <v>20250303</v>
          </cell>
          <cell r="E38">
            <v>76</v>
          </cell>
          <cell r="F38" t="str">
            <v>Colis</v>
          </cell>
          <cell r="I38">
            <v>75627</v>
          </cell>
        </row>
        <row r="39">
          <cell r="A39">
            <v>20250303</v>
          </cell>
          <cell r="E39">
            <v>76</v>
          </cell>
          <cell r="F39" t="str">
            <v>Colis</v>
          </cell>
          <cell r="I39">
            <v>50304</v>
          </cell>
        </row>
        <row r="40">
          <cell r="A40">
            <v>20250303</v>
          </cell>
          <cell r="E40">
            <v>90</v>
          </cell>
          <cell r="F40" t="str">
            <v>Colis</v>
          </cell>
          <cell r="I40">
            <v>1205</v>
          </cell>
        </row>
        <row r="41">
          <cell r="A41">
            <v>20250303</v>
          </cell>
          <cell r="E41">
            <v>76</v>
          </cell>
          <cell r="F41" t="str">
            <v>Article</v>
          </cell>
          <cell r="I41">
            <v>61624</v>
          </cell>
        </row>
        <row r="42">
          <cell r="A42">
            <v>20250303</v>
          </cell>
          <cell r="E42">
            <v>77</v>
          </cell>
          <cell r="F42" t="str">
            <v>Article</v>
          </cell>
          <cell r="I42">
            <v>31709</v>
          </cell>
        </row>
        <row r="43">
          <cell r="A43">
            <v>20250303</v>
          </cell>
          <cell r="E43">
            <v>76</v>
          </cell>
          <cell r="F43" t="str">
            <v>Article</v>
          </cell>
          <cell r="I43">
            <v>22719</v>
          </cell>
        </row>
        <row r="44">
          <cell r="A44">
            <v>20250303</v>
          </cell>
          <cell r="E44">
            <v>77</v>
          </cell>
          <cell r="F44" t="str">
            <v>Colis</v>
          </cell>
          <cell r="I44">
            <v>62519</v>
          </cell>
        </row>
        <row r="45">
          <cell r="A45">
            <v>20250303</v>
          </cell>
          <cell r="E45">
            <v>76</v>
          </cell>
          <cell r="F45" t="str">
            <v>Article</v>
          </cell>
          <cell r="I45">
            <v>61139</v>
          </cell>
        </row>
        <row r="46">
          <cell r="A46">
            <v>20250303</v>
          </cell>
          <cell r="E46">
            <v>77</v>
          </cell>
          <cell r="F46" t="str">
            <v>Article</v>
          </cell>
          <cell r="I46">
            <v>31752</v>
          </cell>
        </row>
        <row r="47">
          <cell r="A47">
            <v>20250303</v>
          </cell>
          <cell r="E47">
            <v>76</v>
          </cell>
          <cell r="F47" t="str">
            <v>Article</v>
          </cell>
          <cell r="I47">
            <v>23741</v>
          </cell>
        </row>
        <row r="48">
          <cell r="A48">
            <v>20250303</v>
          </cell>
          <cell r="E48">
            <v>76</v>
          </cell>
          <cell r="F48" t="str">
            <v>Article</v>
          </cell>
          <cell r="I48">
            <v>62211</v>
          </cell>
        </row>
        <row r="49">
          <cell r="A49">
            <v>20250303</v>
          </cell>
          <cell r="E49">
            <v>77</v>
          </cell>
          <cell r="F49" t="str">
            <v>Colis</v>
          </cell>
          <cell r="I49">
            <v>62209</v>
          </cell>
        </row>
        <row r="50">
          <cell r="A50">
            <v>20250303</v>
          </cell>
          <cell r="E50">
            <v>77</v>
          </cell>
          <cell r="F50" t="str">
            <v>Article</v>
          </cell>
          <cell r="I50">
            <v>20532</v>
          </cell>
        </row>
        <row r="51">
          <cell r="A51">
            <v>20250303</v>
          </cell>
          <cell r="E51">
            <v>76</v>
          </cell>
          <cell r="F51" t="str">
            <v>Colis</v>
          </cell>
          <cell r="I51">
            <v>13521</v>
          </cell>
        </row>
        <row r="52">
          <cell r="A52">
            <v>20250303</v>
          </cell>
          <cell r="E52">
            <v>77</v>
          </cell>
          <cell r="F52" t="str">
            <v>Colis</v>
          </cell>
          <cell r="I52">
            <v>14907</v>
          </cell>
        </row>
        <row r="53">
          <cell r="A53">
            <v>20250303</v>
          </cell>
          <cell r="E53">
            <v>76</v>
          </cell>
          <cell r="F53" t="str">
            <v>Colis</v>
          </cell>
          <cell r="I53">
            <v>61514</v>
          </cell>
        </row>
        <row r="54">
          <cell r="A54">
            <v>20250303</v>
          </cell>
          <cell r="E54">
            <v>90</v>
          </cell>
          <cell r="F54" t="str">
            <v>Colis</v>
          </cell>
          <cell r="I54">
            <v>62925</v>
          </cell>
        </row>
        <row r="55">
          <cell r="A55">
            <v>20250303</v>
          </cell>
          <cell r="E55">
            <v>76</v>
          </cell>
          <cell r="F55" t="str">
            <v>Article</v>
          </cell>
          <cell r="I55">
            <v>60828</v>
          </cell>
        </row>
        <row r="56">
          <cell r="A56">
            <v>20250303</v>
          </cell>
          <cell r="E56">
            <v>99</v>
          </cell>
          <cell r="F56" t="str">
            <v>Colis</v>
          </cell>
          <cell r="I56">
            <v>50513</v>
          </cell>
        </row>
        <row r="57">
          <cell r="A57">
            <v>20250303</v>
          </cell>
          <cell r="E57">
            <v>90</v>
          </cell>
          <cell r="F57" t="str">
            <v>Colis</v>
          </cell>
          <cell r="I57">
            <v>24851</v>
          </cell>
        </row>
        <row r="58">
          <cell r="A58">
            <v>20250303</v>
          </cell>
          <cell r="E58">
            <v>76</v>
          </cell>
          <cell r="F58" t="str">
            <v>Colis</v>
          </cell>
          <cell r="I58">
            <v>15259</v>
          </cell>
        </row>
        <row r="59">
          <cell r="A59">
            <v>20250303</v>
          </cell>
          <cell r="E59">
            <v>76</v>
          </cell>
          <cell r="F59" t="str">
            <v>Article</v>
          </cell>
          <cell r="I59">
            <v>2425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8"/>
  <sheetViews>
    <sheetView tabSelected="1" topLeftCell="A5" workbookViewId="0">
      <selection activeCell="I15" sqref="I15"/>
    </sheetView>
  </sheetViews>
  <sheetFormatPr baseColWidth="10" defaultColWidth="8.88671875" defaultRowHeight="14.4" x14ac:dyDescent="0.3"/>
  <cols>
    <col min="1" max="1" width="14.33203125" customWidth="1"/>
    <col min="2" max="2" width="11.33203125" customWidth="1"/>
    <col min="3" max="4" width="9.109375" customWidth="1"/>
    <col min="5" max="5" width="11.5546875" customWidth="1"/>
    <col min="6" max="6" width="8.33203125" customWidth="1"/>
    <col min="7" max="7" width="12.88671875" customWidth="1"/>
    <col min="8" max="8" width="8.33203125" customWidth="1"/>
  </cols>
  <sheetData>
    <row r="1" spans="1:14" ht="15" thickTop="1" x14ac:dyDescent="0.3">
      <c r="B1" s="95" t="s">
        <v>0</v>
      </c>
      <c r="C1" s="96"/>
      <c r="D1" s="96"/>
      <c r="E1" s="96"/>
      <c r="F1" s="96"/>
      <c r="G1" s="96"/>
      <c r="H1" s="97"/>
    </row>
    <row r="2" spans="1:14" ht="15" thickBot="1" x14ac:dyDescent="0.35">
      <c r="B2" s="98"/>
      <c r="C2" s="99"/>
      <c r="D2" s="99"/>
      <c r="E2" s="99"/>
      <c r="F2" s="99"/>
      <c r="G2" s="99"/>
      <c r="H2" s="100"/>
    </row>
    <row r="3" spans="1:14" ht="27.6" thickTop="1" thickBot="1" x14ac:dyDescent="0.35">
      <c r="A3" s="1"/>
      <c r="B3" s="2" t="s">
        <v>1</v>
      </c>
      <c r="C3" s="52">
        <v>75</v>
      </c>
      <c r="D3" s="53"/>
      <c r="E3" s="53"/>
      <c r="F3" s="53"/>
      <c r="G3" s="53"/>
      <c r="H3" s="53"/>
    </row>
    <row r="4" spans="1:14" ht="27.6" thickTop="1" thickBot="1" x14ac:dyDescent="0.35">
      <c r="A4" s="1"/>
      <c r="B4" s="2" t="s">
        <v>2</v>
      </c>
      <c r="C4" s="51">
        <v>2.2312152777777778</v>
      </c>
      <c r="D4" s="49"/>
      <c r="E4" s="49"/>
      <c r="F4" s="49"/>
      <c r="G4" s="49"/>
      <c r="H4" s="50"/>
    </row>
    <row r="5" spans="1:14" ht="27.6" thickTop="1" thickBot="1" x14ac:dyDescent="0.35">
      <c r="A5" s="1"/>
      <c r="B5" s="2" t="s">
        <v>3</v>
      </c>
      <c r="C5" s="48">
        <v>3354</v>
      </c>
      <c r="D5" s="49"/>
      <c r="E5" s="49"/>
      <c r="F5" s="49"/>
      <c r="G5" s="49"/>
      <c r="H5" s="50"/>
    </row>
    <row r="6" spans="1:14" ht="28.2" customHeight="1" thickBot="1" x14ac:dyDescent="0.35">
      <c r="A6" s="1"/>
      <c r="B6" s="3"/>
      <c r="C6" s="56" t="s">
        <v>4</v>
      </c>
      <c r="D6" s="57"/>
      <c r="E6" s="56" t="s">
        <v>5</v>
      </c>
      <c r="F6" s="57"/>
      <c r="G6" s="56" t="s">
        <v>6</v>
      </c>
      <c r="H6" s="57"/>
      <c r="N6" s="15" t="s">
        <v>24</v>
      </c>
    </row>
    <row r="7" spans="1:14" ht="15" thickBot="1" x14ac:dyDescent="0.35">
      <c r="A7" s="1"/>
      <c r="B7" s="2" t="s">
        <v>7</v>
      </c>
      <c r="C7" s="85">
        <v>2386</v>
      </c>
      <c r="D7" s="86"/>
      <c r="E7" s="87">
        <f>IFERROR(IF(C7/C3 = 0,"",C7/C3),"")</f>
        <v>31.813333333333333</v>
      </c>
      <c r="F7" s="88"/>
      <c r="G7" s="87">
        <f>IFERROR(IF(C7/($C$3*(COUNTA($B$18:$B$24) + COUNTA($B$31:$B$38) + COUNTA($B$45:$B$53)))=0, "", C7/($C$3*(COUNTA($B$18:$B$24) + COUNTA($B$31:$B$38) + COUNTA($B$45:$B$53)))), "")</f>
        <v>10.604444444444445</v>
      </c>
      <c r="H7" s="88"/>
      <c r="N7" s="22" t="s">
        <v>25</v>
      </c>
    </row>
    <row r="8" spans="1:14" ht="15" thickBot="1" x14ac:dyDescent="0.35">
      <c r="B8" s="4" t="s">
        <v>8</v>
      </c>
      <c r="C8" s="85">
        <v>2</v>
      </c>
      <c r="D8" s="86"/>
      <c r="E8" s="87">
        <f>IFERROR(IF(C8/C3=0,"",C8/C3),"")</f>
        <v>2.6666666666666668E-2</v>
      </c>
      <c r="F8" s="88"/>
      <c r="G8" s="87">
        <f>IFERROR(IF(C8/($C$3*(COUNTA($B$18:$B$24) + COUNTA($B$31:$B$38) + COUNTA($B$45:$B$53)))=0, "", C8/($C$3*(COUNTA($B$18:$B$24) + COUNTA($B$31:$B$38) + COUNTA($B$45:$B$53)))), "")</f>
        <v>8.8888888888888889E-3</v>
      </c>
      <c r="H8" s="88"/>
      <c r="N8" s="22" t="s">
        <v>26</v>
      </c>
    </row>
    <row r="9" spans="1:14" ht="15" thickBot="1" x14ac:dyDescent="0.35">
      <c r="B9" s="4" t="s">
        <v>9</v>
      </c>
      <c r="C9" s="85"/>
      <c r="D9" s="86"/>
      <c r="E9" s="87" t="str">
        <f>IFERROR(IF(C9/C3=0,"",C9/C3),"")</f>
        <v/>
      </c>
      <c r="F9" s="88"/>
      <c r="G9" s="87" t="str">
        <f>IFERROR(IF(C9/($C$3*(COUNTA($B$18:$B$24) + COUNTA($B$31:$B$38) + COUNTA($B$45:$B$53)))=0, "", C9/($C$3*(COUNTA($B$18:$B$24) + COUNTA($B$31:$B$38) + COUNTA($B$45:$B$53)))), "")</f>
        <v/>
      </c>
      <c r="H9" s="88"/>
      <c r="N9" s="22" t="s">
        <v>27</v>
      </c>
    </row>
    <row r="10" spans="1:14" ht="15.6" thickTop="1" thickBot="1" x14ac:dyDescent="0.35">
      <c r="B10" s="5" t="s">
        <v>10</v>
      </c>
      <c r="C10" s="89">
        <f>C8+C7+C9</f>
        <v>2388</v>
      </c>
      <c r="D10" s="90"/>
      <c r="E10" s="91">
        <f>SUM(E7:F9)</f>
        <v>31.84</v>
      </c>
      <c r="F10" s="92"/>
      <c r="G10" s="93">
        <f>SUM(G7:H9)</f>
        <v>10.613333333333333</v>
      </c>
      <c r="H10" s="94"/>
      <c r="N10" s="22" t="s">
        <v>28</v>
      </c>
    </row>
    <row r="11" spans="1:14" ht="15.6" thickTop="1" thickBot="1" x14ac:dyDescent="0.35">
      <c r="B11" s="81" t="s">
        <v>11</v>
      </c>
      <c r="C11" s="82"/>
      <c r="D11" s="82"/>
      <c r="E11" s="83"/>
      <c r="F11" s="6" t="e">
        <f>COUNTIFS('[1]Analyse prod opé'!$I:$I,"0",'[1]Analyse prod opé'!$E:$E,"76",'[1]Analyse prod opé'!$F:$F,"Colis",'[1]Analyse prod opé'!$A:$A,'[1]Analyse prod opé'!$J$1)</f>
        <v>#VALUE!</v>
      </c>
      <c r="G11" s="7"/>
      <c r="H11" s="46"/>
      <c r="N11" s="22" t="s">
        <v>29</v>
      </c>
    </row>
    <row r="12" spans="1:14" ht="15" thickBot="1" x14ac:dyDescent="0.35">
      <c r="B12" s="8"/>
      <c r="C12" s="8"/>
      <c r="D12" s="8"/>
      <c r="E12" s="8"/>
      <c r="F12" s="9"/>
      <c r="G12" s="47"/>
      <c r="H12" s="47"/>
      <c r="N12" s="25" t="s">
        <v>30</v>
      </c>
    </row>
    <row r="13" spans="1:14" ht="15" thickBot="1" x14ac:dyDescent="0.35">
      <c r="B13" s="84" t="s">
        <v>12</v>
      </c>
      <c r="C13" s="84"/>
      <c r="D13" s="85" t="s">
        <v>40</v>
      </c>
      <c r="E13" s="86"/>
      <c r="F13" s="11"/>
      <c r="G13" s="47"/>
      <c r="H13" s="47"/>
      <c r="N13" s="38" t="s">
        <v>34</v>
      </c>
    </row>
    <row r="14" spans="1:14" ht="15" thickBot="1" x14ac:dyDescent="0.35">
      <c r="B14" s="10"/>
      <c r="C14" s="10"/>
      <c r="D14" s="10"/>
      <c r="E14" s="10"/>
      <c r="F14" s="45"/>
      <c r="G14" s="11"/>
      <c r="H14" s="10"/>
      <c r="N14" s="39" t="s">
        <v>35</v>
      </c>
    </row>
    <row r="15" spans="1:14" ht="18" thickBot="1" x14ac:dyDescent="0.35">
      <c r="B15" s="78" t="s">
        <v>14</v>
      </c>
      <c r="C15" s="79"/>
      <c r="D15" s="79"/>
      <c r="E15" s="79"/>
      <c r="F15" s="79"/>
      <c r="G15" s="54">
        <f>'[1]Analyse prod opé'!$C$1</f>
        <v>45719</v>
      </c>
      <c r="H15" s="55"/>
      <c r="N15" s="22" t="s">
        <v>36</v>
      </c>
    </row>
    <row r="16" spans="1:14" ht="15" thickBot="1" x14ac:dyDescent="0.35">
      <c r="B16" s="67" t="s">
        <v>15</v>
      </c>
      <c r="C16" s="68"/>
      <c r="D16" s="67" t="s">
        <v>16</v>
      </c>
      <c r="E16" s="68"/>
      <c r="F16" s="62" t="s">
        <v>17</v>
      </c>
      <c r="G16" s="62" t="s">
        <v>18</v>
      </c>
      <c r="H16" s="66" t="s">
        <v>19</v>
      </c>
      <c r="N16" s="22" t="s">
        <v>37</v>
      </c>
    </row>
    <row r="17" spans="1:14" ht="15" thickBot="1" x14ac:dyDescent="0.35">
      <c r="A17" s="12"/>
      <c r="B17" s="13" t="s">
        <v>20</v>
      </c>
      <c r="C17" s="2" t="s">
        <v>21</v>
      </c>
      <c r="D17" s="14" t="s">
        <v>22</v>
      </c>
      <c r="E17" s="2" t="s">
        <v>23</v>
      </c>
      <c r="F17" s="63"/>
      <c r="G17" s="63"/>
      <c r="H17" s="66"/>
      <c r="N17" s="22" t="s">
        <v>38</v>
      </c>
    </row>
    <row r="18" spans="1:14" ht="15" thickBot="1" x14ac:dyDescent="0.35">
      <c r="A18" s="15" t="s">
        <v>24</v>
      </c>
      <c r="B18" s="16"/>
      <c r="C18" s="17" t="str">
        <f>IF(B18="","",B18)</f>
        <v/>
      </c>
      <c r="D18" s="18">
        <v>142</v>
      </c>
      <c r="E18" s="2">
        <f>D18</f>
        <v>142</v>
      </c>
      <c r="F18" s="19" t="str">
        <f>IFERROR(E18-C18,"")</f>
        <v/>
      </c>
      <c r="G18" s="20">
        <v>6.2581018518518522E-2</v>
      </c>
      <c r="H18" s="21">
        <v>2</v>
      </c>
      <c r="N18" s="22" t="s">
        <v>39</v>
      </c>
    </row>
    <row r="19" spans="1:14" ht="15" thickBot="1" x14ac:dyDescent="0.35">
      <c r="A19" s="22" t="s">
        <v>25</v>
      </c>
      <c r="B19" s="16"/>
      <c r="C19" s="17" t="str">
        <f t="shared" ref="C19:C24" si="0">IF(B19="","",C18+B19)</f>
        <v/>
      </c>
      <c r="D19" s="18">
        <v>300</v>
      </c>
      <c r="E19" s="2">
        <f t="shared" ref="E19:E24" si="1">E18+D19</f>
        <v>442</v>
      </c>
      <c r="F19" s="19" t="str">
        <f t="shared" ref="F19:F24" si="2">IFERROR(E19-C19,"")</f>
        <v/>
      </c>
      <c r="G19" s="23">
        <v>8.9143518518518525E-2</v>
      </c>
      <c r="H19" s="24">
        <v>4</v>
      </c>
      <c r="N19" s="22" t="s">
        <v>40</v>
      </c>
    </row>
    <row r="20" spans="1:14" ht="15" thickBot="1" x14ac:dyDescent="0.35">
      <c r="A20" s="22" t="s">
        <v>26</v>
      </c>
      <c r="B20" s="16"/>
      <c r="C20" s="17" t="str">
        <f t="shared" si="0"/>
        <v/>
      </c>
      <c r="D20" s="18">
        <v>301</v>
      </c>
      <c r="E20" s="2">
        <f t="shared" si="1"/>
        <v>743</v>
      </c>
      <c r="F20" s="19" t="str">
        <f t="shared" si="2"/>
        <v/>
      </c>
      <c r="G20" s="23">
        <v>0.10108796296296296</v>
      </c>
      <c r="H20" s="21">
        <v>4</v>
      </c>
      <c r="N20" s="25" t="s">
        <v>41</v>
      </c>
    </row>
    <row r="21" spans="1:14" ht="15" thickBot="1" x14ac:dyDescent="0.35">
      <c r="A21" s="22" t="s">
        <v>27</v>
      </c>
      <c r="B21" s="16"/>
      <c r="C21" s="17" t="str">
        <f t="shared" si="0"/>
        <v/>
      </c>
      <c r="D21" s="18">
        <v>169</v>
      </c>
      <c r="E21" s="2">
        <f t="shared" si="1"/>
        <v>912</v>
      </c>
      <c r="F21" s="19" t="str">
        <f t="shared" si="2"/>
        <v/>
      </c>
      <c r="G21" s="23">
        <v>8.5173611111111117E-2</v>
      </c>
      <c r="H21" s="21">
        <v>4</v>
      </c>
      <c r="N21" s="38" t="s">
        <v>13</v>
      </c>
    </row>
    <row r="22" spans="1:14" ht="15" thickBot="1" x14ac:dyDescent="0.35">
      <c r="A22" s="22" t="s">
        <v>28</v>
      </c>
      <c r="B22" s="16"/>
      <c r="C22" s="17" t="str">
        <f t="shared" si="0"/>
        <v/>
      </c>
      <c r="D22" s="18">
        <v>371</v>
      </c>
      <c r="E22" s="2">
        <f t="shared" si="1"/>
        <v>1283</v>
      </c>
      <c r="F22" s="19" t="str">
        <f t="shared" si="2"/>
        <v/>
      </c>
      <c r="G22" s="23">
        <v>0.18203703703703702</v>
      </c>
      <c r="H22" s="21">
        <v>8</v>
      </c>
      <c r="N22" s="39" t="s">
        <v>43</v>
      </c>
    </row>
    <row r="23" spans="1:14" ht="15" thickBot="1" x14ac:dyDescent="0.35">
      <c r="A23" s="22" t="s">
        <v>29</v>
      </c>
      <c r="B23" s="16"/>
      <c r="C23" s="17" t="str">
        <f t="shared" si="0"/>
        <v/>
      </c>
      <c r="D23" s="18">
        <v>298</v>
      </c>
      <c r="E23" s="2">
        <f t="shared" si="1"/>
        <v>1581</v>
      </c>
      <c r="F23" s="19" t="str">
        <f t="shared" si="2"/>
        <v/>
      </c>
      <c r="G23" s="23">
        <v>0.14381944444444444</v>
      </c>
      <c r="H23" s="21">
        <v>5</v>
      </c>
      <c r="N23" s="22" t="s">
        <v>44</v>
      </c>
    </row>
    <row r="24" spans="1:14" ht="15" thickBot="1" x14ac:dyDescent="0.35">
      <c r="A24" s="25" t="s">
        <v>30</v>
      </c>
      <c r="B24" s="16"/>
      <c r="C24" s="26" t="str">
        <f t="shared" si="0"/>
        <v/>
      </c>
      <c r="D24" s="27">
        <v>498</v>
      </c>
      <c r="E24" s="28">
        <f t="shared" si="1"/>
        <v>2079</v>
      </c>
      <c r="F24" s="19" t="str">
        <f t="shared" si="2"/>
        <v/>
      </c>
      <c r="G24" s="23">
        <v>0.21201388888888889</v>
      </c>
      <c r="H24" s="21">
        <v>8</v>
      </c>
      <c r="N24" s="22" t="s">
        <v>45</v>
      </c>
    </row>
    <row r="25" spans="1:14" ht="15" thickBot="1" x14ac:dyDescent="0.35">
      <c r="A25" s="69" t="s">
        <v>31</v>
      </c>
      <c r="B25" s="70"/>
      <c r="C25" s="80"/>
      <c r="D25" s="72" t="str" cm="1">
        <f t="array" ref="D25">IFERROR(_xlfn.IFS(E24&lt;&gt;0,E24/C24,E23&lt;&gt;0,E23/C23,E22&lt;&gt;0,E22/C22,E21&lt;&gt;0,E21/C21,E20&lt;&gt;0,E20/C20,E19&lt;&gt;0,E19/C19,E18&lt;&gt;0,E18/C18),"")</f>
        <v/>
      </c>
      <c r="E25" s="73"/>
      <c r="F25" s="29"/>
      <c r="G25" s="30">
        <f>SUM(G18:G24)</f>
        <v>0.87585648148148154</v>
      </c>
      <c r="H25" s="31">
        <f>SUM(H18:H24)</f>
        <v>35</v>
      </c>
      <c r="N25" s="22" t="s">
        <v>46</v>
      </c>
    </row>
    <row r="26" spans="1:14" ht="15" thickBot="1" x14ac:dyDescent="0.35">
      <c r="A26" s="32"/>
      <c r="B26" s="32"/>
      <c r="C26" s="33"/>
      <c r="D26" s="58" t="s">
        <v>32</v>
      </c>
      <c r="E26" s="59"/>
      <c r="F26" s="59"/>
      <c r="G26" s="34">
        <f>(H25/24-G25) - (SUM(I18:I24)/1440)</f>
        <v>0.58247685185185172</v>
      </c>
      <c r="H26" s="35"/>
      <c r="N26" s="22" t="s">
        <v>47</v>
      </c>
    </row>
    <row r="27" spans="1:14" ht="15" thickBot="1" x14ac:dyDescent="0.35">
      <c r="C27" s="36"/>
      <c r="D27" s="36"/>
      <c r="E27" s="36"/>
      <c r="N27" s="22" t="s">
        <v>48</v>
      </c>
    </row>
    <row r="28" spans="1:14" ht="18" thickBot="1" x14ac:dyDescent="0.35">
      <c r="B28" s="78" t="s">
        <v>33</v>
      </c>
      <c r="C28" s="79"/>
      <c r="D28" s="79"/>
      <c r="E28" s="79"/>
      <c r="F28" s="79"/>
      <c r="G28" s="64">
        <f>'[1]Analyse prod opé'!$C$1</f>
        <v>45719</v>
      </c>
      <c r="H28" s="65"/>
      <c r="N28" s="22" t="s">
        <v>49</v>
      </c>
    </row>
    <row r="29" spans="1:14" ht="15" thickBot="1" x14ac:dyDescent="0.35">
      <c r="B29" s="67" t="s">
        <v>15</v>
      </c>
      <c r="C29" s="68"/>
      <c r="D29" s="67" t="s">
        <v>16</v>
      </c>
      <c r="E29" s="68"/>
      <c r="F29" s="62" t="s">
        <v>17</v>
      </c>
      <c r="G29" s="62" t="s">
        <v>18</v>
      </c>
      <c r="H29" s="60" t="s">
        <v>19</v>
      </c>
      <c r="N29" s="25" t="s">
        <v>50</v>
      </c>
    </row>
    <row r="30" spans="1:14" ht="15" thickBot="1" x14ac:dyDescent="0.35">
      <c r="A30" s="37"/>
      <c r="B30" s="13" t="s">
        <v>20</v>
      </c>
      <c r="C30" s="2" t="s">
        <v>21</v>
      </c>
      <c r="D30" s="14" t="s">
        <v>22</v>
      </c>
      <c r="E30" s="2" t="s">
        <v>23</v>
      </c>
      <c r="F30" s="63"/>
      <c r="G30" s="63"/>
      <c r="H30" s="61"/>
    </row>
    <row r="31" spans="1:14" ht="15" thickBot="1" x14ac:dyDescent="0.35">
      <c r="A31" s="38" t="s">
        <v>34</v>
      </c>
      <c r="B31" s="16"/>
      <c r="C31" s="17" t="str">
        <f>IF(B31="","",C24+B31)</f>
        <v/>
      </c>
      <c r="D31" s="18">
        <v>302</v>
      </c>
      <c r="E31" s="2">
        <f>E24+D31</f>
        <v>2381</v>
      </c>
      <c r="F31" s="19" t="str">
        <f t="shared" ref="F31:F38" si="3">IFERROR(E31-C31,"")</f>
        <v/>
      </c>
      <c r="G31" s="23">
        <v>0.13724537037037038</v>
      </c>
      <c r="H31" s="21">
        <v>5</v>
      </c>
    </row>
    <row r="32" spans="1:14" ht="15" thickBot="1" x14ac:dyDescent="0.35">
      <c r="A32" s="39" t="s">
        <v>35</v>
      </c>
      <c r="B32" s="16"/>
      <c r="C32" s="17" t="str">
        <f t="shared" ref="C32:C37" si="4">IF(B32="","",C31+B32)</f>
        <v/>
      </c>
      <c r="D32" s="18">
        <v>202</v>
      </c>
      <c r="E32" s="2">
        <f t="shared" ref="E32:E38" si="5">E31+D32</f>
        <v>2583</v>
      </c>
      <c r="F32" s="19" t="str">
        <f>IFERROR(E32-C32,"")</f>
        <v/>
      </c>
      <c r="G32" s="23">
        <v>0.11947916666666666</v>
      </c>
      <c r="H32" s="24">
        <v>4</v>
      </c>
    </row>
    <row r="33" spans="1:8" ht="15" thickBot="1" x14ac:dyDescent="0.35">
      <c r="A33" s="22" t="s">
        <v>36</v>
      </c>
      <c r="B33" s="16"/>
      <c r="C33" s="17" t="str">
        <f>IF(B33="","",C32+B33)</f>
        <v/>
      </c>
      <c r="D33" s="18">
        <v>332</v>
      </c>
      <c r="E33" s="2">
        <f t="shared" si="5"/>
        <v>2915</v>
      </c>
      <c r="F33" s="19" t="str">
        <f t="shared" si="3"/>
        <v/>
      </c>
      <c r="G33" s="23">
        <v>0.16112268518518519</v>
      </c>
      <c r="H33" s="21">
        <v>5</v>
      </c>
    </row>
    <row r="34" spans="1:8" ht="15" thickBot="1" x14ac:dyDescent="0.35">
      <c r="A34" s="22" t="s">
        <v>37</v>
      </c>
      <c r="B34" s="16"/>
      <c r="C34" s="17" t="str">
        <f t="shared" si="4"/>
        <v/>
      </c>
      <c r="D34" s="18">
        <v>182</v>
      </c>
      <c r="E34" s="2">
        <f t="shared" si="5"/>
        <v>3097</v>
      </c>
      <c r="F34" s="19" t="str">
        <f t="shared" si="3"/>
        <v/>
      </c>
      <c r="G34" s="23">
        <v>9.2326388888888888E-2</v>
      </c>
      <c r="H34" s="21">
        <v>4</v>
      </c>
    </row>
    <row r="35" spans="1:8" ht="15" thickBot="1" x14ac:dyDescent="0.35">
      <c r="A35" s="22" t="s">
        <v>38</v>
      </c>
      <c r="B35" s="16">
        <v>796</v>
      </c>
      <c r="C35" s="17" t="e">
        <f t="shared" si="4"/>
        <v>#VALUE!</v>
      </c>
      <c r="D35" s="18">
        <v>137</v>
      </c>
      <c r="E35" s="2">
        <f t="shared" si="5"/>
        <v>3234</v>
      </c>
      <c r="F35" s="19" t="str">
        <f t="shared" si="3"/>
        <v/>
      </c>
      <c r="G35" s="23">
        <v>6.8854166666666661E-2</v>
      </c>
      <c r="H35" s="21">
        <v>3</v>
      </c>
    </row>
    <row r="36" spans="1:8" ht="15" thickBot="1" x14ac:dyDescent="0.35">
      <c r="A36" s="22" t="s">
        <v>39</v>
      </c>
      <c r="B36" s="16">
        <v>796</v>
      </c>
      <c r="C36" s="17" t="e">
        <f t="shared" si="4"/>
        <v>#VALUE!</v>
      </c>
      <c r="D36" s="18">
        <v>77</v>
      </c>
      <c r="E36" s="2">
        <f t="shared" si="5"/>
        <v>3311</v>
      </c>
      <c r="F36" s="19" t="str">
        <f t="shared" si="3"/>
        <v/>
      </c>
      <c r="G36" s="23">
        <v>4.0972222222222222E-2</v>
      </c>
      <c r="H36" s="21">
        <v>2</v>
      </c>
    </row>
    <row r="37" spans="1:8" ht="15" thickBot="1" x14ac:dyDescent="0.35">
      <c r="A37" s="22" t="s">
        <v>40</v>
      </c>
      <c r="B37" s="16">
        <v>796</v>
      </c>
      <c r="C37" s="17" t="e">
        <f t="shared" si="4"/>
        <v>#VALUE!</v>
      </c>
      <c r="D37" s="18">
        <v>43</v>
      </c>
      <c r="E37" s="2">
        <f t="shared" si="5"/>
        <v>3354</v>
      </c>
      <c r="F37" s="19" t="str">
        <f t="shared" si="3"/>
        <v/>
      </c>
      <c r="G37" s="23">
        <v>2.3229166666666665E-2</v>
      </c>
      <c r="H37" s="21">
        <v>2</v>
      </c>
    </row>
    <row r="38" spans="1:8" ht="15" thickBot="1" x14ac:dyDescent="0.35">
      <c r="A38" s="25" t="s">
        <v>41</v>
      </c>
      <c r="B38" s="16"/>
      <c r="C38" s="17" t="str">
        <f>IF(B38="","",C37+B38)</f>
        <v/>
      </c>
      <c r="D38" s="27">
        <v>0</v>
      </c>
      <c r="E38" s="28">
        <f t="shared" si="5"/>
        <v>3354</v>
      </c>
      <c r="F38" s="19" t="str">
        <f t="shared" si="3"/>
        <v/>
      </c>
      <c r="G38" s="23">
        <v>0</v>
      </c>
      <c r="H38" s="21">
        <v>0</v>
      </c>
    </row>
    <row r="39" spans="1:8" ht="15" thickBot="1" x14ac:dyDescent="0.35">
      <c r="A39" s="69" t="s">
        <v>31</v>
      </c>
      <c r="B39" s="70"/>
      <c r="C39" s="71"/>
      <c r="D39" s="72" t="str" cm="1">
        <f t="array" ref="D39">IFERROR(_xlfn.IFS(E38&lt;&gt;0,E38/C38,E37&lt;&gt;0,E37/C37,E36&lt;&gt;0,E36/C36,E35&lt;&gt;0,E35/C35,E34&lt;&gt;0,E34/C34,E33&lt;&gt;0,E33/C33,E32&lt;&gt;0,E32/C32,E31&lt;&gt;0,E31/C31),"")</f>
        <v/>
      </c>
      <c r="E39" s="73"/>
      <c r="F39" s="29"/>
      <c r="G39" s="30">
        <f>SUM(G32:G38)</f>
        <v>0.50598379629629631</v>
      </c>
      <c r="H39" s="31">
        <f>SUM(H31:H38)</f>
        <v>25</v>
      </c>
    </row>
    <row r="40" spans="1:8" ht="15" thickBot="1" x14ac:dyDescent="0.35">
      <c r="A40" s="32"/>
      <c r="B40" s="32"/>
      <c r="C40" s="33"/>
      <c r="D40" s="58" t="s">
        <v>32</v>
      </c>
      <c r="E40" s="59"/>
      <c r="F40" s="59"/>
      <c r="G40" s="34">
        <f>(H39/24-G39) - (SUM(I31:I38)/1440)</f>
        <v>0.53568287037037043</v>
      </c>
      <c r="H40" s="35"/>
    </row>
    <row r="41" spans="1:8" ht="15" thickBot="1" x14ac:dyDescent="0.35"/>
    <row r="42" spans="1:8" ht="18" thickBot="1" x14ac:dyDescent="0.35">
      <c r="B42" s="74" t="s">
        <v>42</v>
      </c>
      <c r="C42" s="75"/>
      <c r="D42" s="75"/>
      <c r="E42" s="76">
        <f>'[1]Analyse prod opé'!$C$1</f>
        <v>45719</v>
      </c>
      <c r="F42" s="77"/>
      <c r="G42" s="64">
        <f>E42+1</f>
        <v>45720</v>
      </c>
      <c r="H42" s="65"/>
    </row>
    <row r="43" spans="1:8" ht="15" thickBot="1" x14ac:dyDescent="0.35">
      <c r="B43" s="67" t="s">
        <v>15</v>
      </c>
      <c r="C43" s="68"/>
      <c r="D43" s="67" t="s">
        <v>16</v>
      </c>
      <c r="E43" s="68"/>
      <c r="F43" s="62" t="s">
        <v>17</v>
      </c>
      <c r="G43" s="62" t="s">
        <v>18</v>
      </c>
      <c r="H43" s="66" t="s">
        <v>19</v>
      </c>
    </row>
    <row r="44" spans="1:8" ht="15" thickBot="1" x14ac:dyDescent="0.35">
      <c r="A44" s="37"/>
      <c r="B44" s="13" t="s">
        <v>20</v>
      </c>
      <c r="C44" s="2" t="s">
        <v>21</v>
      </c>
      <c r="D44" s="14" t="s">
        <v>22</v>
      </c>
      <c r="E44" s="2" t="s">
        <v>23</v>
      </c>
      <c r="F44" s="63"/>
      <c r="G44" s="63"/>
      <c r="H44" s="66"/>
    </row>
    <row r="45" spans="1:8" ht="15" thickBot="1" x14ac:dyDescent="0.35">
      <c r="A45" s="38" t="s">
        <v>13</v>
      </c>
      <c r="B45" s="16"/>
      <c r="C45" s="17" t="str">
        <f>IF(B45="","",C38+B45)</f>
        <v/>
      </c>
      <c r="D45" s="18">
        <v>0</v>
      </c>
      <c r="E45" s="2">
        <f>E38+D45</f>
        <v>3354</v>
      </c>
      <c r="F45" s="19" t="str">
        <f t="shared" ref="F45:F53" si="6">IFERROR(E45-C45,"")</f>
        <v/>
      </c>
      <c r="G45" s="23">
        <v>0</v>
      </c>
      <c r="H45" s="21">
        <v>0</v>
      </c>
    </row>
    <row r="46" spans="1:8" ht="15" thickBot="1" x14ac:dyDescent="0.35">
      <c r="A46" s="39" t="s">
        <v>43</v>
      </c>
      <c r="B46" s="16"/>
      <c r="C46" s="17" t="str">
        <f t="shared" ref="C46:C52" si="7">IF(B46="","",C45+B46)</f>
        <v/>
      </c>
      <c r="D46" s="18">
        <v>0</v>
      </c>
      <c r="E46" s="2">
        <f t="shared" ref="E46:E53" si="8">E45+D46</f>
        <v>3354</v>
      </c>
      <c r="F46" s="19" t="str">
        <f t="shared" si="6"/>
        <v/>
      </c>
      <c r="G46" s="23">
        <v>0</v>
      </c>
      <c r="H46" s="24">
        <v>0</v>
      </c>
    </row>
    <row r="47" spans="1:8" ht="15" thickBot="1" x14ac:dyDescent="0.35">
      <c r="A47" s="22" t="s">
        <v>44</v>
      </c>
      <c r="B47" s="16"/>
      <c r="C47" s="17" t="str">
        <f t="shared" si="7"/>
        <v/>
      </c>
      <c r="D47" s="18">
        <v>0</v>
      </c>
      <c r="E47" s="2">
        <f t="shared" si="8"/>
        <v>3354</v>
      </c>
      <c r="F47" s="19" t="str">
        <f t="shared" si="6"/>
        <v/>
      </c>
      <c r="G47" s="23">
        <v>0</v>
      </c>
      <c r="H47" s="21">
        <v>0</v>
      </c>
    </row>
    <row r="48" spans="1:8" ht="15" thickBot="1" x14ac:dyDescent="0.35">
      <c r="A48" s="22" t="s">
        <v>45</v>
      </c>
      <c r="B48" s="16"/>
      <c r="C48" s="17" t="str">
        <f t="shared" si="7"/>
        <v/>
      </c>
      <c r="D48" s="18">
        <v>0</v>
      </c>
      <c r="E48" s="2">
        <f t="shared" si="8"/>
        <v>3354</v>
      </c>
      <c r="F48" s="19" t="str">
        <f t="shared" si="6"/>
        <v/>
      </c>
      <c r="G48" s="23">
        <v>0</v>
      </c>
      <c r="H48" s="21">
        <v>0</v>
      </c>
    </row>
    <row r="49" spans="1:8" ht="15" thickBot="1" x14ac:dyDescent="0.35">
      <c r="A49" s="22" t="s">
        <v>46</v>
      </c>
      <c r="B49" s="16"/>
      <c r="C49" s="17" t="str">
        <f t="shared" si="7"/>
        <v/>
      </c>
      <c r="D49" s="18">
        <v>0</v>
      </c>
      <c r="E49" s="2">
        <f t="shared" si="8"/>
        <v>3354</v>
      </c>
      <c r="F49" s="19" t="str">
        <f>IFERROR(E49-C49,"")</f>
        <v/>
      </c>
      <c r="G49" s="23">
        <v>0</v>
      </c>
      <c r="H49" s="21">
        <v>0</v>
      </c>
    </row>
    <row r="50" spans="1:8" ht="15" thickBot="1" x14ac:dyDescent="0.35">
      <c r="A50" s="22" t="s">
        <v>47</v>
      </c>
      <c r="B50" s="16"/>
      <c r="C50" s="17" t="str">
        <f>IF(B50="","",C48+B50)</f>
        <v/>
      </c>
      <c r="D50" s="18">
        <v>0</v>
      </c>
      <c r="E50" s="2">
        <f>E48+D50</f>
        <v>3354</v>
      </c>
      <c r="F50" s="19" t="str">
        <f t="shared" si="6"/>
        <v/>
      </c>
      <c r="G50" s="23">
        <v>0</v>
      </c>
      <c r="H50" s="21">
        <v>0</v>
      </c>
    </row>
    <row r="51" spans="1:8" ht="15" thickBot="1" x14ac:dyDescent="0.35">
      <c r="A51" s="22" t="s">
        <v>48</v>
      </c>
      <c r="B51" s="16"/>
      <c r="C51" s="17" t="str">
        <f t="shared" si="7"/>
        <v/>
      </c>
      <c r="D51" s="18">
        <v>0</v>
      </c>
      <c r="E51" s="2">
        <f t="shared" si="8"/>
        <v>3354</v>
      </c>
      <c r="F51" s="19" t="str">
        <f t="shared" si="6"/>
        <v/>
      </c>
      <c r="G51" s="23">
        <v>0</v>
      </c>
      <c r="H51" s="21">
        <v>0</v>
      </c>
    </row>
    <row r="52" spans="1:8" ht="15" thickBot="1" x14ac:dyDescent="0.35">
      <c r="A52" s="22" t="s">
        <v>49</v>
      </c>
      <c r="B52" s="16"/>
      <c r="C52" s="17" t="str">
        <f t="shared" si="7"/>
        <v/>
      </c>
      <c r="D52" s="18">
        <v>0</v>
      </c>
      <c r="E52" s="2">
        <f t="shared" si="8"/>
        <v>3354</v>
      </c>
      <c r="F52" s="19" t="str">
        <f t="shared" si="6"/>
        <v/>
      </c>
      <c r="G52" s="23">
        <v>0</v>
      </c>
      <c r="H52" s="21">
        <v>0</v>
      </c>
    </row>
    <row r="53" spans="1:8" ht="15" thickBot="1" x14ac:dyDescent="0.35">
      <c r="A53" s="25" t="s">
        <v>50</v>
      </c>
      <c r="B53" s="16"/>
      <c r="C53" s="17" t="str">
        <f>IF(B53="","",C52+B53)</f>
        <v/>
      </c>
      <c r="D53" s="27">
        <v>0</v>
      </c>
      <c r="E53" s="28">
        <f t="shared" si="8"/>
        <v>3354</v>
      </c>
      <c r="F53" s="19" t="str">
        <f t="shared" si="6"/>
        <v/>
      </c>
      <c r="G53" s="23">
        <v>0</v>
      </c>
      <c r="H53" s="21">
        <v>0</v>
      </c>
    </row>
    <row r="54" spans="1:8" ht="15" thickBot="1" x14ac:dyDescent="0.35">
      <c r="A54" s="69" t="s">
        <v>31</v>
      </c>
      <c r="B54" s="70"/>
      <c r="C54" s="71"/>
      <c r="D54" s="72" t="str" cm="1">
        <f t="array" ref="D54">IFERROR(_xlfn.IFS(E53&lt;&gt;0,E53/C53,E52&lt;&gt;0,E52/C52,E51&lt;&gt;0,E51/C51,E50&lt;&gt;0,E50/C50,E49&lt;&gt;0,E49/C49,E48&lt;&gt;0,E48/C48,E47&lt;&gt;0,E47/C47,E46&lt;&gt;0,E46/C46,E45&lt;&gt;0,E45/C45),"")</f>
        <v/>
      </c>
      <c r="E54" s="73"/>
      <c r="F54" s="29"/>
      <c r="G54" s="30">
        <f>SUM(G47:G53)</f>
        <v>0</v>
      </c>
      <c r="H54" s="31">
        <f>SUM(H46:H53)</f>
        <v>0</v>
      </c>
    </row>
    <row r="55" spans="1:8" ht="15" thickBot="1" x14ac:dyDescent="0.35">
      <c r="A55" s="32"/>
      <c r="B55" s="32"/>
      <c r="C55" s="33"/>
      <c r="D55" s="58" t="s">
        <v>32</v>
      </c>
      <c r="E55" s="59"/>
      <c r="F55" s="59"/>
      <c r="G55" s="34">
        <f>(H54/24-G54) - (SUM(I45:I53)/1440)</f>
        <v>0</v>
      </c>
      <c r="H55" s="35"/>
    </row>
    <row r="66" spans="1:8" x14ac:dyDescent="0.3">
      <c r="A66" s="40"/>
      <c r="B66" s="41">
        <v>23</v>
      </c>
      <c r="C66" s="42">
        <f>B66/B67</f>
        <v>0.85185185185185186</v>
      </c>
      <c r="D66" s="40"/>
      <c r="E66" s="40"/>
      <c r="F66" s="40"/>
      <c r="G66" s="40"/>
      <c r="H66" s="40"/>
    </row>
    <row r="67" spans="1:8" x14ac:dyDescent="0.3">
      <c r="A67" s="40"/>
      <c r="B67" s="41">
        <v>27</v>
      </c>
      <c r="C67" s="43">
        <v>1</v>
      </c>
      <c r="D67" s="40"/>
      <c r="E67" s="40"/>
      <c r="F67" s="40"/>
      <c r="G67" s="40"/>
      <c r="H67" s="40"/>
    </row>
    <row r="68" spans="1:8" x14ac:dyDescent="0.3">
      <c r="A68" s="40"/>
      <c r="B68" s="44" t="s">
        <v>51</v>
      </c>
      <c r="C68" s="40"/>
      <c r="D68" s="40"/>
      <c r="E68" s="40"/>
      <c r="F68" s="40"/>
      <c r="G68" s="40"/>
      <c r="H68" s="40"/>
    </row>
  </sheetData>
  <mergeCells count="53">
    <mergeCell ref="C8:D8"/>
    <mergeCell ref="E8:F8"/>
    <mergeCell ref="G8:H8"/>
    <mergeCell ref="B1:H2"/>
    <mergeCell ref="A25:C25"/>
    <mergeCell ref="D25:E25"/>
    <mergeCell ref="D26:F26"/>
    <mergeCell ref="B16:C16"/>
    <mergeCell ref="B11:E11"/>
    <mergeCell ref="B13:C13"/>
    <mergeCell ref="D13:E13"/>
    <mergeCell ref="B15:F15"/>
    <mergeCell ref="A39:C39"/>
    <mergeCell ref="D39:E39"/>
    <mergeCell ref="B28:F28"/>
    <mergeCell ref="B29:C29"/>
    <mergeCell ref="D29:E29"/>
    <mergeCell ref="F29:F30"/>
    <mergeCell ref="A54:C54"/>
    <mergeCell ref="D54:E54"/>
    <mergeCell ref="D40:F40"/>
    <mergeCell ref="B42:D42"/>
    <mergeCell ref="E42:F42"/>
    <mergeCell ref="B43:C43"/>
    <mergeCell ref="D43:E43"/>
    <mergeCell ref="F43:F44"/>
    <mergeCell ref="D55:F55"/>
    <mergeCell ref="H29:H30"/>
    <mergeCell ref="G29:G30"/>
    <mergeCell ref="G28:H28"/>
    <mergeCell ref="H16:H17"/>
    <mergeCell ref="G16:G17"/>
    <mergeCell ref="F16:F17"/>
    <mergeCell ref="D16:E16"/>
    <mergeCell ref="G42:H42"/>
    <mergeCell ref="G43:G44"/>
    <mergeCell ref="H43:H44"/>
    <mergeCell ref="C5:H5"/>
    <mergeCell ref="C4:H4"/>
    <mergeCell ref="C3:H3"/>
    <mergeCell ref="G15:H15"/>
    <mergeCell ref="G6:H6"/>
    <mergeCell ref="E6:F6"/>
    <mergeCell ref="C6:D6"/>
    <mergeCell ref="C9:D9"/>
    <mergeCell ref="E9:F9"/>
    <mergeCell ref="G9:H9"/>
    <mergeCell ref="C10:D10"/>
    <mergeCell ref="E10:F10"/>
    <mergeCell ref="G10:H10"/>
    <mergeCell ref="C7:D7"/>
    <mergeCell ref="E7:F7"/>
    <mergeCell ref="G7:H7"/>
  </mergeCells>
  <conditionalFormatting sqref="F18:F24 F31:F38 F45:F53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howErrorMessage="1" sqref="D13:E13" xr:uid="{69016394-90DD-4FD9-973C-39C30652F22E}">
      <formula1>$N$6:$N$29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Button 6">
              <controlPr defaultSize="0" print="0" autoFill="0" autoPict="0" macro="[0]!RepartirObjectif">
                <anchor moveWithCells="1" sizeWithCells="1">
                  <from>
                    <xdr:col>0</xdr:col>
                    <xdr:colOff>76200</xdr:colOff>
                    <xdr:row>11</xdr:row>
                    <xdr:rowOff>83820</xdr:rowOff>
                  </from>
                  <to>
                    <xdr:col>1</xdr:col>
                    <xdr:colOff>922020</xdr:colOff>
                    <xdr:row>12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MAZOUZ Younes</dc:creator>
  <cp:lastModifiedBy>MAZOUZ Younes</cp:lastModifiedBy>
  <dcterms:created xsi:type="dcterms:W3CDTF">2015-06-05T18:19:34Z</dcterms:created>
  <dcterms:modified xsi:type="dcterms:W3CDTF">2025-03-06T16:25:31Z</dcterms:modified>
</cp:coreProperties>
</file>