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tables/table1.xml" ContentType="application/vnd.openxmlformats-officedocument.spreadsheetml.table+xml"/>
  <Override PartName="/xl/drawings/drawing3.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codeName="{B6124F1A-AFFB-F854-7757-9A1D4C6FC43C}"/>
  <workbookPr codeName="ThisWorkbook" defaultThemeVersion="166925"/>
  <mc:AlternateContent xmlns:mc="http://schemas.openxmlformats.org/markup-compatibility/2006">
    <mc:Choice Requires="x15">
      <x15ac:absPath xmlns:x15ac="http://schemas.microsoft.com/office/spreadsheetml/2010/11/ac" url="F:\Téléchargements\Projet fiches pour PAPA\"/>
    </mc:Choice>
  </mc:AlternateContent>
  <xr:revisionPtr revIDLastSave="0" documentId="13_ncr:1_{05F7A72C-A9A4-472D-8E68-796A3FE203F6}" xr6:coauthVersionLast="47" xr6:coauthVersionMax="47" xr10:uidLastSave="{00000000-0000-0000-0000-000000000000}"/>
  <bookViews>
    <workbookView xWindow="-120" yWindow="-120" windowWidth="29040" windowHeight="15720" tabRatio="775" xr2:uid="{00000000-000D-0000-FFFF-FFFF00000000}"/>
  </bookViews>
  <sheets>
    <sheet name="Formulaire de réponse" sheetId="1" r:id="rId1"/>
    <sheet name="test macro" sheetId="21" r:id="rId2"/>
    <sheet name="série Rose" sheetId="2" r:id="rId3"/>
    <sheet name="série Rouge" sheetId="13" r:id="rId4"/>
    <sheet name="série Orange" sheetId="14" r:id="rId5"/>
    <sheet name="série Jaune" sheetId="15" r:id="rId6"/>
    <sheet name="série Violet" sheetId="16" r:id="rId7"/>
    <sheet name="série Bleu" sheetId="17" r:id="rId8"/>
    <sheet name="série Gris" sheetId="18" r:id="rId9"/>
    <sheet name="série Vert" sheetId="19" r:id="rId10"/>
    <sheet name="Récapitulatif de la classe" sheetId="12" r:id="rId11"/>
    <sheet name="Paramètres" sheetId="10" r:id="rId12"/>
  </sheets>
  <definedNames>
    <definedName name="Bleu_1_réponses" localSheetId="7">Tableau_des_réponses[Bleu_1]</definedName>
    <definedName name="Bleu_1_réponses" localSheetId="8">Tableau_des_réponses[Bleu_1]</definedName>
    <definedName name="Bleu_1_réponses" localSheetId="5">Tableau_des_réponses[Bleu_1]</definedName>
    <definedName name="Bleu_1_réponses" localSheetId="4">Tableau_des_réponses[Bleu_1]</definedName>
    <definedName name="Bleu_1_réponses" localSheetId="3">Tableau_des_réponses[Bleu_1]</definedName>
    <definedName name="Bleu_1_réponses" localSheetId="9">Tableau_des_réponses[Bleu_1]</definedName>
    <definedName name="Bleu_1_réponses" localSheetId="6">Tableau_des_réponses[Bleu_1]</definedName>
    <definedName name="Bleu_1_réponses" localSheetId="1">Tableau_des_réponses[Bleu_1]</definedName>
    <definedName name="Bleu_1_réponses">Tableau_des_réponses[Bleu_1]</definedName>
    <definedName name="Bleu_2_réponses" localSheetId="7">Tableau_des_réponses[Bleu_2]</definedName>
    <definedName name="Bleu_2_réponses" localSheetId="8">Tableau_des_réponses[Bleu_2]</definedName>
    <definedName name="Bleu_2_réponses" localSheetId="5">Tableau_des_réponses[Bleu_2]</definedName>
    <definedName name="Bleu_2_réponses" localSheetId="4">Tableau_des_réponses[Bleu_2]</definedName>
    <definedName name="Bleu_2_réponses" localSheetId="3">Tableau_des_réponses[Bleu_2]</definedName>
    <definedName name="Bleu_2_réponses" localSheetId="9">Tableau_des_réponses[Bleu_2]</definedName>
    <definedName name="Bleu_2_réponses" localSheetId="6">Tableau_des_réponses[Bleu_2]</definedName>
    <definedName name="Bleu_2_réponses" localSheetId="1">Tableau_des_réponses[Bleu_2]</definedName>
    <definedName name="Bleu_2_réponses">Tableau_des_réponses[Bleu_2]</definedName>
    <definedName name="Bleu_3_réponses" localSheetId="7">Tableau_des_réponses[Bleu_3]</definedName>
    <definedName name="Bleu_3_réponses" localSheetId="8">Tableau_des_réponses[Bleu_3]</definedName>
    <definedName name="Bleu_3_réponses" localSheetId="5">Tableau_des_réponses[Bleu_3]</definedName>
    <definedName name="Bleu_3_réponses" localSheetId="4">Tableau_des_réponses[Bleu_3]</definedName>
    <definedName name="Bleu_3_réponses" localSheetId="3">Tableau_des_réponses[Bleu_3]</definedName>
    <definedName name="Bleu_3_réponses" localSheetId="9">Tableau_des_réponses[Bleu_3]</definedName>
    <definedName name="Bleu_3_réponses" localSheetId="6">Tableau_des_réponses[Bleu_3]</definedName>
    <definedName name="Bleu_3_réponses" localSheetId="1">Tableau_des_réponses[Bleu_3]</definedName>
    <definedName name="Bleu_3_réponses">Tableau_des_réponses[Bleu_3]</definedName>
    <definedName name="Bleu_4_réponses" localSheetId="7">Tableau_des_réponses[Bleu_4]</definedName>
    <definedName name="Bleu_4_réponses" localSheetId="8">Tableau_des_réponses[Bleu_4]</definedName>
    <definedName name="Bleu_4_réponses" localSheetId="5">Tableau_des_réponses[Bleu_4]</definedName>
    <definedName name="Bleu_4_réponses" localSheetId="4">Tableau_des_réponses[Bleu_4]</definedName>
    <definedName name="Bleu_4_réponses" localSheetId="3">Tableau_des_réponses[Bleu_4]</definedName>
    <definedName name="Bleu_4_réponses" localSheetId="9">Tableau_des_réponses[Bleu_4]</definedName>
    <definedName name="Bleu_4_réponses" localSheetId="6">Tableau_des_réponses[Bleu_4]</definedName>
    <definedName name="Bleu_4_réponses" localSheetId="1">Tableau_des_réponses[Bleu_4]</definedName>
    <definedName name="Bleu_4_réponses">Tableau_des_réponses[Bleu_4]</definedName>
    <definedName name="Bleu_5_réponses" localSheetId="7">Tableau_des_réponses[Bleu_5]</definedName>
    <definedName name="Bleu_5_réponses" localSheetId="8">Tableau_des_réponses[Bleu_5]</definedName>
    <definedName name="Bleu_5_réponses" localSheetId="5">Tableau_des_réponses[Bleu_5]</definedName>
    <definedName name="Bleu_5_réponses" localSheetId="4">Tableau_des_réponses[Bleu_5]</definedName>
    <definedName name="Bleu_5_réponses" localSheetId="3">Tableau_des_réponses[Bleu_5]</definedName>
    <definedName name="Bleu_5_réponses" localSheetId="9">Tableau_des_réponses[Bleu_5]</definedName>
    <definedName name="Bleu_5_réponses" localSheetId="6">Tableau_des_réponses[Bleu_5]</definedName>
    <definedName name="Bleu_5_réponses" localSheetId="1">Tableau_des_réponses[Bleu_5]</definedName>
    <definedName name="Bleu_5_réponses">Tableau_des_réponses[Bleu_5]</definedName>
    <definedName name="Bleu_6_réponses" localSheetId="7">Tableau_des_réponses[Bleu_6]</definedName>
    <definedName name="Bleu_6_réponses" localSheetId="8">Tableau_des_réponses[Bleu_6]</definedName>
    <definedName name="Bleu_6_réponses" localSheetId="5">Tableau_des_réponses[Bleu_6]</definedName>
    <definedName name="Bleu_6_réponses" localSheetId="4">Tableau_des_réponses[Bleu_6]</definedName>
    <definedName name="Bleu_6_réponses" localSheetId="3">Tableau_des_réponses[Bleu_6]</definedName>
    <definedName name="Bleu_6_réponses" localSheetId="9">Tableau_des_réponses[Bleu_6]</definedName>
    <definedName name="Bleu_6_réponses" localSheetId="6">Tableau_des_réponses[Bleu_6]</definedName>
    <definedName name="Bleu_6_réponses" localSheetId="1">Tableau_des_réponses[Bleu_6]</definedName>
    <definedName name="Bleu_6_réponses">Tableau_des_réponses[Bleu_6]</definedName>
    <definedName name="Bleu_7_réponses" localSheetId="7">Tableau_des_réponses[Bleu_7]</definedName>
    <definedName name="Bleu_7_réponses" localSheetId="8">Tableau_des_réponses[Bleu_7]</definedName>
    <definedName name="Bleu_7_réponses" localSheetId="5">Tableau_des_réponses[Bleu_7]</definedName>
    <definedName name="Bleu_7_réponses" localSheetId="4">Tableau_des_réponses[Bleu_7]</definedName>
    <definedName name="Bleu_7_réponses" localSheetId="3">Tableau_des_réponses[Bleu_7]</definedName>
    <definedName name="Bleu_7_réponses" localSheetId="9">Tableau_des_réponses[Bleu_7]</definedName>
    <definedName name="Bleu_7_réponses" localSheetId="6">Tableau_des_réponses[Bleu_7]</definedName>
    <definedName name="Bleu_7_réponses" localSheetId="1">Tableau_des_réponses[Bleu_7]</definedName>
    <definedName name="Bleu_7_réponses">Tableau_des_réponses[Bleu_7]</definedName>
    <definedName name="Bleu_8_réponses" localSheetId="7">Tableau_des_réponses[Bleu_8]</definedName>
    <definedName name="Bleu_8_réponses" localSheetId="8">Tableau_des_réponses[Bleu_8]</definedName>
    <definedName name="Bleu_8_réponses" localSheetId="5">Tableau_des_réponses[Bleu_8]</definedName>
    <definedName name="Bleu_8_réponses" localSheetId="4">Tableau_des_réponses[Bleu_8]</definedName>
    <definedName name="Bleu_8_réponses" localSheetId="3">Tableau_des_réponses[Bleu_8]</definedName>
    <definedName name="Bleu_8_réponses" localSheetId="9">Tableau_des_réponses[Bleu_8]</definedName>
    <definedName name="Bleu_8_réponses" localSheetId="6">Tableau_des_réponses[Bleu_8]</definedName>
    <definedName name="Bleu_8_réponses" localSheetId="1">Tableau_des_réponses[Bleu_8]</definedName>
    <definedName name="Bleu_8_réponses">Tableau_des_réponses[Bleu_8]</definedName>
    <definedName name="Couleur_serie" localSheetId="7">Tableau1[Couleur_serie]</definedName>
    <definedName name="Couleur_serie" localSheetId="8">Tableau1[Couleur_serie]</definedName>
    <definedName name="Couleur_serie" localSheetId="5">Tableau1[Couleur_serie]</definedName>
    <definedName name="Couleur_serie" localSheetId="4">Tableau1[Couleur_serie]</definedName>
    <definedName name="Couleur_serie" localSheetId="3">Tableau1[Couleur_serie]</definedName>
    <definedName name="Couleur_serie" localSheetId="9">Tableau1[Couleur_serie]</definedName>
    <definedName name="Couleur_serie" localSheetId="6">Tableau1[Couleur_serie]</definedName>
    <definedName name="Couleur_serie" localSheetId="1">Tableau1[Couleur_serie]</definedName>
    <definedName name="Couleur_serie">Tableau1[Couleur_serie]</definedName>
    <definedName name="Gris_1_réponses" localSheetId="7">Tableau_des_réponses[Gris_1]</definedName>
    <definedName name="Gris_1_réponses" localSheetId="8">Tableau_des_réponses[Gris_1]</definedName>
    <definedName name="Gris_1_réponses" localSheetId="5">Tableau_des_réponses[Gris_1]</definedName>
    <definedName name="Gris_1_réponses" localSheetId="4">Tableau_des_réponses[Gris_1]</definedName>
    <definedName name="Gris_1_réponses" localSheetId="3">Tableau_des_réponses[Gris_1]</definedName>
    <definedName name="Gris_1_réponses" localSheetId="9">Tableau_des_réponses[Gris_1]</definedName>
    <definedName name="Gris_1_réponses" localSheetId="6">Tableau_des_réponses[Gris_1]</definedName>
    <definedName name="Gris_1_réponses" localSheetId="1">Tableau_des_réponses[Gris_1]</definedName>
    <definedName name="Gris_1_réponses">Tableau_des_réponses[Gris_1]</definedName>
    <definedName name="Gris_2_réponses" localSheetId="7">Tableau_des_réponses[Gris_2]</definedName>
    <definedName name="Gris_2_réponses" localSheetId="8">Tableau_des_réponses[Gris_2]</definedName>
    <definedName name="Gris_2_réponses" localSheetId="5">Tableau_des_réponses[Gris_2]</definedName>
    <definedName name="Gris_2_réponses" localSheetId="4">Tableau_des_réponses[Gris_2]</definedName>
    <definedName name="Gris_2_réponses" localSheetId="3">Tableau_des_réponses[Gris_2]</definedName>
    <definedName name="Gris_2_réponses" localSheetId="9">Tableau_des_réponses[Gris_2]</definedName>
    <definedName name="Gris_2_réponses" localSheetId="6">Tableau_des_réponses[Gris_2]</definedName>
    <definedName name="Gris_2_réponses" localSheetId="1">Tableau_des_réponses[Gris_2]</definedName>
    <definedName name="Gris_2_réponses">Tableau_des_réponses[Gris_2]</definedName>
    <definedName name="Gris_3_réponses" localSheetId="7">Tableau_des_réponses[Gris_3]</definedName>
    <definedName name="Gris_3_réponses" localSheetId="8">Tableau_des_réponses[Gris_3]</definedName>
    <definedName name="Gris_3_réponses" localSheetId="5">Tableau_des_réponses[Gris_3]</definedName>
    <definedName name="Gris_3_réponses" localSheetId="4">Tableau_des_réponses[Gris_3]</definedName>
    <definedName name="Gris_3_réponses" localSheetId="3">Tableau_des_réponses[Gris_3]</definedName>
    <definedName name="Gris_3_réponses" localSheetId="9">Tableau_des_réponses[Gris_3]</definedName>
    <definedName name="Gris_3_réponses" localSheetId="6">Tableau_des_réponses[Gris_3]</definedName>
    <definedName name="Gris_3_réponses" localSheetId="1">Tableau_des_réponses[Gris_3]</definedName>
    <definedName name="Gris_3_réponses">Tableau_des_réponses[Gris_3]</definedName>
    <definedName name="Gris_4_réponses" localSheetId="7">Tableau_des_réponses[Gris_4]</definedName>
    <definedName name="Gris_4_réponses" localSheetId="8">Tableau_des_réponses[Gris_4]</definedName>
    <definedName name="Gris_4_réponses" localSheetId="5">Tableau_des_réponses[Gris_4]</definedName>
    <definedName name="Gris_4_réponses" localSheetId="4">Tableau_des_réponses[Gris_4]</definedName>
    <definedName name="Gris_4_réponses" localSheetId="3">Tableau_des_réponses[Gris_4]</definedName>
    <definedName name="Gris_4_réponses" localSheetId="9">Tableau_des_réponses[Gris_4]</definedName>
    <definedName name="Gris_4_réponses" localSheetId="6">Tableau_des_réponses[Gris_4]</definedName>
    <definedName name="Gris_4_réponses" localSheetId="1">Tableau_des_réponses[Gris_4]</definedName>
    <definedName name="Gris_4_réponses">Tableau_des_réponses[Gris_4]</definedName>
    <definedName name="Gris_5_réponses" localSheetId="7">Tableau_des_réponses[Gris_5]</definedName>
    <definedName name="Gris_5_réponses" localSheetId="8">Tableau_des_réponses[Gris_5]</definedName>
    <definedName name="Gris_5_réponses" localSheetId="5">Tableau_des_réponses[Gris_5]</definedName>
    <definedName name="Gris_5_réponses" localSheetId="4">Tableau_des_réponses[Gris_5]</definedName>
    <definedName name="Gris_5_réponses" localSheetId="3">Tableau_des_réponses[Gris_5]</definedName>
    <definedName name="Gris_5_réponses" localSheetId="9">Tableau_des_réponses[Gris_5]</definedName>
    <definedName name="Gris_5_réponses" localSheetId="6">Tableau_des_réponses[Gris_5]</definedName>
    <definedName name="Gris_5_réponses" localSheetId="1">Tableau_des_réponses[Gris_5]</definedName>
    <definedName name="Gris_5_réponses">Tableau_des_réponses[Gris_5]</definedName>
    <definedName name="Gris_6_réponses" localSheetId="7">Tableau_des_réponses[Gris_6]</definedName>
    <definedName name="Gris_6_réponses" localSheetId="8">Tableau_des_réponses[Gris_6]</definedName>
    <definedName name="Gris_6_réponses" localSheetId="5">Tableau_des_réponses[Gris_6]</definedName>
    <definedName name="Gris_6_réponses" localSheetId="4">Tableau_des_réponses[Gris_6]</definedName>
    <definedName name="Gris_6_réponses" localSheetId="3">Tableau_des_réponses[Gris_6]</definedName>
    <definedName name="Gris_6_réponses" localSheetId="9">Tableau_des_réponses[Gris_6]</definedName>
    <definedName name="Gris_6_réponses" localSheetId="6">Tableau_des_réponses[Gris_6]</definedName>
    <definedName name="Gris_6_réponses" localSheetId="1">Tableau_des_réponses[Gris_6]</definedName>
    <definedName name="Gris_6_réponses">Tableau_des_réponses[Gris_6]</definedName>
    <definedName name="Gris_7_réponses" localSheetId="7">Tableau_des_réponses[Gris_7]</definedName>
    <definedName name="Gris_7_réponses" localSheetId="8">Tableau_des_réponses[Gris_7]</definedName>
    <definedName name="Gris_7_réponses" localSheetId="5">Tableau_des_réponses[Gris_7]</definedName>
    <definedName name="Gris_7_réponses" localSheetId="4">Tableau_des_réponses[Gris_7]</definedName>
    <definedName name="Gris_7_réponses" localSheetId="3">Tableau_des_réponses[Gris_7]</definedName>
    <definedName name="Gris_7_réponses" localSheetId="9">Tableau_des_réponses[Gris_7]</definedName>
    <definedName name="Gris_7_réponses" localSheetId="6">Tableau_des_réponses[Gris_7]</definedName>
    <definedName name="Gris_7_réponses" localSheetId="1">Tableau_des_réponses[Gris_7]</definedName>
    <definedName name="Gris_7_réponses">Tableau_des_réponses[Gris_7]</definedName>
    <definedName name="Gris_8_réponses" localSheetId="7">Tableau_des_réponses[Gris_8]</definedName>
    <definedName name="Gris_8_réponses" localSheetId="8">Tableau_des_réponses[Gris_8]</definedName>
    <definedName name="Gris_8_réponses" localSheetId="5">Tableau_des_réponses[Gris_8]</definedName>
    <definedName name="Gris_8_réponses" localSheetId="4">Tableau_des_réponses[Gris_8]</definedName>
    <definedName name="Gris_8_réponses" localSheetId="3">Tableau_des_réponses[Gris_8]</definedName>
    <definedName name="Gris_8_réponses" localSheetId="9">Tableau_des_réponses[Gris_8]</definedName>
    <definedName name="Gris_8_réponses" localSheetId="6">Tableau_des_réponses[Gris_8]</definedName>
    <definedName name="Gris_8_réponses" localSheetId="1">Tableau_des_réponses[Gris_8]</definedName>
    <definedName name="Gris_8_réponses">Tableau_des_réponses[Gris_8]</definedName>
    <definedName name="Jaune_1_réponses" localSheetId="7">Tableau_des_réponses[Jaune_1]</definedName>
    <definedName name="Jaune_1_réponses" localSheetId="8">Tableau_des_réponses[Jaune_1]</definedName>
    <definedName name="Jaune_1_réponses" localSheetId="5">Tableau_des_réponses[Jaune_1]</definedName>
    <definedName name="Jaune_1_réponses" localSheetId="4">Tableau_des_réponses[Jaune_1]</definedName>
    <definedName name="Jaune_1_réponses" localSheetId="3">Tableau_des_réponses[Jaune_1]</definedName>
    <definedName name="Jaune_1_réponses" localSheetId="9">Tableau_des_réponses[Jaune_1]</definedName>
    <definedName name="Jaune_1_réponses" localSheetId="6">Tableau_des_réponses[Jaune_1]</definedName>
    <definedName name="Jaune_1_réponses" localSheetId="1">Tableau_des_réponses[Jaune_1]</definedName>
    <definedName name="Jaune_1_réponses">Tableau_des_réponses[Jaune_1]</definedName>
    <definedName name="Jaune_2_réponses" localSheetId="7">Tableau_des_réponses[Jaune_2]</definedName>
    <definedName name="Jaune_2_réponses" localSheetId="8">Tableau_des_réponses[Jaune_2]</definedName>
    <definedName name="Jaune_2_réponses" localSheetId="5">Tableau_des_réponses[Jaune_2]</definedName>
    <definedName name="Jaune_2_réponses" localSheetId="4">Tableau_des_réponses[Jaune_2]</definedName>
    <definedName name="Jaune_2_réponses" localSheetId="3">Tableau_des_réponses[Jaune_2]</definedName>
    <definedName name="Jaune_2_réponses" localSheetId="9">Tableau_des_réponses[Jaune_2]</definedName>
    <definedName name="Jaune_2_réponses" localSheetId="6">Tableau_des_réponses[Jaune_2]</definedName>
    <definedName name="Jaune_2_réponses" localSheetId="1">Tableau_des_réponses[Jaune_2]</definedName>
    <definedName name="Jaune_2_réponses">Tableau_des_réponses[Jaune_2]</definedName>
    <definedName name="Jaune_3_réponses" localSheetId="7">Tableau_des_réponses[Jaune_3]</definedName>
    <definedName name="Jaune_3_réponses" localSheetId="8">Tableau_des_réponses[Jaune_3]</definedName>
    <definedName name="Jaune_3_réponses" localSheetId="5">Tableau_des_réponses[Jaune_3]</definedName>
    <definedName name="Jaune_3_réponses" localSheetId="4">Tableau_des_réponses[Jaune_3]</definedName>
    <definedName name="Jaune_3_réponses" localSheetId="3">Tableau_des_réponses[Jaune_3]</definedName>
    <definedName name="Jaune_3_réponses" localSheetId="9">Tableau_des_réponses[Jaune_3]</definedName>
    <definedName name="Jaune_3_réponses" localSheetId="6">Tableau_des_réponses[Jaune_3]</definedName>
    <definedName name="Jaune_3_réponses" localSheetId="1">Tableau_des_réponses[Jaune_3]</definedName>
    <definedName name="Jaune_3_réponses">Tableau_des_réponses[Jaune_3]</definedName>
    <definedName name="Jaune_4_réponses" localSheetId="7">Tableau_des_réponses[Jaune_4]</definedName>
    <definedName name="Jaune_4_réponses" localSheetId="8">Tableau_des_réponses[Jaune_4]</definedName>
    <definedName name="Jaune_4_réponses" localSheetId="5">Tableau_des_réponses[Jaune_4]</definedName>
    <definedName name="Jaune_4_réponses" localSheetId="4">Tableau_des_réponses[Jaune_4]</definedName>
    <definedName name="Jaune_4_réponses" localSheetId="3">Tableau_des_réponses[Jaune_4]</definedName>
    <definedName name="Jaune_4_réponses" localSheetId="9">Tableau_des_réponses[Jaune_4]</definedName>
    <definedName name="Jaune_4_réponses" localSheetId="6">Tableau_des_réponses[Jaune_4]</definedName>
    <definedName name="Jaune_4_réponses" localSheetId="1">Tableau_des_réponses[Jaune_4]</definedName>
    <definedName name="Jaune_4_réponses">Tableau_des_réponses[Jaune_4]</definedName>
    <definedName name="Jaune_5_réponses" localSheetId="7">Tableau_des_réponses[Jaune_5]</definedName>
    <definedName name="Jaune_5_réponses" localSheetId="8">Tableau_des_réponses[Jaune_5]</definedName>
    <definedName name="Jaune_5_réponses" localSheetId="5">Tableau_des_réponses[Jaune_5]</definedName>
    <definedName name="Jaune_5_réponses" localSheetId="4">Tableau_des_réponses[Jaune_5]</definedName>
    <definedName name="Jaune_5_réponses" localSheetId="3">Tableau_des_réponses[Jaune_5]</definedName>
    <definedName name="Jaune_5_réponses" localSheetId="9">Tableau_des_réponses[Jaune_5]</definedName>
    <definedName name="Jaune_5_réponses" localSheetId="6">Tableau_des_réponses[Jaune_5]</definedName>
    <definedName name="Jaune_5_réponses" localSheetId="1">Tableau_des_réponses[Jaune_5]</definedName>
    <definedName name="Jaune_5_réponses">Tableau_des_réponses[Jaune_5]</definedName>
    <definedName name="Jaune_6_réponses" localSheetId="7">Tableau_des_réponses[Jaune_6]</definedName>
    <definedName name="Jaune_6_réponses" localSheetId="8">Tableau_des_réponses[Jaune_6]</definedName>
    <definedName name="Jaune_6_réponses" localSheetId="5">Tableau_des_réponses[Jaune_6]</definedName>
    <definedName name="Jaune_6_réponses" localSheetId="4">Tableau_des_réponses[Jaune_6]</definedName>
    <definedName name="Jaune_6_réponses" localSheetId="3">Tableau_des_réponses[Jaune_6]</definedName>
    <definedName name="Jaune_6_réponses" localSheetId="9">Tableau_des_réponses[Jaune_6]</definedName>
    <definedName name="Jaune_6_réponses" localSheetId="6">Tableau_des_réponses[Jaune_6]</definedName>
    <definedName name="Jaune_6_réponses" localSheetId="1">Tableau_des_réponses[Jaune_6]</definedName>
    <definedName name="Jaune_6_réponses">Tableau_des_réponses[Jaune_6]</definedName>
    <definedName name="Jaune_7_réponses" localSheetId="7">Tableau_des_réponses[Jaune_7]</definedName>
    <definedName name="Jaune_7_réponses" localSheetId="8">Tableau_des_réponses[Jaune_7]</definedName>
    <definedName name="Jaune_7_réponses" localSheetId="5">Tableau_des_réponses[Jaune_7]</definedName>
    <definedName name="Jaune_7_réponses" localSheetId="4">Tableau_des_réponses[Jaune_7]</definedName>
    <definedName name="Jaune_7_réponses" localSheetId="3">Tableau_des_réponses[Jaune_7]</definedName>
    <definedName name="Jaune_7_réponses" localSheetId="9">Tableau_des_réponses[Jaune_7]</definedName>
    <definedName name="Jaune_7_réponses" localSheetId="6">Tableau_des_réponses[Jaune_7]</definedName>
    <definedName name="Jaune_7_réponses" localSheetId="1">Tableau_des_réponses[Jaune_7]</definedName>
    <definedName name="Jaune_7_réponses">Tableau_des_réponses[Jaune_7]</definedName>
    <definedName name="Jaune_8_réponses" localSheetId="7">Tableau_des_réponses[Jaune_8]</definedName>
    <definedName name="Jaune_8_réponses" localSheetId="8">Tableau_des_réponses[Jaune_8]</definedName>
    <definedName name="Jaune_8_réponses" localSheetId="5">Tableau_des_réponses[Jaune_8]</definedName>
    <definedName name="Jaune_8_réponses" localSheetId="4">Tableau_des_réponses[Jaune_8]</definedName>
    <definedName name="Jaune_8_réponses" localSheetId="3">Tableau_des_réponses[Jaune_8]</definedName>
    <definedName name="Jaune_8_réponses" localSheetId="9">Tableau_des_réponses[Jaune_8]</definedName>
    <definedName name="Jaune_8_réponses" localSheetId="6">Tableau_des_réponses[Jaune_8]</definedName>
    <definedName name="Jaune_8_réponses" localSheetId="1">Tableau_des_réponses[Jaune_8]</definedName>
    <definedName name="Jaune_8_réponses">Tableau_des_réponses[Jaune_8]</definedName>
    <definedName name="Numero_fiche" localSheetId="7">Tableau1[Numero_fiche]</definedName>
    <definedName name="Numero_fiche" localSheetId="8">Tableau1[Numero_fiche]</definedName>
    <definedName name="Numero_fiche" localSheetId="5">Tableau1[Numero_fiche]</definedName>
    <definedName name="Numero_fiche" localSheetId="4">Tableau1[Numero_fiche]</definedName>
    <definedName name="Numero_fiche" localSheetId="3">Tableau1[Numero_fiche]</definedName>
    <definedName name="Numero_fiche" localSheetId="9">Tableau1[Numero_fiche]</definedName>
    <definedName name="Numero_fiche" localSheetId="6">Tableau1[Numero_fiche]</definedName>
    <definedName name="Numero_fiche" localSheetId="1">Tableau1[Numero_fiche]</definedName>
    <definedName name="Numero_fiche">Tableau1[Numero_fiche]</definedName>
    <definedName name="Orange_1_réponses" localSheetId="7">Tableau_des_réponses[Orange_1]</definedName>
    <definedName name="Orange_1_réponses" localSheetId="8">Tableau_des_réponses[Orange_1]</definedName>
    <definedName name="Orange_1_réponses" localSheetId="5">Tableau_des_réponses[Orange_1]</definedName>
    <definedName name="Orange_1_réponses" localSheetId="4">Tableau_des_réponses[Orange_1]</definedName>
    <definedName name="Orange_1_réponses" localSheetId="3">Tableau_des_réponses[Orange_1]</definedName>
    <definedName name="Orange_1_réponses" localSheetId="9">Tableau_des_réponses[Orange_1]</definedName>
    <definedName name="Orange_1_réponses" localSheetId="6">Tableau_des_réponses[Orange_1]</definedName>
    <definedName name="Orange_1_réponses" localSheetId="1">Tableau_des_réponses[Orange_1]</definedName>
    <definedName name="Orange_1_réponses">Tableau_des_réponses[Orange_1]</definedName>
    <definedName name="Orange_2_réponses" localSheetId="7">Tableau_des_réponses[Orange_2]</definedName>
    <definedName name="Orange_2_réponses" localSheetId="8">Tableau_des_réponses[Orange_2]</definedName>
    <definedName name="Orange_2_réponses" localSheetId="5">Tableau_des_réponses[Orange_2]</definedName>
    <definedName name="Orange_2_réponses" localSheetId="4">Tableau_des_réponses[Orange_2]</definedName>
    <definedName name="Orange_2_réponses" localSheetId="3">Tableau_des_réponses[Orange_2]</definedName>
    <definedName name="Orange_2_réponses" localSheetId="9">Tableau_des_réponses[Orange_2]</definedName>
    <definedName name="Orange_2_réponses" localSheetId="6">Tableau_des_réponses[Orange_2]</definedName>
    <definedName name="Orange_2_réponses" localSheetId="1">Tableau_des_réponses[Orange_2]</definedName>
    <definedName name="Orange_2_réponses">Tableau_des_réponses[Orange_2]</definedName>
    <definedName name="Orange_3_réponses" localSheetId="7">Tableau_des_réponses[Orange_3]</definedName>
    <definedName name="Orange_3_réponses" localSheetId="8">Tableau_des_réponses[Orange_3]</definedName>
    <definedName name="Orange_3_réponses" localSheetId="5">Tableau_des_réponses[Orange_3]</definedName>
    <definedName name="Orange_3_réponses" localSheetId="4">Tableau_des_réponses[Orange_3]</definedName>
    <definedName name="Orange_3_réponses" localSheetId="3">Tableau_des_réponses[Orange_3]</definedName>
    <definedName name="Orange_3_réponses" localSheetId="9">Tableau_des_réponses[Orange_3]</definedName>
    <definedName name="Orange_3_réponses" localSheetId="6">Tableau_des_réponses[Orange_3]</definedName>
    <definedName name="Orange_3_réponses" localSheetId="1">Tableau_des_réponses[Orange_3]</definedName>
    <definedName name="Orange_3_réponses">Tableau_des_réponses[Orange_3]</definedName>
    <definedName name="Orange_4_réponses" localSheetId="7">Tableau_des_réponses[Orange_4]</definedName>
    <definedName name="Orange_4_réponses" localSheetId="8">Tableau_des_réponses[Orange_4]</definedName>
    <definedName name="Orange_4_réponses" localSheetId="5">Tableau_des_réponses[Orange_4]</definedName>
    <definedName name="Orange_4_réponses" localSheetId="4">Tableau_des_réponses[Orange_4]</definedName>
    <definedName name="Orange_4_réponses" localSheetId="3">Tableau_des_réponses[Orange_4]</definedName>
    <definedName name="Orange_4_réponses" localSheetId="9">Tableau_des_réponses[Orange_4]</definedName>
    <definedName name="Orange_4_réponses" localSheetId="6">Tableau_des_réponses[Orange_4]</definedName>
    <definedName name="Orange_4_réponses" localSheetId="1">Tableau_des_réponses[Orange_4]</definedName>
    <definedName name="Orange_4_réponses">Tableau_des_réponses[Orange_4]</definedName>
    <definedName name="Orange_5_réponses" localSheetId="7">Tableau_des_réponses[Orange_5]</definedName>
    <definedName name="Orange_5_réponses" localSheetId="8">Tableau_des_réponses[Orange_5]</definedName>
    <definedName name="Orange_5_réponses" localSheetId="5">Tableau_des_réponses[Orange_5]</definedName>
    <definedName name="Orange_5_réponses" localSheetId="4">Tableau_des_réponses[Orange_5]</definedName>
    <definedName name="Orange_5_réponses" localSheetId="3">Tableau_des_réponses[Orange_5]</definedName>
    <definedName name="Orange_5_réponses" localSheetId="9">Tableau_des_réponses[Orange_5]</definedName>
    <definedName name="Orange_5_réponses" localSheetId="6">Tableau_des_réponses[Orange_5]</definedName>
    <definedName name="Orange_5_réponses" localSheetId="1">Tableau_des_réponses[Orange_5]</definedName>
    <definedName name="Orange_5_réponses">Tableau_des_réponses[Orange_5]</definedName>
    <definedName name="Orange_6_réponses" localSheetId="7">Tableau_des_réponses[Orange_6]</definedName>
    <definedName name="Orange_6_réponses" localSheetId="8">Tableau_des_réponses[Orange_6]</definedName>
    <definedName name="Orange_6_réponses" localSheetId="5">Tableau_des_réponses[Orange_6]</definedName>
    <definedName name="Orange_6_réponses" localSheetId="4">Tableau_des_réponses[Orange_6]</definedName>
    <definedName name="Orange_6_réponses" localSheetId="3">Tableau_des_réponses[Orange_6]</definedName>
    <definedName name="Orange_6_réponses" localSheetId="9">Tableau_des_réponses[Orange_6]</definedName>
    <definedName name="Orange_6_réponses" localSheetId="6">Tableau_des_réponses[Orange_6]</definedName>
    <definedName name="Orange_6_réponses" localSheetId="1">Tableau_des_réponses[Orange_6]</definedName>
    <definedName name="Orange_6_réponses">Tableau_des_réponses[Orange_6]</definedName>
    <definedName name="Orange_7_réponses" localSheetId="7">Tableau_des_réponses[Orange_7]</definedName>
    <definedName name="Orange_7_réponses" localSheetId="8">Tableau_des_réponses[Orange_7]</definedName>
    <definedName name="Orange_7_réponses" localSheetId="5">Tableau_des_réponses[Orange_7]</definedName>
    <definedName name="Orange_7_réponses" localSheetId="4">Tableau_des_réponses[Orange_7]</definedName>
    <definedName name="Orange_7_réponses" localSheetId="3">Tableau_des_réponses[Orange_7]</definedName>
    <definedName name="Orange_7_réponses" localSheetId="9">Tableau_des_réponses[Orange_7]</definedName>
    <definedName name="Orange_7_réponses" localSheetId="6">Tableau_des_réponses[Orange_7]</definedName>
    <definedName name="Orange_7_réponses" localSheetId="1">Tableau_des_réponses[Orange_7]</definedName>
    <definedName name="Orange_7_réponses">Tableau_des_réponses[Orange_7]</definedName>
    <definedName name="Orange_8_réponses" localSheetId="7">Tableau_des_réponses[Orange_8]</definedName>
    <definedName name="Orange_8_réponses" localSheetId="8">Tableau_des_réponses[Orange_8]</definedName>
    <definedName name="Orange_8_réponses" localSheetId="5">Tableau_des_réponses[Orange_8]</definedName>
    <definedName name="Orange_8_réponses" localSheetId="4">Tableau_des_réponses[Orange_8]</definedName>
    <definedName name="Orange_8_réponses" localSheetId="3">Tableau_des_réponses[Orange_8]</definedName>
    <definedName name="Orange_8_réponses" localSheetId="9">Tableau_des_réponses[Orange_8]</definedName>
    <definedName name="Orange_8_réponses" localSheetId="6">Tableau_des_réponses[Orange_8]</definedName>
    <definedName name="Orange_8_réponses" localSheetId="1">Tableau_des_réponses[Orange_8]</definedName>
    <definedName name="Orange_8_réponses">Tableau_des_réponses[Orange_8]</definedName>
    <definedName name="Prénom_Nom" localSheetId="7">Tableau5[Prénom Nom]</definedName>
    <definedName name="Prénom_Nom" localSheetId="8">Tableau5[Prénom Nom]</definedName>
    <definedName name="Prénom_Nom" localSheetId="5">Tableau5[Prénom Nom]</definedName>
    <definedName name="Prénom_Nom" localSheetId="4">Tableau5[Prénom Nom]</definedName>
    <definedName name="Prénom_Nom" localSheetId="3">Tableau5[Prénom Nom]</definedName>
    <definedName name="Prénom_Nom" localSheetId="9">Tableau5[Prénom Nom]</definedName>
    <definedName name="Prénom_Nom" localSheetId="6">Tableau5[Prénom Nom]</definedName>
    <definedName name="Prénom_Nom" localSheetId="1">Tableau5[Prénom Nom]</definedName>
    <definedName name="Prénom_Nom">Tableau5[Prénom Nom]</definedName>
    <definedName name="Rose_1_réponses" localSheetId="7">Tableau_des_réponses[Rose_1]</definedName>
    <definedName name="Rose_1_réponses" localSheetId="8">Tableau_des_réponses[Rose_1]</definedName>
    <definedName name="Rose_1_réponses" localSheetId="5">Tableau_des_réponses[Rose_1]</definedName>
    <definedName name="Rose_1_réponses" localSheetId="4">Tableau_des_réponses[Rose_1]</definedName>
    <definedName name="Rose_1_réponses" localSheetId="3">Tableau_des_réponses[Rose_1]</definedName>
    <definedName name="Rose_1_réponses" localSheetId="9">Tableau_des_réponses[Rose_1]</definedName>
    <definedName name="Rose_1_réponses" localSheetId="6">Tableau_des_réponses[Rose_1]</definedName>
    <definedName name="Rose_1_réponses" localSheetId="1">Tableau_des_réponses[Rose_1]</definedName>
    <definedName name="Rose_1_réponses">Tableau_des_réponses[Rose_1]</definedName>
    <definedName name="Rose_2_réponses" localSheetId="7">Tableau_des_réponses[Rose_2]</definedName>
    <definedName name="Rose_2_réponses" localSheetId="8">Tableau_des_réponses[Rose_2]</definedName>
    <definedName name="Rose_2_réponses" localSheetId="5">Tableau_des_réponses[Rose_2]</definedName>
    <definedName name="Rose_2_réponses" localSheetId="4">Tableau_des_réponses[Rose_2]</definedName>
    <definedName name="Rose_2_réponses" localSheetId="3">Tableau_des_réponses[Rose_2]</definedName>
    <definedName name="Rose_2_réponses" localSheetId="9">Tableau_des_réponses[Rose_2]</definedName>
    <definedName name="Rose_2_réponses" localSheetId="6">Tableau_des_réponses[Rose_2]</definedName>
    <definedName name="Rose_2_réponses" localSheetId="1">Tableau_des_réponses[Rose_2]</definedName>
    <definedName name="Rose_2_réponses">Tableau_des_réponses[Rose_2]</definedName>
    <definedName name="Rose_3_réponses" localSheetId="7">Tableau_des_réponses[Rose_3]</definedName>
    <definedName name="Rose_3_réponses" localSheetId="8">Tableau_des_réponses[Rose_3]</definedName>
    <definedName name="Rose_3_réponses" localSheetId="5">Tableau_des_réponses[Rose_3]</definedName>
    <definedName name="Rose_3_réponses" localSheetId="4">Tableau_des_réponses[Rose_3]</definedName>
    <definedName name="Rose_3_réponses" localSheetId="3">Tableau_des_réponses[Rose_3]</definedName>
    <definedName name="Rose_3_réponses" localSheetId="9">Tableau_des_réponses[Rose_3]</definedName>
    <definedName name="Rose_3_réponses" localSheetId="6">Tableau_des_réponses[Rose_3]</definedName>
    <definedName name="Rose_3_réponses" localSheetId="1">Tableau_des_réponses[Rose_3]</definedName>
    <definedName name="Rose_3_réponses">Tableau_des_réponses[Rose_3]</definedName>
    <definedName name="Rose_4_réponses" localSheetId="7">Tableau_des_réponses[Rose_4]</definedName>
    <definedName name="Rose_4_réponses" localSheetId="8">Tableau_des_réponses[Rose_4]</definedName>
    <definedName name="Rose_4_réponses" localSheetId="5">Tableau_des_réponses[Rose_4]</definedName>
    <definedName name="Rose_4_réponses" localSheetId="4">Tableau_des_réponses[Rose_4]</definedName>
    <definedName name="Rose_4_réponses" localSheetId="3">Tableau_des_réponses[Rose_4]</definedName>
    <definedName name="Rose_4_réponses" localSheetId="9">Tableau_des_réponses[Rose_4]</definedName>
    <definedName name="Rose_4_réponses" localSheetId="6">Tableau_des_réponses[Rose_4]</definedName>
    <definedName name="Rose_4_réponses" localSheetId="1">Tableau_des_réponses[Rose_4]</definedName>
    <definedName name="Rose_4_réponses">Tableau_des_réponses[Rose_4]</definedName>
    <definedName name="Rose_5_réponses" localSheetId="7">Tableau_des_réponses[Rose_5]</definedName>
    <definedName name="Rose_5_réponses" localSheetId="8">Tableau_des_réponses[Rose_5]</definedName>
    <definedName name="Rose_5_réponses" localSheetId="5">Tableau_des_réponses[Rose_5]</definedName>
    <definedName name="Rose_5_réponses" localSheetId="4">Tableau_des_réponses[Rose_5]</definedName>
    <definedName name="Rose_5_réponses" localSheetId="3">Tableau_des_réponses[Rose_5]</definedName>
    <definedName name="Rose_5_réponses" localSheetId="9">Tableau_des_réponses[Rose_5]</definedName>
    <definedName name="Rose_5_réponses" localSheetId="6">Tableau_des_réponses[Rose_5]</definedName>
    <definedName name="Rose_5_réponses" localSheetId="1">Tableau_des_réponses[Rose_5]</definedName>
    <definedName name="Rose_5_réponses">Tableau_des_réponses[Rose_5]</definedName>
    <definedName name="Rose_6_réponses" localSheetId="7">Tableau_des_réponses[Rose_6]</definedName>
    <definedName name="Rose_6_réponses" localSheetId="8">Tableau_des_réponses[Rose_6]</definedName>
    <definedName name="Rose_6_réponses" localSheetId="5">Tableau_des_réponses[Rose_6]</definedName>
    <definedName name="Rose_6_réponses" localSheetId="4">Tableau_des_réponses[Rose_6]</definedName>
    <definedName name="Rose_6_réponses" localSheetId="3">Tableau_des_réponses[Rose_6]</definedName>
    <definedName name="Rose_6_réponses" localSheetId="9">Tableau_des_réponses[Rose_6]</definedName>
    <definedName name="Rose_6_réponses" localSheetId="6">Tableau_des_réponses[Rose_6]</definedName>
    <definedName name="Rose_6_réponses" localSheetId="1">Tableau_des_réponses[Rose_6]</definedName>
    <definedName name="Rose_6_réponses">Tableau_des_réponses[Rose_6]</definedName>
    <definedName name="Rose_7_réponses" localSheetId="7">Tableau_des_réponses[Rose_7]</definedName>
    <definedName name="Rose_7_réponses" localSheetId="8">Tableau_des_réponses[Rose_7]</definedName>
    <definedName name="Rose_7_réponses" localSheetId="5">Tableau_des_réponses[Rose_7]</definedName>
    <definedName name="Rose_7_réponses" localSheetId="4">Tableau_des_réponses[Rose_7]</definedName>
    <definedName name="Rose_7_réponses" localSheetId="3">Tableau_des_réponses[Rose_7]</definedName>
    <definedName name="Rose_7_réponses" localSheetId="9">Tableau_des_réponses[Rose_7]</definedName>
    <definedName name="Rose_7_réponses" localSheetId="6">Tableau_des_réponses[Rose_7]</definedName>
    <definedName name="Rose_7_réponses" localSheetId="1">Tableau_des_réponses[Rose_7]</definedName>
    <definedName name="Rose_7_réponses">Tableau_des_réponses[Rose_7]</definedName>
    <definedName name="Rose_8_réponses" localSheetId="7">Tableau_des_réponses[Rose_8]</definedName>
    <definedName name="Rose_8_réponses" localSheetId="8">Tableau_des_réponses[Rose_8]</definedName>
    <definedName name="Rose_8_réponses" localSheetId="5">Tableau_des_réponses[Rose_8]</definedName>
    <definedName name="Rose_8_réponses" localSheetId="4">Tableau_des_réponses[Rose_8]</definedName>
    <definedName name="Rose_8_réponses" localSheetId="3">Tableau_des_réponses[Rose_8]</definedName>
    <definedName name="Rose_8_réponses" localSheetId="9">Tableau_des_réponses[Rose_8]</definedName>
    <definedName name="Rose_8_réponses" localSheetId="6">Tableau_des_réponses[Rose_8]</definedName>
    <definedName name="Rose_8_réponses" localSheetId="1">Tableau_des_réponses[Rose_8]</definedName>
    <definedName name="Rose_8_réponses">Tableau_des_réponses[Rose_8]</definedName>
    <definedName name="Rouge_1_réponses" localSheetId="7">Tableau_des_réponses[Rouge_1]</definedName>
    <definedName name="Rouge_1_réponses" localSheetId="8">Tableau_des_réponses[Rouge_1]</definedName>
    <definedName name="Rouge_1_réponses" localSheetId="5">Tableau_des_réponses[Rouge_1]</definedName>
    <definedName name="Rouge_1_réponses" localSheetId="4">Tableau_des_réponses[Rouge_1]</definedName>
    <definedName name="Rouge_1_réponses" localSheetId="3">Tableau_des_réponses[Rouge_1]</definedName>
    <definedName name="Rouge_1_réponses" localSheetId="9">Tableau_des_réponses[Rouge_1]</definedName>
    <definedName name="Rouge_1_réponses" localSheetId="6">Tableau_des_réponses[Rouge_1]</definedName>
    <definedName name="Rouge_1_réponses" localSheetId="1">Tableau_des_réponses[Rouge_1]</definedName>
    <definedName name="Rouge_1_réponses">Tableau_des_réponses[Rouge_1]</definedName>
    <definedName name="Rouge_2_réponses" localSheetId="7">Tableau_des_réponses[Rouge_2]</definedName>
    <definedName name="Rouge_2_réponses" localSheetId="8">Tableau_des_réponses[Rouge_2]</definedName>
    <definedName name="Rouge_2_réponses" localSheetId="5">Tableau_des_réponses[Rouge_2]</definedName>
    <definedName name="Rouge_2_réponses" localSheetId="4">Tableau_des_réponses[Rouge_2]</definedName>
    <definedName name="Rouge_2_réponses" localSheetId="3">Tableau_des_réponses[Rouge_2]</definedName>
    <definedName name="Rouge_2_réponses" localSheetId="9">Tableau_des_réponses[Rouge_2]</definedName>
    <definedName name="Rouge_2_réponses" localSheetId="6">Tableau_des_réponses[Rouge_2]</definedName>
    <definedName name="Rouge_2_réponses" localSheetId="1">Tableau_des_réponses[Rouge_2]</definedName>
    <definedName name="Rouge_2_réponses">Tableau_des_réponses[Rouge_2]</definedName>
    <definedName name="Rouge_3_réponses" localSheetId="7">Tableau_des_réponses[Rouge_3]</definedName>
    <definedName name="Rouge_3_réponses" localSheetId="8">Tableau_des_réponses[Rouge_3]</definedName>
    <definedName name="Rouge_3_réponses" localSheetId="5">Tableau_des_réponses[Rouge_3]</definedName>
    <definedName name="Rouge_3_réponses" localSheetId="4">Tableau_des_réponses[Rouge_3]</definedName>
    <definedName name="Rouge_3_réponses" localSheetId="3">Tableau_des_réponses[Rouge_3]</definedName>
    <definedName name="Rouge_3_réponses" localSheetId="9">Tableau_des_réponses[Rouge_3]</definedName>
    <definedName name="Rouge_3_réponses" localSheetId="6">Tableau_des_réponses[Rouge_3]</definedName>
    <definedName name="Rouge_3_réponses" localSheetId="1">Tableau_des_réponses[Rouge_3]</definedName>
    <definedName name="Rouge_3_réponses">Tableau_des_réponses[Rouge_3]</definedName>
    <definedName name="Rouge_4_réponses" localSheetId="7">Tableau_des_réponses[Rouge_4]</definedName>
    <definedName name="Rouge_4_réponses" localSheetId="8">Tableau_des_réponses[Rouge_4]</definedName>
    <definedName name="Rouge_4_réponses" localSheetId="5">Tableau_des_réponses[Rouge_4]</definedName>
    <definedName name="Rouge_4_réponses" localSheetId="4">Tableau_des_réponses[Rouge_4]</definedName>
    <definedName name="Rouge_4_réponses" localSheetId="3">Tableau_des_réponses[Rouge_4]</definedName>
    <definedName name="Rouge_4_réponses" localSheetId="9">Tableau_des_réponses[Rouge_4]</definedName>
    <definedName name="Rouge_4_réponses" localSheetId="6">Tableau_des_réponses[Rouge_4]</definedName>
    <definedName name="Rouge_4_réponses" localSheetId="1">Tableau_des_réponses[Rouge_4]</definedName>
    <definedName name="Rouge_4_réponses">Tableau_des_réponses[Rouge_4]</definedName>
    <definedName name="Rouge_5_réponses" localSheetId="7">Tableau_des_réponses[Rouge_5]</definedName>
    <definedName name="Rouge_5_réponses" localSheetId="8">Tableau_des_réponses[Rouge_5]</definedName>
    <definedName name="Rouge_5_réponses" localSheetId="5">Tableau_des_réponses[Rouge_5]</definedName>
    <definedName name="Rouge_5_réponses" localSheetId="4">Tableau_des_réponses[Rouge_5]</definedName>
    <definedName name="Rouge_5_réponses" localSheetId="3">Tableau_des_réponses[Rouge_5]</definedName>
    <definedName name="Rouge_5_réponses" localSheetId="9">Tableau_des_réponses[Rouge_5]</definedName>
    <definedName name="Rouge_5_réponses" localSheetId="6">Tableau_des_réponses[Rouge_5]</definedName>
    <definedName name="Rouge_5_réponses" localSheetId="1">Tableau_des_réponses[Rouge_5]</definedName>
    <definedName name="Rouge_5_réponses">Tableau_des_réponses[Rouge_5]</definedName>
    <definedName name="Rouge_6_réponses" localSheetId="7">Tableau_des_réponses[Rouge_6]</definedName>
    <definedName name="Rouge_6_réponses" localSheetId="8">Tableau_des_réponses[Rouge_6]</definedName>
    <definedName name="Rouge_6_réponses" localSheetId="5">Tableau_des_réponses[Rouge_6]</definedName>
    <definedName name="Rouge_6_réponses" localSheetId="4">Tableau_des_réponses[Rouge_6]</definedName>
    <definedName name="Rouge_6_réponses" localSheetId="3">Tableau_des_réponses[Rouge_6]</definedName>
    <definedName name="Rouge_6_réponses" localSheetId="9">Tableau_des_réponses[Rouge_6]</definedName>
    <definedName name="Rouge_6_réponses" localSheetId="6">Tableau_des_réponses[Rouge_6]</definedName>
    <definedName name="Rouge_6_réponses" localSheetId="1">Tableau_des_réponses[Rouge_6]</definedName>
    <definedName name="Rouge_6_réponses">Tableau_des_réponses[Rouge_6]</definedName>
    <definedName name="Rouge_7_réponses" localSheetId="7">Tableau_des_réponses[Rouge_7]</definedName>
    <definedName name="Rouge_7_réponses" localSheetId="8">Tableau_des_réponses[Rouge_7]</definedName>
    <definedName name="Rouge_7_réponses" localSheetId="5">Tableau_des_réponses[Rouge_7]</definedName>
    <definedName name="Rouge_7_réponses" localSheetId="4">Tableau_des_réponses[Rouge_7]</definedName>
    <definedName name="Rouge_7_réponses" localSheetId="3">Tableau_des_réponses[Rouge_7]</definedName>
    <definedName name="Rouge_7_réponses" localSheetId="9">Tableau_des_réponses[Rouge_7]</definedName>
    <definedName name="Rouge_7_réponses" localSheetId="6">Tableau_des_réponses[Rouge_7]</definedName>
    <definedName name="Rouge_7_réponses" localSheetId="1">Tableau_des_réponses[Rouge_7]</definedName>
    <definedName name="Rouge_7_réponses">Tableau_des_réponses[Rouge_7]</definedName>
    <definedName name="Rouge_8_réponses" localSheetId="7">Tableau_des_réponses[Rouge_8]</definedName>
    <definedName name="Rouge_8_réponses" localSheetId="8">Tableau_des_réponses[Rouge_8]</definedName>
    <definedName name="Rouge_8_réponses" localSheetId="5">Tableau_des_réponses[Rouge_8]</definedName>
    <definedName name="Rouge_8_réponses" localSheetId="4">Tableau_des_réponses[Rouge_8]</definedName>
    <definedName name="Rouge_8_réponses" localSheetId="3">Tableau_des_réponses[Rouge_8]</definedName>
    <definedName name="Rouge_8_réponses" localSheetId="9">Tableau_des_réponses[Rouge_8]</definedName>
    <definedName name="Rouge_8_réponses" localSheetId="6">Tableau_des_réponses[Rouge_8]</definedName>
    <definedName name="Rouge_8_réponses" localSheetId="1">Tableau_des_réponses[Rouge_8]</definedName>
    <definedName name="Rouge_8_réponses">Tableau_des_réponses[Rouge_8]</definedName>
    <definedName name="Vert_1_réponses" localSheetId="7">Tableau_des_réponses[Vert_1]</definedName>
    <definedName name="Vert_1_réponses" localSheetId="8">Tableau_des_réponses[Vert_1]</definedName>
    <definedName name="Vert_1_réponses" localSheetId="5">Tableau_des_réponses[Vert_1]</definedName>
    <definedName name="Vert_1_réponses" localSheetId="4">Tableau_des_réponses[Vert_1]</definedName>
    <definedName name="Vert_1_réponses" localSheetId="3">Tableau_des_réponses[Vert_1]</definedName>
    <definedName name="Vert_1_réponses" localSheetId="9">Tableau_des_réponses[Vert_1]</definedName>
    <definedName name="Vert_1_réponses" localSheetId="6">Tableau_des_réponses[Vert_1]</definedName>
    <definedName name="Vert_1_réponses" localSheetId="1">Tableau_des_réponses[Vert_1]</definedName>
    <definedName name="Vert_1_réponses">Tableau_des_réponses[Vert_1]</definedName>
    <definedName name="Vert_2_réponses" localSheetId="7">Tableau_des_réponses[Vert_2]</definedName>
    <definedName name="Vert_2_réponses" localSheetId="8">Tableau_des_réponses[Vert_2]</definedName>
    <definedName name="Vert_2_réponses" localSheetId="5">Tableau_des_réponses[Vert_2]</definedName>
    <definedName name="Vert_2_réponses" localSheetId="4">Tableau_des_réponses[Vert_2]</definedName>
    <definedName name="Vert_2_réponses" localSheetId="3">Tableau_des_réponses[Vert_2]</definedName>
    <definedName name="Vert_2_réponses" localSheetId="9">Tableau_des_réponses[Vert_2]</definedName>
    <definedName name="Vert_2_réponses" localSheetId="6">Tableau_des_réponses[Vert_2]</definedName>
    <definedName name="Vert_2_réponses" localSheetId="1">Tableau_des_réponses[Vert_2]</definedName>
    <definedName name="Vert_2_réponses">Tableau_des_réponses[Vert_2]</definedName>
    <definedName name="Vert_3_réponses" localSheetId="7">Tableau_des_réponses[Vert_3]</definedName>
    <definedName name="Vert_3_réponses" localSheetId="8">Tableau_des_réponses[Vert_3]</definedName>
    <definedName name="Vert_3_réponses" localSheetId="5">Tableau_des_réponses[Vert_3]</definedName>
    <definedName name="Vert_3_réponses" localSheetId="4">Tableau_des_réponses[Vert_3]</definedName>
    <definedName name="Vert_3_réponses" localSheetId="3">Tableau_des_réponses[Vert_3]</definedName>
    <definedName name="Vert_3_réponses" localSheetId="9">Tableau_des_réponses[Vert_3]</definedName>
    <definedName name="Vert_3_réponses" localSheetId="6">Tableau_des_réponses[Vert_3]</definedName>
    <definedName name="Vert_3_réponses" localSheetId="1">Tableau_des_réponses[Vert_3]</definedName>
    <definedName name="Vert_3_réponses">Tableau_des_réponses[Vert_3]</definedName>
    <definedName name="Vert_4_réponses" localSheetId="7">Tableau_des_réponses[Vert_4]</definedName>
    <definedName name="Vert_4_réponses" localSheetId="8">Tableau_des_réponses[Vert_4]</definedName>
    <definedName name="Vert_4_réponses" localSheetId="5">Tableau_des_réponses[Vert_4]</definedName>
    <definedName name="Vert_4_réponses" localSheetId="4">Tableau_des_réponses[Vert_4]</definedName>
    <definedName name="Vert_4_réponses" localSheetId="3">Tableau_des_réponses[Vert_4]</definedName>
    <definedName name="Vert_4_réponses" localSheetId="9">Tableau_des_réponses[Vert_4]</definedName>
    <definedName name="Vert_4_réponses" localSheetId="6">Tableau_des_réponses[Vert_4]</definedName>
    <definedName name="Vert_4_réponses" localSheetId="1">Tableau_des_réponses[Vert_4]</definedName>
    <definedName name="Vert_4_réponses">Tableau_des_réponses[Vert_4]</definedName>
    <definedName name="Vert_5_réponses" localSheetId="7">Tableau_des_réponses[Vert_5]</definedName>
    <definedName name="Vert_5_réponses" localSheetId="8">Tableau_des_réponses[Vert_5]</definedName>
    <definedName name="Vert_5_réponses" localSheetId="5">Tableau_des_réponses[Vert_5]</definedName>
    <definedName name="Vert_5_réponses" localSheetId="4">Tableau_des_réponses[Vert_5]</definedName>
    <definedName name="Vert_5_réponses" localSheetId="3">Tableau_des_réponses[Vert_5]</definedName>
    <definedName name="Vert_5_réponses" localSheetId="9">Tableau_des_réponses[Vert_5]</definedName>
    <definedName name="Vert_5_réponses" localSheetId="6">Tableau_des_réponses[Vert_5]</definedName>
    <definedName name="Vert_5_réponses" localSheetId="1">Tableau_des_réponses[Vert_5]</definedName>
    <definedName name="Vert_5_réponses">Tableau_des_réponses[Vert_5]</definedName>
    <definedName name="Vert_6_réponses" localSheetId="7">Tableau_des_réponses[Vert_6]</definedName>
    <definedName name="Vert_6_réponses" localSheetId="8">Tableau_des_réponses[Vert_6]</definedName>
    <definedName name="Vert_6_réponses" localSheetId="5">Tableau_des_réponses[Vert_6]</definedName>
    <definedName name="Vert_6_réponses" localSheetId="4">Tableau_des_réponses[Vert_6]</definedName>
    <definedName name="Vert_6_réponses" localSheetId="3">Tableau_des_réponses[Vert_6]</definedName>
    <definedName name="Vert_6_réponses" localSheetId="9">Tableau_des_réponses[Vert_6]</definedName>
    <definedName name="Vert_6_réponses" localSheetId="6">Tableau_des_réponses[Vert_6]</definedName>
    <definedName name="Vert_6_réponses" localSheetId="1">Tableau_des_réponses[Vert_6]</definedName>
    <definedName name="Vert_6_réponses">Tableau_des_réponses[Vert_6]</definedName>
    <definedName name="Vert_7_réponses" localSheetId="7">Tableau_des_réponses[Vert_7]</definedName>
    <definedName name="Vert_7_réponses" localSheetId="8">Tableau_des_réponses[Vert_7]</definedName>
    <definedName name="Vert_7_réponses" localSheetId="5">Tableau_des_réponses[Vert_7]</definedName>
    <definedName name="Vert_7_réponses" localSheetId="4">Tableau_des_réponses[Vert_7]</definedName>
    <definedName name="Vert_7_réponses" localSheetId="3">Tableau_des_réponses[Vert_7]</definedName>
    <definedName name="Vert_7_réponses" localSheetId="9">Tableau_des_réponses[Vert_7]</definedName>
    <definedName name="Vert_7_réponses" localSheetId="6">Tableau_des_réponses[Vert_7]</definedName>
    <definedName name="Vert_7_réponses" localSheetId="1">Tableau_des_réponses[Vert_7]</definedName>
    <definedName name="Vert_7_réponses">Tableau_des_réponses[Vert_7]</definedName>
    <definedName name="Vert_8_réponses" localSheetId="7">Tableau_des_réponses[Vert_8]</definedName>
    <definedName name="Vert_8_réponses" localSheetId="8">Tableau_des_réponses[Vert_8]</definedName>
    <definedName name="Vert_8_réponses" localSheetId="5">Tableau_des_réponses[Vert_8]</definedName>
    <definedName name="Vert_8_réponses" localSheetId="4">Tableau_des_réponses[Vert_8]</definedName>
    <definedName name="Vert_8_réponses" localSheetId="3">Tableau_des_réponses[Vert_8]</definedName>
    <definedName name="Vert_8_réponses" localSheetId="9">Tableau_des_réponses[Vert_8]</definedName>
    <definedName name="Vert_8_réponses" localSheetId="6">Tableau_des_réponses[Vert_8]</definedName>
    <definedName name="Vert_8_réponses" localSheetId="1">Tableau_des_réponses[Vert_8]</definedName>
    <definedName name="Vert_8_réponses">Tableau_des_réponses[Vert_8]</definedName>
    <definedName name="Violet_1_réponses" localSheetId="7">Tableau_des_réponses[Violet_1]</definedName>
    <definedName name="Violet_1_réponses" localSheetId="8">Tableau_des_réponses[Violet_1]</definedName>
    <definedName name="Violet_1_réponses" localSheetId="5">Tableau_des_réponses[Violet_1]</definedName>
    <definedName name="Violet_1_réponses" localSheetId="4">Tableau_des_réponses[Violet_1]</definedName>
    <definedName name="Violet_1_réponses" localSheetId="3">Tableau_des_réponses[Violet_1]</definedName>
    <definedName name="Violet_1_réponses" localSheetId="9">Tableau_des_réponses[Violet_1]</definedName>
    <definedName name="Violet_1_réponses" localSheetId="6">Tableau_des_réponses[Violet_1]</definedName>
    <definedName name="Violet_1_réponses" localSheetId="1">Tableau_des_réponses[Violet_1]</definedName>
    <definedName name="Violet_1_réponses">Tableau_des_réponses[Violet_1]</definedName>
    <definedName name="Violet_2_réponses" localSheetId="7">Tableau_des_réponses[Violet_2]</definedName>
    <definedName name="Violet_2_réponses" localSheetId="8">Tableau_des_réponses[Violet_2]</definedName>
    <definedName name="Violet_2_réponses" localSheetId="5">Tableau_des_réponses[Violet_2]</definedName>
    <definedName name="Violet_2_réponses" localSheetId="4">Tableau_des_réponses[Violet_2]</definedName>
    <definedName name="Violet_2_réponses" localSheetId="3">Tableau_des_réponses[Violet_2]</definedName>
    <definedName name="Violet_2_réponses" localSheetId="9">Tableau_des_réponses[Violet_2]</definedName>
    <definedName name="Violet_2_réponses" localSheetId="6">Tableau_des_réponses[Violet_2]</definedName>
    <definedName name="Violet_2_réponses" localSheetId="1">Tableau_des_réponses[Violet_2]</definedName>
    <definedName name="Violet_2_réponses">Tableau_des_réponses[Violet_2]</definedName>
    <definedName name="Violet_3_réponses" localSheetId="7">Tableau_des_réponses[Violet_3]</definedName>
    <definedName name="Violet_3_réponses" localSheetId="8">Tableau_des_réponses[Violet_3]</definedName>
    <definedName name="Violet_3_réponses" localSheetId="5">Tableau_des_réponses[Violet_3]</definedName>
    <definedName name="Violet_3_réponses" localSheetId="4">Tableau_des_réponses[Violet_3]</definedName>
    <definedName name="Violet_3_réponses" localSheetId="3">Tableau_des_réponses[Violet_3]</definedName>
    <definedName name="Violet_3_réponses" localSheetId="9">Tableau_des_réponses[Violet_3]</definedName>
    <definedName name="Violet_3_réponses" localSheetId="6">Tableau_des_réponses[Violet_3]</definedName>
    <definedName name="Violet_3_réponses" localSheetId="1">Tableau_des_réponses[Violet_3]</definedName>
    <definedName name="Violet_3_réponses">Tableau_des_réponses[Violet_3]</definedName>
    <definedName name="Violet_4_réponses" localSheetId="7">Tableau_des_réponses[Violet_4]</definedName>
    <definedName name="Violet_4_réponses" localSheetId="8">Tableau_des_réponses[Violet_4]</definedName>
    <definedName name="Violet_4_réponses" localSheetId="5">Tableau_des_réponses[Violet_4]</definedName>
    <definedName name="Violet_4_réponses" localSheetId="4">Tableau_des_réponses[Violet_4]</definedName>
    <definedName name="Violet_4_réponses" localSheetId="3">Tableau_des_réponses[Violet_4]</definedName>
    <definedName name="Violet_4_réponses" localSheetId="9">Tableau_des_réponses[Violet_4]</definedName>
    <definedName name="Violet_4_réponses" localSheetId="6">Tableau_des_réponses[Violet_4]</definedName>
    <definedName name="Violet_4_réponses" localSheetId="1">Tableau_des_réponses[Violet_4]</definedName>
    <definedName name="Violet_4_réponses">Tableau_des_réponses[Violet_4]</definedName>
    <definedName name="Violet_5_réponses" localSheetId="7">Tableau_des_réponses[Violet_5]</definedName>
    <definedName name="Violet_5_réponses" localSheetId="8">Tableau_des_réponses[Violet_5]</definedName>
    <definedName name="Violet_5_réponses" localSheetId="5">Tableau_des_réponses[Violet_5]</definedName>
    <definedName name="Violet_5_réponses" localSheetId="4">Tableau_des_réponses[Violet_5]</definedName>
    <definedName name="Violet_5_réponses" localSheetId="3">Tableau_des_réponses[Violet_5]</definedName>
    <definedName name="Violet_5_réponses" localSheetId="9">Tableau_des_réponses[Violet_5]</definedName>
    <definedName name="Violet_5_réponses" localSheetId="6">Tableau_des_réponses[Violet_5]</definedName>
    <definedName name="Violet_5_réponses" localSheetId="1">Tableau_des_réponses[Violet_5]</definedName>
    <definedName name="Violet_5_réponses">Tableau_des_réponses[Violet_5]</definedName>
    <definedName name="Violet_6_réponses" localSheetId="7">Tableau_des_réponses[Violet_6]</definedName>
    <definedName name="Violet_6_réponses" localSheetId="8">Tableau_des_réponses[Violet_6]</definedName>
    <definedName name="Violet_6_réponses" localSheetId="5">Tableau_des_réponses[Violet_6]</definedName>
    <definedName name="Violet_6_réponses" localSheetId="4">Tableau_des_réponses[Violet_6]</definedName>
    <definedName name="Violet_6_réponses" localSheetId="3">Tableau_des_réponses[Violet_6]</definedName>
    <definedName name="Violet_6_réponses" localSheetId="9">Tableau_des_réponses[Violet_6]</definedName>
    <definedName name="Violet_6_réponses" localSheetId="6">Tableau_des_réponses[Violet_6]</definedName>
    <definedName name="Violet_6_réponses" localSheetId="1">Tableau_des_réponses[Violet_6]</definedName>
    <definedName name="Violet_6_réponses">Tableau_des_réponses[Violet_6]</definedName>
    <definedName name="Violet_7_réponses" localSheetId="7">Tableau_des_réponses[Violet_7]</definedName>
    <definedName name="Violet_7_réponses" localSheetId="8">Tableau_des_réponses[Violet_7]</definedName>
    <definedName name="Violet_7_réponses" localSheetId="5">Tableau_des_réponses[Violet_7]</definedName>
    <definedName name="Violet_7_réponses" localSheetId="4">Tableau_des_réponses[Violet_7]</definedName>
    <definedName name="Violet_7_réponses" localSheetId="3">Tableau_des_réponses[Violet_7]</definedName>
    <definedName name="Violet_7_réponses" localSheetId="9">Tableau_des_réponses[Violet_7]</definedName>
    <definedName name="Violet_7_réponses" localSheetId="6">Tableau_des_réponses[Violet_7]</definedName>
    <definedName name="Violet_7_réponses" localSheetId="1">Tableau_des_réponses[Violet_7]</definedName>
    <definedName name="Violet_7_réponses">Tableau_des_réponses[Violet_7]</definedName>
    <definedName name="Violet_8_réponses" localSheetId="7">Tableau_des_réponses[Violet_8]</definedName>
    <definedName name="Violet_8_réponses" localSheetId="8">Tableau_des_réponses[Violet_8]</definedName>
    <definedName name="Violet_8_réponses" localSheetId="5">Tableau_des_réponses[Violet_8]</definedName>
    <definedName name="Violet_8_réponses" localSheetId="4">Tableau_des_réponses[Violet_8]</definedName>
    <definedName name="Violet_8_réponses" localSheetId="3">Tableau_des_réponses[Violet_8]</definedName>
    <definedName name="Violet_8_réponses" localSheetId="9">Tableau_des_réponses[Violet_8]</definedName>
    <definedName name="Violet_8_réponses" localSheetId="6">Tableau_des_réponses[Violet_8]</definedName>
    <definedName name="Violet_8_réponses" localSheetId="1">Tableau_des_réponses[Violet_8]</definedName>
    <definedName name="Violet_8_réponses">Tableau_des_réponses[Violet_8]</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 xmlns:loext="http://schemas.libreoffice.org/" uri="{7626C862-2A13-11E5-B345-FEFF819CDC9F}">
      <loext:extCalcPr stringRefSyntax="CalcA1ExcelA1"/>
    </ext>
  </extLst>
</workbook>
</file>

<file path=xl/calcChain.xml><?xml version="1.0" encoding="utf-8"?>
<calcChain xmlns="http://schemas.openxmlformats.org/spreadsheetml/2006/main">
  <c r="B14" i="12" l="1"/>
  <c r="B13" i="12"/>
  <c r="K6" i="1"/>
  <c r="H4" i="21" l="1"/>
  <c r="K4" i="21"/>
  <c r="H5" i="21"/>
  <c r="H6" i="21"/>
  <c r="H7" i="21"/>
  <c r="H8" i="21"/>
  <c r="H9" i="21"/>
  <c r="H10" i="21"/>
  <c r="H11" i="21"/>
  <c r="H12" i="21"/>
  <c r="H13" i="21"/>
  <c r="H14" i="21"/>
  <c r="H15" i="21"/>
  <c r="H16" i="21"/>
  <c r="H17" i="21"/>
  <c r="H18" i="21"/>
  <c r="H19" i="21"/>
  <c r="H20" i="21"/>
  <c r="H21" i="21"/>
  <c r="H22" i="21"/>
  <c r="F2" i="21"/>
  <c r="H15" i="1"/>
  <c r="F25" i="21" l="1"/>
  <c r="X32" i="19"/>
  <c r="X33" i="19"/>
  <c r="X34" i="19"/>
  <c r="X35" i="19"/>
  <c r="X36" i="19"/>
  <c r="X37" i="19"/>
  <c r="X38" i="19"/>
  <c r="X39" i="19"/>
  <c r="X40" i="19"/>
  <c r="X41" i="19"/>
  <c r="X42" i="19"/>
  <c r="X43" i="19"/>
  <c r="X44" i="19"/>
  <c r="X45" i="19"/>
  <c r="X46" i="19"/>
  <c r="X47" i="19"/>
  <c r="X48" i="19"/>
  <c r="X49" i="19"/>
  <c r="U32" i="19"/>
  <c r="V32" i="19" s="1"/>
  <c r="U33" i="19"/>
  <c r="V33" i="19" s="1"/>
  <c r="U34" i="19"/>
  <c r="V34" i="19" s="1"/>
  <c r="U35" i="19"/>
  <c r="V35" i="19" s="1"/>
  <c r="U36" i="19"/>
  <c r="V36" i="19" s="1"/>
  <c r="U37" i="19"/>
  <c r="V37" i="19" s="1"/>
  <c r="U38" i="19"/>
  <c r="V38" i="19" s="1"/>
  <c r="U39" i="19"/>
  <c r="V39" i="19" s="1"/>
  <c r="U40" i="19"/>
  <c r="V40" i="19" s="1"/>
  <c r="U41" i="19"/>
  <c r="V41" i="19" s="1"/>
  <c r="U42" i="19"/>
  <c r="V42" i="19" s="1"/>
  <c r="U43" i="19"/>
  <c r="V43" i="19" s="1"/>
  <c r="U44" i="19"/>
  <c r="V44" i="19" s="1"/>
  <c r="U45" i="19"/>
  <c r="V45" i="19" s="1"/>
  <c r="U46" i="19"/>
  <c r="V46" i="19" s="1"/>
  <c r="U47" i="19"/>
  <c r="V47" i="19" s="1"/>
  <c r="U48" i="19"/>
  <c r="V48" i="19" s="1"/>
  <c r="U49" i="19"/>
  <c r="V49" i="19" s="1"/>
  <c r="R32" i="19"/>
  <c r="R33" i="19"/>
  <c r="R34" i="19"/>
  <c r="R35" i="19"/>
  <c r="R36" i="19"/>
  <c r="R37" i="19"/>
  <c r="R38" i="19"/>
  <c r="R39" i="19"/>
  <c r="R40" i="19"/>
  <c r="R41" i="19"/>
  <c r="R42" i="19"/>
  <c r="R43" i="19"/>
  <c r="R44" i="19"/>
  <c r="R45" i="19"/>
  <c r="R46" i="19"/>
  <c r="R47" i="19"/>
  <c r="R48" i="19"/>
  <c r="R49" i="19"/>
  <c r="O32" i="19"/>
  <c r="P32" i="19" s="1"/>
  <c r="O33" i="19"/>
  <c r="O34" i="19"/>
  <c r="O35" i="19"/>
  <c r="P35" i="19" s="1"/>
  <c r="O36" i="19"/>
  <c r="P36" i="19" s="1"/>
  <c r="O37" i="19"/>
  <c r="P37" i="19" s="1"/>
  <c r="O38" i="19"/>
  <c r="P38" i="19" s="1"/>
  <c r="O39" i="19"/>
  <c r="P39" i="19" s="1"/>
  <c r="O40" i="19"/>
  <c r="P40" i="19" s="1"/>
  <c r="O41" i="19"/>
  <c r="P41" i="19" s="1"/>
  <c r="O42" i="19"/>
  <c r="P42" i="19" s="1"/>
  <c r="O43" i="19"/>
  <c r="P43" i="19" s="1"/>
  <c r="O44" i="19"/>
  <c r="P44" i="19" s="1"/>
  <c r="O45" i="19"/>
  <c r="P45" i="19" s="1"/>
  <c r="O46" i="19"/>
  <c r="P46" i="19" s="1"/>
  <c r="O47" i="19"/>
  <c r="P47" i="19" s="1"/>
  <c r="O48" i="19"/>
  <c r="P48" i="19" s="1"/>
  <c r="O49" i="19"/>
  <c r="P49" i="19" s="1"/>
  <c r="L32" i="19"/>
  <c r="L33" i="19"/>
  <c r="L34" i="19"/>
  <c r="L35" i="19"/>
  <c r="L36" i="19"/>
  <c r="L37" i="19"/>
  <c r="L38" i="19"/>
  <c r="L39" i="19"/>
  <c r="L40" i="19"/>
  <c r="L41" i="19"/>
  <c r="L42" i="19"/>
  <c r="L43" i="19"/>
  <c r="L44" i="19"/>
  <c r="L45" i="19"/>
  <c r="L46" i="19"/>
  <c r="L47" i="19"/>
  <c r="L48" i="19"/>
  <c r="L49" i="19"/>
  <c r="I32" i="19"/>
  <c r="J32" i="19" s="1"/>
  <c r="I33" i="19"/>
  <c r="J33" i="19" s="1"/>
  <c r="I34" i="19"/>
  <c r="J34" i="19" s="1"/>
  <c r="I35" i="19"/>
  <c r="J35" i="19" s="1"/>
  <c r="I36" i="19"/>
  <c r="J36" i="19" s="1"/>
  <c r="I37" i="19"/>
  <c r="J37" i="19" s="1"/>
  <c r="I38" i="19"/>
  <c r="J38" i="19" s="1"/>
  <c r="I39" i="19"/>
  <c r="J39" i="19" s="1"/>
  <c r="I40" i="19"/>
  <c r="J40" i="19" s="1"/>
  <c r="I41" i="19"/>
  <c r="J41" i="19" s="1"/>
  <c r="I42" i="19"/>
  <c r="J42" i="19" s="1"/>
  <c r="I43" i="19"/>
  <c r="J43" i="19" s="1"/>
  <c r="I44" i="19"/>
  <c r="J44" i="19" s="1"/>
  <c r="I45" i="19"/>
  <c r="J45" i="19" s="1"/>
  <c r="I46" i="19"/>
  <c r="J46" i="19" s="1"/>
  <c r="I47" i="19"/>
  <c r="J47" i="19" s="1"/>
  <c r="I48" i="19"/>
  <c r="J48" i="19" s="1"/>
  <c r="I49" i="19"/>
  <c r="J49" i="19" s="1"/>
  <c r="F32" i="19"/>
  <c r="F33" i="19"/>
  <c r="F34" i="19"/>
  <c r="F35" i="19"/>
  <c r="F36" i="19"/>
  <c r="F37" i="19"/>
  <c r="F38" i="19"/>
  <c r="F39" i="19"/>
  <c r="F40" i="19"/>
  <c r="F41" i="19"/>
  <c r="F42" i="19"/>
  <c r="F43" i="19"/>
  <c r="F44" i="19"/>
  <c r="F45" i="19"/>
  <c r="F46" i="19"/>
  <c r="F47" i="19"/>
  <c r="F48" i="19"/>
  <c r="F49" i="19"/>
  <c r="C32" i="19"/>
  <c r="D32" i="19" s="1"/>
  <c r="C33" i="19"/>
  <c r="D33" i="19" s="1"/>
  <c r="C34" i="19"/>
  <c r="D34" i="19" s="1"/>
  <c r="C35" i="19"/>
  <c r="D35" i="19" s="1"/>
  <c r="C36" i="19"/>
  <c r="D36" i="19" s="1"/>
  <c r="C37" i="19"/>
  <c r="D37" i="19" s="1"/>
  <c r="C38" i="19"/>
  <c r="D38" i="19" s="1"/>
  <c r="C39" i="19"/>
  <c r="D39" i="19" s="1"/>
  <c r="C40" i="19"/>
  <c r="D40" i="19" s="1"/>
  <c r="C41" i="19"/>
  <c r="D41" i="19" s="1"/>
  <c r="C42" i="19"/>
  <c r="D42" i="19" s="1"/>
  <c r="C43" i="19"/>
  <c r="D43" i="19" s="1"/>
  <c r="C44" i="19"/>
  <c r="D44" i="19" s="1"/>
  <c r="C45" i="19"/>
  <c r="D45" i="19" s="1"/>
  <c r="C46" i="19"/>
  <c r="D46" i="19" s="1"/>
  <c r="C47" i="19"/>
  <c r="D47" i="19" s="1"/>
  <c r="C48" i="19"/>
  <c r="D48" i="19" s="1"/>
  <c r="C49" i="19"/>
  <c r="D49" i="19" s="1"/>
  <c r="X7" i="19"/>
  <c r="X8" i="19"/>
  <c r="X9" i="19"/>
  <c r="X10" i="19"/>
  <c r="X11" i="19"/>
  <c r="X12" i="19"/>
  <c r="X13" i="19"/>
  <c r="X14" i="19"/>
  <c r="X15" i="19"/>
  <c r="X16" i="19"/>
  <c r="X17" i="19"/>
  <c r="X18" i="19"/>
  <c r="X19" i="19"/>
  <c r="X20" i="19"/>
  <c r="X21" i="19"/>
  <c r="X22" i="19"/>
  <c r="X23" i="19"/>
  <c r="X24" i="19"/>
  <c r="U24" i="19"/>
  <c r="V24" i="19" s="1"/>
  <c r="U7" i="19"/>
  <c r="V7" i="19" s="1"/>
  <c r="U8" i="19"/>
  <c r="V8" i="19" s="1"/>
  <c r="U9" i="19"/>
  <c r="V9" i="19" s="1"/>
  <c r="U10" i="19"/>
  <c r="V10" i="19" s="1"/>
  <c r="U11" i="19"/>
  <c r="V11" i="19" s="1"/>
  <c r="U12" i="19"/>
  <c r="V12" i="19" s="1"/>
  <c r="U13" i="19"/>
  <c r="V13" i="19" s="1"/>
  <c r="U14" i="19"/>
  <c r="V14" i="19" s="1"/>
  <c r="U15" i="19"/>
  <c r="V15" i="19" s="1"/>
  <c r="U16" i="19"/>
  <c r="V16" i="19" s="1"/>
  <c r="U17" i="19"/>
  <c r="V17" i="19" s="1"/>
  <c r="U18" i="19"/>
  <c r="V18" i="19" s="1"/>
  <c r="U19" i="19"/>
  <c r="V19" i="19" s="1"/>
  <c r="U20" i="19"/>
  <c r="V20" i="19" s="1"/>
  <c r="U21" i="19"/>
  <c r="V21" i="19" s="1"/>
  <c r="U22" i="19"/>
  <c r="V22" i="19" s="1"/>
  <c r="U23" i="19"/>
  <c r="V23" i="19" s="1"/>
  <c r="R7" i="19"/>
  <c r="R8" i="19"/>
  <c r="R9" i="19"/>
  <c r="R10" i="19"/>
  <c r="R11" i="19"/>
  <c r="R12" i="19"/>
  <c r="R13" i="19"/>
  <c r="R14" i="19"/>
  <c r="R15" i="19"/>
  <c r="R16" i="19"/>
  <c r="R17" i="19"/>
  <c r="R18" i="19"/>
  <c r="R19" i="19"/>
  <c r="R20" i="19"/>
  <c r="R21" i="19"/>
  <c r="R22" i="19"/>
  <c r="R23" i="19"/>
  <c r="R24" i="19"/>
  <c r="O7" i="19"/>
  <c r="P7" i="19" s="1"/>
  <c r="O8" i="19"/>
  <c r="P8" i="19" s="1"/>
  <c r="O9" i="19"/>
  <c r="P9" i="19" s="1"/>
  <c r="O10" i="19"/>
  <c r="P10" i="19" s="1"/>
  <c r="O11" i="19"/>
  <c r="P11" i="19" s="1"/>
  <c r="O12" i="19"/>
  <c r="P12" i="19" s="1"/>
  <c r="O13" i="19"/>
  <c r="P13" i="19" s="1"/>
  <c r="O14" i="19"/>
  <c r="P14" i="19" s="1"/>
  <c r="O15" i="19"/>
  <c r="P15" i="19" s="1"/>
  <c r="O16" i="19"/>
  <c r="P16" i="19" s="1"/>
  <c r="O17" i="19"/>
  <c r="P17" i="19" s="1"/>
  <c r="O18" i="19"/>
  <c r="P18" i="19" s="1"/>
  <c r="O19" i="19"/>
  <c r="P19" i="19" s="1"/>
  <c r="O20" i="19"/>
  <c r="P20" i="19" s="1"/>
  <c r="O21" i="19"/>
  <c r="P21" i="19" s="1"/>
  <c r="O22" i="19"/>
  <c r="P22" i="19" s="1"/>
  <c r="O23" i="19"/>
  <c r="P23" i="19" s="1"/>
  <c r="O24" i="19"/>
  <c r="P24" i="19" s="1"/>
  <c r="I7" i="19"/>
  <c r="J7" i="19" s="1"/>
  <c r="I8" i="19"/>
  <c r="J8" i="19" s="1"/>
  <c r="I9" i="19"/>
  <c r="J9" i="19" s="1"/>
  <c r="I10" i="19"/>
  <c r="J10" i="19" s="1"/>
  <c r="I11" i="19"/>
  <c r="J11" i="19" s="1"/>
  <c r="I12" i="19"/>
  <c r="J12" i="19" s="1"/>
  <c r="I13" i="19"/>
  <c r="J13" i="19" s="1"/>
  <c r="I14" i="19"/>
  <c r="J14" i="19" s="1"/>
  <c r="I15" i="19"/>
  <c r="J15" i="19" s="1"/>
  <c r="I16" i="19"/>
  <c r="J16" i="19" s="1"/>
  <c r="I17" i="19"/>
  <c r="J17" i="19" s="1"/>
  <c r="I18" i="19"/>
  <c r="J18" i="19" s="1"/>
  <c r="I19" i="19"/>
  <c r="J19" i="19" s="1"/>
  <c r="I20" i="19"/>
  <c r="J20" i="19" s="1"/>
  <c r="I21" i="19"/>
  <c r="J21" i="19" s="1"/>
  <c r="I22" i="19"/>
  <c r="J22" i="19" s="1"/>
  <c r="I23" i="19"/>
  <c r="J23" i="19" s="1"/>
  <c r="I24" i="19"/>
  <c r="J24" i="19" s="1"/>
  <c r="L7" i="19"/>
  <c r="L8" i="19"/>
  <c r="L9" i="19"/>
  <c r="L10" i="19"/>
  <c r="L11" i="19"/>
  <c r="L12" i="19"/>
  <c r="L13" i="19"/>
  <c r="L14" i="19"/>
  <c r="L15" i="19"/>
  <c r="L16" i="19"/>
  <c r="L17" i="19"/>
  <c r="L18" i="19"/>
  <c r="L19" i="19"/>
  <c r="L20" i="19"/>
  <c r="L21" i="19"/>
  <c r="L22" i="19"/>
  <c r="L23" i="19"/>
  <c r="L24" i="19"/>
  <c r="F7" i="19"/>
  <c r="F8" i="19"/>
  <c r="F9" i="19"/>
  <c r="F10" i="19"/>
  <c r="F11" i="19"/>
  <c r="F12" i="19"/>
  <c r="F13" i="19"/>
  <c r="F14" i="19"/>
  <c r="F15" i="19"/>
  <c r="F16" i="19"/>
  <c r="F17" i="19"/>
  <c r="F18" i="19"/>
  <c r="F19" i="19"/>
  <c r="F20" i="19"/>
  <c r="F21" i="19"/>
  <c r="F22" i="19"/>
  <c r="F23" i="19"/>
  <c r="F24" i="19"/>
  <c r="C7" i="19"/>
  <c r="D7" i="19" s="1"/>
  <c r="C8" i="19"/>
  <c r="D8" i="19" s="1"/>
  <c r="C9" i="19"/>
  <c r="D9" i="19" s="1"/>
  <c r="C10" i="19"/>
  <c r="D10" i="19" s="1"/>
  <c r="C11" i="19"/>
  <c r="D11" i="19" s="1"/>
  <c r="C12" i="19"/>
  <c r="D12" i="19" s="1"/>
  <c r="C13" i="19"/>
  <c r="D13" i="19" s="1"/>
  <c r="C14" i="19"/>
  <c r="D14" i="19" s="1"/>
  <c r="C15" i="19"/>
  <c r="D15" i="19" s="1"/>
  <c r="C16" i="19"/>
  <c r="D16" i="19" s="1"/>
  <c r="C17" i="19"/>
  <c r="D17" i="19" s="1"/>
  <c r="C18" i="19"/>
  <c r="D18" i="19" s="1"/>
  <c r="C19" i="19"/>
  <c r="D19" i="19" s="1"/>
  <c r="C20" i="19"/>
  <c r="D20" i="19" s="1"/>
  <c r="C21" i="19"/>
  <c r="D21" i="19" s="1"/>
  <c r="C22" i="19"/>
  <c r="D22" i="19" s="1"/>
  <c r="C23" i="19"/>
  <c r="D23" i="19" s="1"/>
  <c r="C24" i="19"/>
  <c r="D24" i="19" s="1"/>
  <c r="F31" i="19"/>
  <c r="L31" i="19"/>
  <c r="R31" i="19"/>
  <c r="X31" i="19"/>
  <c r="X6" i="19"/>
  <c r="R6" i="19"/>
  <c r="L6" i="19"/>
  <c r="C31" i="19"/>
  <c r="D31" i="19" s="1"/>
  <c r="I31" i="19"/>
  <c r="J31" i="19" s="1"/>
  <c r="O31" i="19"/>
  <c r="P31" i="19" s="1"/>
  <c r="U31" i="19"/>
  <c r="V31" i="19" s="1"/>
  <c r="U6" i="19"/>
  <c r="V6" i="19" s="1"/>
  <c r="O6" i="19"/>
  <c r="P6" i="19" s="1"/>
  <c r="I6" i="19"/>
  <c r="J6" i="19" s="1"/>
  <c r="F6" i="19"/>
  <c r="C6" i="19"/>
  <c r="D6" i="19" s="1"/>
  <c r="U32" i="18"/>
  <c r="V32" i="18" s="1"/>
  <c r="U33" i="18"/>
  <c r="V33" i="18" s="1"/>
  <c r="U34" i="18"/>
  <c r="V34" i="18" s="1"/>
  <c r="U35" i="18"/>
  <c r="V35" i="18" s="1"/>
  <c r="U36" i="18"/>
  <c r="V36" i="18" s="1"/>
  <c r="U37" i="18"/>
  <c r="V37" i="18" s="1"/>
  <c r="U38" i="18"/>
  <c r="V38" i="18" s="1"/>
  <c r="U39" i="18"/>
  <c r="V39" i="18" s="1"/>
  <c r="U40" i="18"/>
  <c r="V40" i="18" s="1"/>
  <c r="U41" i="18"/>
  <c r="V41" i="18" s="1"/>
  <c r="U42" i="18"/>
  <c r="V42" i="18" s="1"/>
  <c r="U43" i="18"/>
  <c r="V43" i="18" s="1"/>
  <c r="U44" i="18"/>
  <c r="V44" i="18" s="1"/>
  <c r="U45" i="18"/>
  <c r="V45" i="18" s="1"/>
  <c r="U46" i="18"/>
  <c r="V46" i="18" s="1"/>
  <c r="U47" i="18"/>
  <c r="V47" i="18" s="1"/>
  <c r="U48" i="18"/>
  <c r="V48" i="18" s="1"/>
  <c r="U49" i="18"/>
  <c r="V49" i="18" s="1"/>
  <c r="X32" i="18"/>
  <c r="X33" i="18"/>
  <c r="X34" i="18"/>
  <c r="X35" i="18"/>
  <c r="X36" i="18"/>
  <c r="X37" i="18"/>
  <c r="X38" i="18"/>
  <c r="X39" i="18"/>
  <c r="X40" i="18"/>
  <c r="X41" i="18"/>
  <c r="X42" i="18"/>
  <c r="X43" i="18"/>
  <c r="X44" i="18"/>
  <c r="X45" i="18"/>
  <c r="X46" i="18"/>
  <c r="X47" i="18"/>
  <c r="X48" i="18"/>
  <c r="X49" i="18"/>
  <c r="R32" i="18"/>
  <c r="R33" i="18"/>
  <c r="R34" i="18"/>
  <c r="R35" i="18"/>
  <c r="R36" i="18"/>
  <c r="R37" i="18"/>
  <c r="R38" i="18"/>
  <c r="R39" i="18"/>
  <c r="R40" i="18"/>
  <c r="R41" i="18"/>
  <c r="R42" i="18"/>
  <c r="R43" i="18"/>
  <c r="R44" i="18"/>
  <c r="R45" i="18"/>
  <c r="R46" i="18"/>
  <c r="R47" i="18"/>
  <c r="R48" i="18"/>
  <c r="R49" i="18"/>
  <c r="O32" i="18"/>
  <c r="P32" i="18" s="1"/>
  <c r="O33" i="18"/>
  <c r="P33" i="18" s="1"/>
  <c r="O34" i="18"/>
  <c r="P34" i="18" s="1"/>
  <c r="O35" i="18"/>
  <c r="P35" i="18" s="1"/>
  <c r="O36" i="18"/>
  <c r="P36" i="18" s="1"/>
  <c r="O37" i="18"/>
  <c r="P37" i="18" s="1"/>
  <c r="O38" i="18"/>
  <c r="P38" i="18" s="1"/>
  <c r="O39" i="18"/>
  <c r="P39" i="18" s="1"/>
  <c r="O40" i="18"/>
  <c r="P40" i="18" s="1"/>
  <c r="O41" i="18"/>
  <c r="P41" i="18" s="1"/>
  <c r="O42" i="18"/>
  <c r="P42" i="18" s="1"/>
  <c r="O43" i="18"/>
  <c r="P43" i="18" s="1"/>
  <c r="O44" i="18"/>
  <c r="P44" i="18" s="1"/>
  <c r="O45" i="18"/>
  <c r="P45" i="18" s="1"/>
  <c r="O46" i="18"/>
  <c r="P46" i="18" s="1"/>
  <c r="O47" i="18"/>
  <c r="P47" i="18" s="1"/>
  <c r="O48" i="18"/>
  <c r="P48" i="18" s="1"/>
  <c r="O49" i="18"/>
  <c r="P49" i="18" s="1"/>
  <c r="L32" i="18"/>
  <c r="L33" i="18"/>
  <c r="L34" i="18"/>
  <c r="L35" i="18"/>
  <c r="L36" i="18"/>
  <c r="L37" i="18"/>
  <c r="L38" i="18"/>
  <c r="L39" i="18"/>
  <c r="L40" i="18"/>
  <c r="L41" i="18"/>
  <c r="L42" i="18"/>
  <c r="L43" i="18"/>
  <c r="L44" i="18"/>
  <c r="L45" i="18"/>
  <c r="L46" i="18"/>
  <c r="L47" i="18"/>
  <c r="L48" i="18"/>
  <c r="L49" i="18"/>
  <c r="I32" i="18"/>
  <c r="J32" i="18" s="1"/>
  <c r="I33" i="18"/>
  <c r="J33" i="18" s="1"/>
  <c r="I34" i="18"/>
  <c r="J34" i="18" s="1"/>
  <c r="I35" i="18"/>
  <c r="J35" i="18" s="1"/>
  <c r="I36" i="18"/>
  <c r="J36" i="18" s="1"/>
  <c r="I37" i="18"/>
  <c r="J37" i="18" s="1"/>
  <c r="I38" i="18"/>
  <c r="J38" i="18" s="1"/>
  <c r="I39" i="18"/>
  <c r="J39" i="18" s="1"/>
  <c r="I40" i="18"/>
  <c r="J40" i="18" s="1"/>
  <c r="I41" i="18"/>
  <c r="J41" i="18" s="1"/>
  <c r="I42" i="18"/>
  <c r="J42" i="18" s="1"/>
  <c r="I43" i="18"/>
  <c r="J43" i="18" s="1"/>
  <c r="I44" i="18"/>
  <c r="J44" i="18" s="1"/>
  <c r="I45" i="18"/>
  <c r="J45" i="18" s="1"/>
  <c r="I46" i="18"/>
  <c r="J46" i="18" s="1"/>
  <c r="I47" i="18"/>
  <c r="J47" i="18" s="1"/>
  <c r="I48" i="18"/>
  <c r="J48" i="18" s="1"/>
  <c r="I49" i="18"/>
  <c r="J49" i="18" s="1"/>
  <c r="C32" i="18"/>
  <c r="D32" i="18" s="1"/>
  <c r="C33" i="18"/>
  <c r="D33" i="18" s="1"/>
  <c r="C34" i="18"/>
  <c r="D34" i="18" s="1"/>
  <c r="C35" i="18"/>
  <c r="D35" i="18" s="1"/>
  <c r="C36" i="18"/>
  <c r="D36" i="18" s="1"/>
  <c r="C37" i="18"/>
  <c r="D37" i="18" s="1"/>
  <c r="C38" i="18"/>
  <c r="D38" i="18" s="1"/>
  <c r="C39" i="18"/>
  <c r="D39" i="18" s="1"/>
  <c r="C40" i="18"/>
  <c r="D40" i="18" s="1"/>
  <c r="C41" i="18"/>
  <c r="D41" i="18" s="1"/>
  <c r="C42" i="18"/>
  <c r="D42" i="18" s="1"/>
  <c r="C43" i="18"/>
  <c r="D43" i="18" s="1"/>
  <c r="C44" i="18"/>
  <c r="D44" i="18" s="1"/>
  <c r="C45" i="18"/>
  <c r="D45" i="18" s="1"/>
  <c r="C46" i="18"/>
  <c r="D46" i="18" s="1"/>
  <c r="C47" i="18"/>
  <c r="D47" i="18" s="1"/>
  <c r="C48" i="18"/>
  <c r="D48" i="18" s="1"/>
  <c r="C49" i="18"/>
  <c r="D49" i="18" s="1"/>
  <c r="F32" i="18"/>
  <c r="F33" i="18"/>
  <c r="F34" i="18"/>
  <c r="F35" i="18"/>
  <c r="F36" i="18"/>
  <c r="F37" i="18"/>
  <c r="F38" i="18"/>
  <c r="F39" i="18"/>
  <c r="F40" i="18"/>
  <c r="F41" i="18"/>
  <c r="F42" i="18"/>
  <c r="F43" i="18"/>
  <c r="F44" i="18"/>
  <c r="F45" i="18"/>
  <c r="F46" i="18"/>
  <c r="F47" i="18"/>
  <c r="F48" i="18"/>
  <c r="F49" i="18"/>
  <c r="X7" i="18"/>
  <c r="X8" i="18"/>
  <c r="X9" i="18"/>
  <c r="X10" i="18"/>
  <c r="X11" i="18"/>
  <c r="X12" i="18"/>
  <c r="X13" i="18"/>
  <c r="X14" i="18"/>
  <c r="X15" i="18"/>
  <c r="X16" i="18"/>
  <c r="X17" i="18"/>
  <c r="X18" i="18"/>
  <c r="X19" i="18"/>
  <c r="X20" i="18"/>
  <c r="X21" i="18"/>
  <c r="X22" i="18"/>
  <c r="X23" i="18"/>
  <c r="X24" i="18"/>
  <c r="U7" i="18"/>
  <c r="V7" i="18" s="1"/>
  <c r="U8" i="18"/>
  <c r="V8" i="18" s="1"/>
  <c r="U9" i="18"/>
  <c r="V9" i="18" s="1"/>
  <c r="U10" i="18"/>
  <c r="V10" i="18" s="1"/>
  <c r="U11" i="18"/>
  <c r="V11" i="18" s="1"/>
  <c r="U12" i="18"/>
  <c r="V12" i="18" s="1"/>
  <c r="U13" i="18"/>
  <c r="V13" i="18" s="1"/>
  <c r="U14" i="18"/>
  <c r="V14" i="18" s="1"/>
  <c r="U15" i="18"/>
  <c r="V15" i="18" s="1"/>
  <c r="U16" i="18"/>
  <c r="V16" i="18" s="1"/>
  <c r="U17" i="18"/>
  <c r="V17" i="18" s="1"/>
  <c r="U18" i="18"/>
  <c r="V18" i="18" s="1"/>
  <c r="U19" i="18"/>
  <c r="V19" i="18" s="1"/>
  <c r="U20" i="18"/>
  <c r="V20" i="18" s="1"/>
  <c r="U21" i="18"/>
  <c r="V21" i="18" s="1"/>
  <c r="U22" i="18"/>
  <c r="V22" i="18" s="1"/>
  <c r="U23" i="18"/>
  <c r="V23" i="18" s="1"/>
  <c r="U24" i="18"/>
  <c r="V24" i="18" s="1"/>
  <c r="R7" i="18"/>
  <c r="R8" i="18"/>
  <c r="R9" i="18"/>
  <c r="R10" i="18"/>
  <c r="R11" i="18"/>
  <c r="R12" i="18"/>
  <c r="R13" i="18"/>
  <c r="R14" i="18"/>
  <c r="R15" i="18"/>
  <c r="R16" i="18"/>
  <c r="R17" i="18"/>
  <c r="R18" i="18"/>
  <c r="R19" i="18"/>
  <c r="R20" i="18"/>
  <c r="R21" i="18"/>
  <c r="R22" i="18"/>
  <c r="R23" i="18"/>
  <c r="R24" i="18"/>
  <c r="O7" i="18"/>
  <c r="P7" i="18" s="1"/>
  <c r="O8" i="18"/>
  <c r="P8" i="18" s="1"/>
  <c r="O9" i="18"/>
  <c r="P9" i="18" s="1"/>
  <c r="O10" i="18"/>
  <c r="P10" i="18" s="1"/>
  <c r="O11" i="18"/>
  <c r="P11" i="18" s="1"/>
  <c r="O12" i="18"/>
  <c r="P12" i="18" s="1"/>
  <c r="O13" i="18"/>
  <c r="P13" i="18" s="1"/>
  <c r="O14" i="18"/>
  <c r="P14" i="18" s="1"/>
  <c r="O15" i="18"/>
  <c r="P15" i="18" s="1"/>
  <c r="O16" i="18"/>
  <c r="P16" i="18" s="1"/>
  <c r="O17" i="18"/>
  <c r="P17" i="18" s="1"/>
  <c r="O18" i="18"/>
  <c r="P18" i="18" s="1"/>
  <c r="O19" i="18"/>
  <c r="P19" i="18" s="1"/>
  <c r="O20" i="18"/>
  <c r="P20" i="18" s="1"/>
  <c r="O21" i="18"/>
  <c r="P21" i="18" s="1"/>
  <c r="O22" i="18"/>
  <c r="P22" i="18" s="1"/>
  <c r="O23" i="18"/>
  <c r="P23" i="18" s="1"/>
  <c r="O24" i="18"/>
  <c r="P24" i="18" s="1"/>
  <c r="L7" i="18"/>
  <c r="L8" i="18"/>
  <c r="L9" i="18"/>
  <c r="L10" i="18"/>
  <c r="L11" i="18"/>
  <c r="L12" i="18"/>
  <c r="L13" i="18"/>
  <c r="L14" i="18"/>
  <c r="L15" i="18"/>
  <c r="L16" i="18"/>
  <c r="L17" i="18"/>
  <c r="L18" i="18"/>
  <c r="L19" i="18"/>
  <c r="L20" i="18"/>
  <c r="L21" i="18"/>
  <c r="L22" i="18"/>
  <c r="L23" i="18"/>
  <c r="L24" i="18"/>
  <c r="I7" i="18"/>
  <c r="J7" i="18" s="1"/>
  <c r="I8" i="18"/>
  <c r="J8" i="18" s="1"/>
  <c r="I9" i="18"/>
  <c r="J9" i="18" s="1"/>
  <c r="I10" i="18"/>
  <c r="J10" i="18" s="1"/>
  <c r="I11" i="18"/>
  <c r="J11" i="18" s="1"/>
  <c r="I12" i="18"/>
  <c r="J12" i="18" s="1"/>
  <c r="I13" i="18"/>
  <c r="J13" i="18" s="1"/>
  <c r="I14" i="18"/>
  <c r="J14" i="18" s="1"/>
  <c r="I15" i="18"/>
  <c r="J15" i="18" s="1"/>
  <c r="I16" i="18"/>
  <c r="J16" i="18" s="1"/>
  <c r="I17" i="18"/>
  <c r="J17" i="18" s="1"/>
  <c r="I18" i="18"/>
  <c r="J18" i="18" s="1"/>
  <c r="I19" i="18"/>
  <c r="J19" i="18" s="1"/>
  <c r="I20" i="18"/>
  <c r="J20" i="18" s="1"/>
  <c r="I21" i="18"/>
  <c r="J21" i="18" s="1"/>
  <c r="I22" i="18"/>
  <c r="J22" i="18" s="1"/>
  <c r="I23" i="18"/>
  <c r="J23" i="18" s="1"/>
  <c r="I24" i="18"/>
  <c r="J24" i="18" s="1"/>
  <c r="F7" i="18"/>
  <c r="F8" i="18"/>
  <c r="F9" i="18"/>
  <c r="F10" i="18"/>
  <c r="F11" i="18"/>
  <c r="F12" i="18"/>
  <c r="F13" i="18"/>
  <c r="F14" i="18"/>
  <c r="F15" i="18"/>
  <c r="F16" i="18"/>
  <c r="F17" i="18"/>
  <c r="F18" i="18"/>
  <c r="F19" i="18"/>
  <c r="F20" i="18"/>
  <c r="F21" i="18"/>
  <c r="F22" i="18"/>
  <c r="F23" i="18"/>
  <c r="F24" i="18"/>
  <c r="C7" i="18"/>
  <c r="D7" i="18" s="1"/>
  <c r="C8" i="18"/>
  <c r="D8" i="18" s="1"/>
  <c r="C9" i="18"/>
  <c r="D9" i="18" s="1"/>
  <c r="C10" i="18"/>
  <c r="D10" i="18" s="1"/>
  <c r="C11" i="18"/>
  <c r="D11" i="18" s="1"/>
  <c r="C12" i="18"/>
  <c r="D12" i="18" s="1"/>
  <c r="C13" i="18"/>
  <c r="D13" i="18" s="1"/>
  <c r="C14" i="18"/>
  <c r="D14" i="18" s="1"/>
  <c r="C15" i="18"/>
  <c r="D15" i="18" s="1"/>
  <c r="C16" i="18"/>
  <c r="D16" i="18" s="1"/>
  <c r="C17" i="18"/>
  <c r="D17" i="18" s="1"/>
  <c r="C18" i="18"/>
  <c r="D18" i="18" s="1"/>
  <c r="C19" i="18"/>
  <c r="D19" i="18" s="1"/>
  <c r="C20" i="18"/>
  <c r="D20" i="18" s="1"/>
  <c r="C21" i="18"/>
  <c r="D21" i="18" s="1"/>
  <c r="C22" i="18"/>
  <c r="D22" i="18" s="1"/>
  <c r="C23" i="18"/>
  <c r="D23" i="18" s="1"/>
  <c r="C24" i="18"/>
  <c r="D24" i="18" s="1"/>
  <c r="X31" i="18"/>
  <c r="U31" i="18"/>
  <c r="R31" i="18"/>
  <c r="O31" i="18"/>
  <c r="L31" i="18"/>
  <c r="I31" i="18"/>
  <c r="J31" i="18" s="1"/>
  <c r="F31" i="18"/>
  <c r="C31" i="18"/>
  <c r="X6" i="18"/>
  <c r="U6" i="18"/>
  <c r="R6" i="18"/>
  <c r="O6" i="18"/>
  <c r="P6" i="18" s="1"/>
  <c r="L6" i="18"/>
  <c r="I6" i="18"/>
  <c r="J6" i="18" s="1"/>
  <c r="F6" i="18"/>
  <c r="C6" i="18"/>
  <c r="D6" i="18" s="1"/>
  <c r="O20" i="2"/>
  <c r="P20" i="2" s="1"/>
  <c r="X7" i="17"/>
  <c r="X8" i="17"/>
  <c r="X9" i="17"/>
  <c r="X10" i="17"/>
  <c r="X11" i="17"/>
  <c r="X12" i="17"/>
  <c r="X13" i="17"/>
  <c r="X14" i="17"/>
  <c r="X15" i="17"/>
  <c r="X16" i="17"/>
  <c r="X17" i="17"/>
  <c r="X18" i="17"/>
  <c r="X19" i="17"/>
  <c r="X20" i="17"/>
  <c r="X21" i="17"/>
  <c r="X22" i="17"/>
  <c r="X23" i="17"/>
  <c r="R7" i="17"/>
  <c r="R8" i="17"/>
  <c r="R9" i="17"/>
  <c r="R10" i="17"/>
  <c r="R11" i="17"/>
  <c r="R12" i="17"/>
  <c r="R13" i="17"/>
  <c r="R14" i="17"/>
  <c r="R15" i="17"/>
  <c r="R16" i="17"/>
  <c r="R17" i="17"/>
  <c r="R18" i="17"/>
  <c r="R19" i="17"/>
  <c r="R20" i="17"/>
  <c r="R21" i="17"/>
  <c r="R22" i="17"/>
  <c r="R23" i="17"/>
  <c r="L7" i="17"/>
  <c r="L8" i="17"/>
  <c r="L9" i="17"/>
  <c r="L10" i="17"/>
  <c r="L11" i="17"/>
  <c r="L12" i="17"/>
  <c r="L13" i="17"/>
  <c r="L14" i="17"/>
  <c r="L15" i="17"/>
  <c r="L16" i="17"/>
  <c r="L17" i="17"/>
  <c r="L18" i="17"/>
  <c r="L19" i="17"/>
  <c r="L20" i="17"/>
  <c r="L21" i="17"/>
  <c r="L22" i="17"/>
  <c r="L23" i="17"/>
  <c r="F7" i="17"/>
  <c r="F8" i="17"/>
  <c r="F9" i="17"/>
  <c r="F10" i="17"/>
  <c r="F11" i="17"/>
  <c r="F12" i="17"/>
  <c r="F13" i="17"/>
  <c r="F14" i="17"/>
  <c r="F15" i="17"/>
  <c r="F16" i="17"/>
  <c r="F17" i="17"/>
  <c r="F18" i="17"/>
  <c r="F19" i="17"/>
  <c r="F20" i="17"/>
  <c r="F21" i="17"/>
  <c r="F22" i="17"/>
  <c r="F23" i="17"/>
  <c r="F31" i="17"/>
  <c r="F32" i="17"/>
  <c r="F33" i="17"/>
  <c r="F34" i="17"/>
  <c r="F35" i="17"/>
  <c r="F36" i="17"/>
  <c r="F37" i="17"/>
  <c r="F38" i="17"/>
  <c r="F39" i="17"/>
  <c r="F40" i="17"/>
  <c r="F41" i="17"/>
  <c r="F42" i="17"/>
  <c r="F43" i="17"/>
  <c r="F44" i="17"/>
  <c r="F45" i="17"/>
  <c r="F46" i="17"/>
  <c r="F47" i="17"/>
  <c r="L31" i="17"/>
  <c r="L32" i="17"/>
  <c r="L33" i="17"/>
  <c r="L34" i="17"/>
  <c r="L35" i="17"/>
  <c r="L36" i="17"/>
  <c r="L37" i="17"/>
  <c r="L38" i="17"/>
  <c r="L39" i="17"/>
  <c r="L40" i="17"/>
  <c r="L41" i="17"/>
  <c r="L42" i="17"/>
  <c r="L43" i="17"/>
  <c r="L44" i="17"/>
  <c r="L45" i="17"/>
  <c r="L46" i="17"/>
  <c r="L47" i="17"/>
  <c r="R31" i="17"/>
  <c r="R32" i="17"/>
  <c r="R33" i="17"/>
  <c r="R34" i="17"/>
  <c r="R35" i="17"/>
  <c r="R36" i="17"/>
  <c r="R37" i="17"/>
  <c r="R38" i="17"/>
  <c r="R39" i="17"/>
  <c r="R40" i="17"/>
  <c r="R41" i="17"/>
  <c r="R42" i="17"/>
  <c r="R43" i="17"/>
  <c r="R44" i="17"/>
  <c r="R45" i="17"/>
  <c r="R46" i="17"/>
  <c r="R47" i="17"/>
  <c r="X31" i="17"/>
  <c r="X32" i="17"/>
  <c r="X33" i="17"/>
  <c r="X34" i="17"/>
  <c r="X35" i="17"/>
  <c r="X36" i="17"/>
  <c r="X37" i="17"/>
  <c r="X38" i="17"/>
  <c r="X39" i="17"/>
  <c r="X40" i="17"/>
  <c r="X41" i="17"/>
  <c r="X42" i="17"/>
  <c r="X43" i="17"/>
  <c r="X44" i="17"/>
  <c r="X45" i="17"/>
  <c r="X46" i="17"/>
  <c r="X47" i="17"/>
  <c r="U31" i="17"/>
  <c r="V31" i="17" s="1"/>
  <c r="U32" i="17"/>
  <c r="V32" i="17" s="1"/>
  <c r="U33" i="17"/>
  <c r="V33" i="17" s="1"/>
  <c r="U34" i="17"/>
  <c r="V34" i="17" s="1"/>
  <c r="U35" i="17"/>
  <c r="V35" i="17" s="1"/>
  <c r="U36" i="17"/>
  <c r="V36" i="17" s="1"/>
  <c r="U37" i="17"/>
  <c r="V37" i="17" s="1"/>
  <c r="U38" i="17"/>
  <c r="V38" i="17" s="1"/>
  <c r="U39" i="17"/>
  <c r="V39" i="17" s="1"/>
  <c r="U40" i="17"/>
  <c r="V40" i="17" s="1"/>
  <c r="U41" i="17"/>
  <c r="V41" i="17" s="1"/>
  <c r="U42" i="17"/>
  <c r="V42" i="17" s="1"/>
  <c r="U43" i="17"/>
  <c r="V43" i="17" s="1"/>
  <c r="U44" i="17"/>
  <c r="V44" i="17" s="1"/>
  <c r="U45" i="17"/>
  <c r="V45" i="17" s="1"/>
  <c r="U46" i="17"/>
  <c r="V46" i="17" s="1"/>
  <c r="U47" i="17"/>
  <c r="V47" i="17" s="1"/>
  <c r="O31" i="17"/>
  <c r="P31" i="17" s="1"/>
  <c r="O32" i="17"/>
  <c r="P32" i="17" s="1"/>
  <c r="O33" i="17"/>
  <c r="P33" i="17" s="1"/>
  <c r="O34" i="17"/>
  <c r="P34" i="17" s="1"/>
  <c r="O35" i="17"/>
  <c r="P35" i="17" s="1"/>
  <c r="O36" i="17"/>
  <c r="P36" i="17" s="1"/>
  <c r="O37" i="17"/>
  <c r="P37" i="17" s="1"/>
  <c r="O38" i="17"/>
  <c r="P38" i="17" s="1"/>
  <c r="O39" i="17"/>
  <c r="P39" i="17" s="1"/>
  <c r="O40" i="17"/>
  <c r="P40" i="17" s="1"/>
  <c r="O41" i="17"/>
  <c r="P41" i="17" s="1"/>
  <c r="O42" i="17"/>
  <c r="P42" i="17" s="1"/>
  <c r="O43" i="17"/>
  <c r="P43" i="17" s="1"/>
  <c r="O44" i="17"/>
  <c r="P44" i="17" s="1"/>
  <c r="O45" i="17"/>
  <c r="P45" i="17" s="1"/>
  <c r="O46" i="17"/>
  <c r="P46" i="17" s="1"/>
  <c r="O47" i="17"/>
  <c r="P47" i="17" s="1"/>
  <c r="I31" i="17"/>
  <c r="J31" i="17" s="1"/>
  <c r="I32" i="17"/>
  <c r="J32" i="17" s="1"/>
  <c r="I33" i="17"/>
  <c r="J33" i="17" s="1"/>
  <c r="I34" i="17"/>
  <c r="J34" i="17" s="1"/>
  <c r="I35" i="17"/>
  <c r="J35" i="17" s="1"/>
  <c r="I36" i="17"/>
  <c r="J36" i="17" s="1"/>
  <c r="I37" i="17"/>
  <c r="J37" i="17" s="1"/>
  <c r="I38" i="17"/>
  <c r="J38" i="17" s="1"/>
  <c r="I39" i="17"/>
  <c r="J39" i="17" s="1"/>
  <c r="I40" i="17"/>
  <c r="J40" i="17" s="1"/>
  <c r="I41" i="17"/>
  <c r="J41" i="17" s="1"/>
  <c r="I42" i="17"/>
  <c r="J42" i="17" s="1"/>
  <c r="I43" i="17"/>
  <c r="J43" i="17" s="1"/>
  <c r="I44" i="17"/>
  <c r="J44" i="17" s="1"/>
  <c r="I45" i="17"/>
  <c r="J45" i="17" s="1"/>
  <c r="I46" i="17"/>
  <c r="J46" i="17" s="1"/>
  <c r="I47" i="17"/>
  <c r="J47" i="17" s="1"/>
  <c r="C31" i="17"/>
  <c r="D31" i="17" s="1"/>
  <c r="C32" i="17"/>
  <c r="D32" i="17" s="1"/>
  <c r="C33" i="17"/>
  <c r="D33" i="17" s="1"/>
  <c r="C34" i="17"/>
  <c r="D34" i="17" s="1"/>
  <c r="C35" i="17"/>
  <c r="D35" i="17" s="1"/>
  <c r="C36" i="17"/>
  <c r="D36" i="17" s="1"/>
  <c r="C37" i="17"/>
  <c r="D37" i="17" s="1"/>
  <c r="C38" i="17"/>
  <c r="D38" i="17" s="1"/>
  <c r="C39" i="17"/>
  <c r="D39" i="17" s="1"/>
  <c r="C40" i="17"/>
  <c r="D40" i="17" s="1"/>
  <c r="C41" i="17"/>
  <c r="D41" i="17" s="1"/>
  <c r="C42" i="17"/>
  <c r="D42" i="17" s="1"/>
  <c r="C43" i="17"/>
  <c r="D43" i="17" s="1"/>
  <c r="C44" i="17"/>
  <c r="D44" i="17" s="1"/>
  <c r="C45" i="17"/>
  <c r="D45" i="17" s="1"/>
  <c r="C46" i="17"/>
  <c r="D46" i="17" s="1"/>
  <c r="C47" i="17"/>
  <c r="D47" i="17" s="1"/>
  <c r="U7" i="17"/>
  <c r="V7" i="17" s="1"/>
  <c r="U8" i="17"/>
  <c r="V8" i="17" s="1"/>
  <c r="U9" i="17"/>
  <c r="V9" i="17" s="1"/>
  <c r="U10" i="17"/>
  <c r="V10" i="17" s="1"/>
  <c r="U11" i="17"/>
  <c r="V11" i="17" s="1"/>
  <c r="U12" i="17"/>
  <c r="V12" i="17" s="1"/>
  <c r="U13" i="17"/>
  <c r="V13" i="17" s="1"/>
  <c r="U14" i="17"/>
  <c r="V14" i="17" s="1"/>
  <c r="U15" i="17"/>
  <c r="V15" i="17" s="1"/>
  <c r="U16" i="17"/>
  <c r="V16" i="17" s="1"/>
  <c r="U17" i="17"/>
  <c r="V17" i="17" s="1"/>
  <c r="U18" i="17"/>
  <c r="V18" i="17" s="1"/>
  <c r="U19" i="17"/>
  <c r="V19" i="17" s="1"/>
  <c r="U20" i="17"/>
  <c r="V20" i="17" s="1"/>
  <c r="U21" i="17"/>
  <c r="V21" i="17" s="1"/>
  <c r="U22" i="17"/>
  <c r="V22" i="17" s="1"/>
  <c r="U23" i="17"/>
  <c r="V23" i="17" s="1"/>
  <c r="O7" i="17"/>
  <c r="P7" i="17" s="1"/>
  <c r="O8" i="17"/>
  <c r="P8" i="17" s="1"/>
  <c r="O9" i="17"/>
  <c r="P9" i="17" s="1"/>
  <c r="O10" i="17"/>
  <c r="P10" i="17" s="1"/>
  <c r="O11" i="17"/>
  <c r="P11" i="17" s="1"/>
  <c r="O12" i="17"/>
  <c r="P12" i="17" s="1"/>
  <c r="O13" i="17"/>
  <c r="P13" i="17" s="1"/>
  <c r="O14" i="17"/>
  <c r="P14" i="17" s="1"/>
  <c r="O15" i="17"/>
  <c r="P15" i="17" s="1"/>
  <c r="O16" i="17"/>
  <c r="P16" i="17" s="1"/>
  <c r="O17" i="17"/>
  <c r="P17" i="17" s="1"/>
  <c r="O18" i="17"/>
  <c r="P18" i="17" s="1"/>
  <c r="O19" i="17"/>
  <c r="P19" i="17" s="1"/>
  <c r="O20" i="17"/>
  <c r="P20" i="17" s="1"/>
  <c r="O21" i="17"/>
  <c r="P21" i="17" s="1"/>
  <c r="O22" i="17"/>
  <c r="P22" i="17" s="1"/>
  <c r="O23" i="17"/>
  <c r="P23" i="17" s="1"/>
  <c r="I7" i="17"/>
  <c r="J7" i="17" s="1"/>
  <c r="I8" i="17"/>
  <c r="J8" i="17" s="1"/>
  <c r="I9" i="17"/>
  <c r="J9" i="17" s="1"/>
  <c r="I10" i="17"/>
  <c r="J10" i="17" s="1"/>
  <c r="I11" i="17"/>
  <c r="J11" i="17" s="1"/>
  <c r="I12" i="17"/>
  <c r="J12" i="17" s="1"/>
  <c r="I13" i="17"/>
  <c r="J13" i="17" s="1"/>
  <c r="I14" i="17"/>
  <c r="J14" i="17" s="1"/>
  <c r="I15" i="17"/>
  <c r="J15" i="17" s="1"/>
  <c r="I16" i="17"/>
  <c r="J16" i="17" s="1"/>
  <c r="I17" i="17"/>
  <c r="J17" i="17" s="1"/>
  <c r="I18" i="17"/>
  <c r="J18" i="17" s="1"/>
  <c r="I19" i="17"/>
  <c r="J19" i="17" s="1"/>
  <c r="I20" i="17"/>
  <c r="J20" i="17" s="1"/>
  <c r="I21" i="17"/>
  <c r="J21" i="17" s="1"/>
  <c r="I22" i="17"/>
  <c r="J22" i="17" s="1"/>
  <c r="I23" i="17"/>
  <c r="J23" i="17" s="1"/>
  <c r="C7" i="17"/>
  <c r="D7" i="17" s="1"/>
  <c r="C8" i="17"/>
  <c r="D8" i="17" s="1"/>
  <c r="C9" i="17"/>
  <c r="C10" i="17"/>
  <c r="D10" i="17" s="1"/>
  <c r="C11" i="17"/>
  <c r="D11" i="17" s="1"/>
  <c r="C12" i="17"/>
  <c r="D12" i="17" s="1"/>
  <c r="C13" i="17"/>
  <c r="D13" i="17" s="1"/>
  <c r="C14" i="17"/>
  <c r="D14" i="17" s="1"/>
  <c r="C15" i="17"/>
  <c r="D15" i="17" s="1"/>
  <c r="C16" i="17"/>
  <c r="D16" i="17" s="1"/>
  <c r="C17" i="17"/>
  <c r="D17" i="17" s="1"/>
  <c r="C18" i="17"/>
  <c r="D18" i="17" s="1"/>
  <c r="C19" i="17"/>
  <c r="D19" i="17" s="1"/>
  <c r="C20" i="17"/>
  <c r="D20" i="17" s="1"/>
  <c r="C21" i="17"/>
  <c r="D21" i="17" s="1"/>
  <c r="C22" i="17"/>
  <c r="D22" i="17" s="1"/>
  <c r="C23" i="17"/>
  <c r="D23" i="17" s="1"/>
  <c r="X30" i="17"/>
  <c r="R30" i="17"/>
  <c r="L30" i="17"/>
  <c r="F30" i="17"/>
  <c r="X6" i="17"/>
  <c r="R6" i="17"/>
  <c r="L6" i="17"/>
  <c r="F6" i="17"/>
  <c r="U30" i="17"/>
  <c r="V30" i="17" s="1"/>
  <c r="O30" i="17"/>
  <c r="P30" i="17" s="1"/>
  <c r="I30" i="17"/>
  <c r="J30" i="17" s="1"/>
  <c r="C30" i="17"/>
  <c r="U6" i="17"/>
  <c r="V6" i="17" s="1"/>
  <c r="O6" i="17"/>
  <c r="P6" i="17" s="1"/>
  <c r="I6" i="17"/>
  <c r="C6" i="17"/>
  <c r="D6" i="17" s="1"/>
  <c r="C31" i="16"/>
  <c r="D31" i="16" s="1"/>
  <c r="C32" i="16"/>
  <c r="D32" i="16" s="1"/>
  <c r="C33" i="16"/>
  <c r="D33" i="16" s="1"/>
  <c r="C34" i="16"/>
  <c r="D34" i="16" s="1"/>
  <c r="C35" i="16"/>
  <c r="D35" i="16" s="1"/>
  <c r="C36" i="16"/>
  <c r="D36" i="16" s="1"/>
  <c r="C37" i="16"/>
  <c r="D37" i="16" s="1"/>
  <c r="C38" i="16"/>
  <c r="D38" i="16" s="1"/>
  <c r="C39" i="16"/>
  <c r="D39" i="16" s="1"/>
  <c r="C40" i="16"/>
  <c r="D40" i="16" s="1"/>
  <c r="C41" i="16"/>
  <c r="D41" i="16" s="1"/>
  <c r="C42" i="16"/>
  <c r="D42" i="16" s="1"/>
  <c r="C43" i="16"/>
  <c r="D43" i="16" s="1"/>
  <c r="C44" i="16"/>
  <c r="D44" i="16" s="1"/>
  <c r="C45" i="16"/>
  <c r="D45" i="16" s="1"/>
  <c r="C46" i="16"/>
  <c r="D46" i="16" s="1"/>
  <c r="C47" i="16"/>
  <c r="D47" i="16" s="1"/>
  <c r="I31" i="16"/>
  <c r="J31" i="16" s="1"/>
  <c r="I32" i="16"/>
  <c r="J32" i="16" s="1"/>
  <c r="I33" i="16"/>
  <c r="J33" i="16" s="1"/>
  <c r="I34" i="16"/>
  <c r="J34" i="16" s="1"/>
  <c r="I35" i="16"/>
  <c r="J35" i="16" s="1"/>
  <c r="I36" i="16"/>
  <c r="J36" i="16" s="1"/>
  <c r="I37" i="16"/>
  <c r="J37" i="16" s="1"/>
  <c r="I38" i="16"/>
  <c r="J38" i="16" s="1"/>
  <c r="I39" i="16"/>
  <c r="J39" i="16" s="1"/>
  <c r="I40" i="16"/>
  <c r="J40" i="16" s="1"/>
  <c r="I41" i="16"/>
  <c r="J41" i="16" s="1"/>
  <c r="I42" i="16"/>
  <c r="J42" i="16" s="1"/>
  <c r="I43" i="16"/>
  <c r="J43" i="16" s="1"/>
  <c r="I44" i="16"/>
  <c r="J44" i="16" s="1"/>
  <c r="I45" i="16"/>
  <c r="J45" i="16" s="1"/>
  <c r="I46" i="16"/>
  <c r="J46" i="16" s="1"/>
  <c r="I47" i="16"/>
  <c r="J47" i="16" s="1"/>
  <c r="O31" i="16"/>
  <c r="P31" i="16" s="1"/>
  <c r="O32" i="16"/>
  <c r="P32" i="16" s="1"/>
  <c r="O33" i="16"/>
  <c r="P33" i="16" s="1"/>
  <c r="O34" i="16"/>
  <c r="P34" i="16" s="1"/>
  <c r="O35" i="16"/>
  <c r="P35" i="16" s="1"/>
  <c r="O36" i="16"/>
  <c r="P36" i="16" s="1"/>
  <c r="O37" i="16"/>
  <c r="P37" i="16" s="1"/>
  <c r="O38" i="16"/>
  <c r="P38" i="16" s="1"/>
  <c r="O39" i="16"/>
  <c r="P39" i="16" s="1"/>
  <c r="O40" i="16"/>
  <c r="P40" i="16" s="1"/>
  <c r="O41" i="16"/>
  <c r="P41" i="16" s="1"/>
  <c r="O42" i="16"/>
  <c r="P42" i="16" s="1"/>
  <c r="O43" i="16"/>
  <c r="P43" i="16" s="1"/>
  <c r="O44" i="16"/>
  <c r="P44" i="16" s="1"/>
  <c r="O45" i="16"/>
  <c r="P45" i="16" s="1"/>
  <c r="O46" i="16"/>
  <c r="P46" i="16" s="1"/>
  <c r="O47" i="16"/>
  <c r="P47" i="16" s="1"/>
  <c r="U31" i="16"/>
  <c r="V31" i="16" s="1"/>
  <c r="U32" i="16"/>
  <c r="V32" i="16" s="1"/>
  <c r="U33" i="16"/>
  <c r="V33" i="16" s="1"/>
  <c r="U34" i="16"/>
  <c r="V34" i="16" s="1"/>
  <c r="U35" i="16"/>
  <c r="V35" i="16" s="1"/>
  <c r="U36" i="16"/>
  <c r="V36" i="16" s="1"/>
  <c r="U37" i="16"/>
  <c r="V37" i="16" s="1"/>
  <c r="U38" i="16"/>
  <c r="V38" i="16" s="1"/>
  <c r="U39" i="16"/>
  <c r="V39" i="16" s="1"/>
  <c r="U40" i="16"/>
  <c r="V40" i="16" s="1"/>
  <c r="U41" i="16"/>
  <c r="V41" i="16" s="1"/>
  <c r="U42" i="16"/>
  <c r="V42" i="16" s="1"/>
  <c r="U43" i="16"/>
  <c r="V43" i="16" s="1"/>
  <c r="U44" i="16"/>
  <c r="V44" i="16" s="1"/>
  <c r="U45" i="16"/>
  <c r="V45" i="16" s="1"/>
  <c r="U46" i="16"/>
  <c r="V46" i="16" s="1"/>
  <c r="U47" i="16"/>
  <c r="V47" i="16" s="1"/>
  <c r="U7" i="16"/>
  <c r="V7" i="16" s="1"/>
  <c r="U8" i="16"/>
  <c r="V8" i="16" s="1"/>
  <c r="U9" i="16"/>
  <c r="V9" i="16" s="1"/>
  <c r="U10" i="16"/>
  <c r="V10" i="16" s="1"/>
  <c r="U11" i="16"/>
  <c r="V11" i="16" s="1"/>
  <c r="U12" i="16"/>
  <c r="V12" i="16" s="1"/>
  <c r="U13" i="16"/>
  <c r="V13" i="16" s="1"/>
  <c r="U14" i="16"/>
  <c r="V14" i="16" s="1"/>
  <c r="U15" i="16"/>
  <c r="V15" i="16" s="1"/>
  <c r="U16" i="16"/>
  <c r="V16" i="16" s="1"/>
  <c r="U17" i="16"/>
  <c r="V17" i="16" s="1"/>
  <c r="U18" i="16"/>
  <c r="V18" i="16" s="1"/>
  <c r="U19" i="16"/>
  <c r="V19" i="16" s="1"/>
  <c r="U20" i="16"/>
  <c r="V20" i="16" s="1"/>
  <c r="U21" i="16"/>
  <c r="V21" i="16" s="1"/>
  <c r="U22" i="16"/>
  <c r="V22" i="16" s="1"/>
  <c r="U23" i="16"/>
  <c r="V23" i="16" s="1"/>
  <c r="O7" i="16"/>
  <c r="P7" i="16" s="1"/>
  <c r="O8" i="16"/>
  <c r="P8" i="16" s="1"/>
  <c r="O9" i="16"/>
  <c r="P9" i="16" s="1"/>
  <c r="O10" i="16"/>
  <c r="P10" i="16" s="1"/>
  <c r="O11" i="16"/>
  <c r="P11" i="16" s="1"/>
  <c r="O12" i="16"/>
  <c r="P12" i="16" s="1"/>
  <c r="O13" i="16"/>
  <c r="P13" i="16" s="1"/>
  <c r="O14" i="16"/>
  <c r="P14" i="16" s="1"/>
  <c r="O15" i="16"/>
  <c r="P15" i="16" s="1"/>
  <c r="O16" i="16"/>
  <c r="P16" i="16" s="1"/>
  <c r="O17" i="16"/>
  <c r="P17" i="16" s="1"/>
  <c r="O18" i="16"/>
  <c r="P18" i="16" s="1"/>
  <c r="O19" i="16"/>
  <c r="P19" i="16" s="1"/>
  <c r="O20" i="16"/>
  <c r="P20" i="16" s="1"/>
  <c r="O21" i="16"/>
  <c r="P21" i="16" s="1"/>
  <c r="O22" i="16"/>
  <c r="P22" i="16" s="1"/>
  <c r="O23" i="16"/>
  <c r="P23" i="16" s="1"/>
  <c r="I7" i="16"/>
  <c r="J7" i="16" s="1"/>
  <c r="I8" i="16"/>
  <c r="J8" i="16" s="1"/>
  <c r="I9" i="16"/>
  <c r="J9" i="16" s="1"/>
  <c r="I10" i="16"/>
  <c r="J10" i="16" s="1"/>
  <c r="I11" i="16"/>
  <c r="J11" i="16" s="1"/>
  <c r="I12" i="16"/>
  <c r="J12" i="16" s="1"/>
  <c r="I13" i="16"/>
  <c r="J13" i="16" s="1"/>
  <c r="I14" i="16"/>
  <c r="J14" i="16" s="1"/>
  <c r="I15" i="16"/>
  <c r="J15" i="16" s="1"/>
  <c r="I16" i="16"/>
  <c r="J16" i="16" s="1"/>
  <c r="I17" i="16"/>
  <c r="J17" i="16" s="1"/>
  <c r="I18" i="16"/>
  <c r="J18" i="16" s="1"/>
  <c r="I19" i="16"/>
  <c r="J19" i="16" s="1"/>
  <c r="I20" i="16"/>
  <c r="J20" i="16" s="1"/>
  <c r="I21" i="16"/>
  <c r="J21" i="16" s="1"/>
  <c r="I22" i="16"/>
  <c r="J22" i="16" s="1"/>
  <c r="I23" i="16"/>
  <c r="J23" i="16" s="1"/>
  <c r="C7" i="16"/>
  <c r="D7" i="16" s="1"/>
  <c r="C8" i="16"/>
  <c r="D8" i="16" s="1"/>
  <c r="C9" i="16"/>
  <c r="D9" i="16" s="1"/>
  <c r="C10" i="16"/>
  <c r="D10" i="16" s="1"/>
  <c r="C11" i="16"/>
  <c r="D11" i="16" s="1"/>
  <c r="C12" i="16"/>
  <c r="D12" i="16" s="1"/>
  <c r="C13" i="16"/>
  <c r="D13" i="16" s="1"/>
  <c r="C14" i="16"/>
  <c r="D14" i="16" s="1"/>
  <c r="C15" i="16"/>
  <c r="D15" i="16" s="1"/>
  <c r="C16" i="16"/>
  <c r="D16" i="16" s="1"/>
  <c r="C17" i="16"/>
  <c r="D17" i="16" s="1"/>
  <c r="C18" i="16"/>
  <c r="D18" i="16" s="1"/>
  <c r="C19" i="16"/>
  <c r="D19" i="16" s="1"/>
  <c r="C20" i="16"/>
  <c r="D20" i="16" s="1"/>
  <c r="C21" i="16"/>
  <c r="D21" i="16" s="1"/>
  <c r="C22" i="16"/>
  <c r="D22" i="16" s="1"/>
  <c r="C23" i="16"/>
  <c r="D23" i="16" s="1"/>
  <c r="F31" i="16"/>
  <c r="F32" i="16"/>
  <c r="F33" i="16"/>
  <c r="F34" i="16"/>
  <c r="F35" i="16"/>
  <c r="F36" i="16"/>
  <c r="F37" i="16"/>
  <c r="F38" i="16"/>
  <c r="F39" i="16"/>
  <c r="F40" i="16"/>
  <c r="F41" i="16"/>
  <c r="F42" i="16"/>
  <c r="F43" i="16"/>
  <c r="F44" i="16"/>
  <c r="F45" i="16"/>
  <c r="F46" i="16"/>
  <c r="F47" i="16"/>
  <c r="L31" i="16"/>
  <c r="L32" i="16"/>
  <c r="L33" i="16"/>
  <c r="L34" i="16"/>
  <c r="L35" i="16"/>
  <c r="L36" i="16"/>
  <c r="L37" i="16"/>
  <c r="L38" i="16"/>
  <c r="L39" i="16"/>
  <c r="L40" i="16"/>
  <c r="L41" i="16"/>
  <c r="L42" i="16"/>
  <c r="L43" i="16"/>
  <c r="L44" i="16"/>
  <c r="L45" i="16"/>
  <c r="L46" i="16"/>
  <c r="L47" i="16"/>
  <c r="R31" i="16"/>
  <c r="R32" i="16"/>
  <c r="R33" i="16"/>
  <c r="R34" i="16"/>
  <c r="R35" i="16"/>
  <c r="R36" i="16"/>
  <c r="R37" i="16"/>
  <c r="R38" i="16"/>
  <c r="R39" i="16"/>
  <c r="R40" i="16"/>
  <c r="R41" i="16"/>
  <c r="R42" i="16"/>
  <c r="R43" i="16"/>
  <c r="R44" i="16"/>
  <c r="R45" i="16"/>
  <c r="R46" i="16"/>
  <c r="R47" i="16"/>
  <c r="X31" i="16"/>
  <c r="X32" i="16"/>
  <c r="X33" i="16"/>
  <c r="X34" i="16"/>
  <c r="X35" i="16"/>
  <c r="X36" i="16"/>
  <c r="X37" i="16"/>
  <c r="X38" i="16"/>
  <c r="X39" i="16"/>
  <c r="X40" i="16"/>
  <c r="X41" i="16"/>
  <c r="X42" i="16"/>
  <c r="X43" i="16"/>
  <c r="X44" i="16"/>
  <c r="X45" i="16"/>
  <c r="X46" i="16"/>
  <c r="X47" i="16"/>
  <c r="X7" i="16"/>
  <c r="X8" i="16"/>
  <c r="X9" i="16"/>
  <c r="X10" i="16"/>
  <c r="X11" i="16"/>
  <c r="X12" i="16"/>
  <c r="X13" i="16"/>
  <c r="X14" i="16"/>
  <c r="X15" i="16"/>
  <c r="X16" i="16"/>
  <c r="X17" i="16"/>
  <c r="X18" i="16"/>
  <c r="X19" i="16"/>
  <c r="X20" i="16"/>
  <c r="X21" i="16"/>
  <c r="X22" i="16"/>
  <c r="X23" i="16"/>
  <c r="R7" i="16"/>
  <c r="R8" i="16"/>
  <c r="R9" i="16"/>
  <c r="R10" i="16"/>
  <c r="R11" i="16"/>
  <c r="R12" i="16"/>
  <c r="R13" i="16"/>
  <c r="R14" i="16"/>
  <c r="R15" i="16"/>
  <c r="R16" i="16"/>
  <c r="R17" i="16"/>
  <c r="R18" i="16"/>
  <c r="R19" i="16"/>
  <c r="R20" i="16"/>
  <c r="R21" i="16"/>
  <c r="R22" i="16"/>
  <c r="R23" i="16"/>
  <c r="L7" i="16"/>
  <c r="L8" i="16"/>
  <c r="L9" i="16"/>
  <c r="L10" i="16"/>
  <c r="L11" i="16"/>
  <c r="L12" i="16"/>
  <c r="L13" i="16"/>
  <c r="L14" i="16"/>
  <c r="L15" i="16"/>
  <c r="L16" i="16"/>
  <c r="L17" i="16"/>
  <c r="L18" i="16"/>
  <c r="L19" i="16"/>
  <c r="L20" i="16"/>
  <c r="L21" i="16"/>
  <c r="L22" i="16"/>
  <c r="L23" i="16"/>
  <c r="F7" i="16"/>
  <c r="F8" i="16"/>
  <c r="F9" i="16"/>
  <c r="F10" i="16"/>
  <c r="F11" i="16"/>
  <c r="F12" i="16"/>
  <c r="F13" i="16"/>
  <c r="F14" i="16"/>
  <c r="F15" i="16"/>
  <c r="F16" i="16"/>
  <c r="F17" i="16"/>
  <c r="F18" i="16"/>
  <c r="F19" i="16"/>
  <c r="F20" i="16"/>
  <c r="F21" i="16"/>
  <c r="F22" i="16"/>
  <c r="F23" i="16"/>
  <c r="F30" i="16"/>
  <c r="L30" i="16"/>
  <c r="R30" i="16"/>
  <c r="X30" i="16"/>
  <c r="X6" i="16"/>
  <c r="R6" i="16"/>
  <c r="L6" i="16"/>
  <c r="C30" i="16"/>
  <c r="D30" i="16" s="1"/>
  <c r="I30" i="16"/>
  <c r="J30" i="16" s="1"/>
  <c r="O30" i="16"/>
  <c r="U30" i="16"/>
  <c r="U6" i="16"/>
  <c r="V6" i="16" s="1"/>
  <c r="O6" i="16"/>
  <c r="P6" i="16" s="1"/>
  <c r="I6" i="16"/>
  <c r="F6" i="16"/>
  <c r="C6" i="16"/>
  <c r="U31" i="15"/>
  <c r="V31" i="15" s="1"/>
  <c r="U32" i="15"/>
  <c r="V32" i="15" s="1"/>
  <c r="U33" i="15"/>
  <c r="V33" i="15" s="1"/>
  <c r="U34" i="15"/>
  <c r="V34" i="15" s="1"/>
  <c r="U35" i="15"/>
  <c r="V35" i="15" s="1"/>
  <c r="U36" i="15"/>
  <c r="V36" i="15" s="1"/>
  <c r="U37" i="15"/>
  <c r="V37" i="15" s="1"/>
  <c r="U38" i="15"/>
  <c r="V38" i="15" s="1"/>
  <c r="U39" i="15"/>
  <c r="V39" i="15" s="1"/>
  <c r="U40" i="15"/>
  <c r="V40" i="15" s="1"/>
  <c r="U41" i="15"/>
  <c r="V41" i="15" s="1"/>
  <c r="U42" i="15"/>
  <c r="V42" i="15" s="1"/>
  <c r="U43" i="15"/>
  <c r="V43" i="15" s="1"/>
  <c r="U44" i="15"/>
  <c r="V44" i="15" s="1"/>
  <c r="U45" i="15"/>
  <c r="V45" i="15" s="1"/>
  <c r="U46" i="15"/>
  <c r="V46" i="15" s="1"/>
  <c r="U47" i="15"/>
  <c r="V47" i="15" s="1"/>
  <c r="O31" i="15"/>
  <c r="P31" i="15" s="1"/>
  <c r="O32" i="15"/>
  <c r="P32" i="15" s="1"/>
  <c r="O33" i="15"/>
  <c r="P33" i="15" s="1"/>
  <c r="O34" i="15"/>
  <c r="P34" i="15" s="1"/>
  <c r="O35" i="15"/>
  <c r="P35" i="15" s="1"/>
  <c r="O36" i="15"/>
  <c r="P36" i="15" s="1"/>
  <c r="O37" i="15"/>
  <c r="P37" i="15" s="1"/>
  <c r="O38" i="15"/>
  <c r="P38" i="15" s="1"/>
  <c r="O39" i="15"/>
  <c r="P39" i="15" s="1"/>
  <c r="O40" i="15"/>
  <c r="P40" i="15" s="1"/>
  <c r="O41" i="15"/>
  <c r="P41" i="15" s="1"/>
  <c r="O42" i="15"/>
  <c r="P42" i="15" s="1"/>
  <c r="O43" i="15"/>
  <c r="P43" i="15" s="1"/>
  <c r="O44" i="15"/>
  <c r="P44" i="15" s="1"/>
  <c r="O45" i="15"/>
  <c r="P45" i="15" s="1"/>
  <c r="O46" i="15"/>
  <c r="P46" i="15" s="1"/>
  <c r="O47" i="15"/>
  <c r="P47" i="15" s="1"/>
  <c r="I31" i="15"/>
  <c r="J31" i="15" s="1"/>
  <c r="I32" i="15"/>
  <c r="J32" i="15" s="1"/>
  <c r="I33" i="15"/>
  <c r="J33" i="15" s="1"/>
  <c r="I34" i="15"/>
  <c r="J34" i="15" s="1"/>
  <c r="I35" i="15"/>
  <c r="J35" i="15" s="1"/>
  <c r="I36" i="15"/>
  <c r="J36" i="15" s="1"/>
  <c r="I37" i="15"/>
  <c r="J37" i="15" s="1"/>
  <c r="I38" i="15"/>
  <c r="J38" i="15" s="1"/>
  <c r="I39" i="15"/>
  <c r="J39" i="15" s="1"/>
  <c r="I40" i="15"/>
  <c r="J40" i="15" s="1"/>
  <c r="I41" i="15"/>
  <c r="J41" i="15" s="1"/>
  <c r="I42" i="15"/>
  <c r="J42" i="15" s="1"/>
  <c r="I43" i="15"/>
  <c r="J43" i="15" s="1"/>
  <c r="I44" i="15"/>
  <c r="J44" i="15" s="1"/>
  <c r="I45" i="15"/>
  <c r="J45" i="15" s="1"/>
  <c r="I46" i="15"/>
  <c r="J46" i="15" s="1"/>
  <c r="I47" i="15"/>
  <c r="J47" i="15" s="1"/>
  <c r="C31" i="15"/>
  <c r="D31" i="15" s="1"/>
  <c r="C32" i="15"/>
  <c r="D32" i="15" s="1"/>
  <c r="C33" i="15"/>
  <c r="D33" i="15" s="1"/>
  <c r="C34" i="15"/>
  <c r="D34" i="15" s="1"/>
  <c r="C35" i="15"/>
  <c r="D35" i="15" s="1"/>
  <c r="C36" i="15"/>
  <c r="D36" i="15" s="1"/>
  <c r="C37" i="15"/>
  <c r="D37" i="15" s="1"/>
  <c r="C38" i="15"/>
  <c r="D38" i="15" s="1"/>
  <c r="C39" i="15"/>
  <c r="D39" i="15" s="1"/>
  <c r="C40" i="15"/>
  <c r="D40" i="15" s="1"/>
  <c r="C41" i="15"/>
  <c r="D41" i="15" s="1"/>
  <c r="C42" i="15"/>
  <c r="D42" i="15" s="1"/>
  <c r="C43" i="15"/>
  <c r="D43" i="15" s="1"/>
  <c r="C44" i="15"/>
  <c r="D44" i="15" s="1"/>
  <c r="C45" i="15"/>
  <c r="D45" i="15" s="1"/>
  <c r="C46" i="15"/>
  <c r="D46" i="15" s="1"/>
  <c r="C47" i="15"/>
  <c r="D47" i="15" s="1"/>
  <c r="F31" i="15"/>
  <c r="F32" i="15"/>
  <c r="F33" i="15"/>
  <c r="F34" i="15"/>
  <c r="F35" i="15"/>
  <c r="F36" i="15"/>
  <c r="F37" i="15"/>
  <c r="F38" i="15"/>
  <c r="F39" i="15"/>
  <c r="F40" i="15"/>
  <c r="F41" i="15"/>
  <c r="F42" i="15"/>
  <c r="F43" i="15"/>
  <c r="F44" i="15"/>
  <c r="F45" i="15"/>
  <c r="F46" i="15"/>
  <c r="F47" i="15"/>
  <c r="L31" i="15"/>
  <c r="L32" i="15"/>
  <c r="L33" i="15"/>
  <c r="L34" i="15"/>
  <c r="L35" i="15"/>
  <c r="L36" i="15"/>
  <c r="L37" i="15"/>
  <c r="L38" i="15"/>
  <c r="L39" i="15"/>
  <c r="L40" i="15"/>
  <c r="L41" i="15"/>
  <c r="L42" i="15"/>
  <c r="L43" i="15"/>
  <c r="L44" i="15"/>
  <c r="L45" i="15"/>
  <c r="L46" i="15"/>
  <c r="L47" i="15"/>
  <c r="X31" i="15"/>
  <c r="X32" i="15"/>
  <c r="X33" i="15"/>
  <c r="X34" i="15"/>
  <c r="X35" i="15"/>
  <c r="X36" i="15"/>
  <c r="X37" i="15"/>
  <c r="X38" i="15"/>
  <c r="X39" i="15"/>
  <c r="X40" i="15"/>
  <c r="X41" i="15"/>
  <c r="X42" i="15"/>
  <c r="X43" i="15"/>
  <c r="X44" i="15"/>
  <c r="X45" i="15"/>
  <c r="X46" i="15"/>
  <c r="X47" i="15"/>
  <c r="R31" i="15"/>
  <c r="R32" i="15"/>
  <c r="R33" i="15"/>
  <c r="R34" i="15"/>
  <c r="R35" i="15"/>
  <c r="R36" i="15"/>
  <c r="R37" i="15"/>
  <c r="R38" i="15"/>
  <c r="R39" i="15"/>
  <c r="R40" i="15"/>
  <c r="R41" i="15"/>
  <c r="R42" i="15"/>
  <c r="R43" i="15"/>
  <c r="R44" i="15"/>
  <c r="R45" i="15"/>
  <c r="R46" i="15"/>
  <c r="R47" i="15"/>
  <c r="U7" i="15"/>
  <c r="V7" i="15" s="1"/>
  <c r="U8" i="15"/>
  <c r="V8" i="15" s="1"/>
  <c r="U9" i="15"/>
  <c r="V9" i="15" s="1"/>
  <c r="U10" i="15"/>
  <c r="V10" i="15" s="1"/>
  <c r="U11" i="15"/>
  <c r="V11" i="15" s="1"/>
  <c r="U12" i="15"/>
  <c r="V12" i="15" s="1"/>
  <c r="U13" i="15"/>
  <c r="V13" i="15" s="1"/>
  <c r="U14" i="15"/>
  <c r="V14" i="15" s="1"/>
  <c r="U15" i="15"/>
  <c r="V15" i="15" s="1"/>
  <c r="U16" i="15"/>
  <c r="V16" i="15" s="1"/>
  <c r="U17" i="15"/>
  <c r="V17" i="15" s="1"/>
  <c r="U18" i="15"/>
  <c r="V18" i="15" s="1"/>
  <c r="U19" i="15"/>
  <c r="V19" i="15" s="1"/>
  <c r="U20" i="15"/>
  <c r="V20" i="15" s="1"/>
  <c r="U21" i="15"/>
  <c r="V21" i="15" s="1"/>
  <c r="U22" i="15"/>
  <c r="V22" i="15" s="1"/>
  <c r="U23" i="15"/>
  <c r="V23" i="15" s="1"/>
  <c r="O7" i="15"/>
  <c r="P7" i="15" s="1"/>
  <c r="O8" i="15"/>
  <c r="P8" i="15" s="1"/>
  <c r="O9" i="15"/>
  <c r="P9" i="15" s="1"/>
  <c r="O10" i="15"/>
  <c r="P10" i="15" s="1"/>
  <c r="O11" i="15"/>
  <c r="P11" i="15" s="1"/>
  <c r="O12" i="15"/>
  <c r="P12" i="15" s="1"/>
  <c r="O13" i="15"/>
  <c r="P13" i="15" s="1"/>
  <c r="O14" i="15"/>
  <c r="P14" i="15" s="1"/>
  <c r="O15" i="15"/>
  <c r="P15" i="15" s="1"/>
  <c r="O16" i="15"/>
  <c r="P16" i="15" s="1"/>
  <c r="O17" i="15"/>
  <c r="P17" i="15" s="1"/>
  <c r="O18" i="15"/>
  <c r="P18" i="15" s="1"/>
  <c r="O19" i="15"/>
  <c r="P19" i="15" s="1"/>
  <c r="O20" i="15"/>
  <c r="P20" i="15" s="1"/>
  <c r="O21" i="15"/>
  <c r="P21" i="15" s="1"/>
  <c r="O22" i="15"/>
  <c r="P22" i="15" s="1"/>
  <c r="O23" i="15"/>
  <c r="P23" i="15" s="1"/>
  <c r="I7" i="15"/>
  <c r="J7" i="15" s="1"/>
  <c r="I8" i="15"/>
  <c r="J8" i="15" s="1"/>
  <c r="I9" i="15"/>
  <c r="J9" i="15" s="1"/>
  <c r="I10" i="15"/>
  <c r="J10" i="15" s="1"/>
  <c r="I11" i="15"/>
  <c r="J11" i="15" s="1"/>
  <c r="I12" i="15"/>
  <c r="J12" i="15" s="1"/>
  <c r="I13" i="15"/>
  <c r="J13" i="15" s="1"/>
  <c r="I14" i="15"/>
  <c r="J14" i="15" s="1"/>
  <c r="I15" i="15"/>
  <c r="J15" i="15" s="1"/>
  <c r="I16" i="15"/>
  <c r="J16" i="15" s="1"/>
  <c r="I17" i="15"/>
  <c r="J17" i="15" s="1"/>
  <c r="I18" i="15"/>
  <c r="J18" i="15" s="1"/>
  <c r="I19" i="15"/>
  <c r="J19" i="15" s="1"/>
  <c r="I20" i="15"/>
  <c r="J20" i="15" s="1"/>
  <c r="I21" i="15"/>
  <c r="J21" i="15" s="1"/>
  <c r="I22" i="15"/>
  <c r="J22" i="15" s="1"/>
  <c r="I23" i="15"/>
  <c r="J23" i="15" s="1"/>
  <c r="C7" i="15"/>
  <c r="D7" i="15" s="1"/>
  <c r="C8" i="15"/>
  <c r="D8" i="15" s="1"/>
  <c r="C9" i="15"/>
  <c r="D9" i="15" s="1"/>
  <c r="C10" i="15"/>
  <c r="D10" i="15" s="1"/>
  <c r="C11" i="15"/>
  <c r="D11" i="15" s="1"/>
  <c r="C12" i="15"/>
  <c r="D12" i="15" s="1"/>
  <c r="C13" i="15"/>
  <c r="D13" i="15" s="1"/>
  <c r="C14" i="15"/>
  <c r="D14" i="15" s="1"/>
  <c r="C15" i="15"/>
  <c r="D15" i="15" s="1"/>
  <c r="C16" i="15"/>
  <c r="D16" i="15" s="1"/>
  <c r="C17" i="15"/>
  <c r="D17" i="15" s="1"/>
  <c r="C18" i="15"/>
  <c r="D18" i="15" s="1"/>
  <c r="C19" i="15"/>
  <c r="D19" i="15" s="1"/>
  <c r="C20" i="15"/>
  <c r="D20" i="15" s="1"/>
  <c r="C21" i="15"/>
  <c r="D21" i="15" s="1"/>
  <c r="C22" i="15"/>
  <c r="D22" i="15" s="1"/>
  <c r="C23" i="15"/>
  <c r="D23" i="15" s="1"/>
  <c r="F18" i="15"/>
  <c r="F19" i="15"/>
  <c r="F20" i="15"/>
  <c r="F21" i="15"/>
  <c r="F22" i="15"/>
  <c r="F23" i="15"/>
  <c r="L18" i="15"/>
  <c r="L19" i="15"/>
  <c r="L20" i="15"/>
  <c r="L21" i="15"/>
  <c r="L22" i="15"/>
  <c r="L23" i="15"/>
  <c r="R18" i="15"/>
  <c r="R19" i="15"/>
  <c r="R20" i="15"/>
  <c r="R21" i="15"/>
  <c r="R22" i="15"/>
  <c r="R23" i="15"/>
  <c r="X18" i="15"/>
  <c r="X19" i="15"/>
  <c r="X20" i="15"/>
  <c r="X21" i="15"/>
  <c r="X22" i="15"/>
  <c r="X23" i="15"/>
  <c r="X7" i="15"/>
  <c r="X8" i="15"/>
  <c r="X9" i="15"/>
  <c r="X10" i="15"/>
  <c r="X11" i="15"/>
  <c r="X12" i="15"/>
  <c r="X13" i="15"/>
  <c r="X14" i="15"/>
  <c r="X15" i="15"/>
  <c r="X16" i="15"/>
  <c r="X17" i="15"/>
  <c r="R7" i="15"/>
  <c r="R8" i="15"/>
  <c r="R9" i="15"/>
  <c r="R10" i="15"/>
  <c r="R11" i="15"/>
  <c r="R12" i="15"/>
  <c r="R13" i="15"/>
  <c r="R14" i="15"/>
  <c r="R15" i="15"/>
  <c r="R16" i="15"/>
  <c r="R17" i="15"/>
  <c r="L7" i="15"/>
  <c r="L8" i="15"/>
  <c r="L9" i="15"/>
  <c r="L10" i="15"/>
  <c r="L11" i="15"/>
  <c r="L12" i="15"/>
  <c r="L13" i="15"/>
  <c r="L14" i="15"/>
  <c r="L15" i="15"/>
  <c r="L16" i="15"/>
  <c r="L17" i="15"/>
  <c r="F7" i="15"/>
  <c r="F8" i="15"/>
  <c r="F9" i="15"/>
  <c r="F10" i="15"/>
  <c r="F11" i="15"/>
  <c r="F12" i="15"/>
  <c r="F13" i="15"/>
  <c r="F14" i="15"/>
  <c r="F15" i="15"/>
  <c r="F16" i="15"/>
  <c r="F17" i="15"/>
  <c r="C30" i="15"/>
  <c r="D30" i="15" s="1"/>
  <c r="I30" i="15"/>
  <c r="J30" i="15" s="1"/>
  <c r="O30" i="15"/>
  <c r="P30" i="15" s="1"/>
  <c r="U30" i="15"/>
  <c r="U6" i="15"/>
  <c r="V6" i="15" s="1"/>
  <c r="O6" i="15"/>
  <c r="P6" i="15" s="1"/>
  <c r="I6" i="15"/>
  <c r="J6" i="15" s="1"/>
  <c r="C6" i="15"/>
  <c r="D6" i="15" s="1"/>
  <c r="F30" i="15"/>
  <c r="L30" i="15"/>
  <c r="R30" i="15"/>
  <c r="X30" i="15"/>
  <c r="X6" i="15"/>
  <c r="R6" i="15"/>
  <c r="L6" i="15"/>
  <c r="F6" i="15"/>
  <c r="C28" i="14"/>
  <c r="D28" i="14" s="1"/>
  <c r="C29" i="14"/>
  <c r="D29" i="14" s="1"/>
  <c r="C30" i="14"/>
  <c r="D30" i="14" s="1"/>
  <c r="C31" i="14"/>
  <c r="D31" i="14" s="1"/>
  <c r="C32" i="14"/>
  <c r="D32" i="14" s="1"/>
  <c r="C33" i="14"/>
  <c r="D33" i="14" s="1"/>
  <c r="C34" i="14"/>
  <c r="D34" i="14" s="1"/>
  <c r="C35" i="14"/>
  <c r="D35" i="14" s="1"/>
  <c r="C36" i="14"/>
  <c r="D36" i="14" s="1"/>
  <c r="C37" i="14"/>
  <c r="D37" i="14" s="1"/>
  <c r="C38" i="14"/>
  <c r="D38" i="14" s="1"/>
  <c r="C39" i="14"/>
  <c r="D39" i="14" s="1"/>
  <c r="C40" i="14"/>
  <c r="D40" i="14" s="1"/>
  <c r="C41" i="14"/>
  <c r="D41" i="14" s="1"/>
  <c r="I28" i="14"/>
  <c r="J28" i="14" s="1"/>
  <c r="I29" i="14"/>
  <c r="J29" i="14" s="1"/>
  <c r="I30" i="14"/>
  <c r="J30" i="14" s="1"/>
  <c r="I31" i="14"/>
  <c r="J31" i="14" s="1"/>
  <c r="I32" i="14"/>
  <c r="J32" i="14" s="1"/>
  <c r="I33" i="14"/>
  <c r="J33" i="14" s="1"/>
  <c r="I34" i="14"/>
  <c r="J34" i="14" s="1"/>
  <c r="I35" i="14"/>
  <c r="J35" i="14" s="1"/>
  <c r="I36" i="14"/>
  <c r="J36" i="14" s="1"/>
  <c r="I37" i="14"/>
  <c r="J37" i="14" s="1"/>
  <c r="I38" i="14"/>
  <c r="J38" i="14" s="1"/>
  <c r="I39" i="14"/>
  <c r="J39" i="14" s="1"/>
  <c r="I40" i="14"/>
  <c r="J40" i="14" s="1"/>
  <c r="I41" i="14"/>
  <c r="J41" i="14" s="1"/>
  <c r="O28" i="14"/>
  <c r="P28" i="14" s="1"/>
  <c r="O29" i="14"/>
  <c r="P29" i="14" s="1"/>
  <c r="O30" i="14"/>
  <c r="P30" i="14" s="1"/>
  <c r="O31" i="14"/>
  <c r="P31" i="14" s="1"/>
  <c r="O32" i="14"/>
  <c r="P32" i="14" s="1"/>
  <c r="O33" i="14"/>
  <c r="P33" i="14" s="1"/>
  <c r="O34" i="14"/>
  <c r="P34" i="14" s="1"/>
  <c r="O35" i="14"/>
  <c r="P35" i="14" s="1"/>
  <c r="O36" i="14"/>
  <c r="P36" i="14" s="1"/>
  <c r="O37" i="14"/>
  <c r="P37" i="14" s="1"/>
  <c r="O38" i="14"/>
  <c r="P38" i="14" s="1"/>
  <c r="O39" i="14"/>
  <c r="P39" i="14" s="1"/>
  <c r="O40" i="14"/>
  <c r="P40" i="14" s="1"/>
  <c r="O41" i="14"/>
  <c r="P41" i="14" s="1"/>
  <c r="U28" i="14"/>
  <c r="V28" i="14" s="1"/>
  <c r="U29" i="14"/>
  <c r="V29" i="14" s="1"/>
  <c r="U30" i="14"/>
  <c r="V30" i="14" s="1"/>
  <c r="U31" i="14"/>
  <c r="V31" i="14" s="1"/>
  <c r="U32" i="14"/>
  <c r="V32" i="14" s="1"/>
  <c r="U33" i="14"/>
  <c r="V33" i="14" s="1"/>
  <c r="U34" i="14"/>
  <c r="V34" i="14" s="1"/>
  <c r="U35" i="14"/>
  <c r="V35" i="14" s="1"/>
  <c r="U36" i="14"/>
  <c r="V36" i="14" s="1"/>
  <c r="U37" i="14"/>
  <c r="V37" i="14" s="1"/>
  <c r="U38" i="14"/>
  <c r="V38" i="14" s="1"/>
  <c r="U39" i="14"/>
  <c r="V39" i="14" s="1"/>
  <c r="U40" i="14"/>
  <c r="V40" i="14" s="1"/>
  <c r="U41" i="14"/>
  <c r="V41" i="14" s="1"/>
  <c r="U7" i="14"/>
  <c r="V7" i="14" s="1"/>
  <c r="U8" i="14"/>
  <c r="V8" i="14" s="1"/>
  <c r="U9" i="14"/>
  <c r="V9" i="14" s="1"/>
  <c r="U10" i="14"/>
  <c r="V10" i="14" s="1"/>
  <c r="U11" i="14"/>
  <c r="V11" i="14" s="1"/>
  <c r="U12" i="14"/>
  <c r="V12" i="14" s="1"/>
  <c r="U13" i="14"/>
  <c r="V13" i="14" s="1"/>
  <c r="U14" i="14"/>
  <c r="V14" i="14" s="1"/>
  <c r="U15" i="14"/>
  <c r="V15" i="14" s="1"/>
  <c r="U16" i="14"/>
  <c r="V16" i="14" s="1"/>
  <c r="U17" i="14"/>
  <c r="V17" i="14" s="1"/>
  <c r="U18" i="14"/>
  <c r="V18" i="14" s="1"/>
  <c r="U19" i="14"/>
  <c r="V19" i="14" s="1"/>
  <c r="U20" i="14"/>
  <c r="V20" i="14" s="1"/>
  <c r="O7" i="14"/>
  <c r="P7" i="14" s="1"/>
  <c r="O8" i="14"/>
  <c r="P8" i="14" s="1"/>
  <c r="O9" i="14"/>
  <c r="P9" i="14" s="1"/>
  <c r="O10" i="14"/>
  <c r="P10" i="14" s="1"/>
  <c r="O11" i="14"/>
  <c r="P11" i="14" s="1"/>
  <c r="O12" i="14"/>
  <c r="P12" i="14" s="1"/>
  <c r="O13" i="14"/>
  <c r="P13" i="14" s="1"/>
  <c r="O14" i="14"/>
  <c r="P14" i="14" s="1"/>
  <c r="O15" i="14"/>
  <c r="P15" i="14" s="1"/>
  <c r="O16" i="14"/>
  <c r="P16" i="14" s="1"/>
  <c r="O17" i="14"/>
  <c r="P17" i="14" s="1"/>
  <c r="O18" i="14"/>
  <c r="P18" i="14" s="1"/>
  <c r="O19" i="14"/>
  <c r="P19" i="14" s="1"/>
  <c r="O20" i="14"/>
  <c r="P20" i="14" s="1"/>
  <c r="I7" i="14"/>
  <c r="J7" i="14" s="1"/>
  <c r="I8" i="14"/>
  <c r="J8" i="14" s="1"/>
  <c r="I9" i="14"/>
  <c r="J9" i="14" s="1"/>
  <c r="I10" i="14"/>
  <c r="J10" i="14" s="1"/>
  <c r="I11" i="14"/>
  <c r="J11" i="14" s="1"/>
  <c r="I12" i="14"/>
  <c r="J12" i="14" s="1"/>
  <c r="I13" i="14"/>
  <c r="J13" i="14" s="1"/>
  <c r="I14" i="14"/>
  <c r="J14" i="14" s="1"/>
  <c r="I15" i="14"/>
  <c r="J15" i="14" s="1"/>
  <c r="I16" i="14"/>
  <c r="J16" i="14" s="1"/>
  <c r="I17" i="14"/>
  <c r="J17" i="14" s="1"/>
  <c r="I18" i="14"/>
  <c r="J18" i="14" s="1"/>
  <c r="I19" i="14"/>
  <c r="J19" i="14" s="1"/>
  <c r="I20" i="14"/>
  <c r="J20" i="14" s="1"/>
  <c r="C27" i="14"/>
  <c r="D27" i="14" s="1"/>
  <c r="I27" i="14"/>
  <c r="J27" i="14" s="1"/>
  <c r="O27" i="14"/>
  <c r="P27" i="14" s="1"/>
  <c r="U27" i="14"/>
  <c r="V27" i="14" s="1"/>
  <c r="U6" i="14"/>
  <c r="V6" i="14" s="1"/>
  <c r="O6" i="14"/>
  <c r="P6" i="14" s="1"/>
  <c r="I6" i="14"/>
  <c r="J6" i="14" s="1"/>
  <c r="C6" i="13"/>
  <c r="C6" i="14"/>
  <c r="D6" i="14" s="1"/>
  <c r="X28" i="14"/>
  <c r="X29" i="14"/>
  <c r="X30" i="14"/>
  <c r="X31" i="14"/>
  <c r="X32" i="14"/>
  <c r="X33" i="14"/>
  <c r="X34" i="14"/>
  <c r="X35" i="14"/>
  <c r="X36" i="14"/>
  <c r="X37" i="14"/>
  <c r="X38" i="14"/>
  <c r="X39" i="14"/>
  <c r="X40" i="14"/>
  <c r="X41" i="14"/>
  <c r="R28" i="14"/>
  <c r="R29" i="14"/>
  <c r="R30" i="14"/>
  <c r="R31" i="14"/>
  <c r="R32" i="14"/>
  <c r="R33" i="14"/>
  <c r="R34" i="14"/>
  <c r="R35" i="14"/>
  <c r="R36" i="14"/>
  <c r="R37" i="14"/>
  <c r="R38" i="14"/>
  <c r="R39" i="14"/>
  <c r="R40" i="14"/>
  <c r="R41" i="14"/>
  <c r="L28" i="14"/>
  <c r="L29" i="14"/>
  <c r="L30" i="14"/>
  <c r="L31" i="14"/>
  <c r="L32" i="14"/>
  <c r="L33" i="14"/>
  <c r="L34" i="14"/>
  <c r="L35" i="14"/>
  <c r="L36" i="14"/>
  <c r="L37" i="14"/>
  <c r="L38" i="14"/>
  <c r="L39" i="14"/>
  <c r="L40" i="14"/>
  <c r="L41" i="14"/>
  <c r="F28" i="14"/>
  <c r="F29" i="14"/>
  <c r="F30" i="14"/>
  <c r="F31" i="14"/>
  <c r="F32" i="14"/>
  <c r="F33" i="14"/>
  <c r="F34" i="14"/>
  <c r="F35" i="14"/>
  <c r="F36" i="14"/>
  <c r="F37" i="14"/>
  <c r="F38" i="14"/>
  <c r="F39" i="14"/>
  <c r="F40" i="14"/>
  <c r="F41" i="14"/>
  <c r="F7" i="14"/>
  <c r="F8" i="14"/>
  <c r="F9" i="14"/>
  <c r="F10" i="14"/>
  <c r="F11" i="14"/>
  <c r="F12" i="14"/>
  <c r="F13" i="14"/>
  <c r="F14" i="14"/>
  <c r="F15" i="14"/>
  <c r="F16" i="14"/>
  <c r="F17" i="14"/>
  <c r="F18" i="14"/>
  <c r="F19" i="14"/>
  <c r="F20" i="14"/>
  <c r="L7" i="14"/>
  <c r="L8" i="14"/>
  <c r="L9" i="14"/>
  <c r="L10" i="14"/>
  <c r="L11" i="14"/>
  <c r="L12" i="14"/>
  <c r="L13" i="14"/>
  <c r="L14" i="14"/>
  <c r="L15" i="14"/>
  <c r="L16" i="14"/>
  <c r="L17" i="14"/>
  <c r="L18" i="14"/>
  <c r="L19" i="14"/>
  <c r="L20" i="14"/>
  <c r="R7" i="14"/>
  <c r="R8" i="14"/>
  <c r="R9" i="14"/>
  <c r="R10" i="14"/>
  <c r="R11" i="14"/>
  <c r="R12" i="14"/>
  <c r="R13" i="14"/>
  <c r="R14" i="14"/>
  <c r="R15" i="14"/>
  <c r="R16" i="14"/>
  <c r="R17" i="14"/>
  <c r="R18" i="14"/>
  <c r="R19" i="14"/>
  <c r="R20" i="14"/>
  <c r="X7" i="14"/>
  <c r="X8" i="14"/>
  <c r="X9" i="14"/>
  <c r="X10" i="14"/>
  <c r="X11" i="14"/>
  <c r="X12" i="14"/>
  <c r="X13" i="14"/>
  <c r="X14" i="14"/>
  <c r="X15" i="14"/>
  <c r="X16" i="14"/>
  <c r="X17" i="14"/>
  <c r="X18" i="14"/>
  <c r="X19" i="14"/>
  <c r="X20" i="14"/>
  <c r="X27" i="14"/>
  <c r="R27" i="14"/>
  <c r="L27" i="14"/>
  <c r="F27" i="14"/>
  <c r="X6" i="14"/>
  <c r="R6" i="14"/>
  <c r="L6" i="14"/>
  <c r="F6" i="14"/>
  <c r="C7" i="14"/>
  <c r="D7" i="14" s="1"/>
  <c r="C8" i="14"/>
  <c r="D8" i="14" s="1"/>
  <c r="C9" i="14"/>
  <c r="D9" i="14" s="1"/>
  <c r="C10" i="14"/>
  <c r="D10" i="14" s="1"/>
  <c r="C11" i="14"/>
  <c r="D11" i="14" s="1"/>
  <c r="C12" i="14"/>
  <c r="D12" i="14" s="1"/>
  <c r="C13" i="14"/>
  <c r="D13" i="14" s="1"/>
  <c r="C14" i="14"/>
  <c r="D14" i="14" s="1"/>
  <c r="C15" i="14"/>
  <c r="D15" i="14" s="1"/>
  <c r="C16" i="14"/>
  <c r="D16" i="14" s="1"/>
  <c r="C17" i="14"/>
  <c r="D17" i="14" s="1"/>
  <c r="C18" i="14"/>
  <c r="D18" i="14" s="1"/>
  <c r="C19" i="14"/>
  <c r="D19" i="14" s="1"/>
  <c r="C20" i="14"/>
  <c r="D20" i="14" s="1"/>
  <c r="X28" i="13"/>
  <c r="X29" i="13"/>
  <c r="X30" i="13"/>
  <c r="X31" i="13"/>
  <c r="X32" i="13"/>
  <c r="X33" i="13"/>
  <c r="X34" i="13"/>
  <c r="X35" i="13"/>
  <c r="X36" i="13"/>
  <c r="X37" i="13"/>
  <c r="X38" i="13"/>
  <c r="X39" i="13"/>
  <c r="X40" i="13"/>
  <c r="X41" i="13"/>
  <c r="X27" i="13"/>
  <c r="U28" i="13"/>
  <c r="V28" i="13" s="1"/>
  <c r="U29" i="13"/>
  <c r="V29" i="13" s="1"/>
  <c r="U30" i="13"/>
  <c r="V30" i="13" s="1"/>
  <c r="U31" i="13"/>
  <c r="V31" i="13" s="1"/>
  <c r="U32" i="13"/>
  <c r="V32" i="13" s="1"/>
  <c r="U33" i="13"/>
  <c r="V33" i="13" s="1"/>
  <c r="U34" i="13"/>
  <c r="V34" i="13" s="1"/>
  <c r="U35" i="13"/>
  <c r="V35" i="13" s="1"/>
  <c r="U36" i="13"/>
  <c r="V36" i="13" s="1"/>
  <c r="U37" i="13"/>
  <c r="V37" i="13" s="1"/>
  <c r="U38" i="13"/>
  <c r="V38" i="13" s="1"/>
  <c r="U39" i="13"/>
  <c r="V39" i="13" s="1"/>
  <c r="U40" i="13"/>
  <c r="V40" i="13" s="1"/>
  <c r="U41" i="13"/>
  <c r="V41" i="13" s="1"/>
  <c r="U27" i="13"/>
  <c r="V27" i="13" s="1"/>
  <c r="R28" i="13"/>
  <c r="R29" i="13"/>
  <c r="R30" i="13"/>
  <c r="R31" i="13"/>
  <c r="R32" i="13"/>
  <c r="R33" i="13"/>
  <c r="R34" i="13"/>
  <c r="R35" i="13"/>
  <c r="R36" i="13"/>
  <c r="R37" i="13"/>
  <c r="R38" i="13"/>
  <c r="R39" i="13"/>
  <c r="R40" i="13"/>
  <c r="R41" i="13"/>
  <c r="R27" i="13"/>
  <c r="O28" i="13"/>
  <c r="P28" i="13" s="1"/>
  <c r="O29" i="13"/>
  <c r="P29" i="13" s="1"/>
  <c r="O30" i="13"/>
  <c r="P30" i="13" s="1"/>
  <c r="O31" i="13"/>
  <c r="P31" i="13" s="1"/>
  <c r="O32" i="13"/>
  <c r="P32" i="13" s="1"/>
  <c r="O33" i="13"/>
  <c r="P33" i="13" s="1"/>
  <c r="O34" i="13"/>
  <c r="P34" i="13" s="1"/>
  <c r="O35" i="13"/>
  <c r="P35" i="13" s="1"/>
  <c r="O36" i="13"/>
  <c r="P36" i="13" s="1"/>
  <c r="O37" i="13"/>
  <c r="P37" i="13" s="1"/>
  <c r="O38" i="13"/>
  <c r="P38" i="13" s="1"/>
  <c r="O39" i="13"/>
  <c r="P39" i="13" s="1"/>
  <c r="O40" i="13"/>
  <c r="P40" i="13" s="1"/>
  <c r="O41" i="13"/>
  <c r="P41" i="13" s="1"/>
  <c r="O27" i="13"/>
  <c r="P27" i="13" s="1"/>
  <c r="L28" i="13"/>
  <c r="L29" i="13"/>
  <c r="L30" i="13"/>
  <c r="L31" i="13"/>
  <c r="L32" i="13"/>
  <c r="L33" i="13"/>
  <c r="L34" i="13"/>
  <c r="L35" i="13"/>
  <c r="L36" i="13"/>
  <c r="L37" i="13"/>
  <c r="L38" i="13"/>
  <c r="L39" i="13"/>
  <c r="L40" i="13"/>
  <c r="L41" i="13"/>
  <c r="L27" i="13"/>
  <c r="I28" i="13"/>
  <c r="J28" i="13" s="1"/>
  <c r="I29" i="13"/>
  <c r="J29" i="13" s="1"/>
  <c r="I30" i="13"/>
  <c r="J30" i="13" s="1"/>
  <c r="I31" i="13"/>
  <c r="J31" i="13" s="1"/>
  <c r="I32" i="13"/>
  <c r="J32" i="13" s="1"/>
  <c r="I33" i="13"/>
  <c r="J33" i="13" s="1"/>
  <c r="I34" i="13"/>
  <c r="J34" i="13" s="1"/>
  <c r="I35" i="13"/>
  <c r="J35" i="13" s="1"/>
  <c r="I36" i="13"/>
  <c r="J36" i="13" s="1"/>
  <c r="I37" i="13"/>
  <c r="J37" i="13" s="1"/>
  <c r="I38" i="13"/>
  <c r="J38" i="13" s="1"/>
  <c r="I39" i="13"/>
  <c r="J39" i="13" s="1"/>
  <c r="I40" i="13"/>
  <c r="J40" i="13" s="1"/>
  <c r="I41" i="13"/>
  <c r="J41" i="13" s="1"/>
  <c r="I27" i="13"/>
  <c r="J27" i="13" s="1"/>
  <c r="F28" i="13"/>
  <c r="F29" i="13"/>
  <c r="F30" i="13"/>
  <c r="F31" i="13"/>
  <c r="F32" i="13"/>
  <c r="F33" i="13"/>
  <c r="F34" i="13"/>
  <c r="F35" i="13"/>
  <c r="F36" i="13"/>
  <c r="F37" i="13"/>
  <c r="F38" i="13"/>
  <c r="F39" i="13"/>
  <c r="F40" i="13"/>
  <c r="F41" i="13"/>
  <c r="C28" i="13"/>
  <c r="D28" i="13" s="1"/>
  <c r="C29" i="13"/>
  <c r="D29" i="13" s="1"/>
  <c r="C30" i="13"/>
  <c r="D30" i="13" s="1"/>
  <c r="C31" i="13"/>
  <c r="D31" i="13" s="1"/>
  <c r="C32" i="13"/>
  <c r="D32" i="13" s="1"/>
  <c r="C33" i="13"/>
  <c r="D33" i="13" s="1"/>
  <c r="C34" i="13"/>
  <c r="D34" i="13" s="1"/>
  <c r="C35" i="13"/>
  <c r="D35" i="13" s="1"/>
  <c r="C36" i="13"/>
  <c r="D36" i="13" s="1"/>
  <c r="C37" i="13"/>
  <c r="D37" i="13" s="1"/>
  <c r="C38" i="13"/>
  <c r="D38" i="13" s="1"/>
  <c r="C39" i="13"/>
  <c r="D39" i="13" s="1"/>
  <c r="C40" i="13"/>
  <c r="D40" i="13" s="1"/>
  <c r="C41" i="13"/>
  <c r="D41" i="13" s="1"/>
  <c r="F27" i="13"/>
  <c r="C27" i="13"/>
  <c r="D27" i="13" s="1"/>
  <c r="X7" i="13"/>
  <c r="X8" i="13"/>
  <c r="X9" i="13"/>
  <c r="X10" i="13"/>
  <c r="X11" i="13"/>
  <c r="X12" i="13"/>
  <c r="X13" i="13"/>
  <c r="X14" i="13"/>
  <c r="X15" i="13"/>
  <c r="X16" i="13"/>
  <c r="X17" i="13"/>
  <c r="X18" i="13"/>
  <c r="X19" i="13"/>
  <c r="X20" i="13"/>
  <c r="U7" i="13"/>
  <c r="V7" i="13" s="1"/>
  <c r="U8" i="13"/>
  <c r="V8" i="13" s="1"/>
  <c r="U9" i="13"/>
  <c r="V9" i="13" s="1"/>
  <c r="U10" i="13"/>
  <c r="V10" i="13" s="1"/>
  <c r="U11" i="13"/>
  <c r="V11" i="13" s="1"/>
  <c r="U12" i="13"/>
  <c r="V12" i="13" s="1"/>
  <c r="U13" i="13"/>
  <c r="V13" i="13" s="1"/>
  <c r="U14" i="13"/>
  <c r="V14" i="13" s="1"/>
  <c r="U15" i="13"/>
  <c r="V15" i="13" s="1"/>
  <c r="U16" i="13"/>
  <c r="V16" i="13" s="1"/>
  <c r="U17" i="13"/>
  <c r="V17" i="13" s="1"/>
  <c r="U18" i="13"/>
  <c r="V18" i="13" s="1"/>
  <c r="U19" i="13"/>
  <c r="V19" i="13" s="1"/>
  <c r="U20" i="13"/>
  <c r="V20" i="13" s="1"/>
  <c r="X6" i="13"/>
  <c r="U6" i="13"/>
  <c r="V6" i="13" s="1"/>
  <c r="O7" i="2"/>
  <c r="P7" i="2" s="1"/>
  <c r="O8" i="2"/>
  <c r="P8" i="2" s="1"/>
  <c r="O9" i="2"/>
  <c r="P9" i="2" s="1"/>
  <c r="O10" i="2"/>
  <c r="P10" i="2" s="1"/>
  <c r="O11" i="2"/>
  <c r="P11" i="2" s="1"/>
  <c r="O12" i="2"/>
  <c r="P12" i="2" s="1"/>
  <c r="O13" i="2"/>
  <c r="P13" i="2" s="1"/>
  <c r="O14" i="2"/>
  <c r="P14" i="2" s="1"/>
  <c r="O15" i="2"/>
  <c r="P15" i="2" s="1"/>
  <c r="O16" i="2"/>
  <c r="P16" i="2" s="1"/>
  <c r="O17" i="2"/>
  <c r="P17" i="2" s="1"/>
  <c r="O18" i="2"/>
  <c r="P18" i="2" s="1"/>
  <c r="O19" i="2"/>
  <c r="P19" i="2" s="1"/>
  <c r="O6" i="2"/>
  <c r="P6" i="2" s="1"/>
  <c r="R7" i="13"/>
  <c r="R8" i="13"/>
  <c r="R9" i="13"/>
  <c r="R10" i="13"/>
  <c r="R11" i="13"/>
  <c r="R12" i="13"/>
  <c r="R13" i="13"/>
  <c r="R14" i="13"/>
  <c r="R15" i="13"/>
  <c r="R16" i="13"/>
  <c r="R17" i="13"/>
  <c r="R18" i="13"/>
  <c r="R19" i="13"/>
  <c r="R20" i="13"/>
  <c r="R6" i="13"/>
  <c r="L7" i="13"/>
  <c r="L8" i="13"/>
  <c r="L9" i="13"/>
  <c r="L10" i="13"/>
  <c r="L11" i="13"/>
  <c r="L12" i="13"/>
  <c r="L13" i="13"/>
  <c r="L14" i="13"/>
  <c r="L15" i="13"/>
  <c r="L16" i="13"/>
  <c r="L17" i="13"/>
  <c r="L18" i="13"/>
  <c r="L19" i="13"/>
  <c r="L20" i="13"/>
  <c r="L6" i="13"/>
  <c r="F7" i="13"/>
  <c r="F8" i="13"/>
  <c r="F9" i="13"/>
  <c r="F10" i="13"/>
  <c r="F11" i="13"/>
  <c r="F12" i="13"/>
  <c r="F13" i="13"/>
  <c r="F14" i="13"/>
  <c r="F15" i="13"/>
  <c r="F16" i="13"/>
  <c r="F17" i="13"/>
  <c r="F18" i="13"/>
  <c r="F19" i="13"/>
  <c r="F20" i="13"/>
  <c r="F6" i="13"/>
  <c r="F6" i="2"/>
  <c r="F14" i="2"/>
  <c r="C11" i="2"/>
  <c r="C14" i="2"/>
  <c r="C15" i="2"/>
  <c r="B4" i="12"/>
  <c r="B5" i="12"/>
  <c r="B6" i="12"/>
  <c r="B7" i="12"/>
  <c r="B8" i="12"/>
  <c r="B9" i="12"/>
  <c r="B10" i="12"/>
  <c r="B11" i="12"/>
  <c r="B12" i="12"/>
  <c r="H4" i="1"/>
  <c r="X27" i="2"/>
  <c r="X28" i="2"/>
  <c r="X29" i="2"/>
  <c r="X30" i="2"/>
  <c r="X31" i="2"/>
  <c r="X32" i="2"/>
  <c r="X33" i="2"/>
  <c r="X34" i="2"/>
  <c r="X35" i="2"/>
  <c r="X36" i="2"/>
  <c r="X37" i="2"/>
  <c r="X38" i="2"/>
  <c r="X39" i="2"/>
  <c r="X40" i="2"/>
  <c r="X41" i="2"/>
  <c r="R28" i="2"/>
  <c r="R29" i="2"/>
  <c r="R30" i="2"/>
  <c r="R31" i="2"/>
  <c r="R32" i="2"/>
  <c r="R33" i="2"/>
  <c r="R34" i="2"/>
  <c r="R35" i="2"/>
  <c r="R36" i="2"/>
  <c r="R37" i="2"/>
  <c r="R38" i="2"/>
  <c r="R39" i="2"/>
  <c r="R40" i="2"/>
  <c r="R41" i="2"/>
  <c r="R27" i="2"/>
  <c r="L28" i="2"/>
  <c r="L29" i="2"/>
  <c r="L30" i="2"/>
  <c r="L31" i="2"/>
  <c r="L32" i="2"/>
  <c r="L33" i="2"/>
  <c r="L34" i="2"/>
  <c r="L35" i="2"/>
  <c r="L36" i="2"/>
  <c r="L37" i="2"/>
  <c r="L38" i="2"/>
  <c r="L39" i="2"/>
  <c r="L40" i="2"/>
  <c r="L41" i="2"/>
  <c r="L27" i="2"/>
  <c r="F28" i="2"/>
  <c r="F29" i="2"/>
  <c r="F30" i="2"/>
  <c r="F31" i="2"/>
  <c r="F32" i="2"/>
  <c r="F33" i="2"/>
  <c r="F34" i="2"/>
  <c r="F35" i="2"/>
  <c r="F36" i="2"/>
  <c r="F37" i="2"/>
  <c r="F38" i="2"/>
  <c r="F39" i="2"/>
  <c r="F40" i="2"/>
  <c r="F41" i="2"/>
  <c r="F27" i="2"/>
  <c r="X7" i="2"/>
  <c r="X8" i="2"/>
  <c r="X9" i="2"/>
  <c r="X10" i="2"/>
  <c r="X11" i="2"/>
  <c r="X12" i="2"/>
  <c r="X13" i="2"/>
  <c r="X14" i="2"/>
  <c r="X15" i="2"/>
  <c r="X16" i="2"/>
  <c r="X17" i="2"/>
  <c r="X18" i="2"/>
  <c r="X19" i="2"/>
  <c r="X20" i="2"/>
  <c r="X6" i="2"/>
  <c r="R7" i="2"/>
  <c r="R8" i="2"/>
  <c r="R9" i="2"/>
  <c r="R10" i="2"/>
  <c r="R11" i="2"/>
  <c r="R12" i="2"/>
  <c r="R13" i="2"/>
  <c r="R14" i="2"/>
  <c r="R15" i="2"/>
  <c r="R16" i="2"/>
  <c r="R17" i="2"/>
  <c r="R18" i="2"/>
  <c r="R19" i="2"/>
  <c r="R20" i="2"/>
  <c r="R6" i="2"/>
  <c r="L7" i="2"/>
  <c r="L8" i="2"/>
  <c r="L9" i="2"/>
  <c r="L10" i="2"/>
  <c r="L11" i="2"/>
  <c r="L12" i="2"/>
  <c r="L13" i="2"/>
  <c r="L14" i="2"/>
  <c r="L15" i="2"/>
  <c r="L16" i="2"/>
  <c r="L17" i="2"/>
  <c r="L18" i="2"/>
  <c r="L19" i="2"/>
  <c r="L20" i="2"/>
  <c r="L6" i="2"/>
  <c r="K4" i="1"/>
  <c r="F7" i="2"/>
  <c r="F8" i="2"/>
  <c r="F9" i="2"/>
  <c r="F10" i="2"/>
  <c r="F11" i="2"/>
  <c r="F12" i="2"/>
  <c r="F13" i="2"/>
  <c r="F15" i="2"/>
  <c r="F16" i="2"/>
  <c r="F17" i="2"/>
  <c r="F18" i="2"/>
  <c r="F19" i="2"/>
  <c r="F20" i="2"/>
  <c r="H17" i="1"/>
  <c r="H5" i="1"/>
  <c r="H19" i="1"/>
  <c r="H12" i="1"/>
  <c r="H21" i="1"/>
  <c r="H9" i="1"/>
  <c r="H20" i="1"/>
  <c r="H22" i="1"/>
  <c r="H6" i="1"/>
  <c r="H7" i="1"/>
  <c r="H8" i="1"/>
  <c r="H10" i="1"/>
  <c r="H11" i="1"/>
  <c r="H13" i="1"/>
  <c r="H14" i="1"/>
  <c r="H16" i="1"/>
  <c r="H18" i="1"/>
  <c r="AB12" i="16" l="1"/>
  <c r="AE5" i="17"/>
  <c r="AF5" i="17" s="1"/>
  <c r="AD11" i="19"/>
  <c r="AB11" i="16"/>
  <c r="AE5" i="18"/>
  <c r="AF5" i="18" s="1"/>
  <c r="AE11" i="18"/>
  <c r="AF11" i="18" s="1"/>
  <c r="AB5" i="16"/>
  <c r="AB12" i="15"/>
  <c r="AB10" i="16"/>
  <c r="AB6" i="16"/>
  <c r="AB10" i="17"/>
  <c r="AB8" i="18"/>
  <c r="D9" i="17"/>
  <c r="B26" i="17" s="1"/>
  <c r="P34" i="19"/>
  <c r="P30" i="16"/>
  <c r="N50" i="16" s="1"/>
  <c r="AD8" i="15"/>
  <c r="AB8" i="16"/>
  <c r="V30" i="16"/>
  <c r="T50" i="16" s="1"/>
  <c r="AD9" i="15"/>
  <c r="AE9" i="15"/>
  <c r="AF9" i="15" s="1"/>
  <c r="AD9" i="16"/>
  <c r="AE9" i="16"/>
  <c r="AF9" i="16" s="1"/>
  <c r="AB9" i="15"/>
  <c r="AB9" i="16"/>
  <c r="AE11" i="17"/>
  <c r="AF11" i="17" s="1"/>
  <c r="AB7" i="17"/>
  <c r="V6" i="18"/>
  <c r="T27" i="18" s="1"/>
  <c r="P31" i="18"/>
  <c r="N52" i="18" s="1"/>
  <c r="AE8" i="15"/>
  <c r="AF8" i="15" s="1"/>
  <c r="D6" i="16"/>
  <c r="B26" i="16" s="1"/>
  <c r="AD10" i="15"/>
  <c r="AE10" i="15"/>
  <c r="AD10" i="16"/>
  <c r="AE10" i="16"/>
  <c r="AF10" i="16" s="1"/>
  <c r="AB10" i="15"/>
  <c r="AE6" i="18"/>
  <c r="AB5" i="19"/>
  <c r="AB11" i="19"/>
  <c r="AE8" i="16"/>
  <c r="AF8" i="16" s="1"/>
  <c r="J6" i="16"/>
  <c r="H26" i="16" s="1"/>
  <c r="AD11" i="15"/>
  <c r="AE11" i="15"/>
  <c r="AF11" i="15" s="1"/>
  <c r="AD11" i="16"/>
  <c r="AE11" i="16"/>
  <c r="AF11" i="16" s="1"/>
  <c r="AB11" i="15"/>
  <c r="AB6" i="18"/>
  <c r="AE12" i="18"/>
  <c r="AF12" i="18" s="1"/>
  <c r="AE12" i="19"/>
  <c r="AF12" i="19" s="1"/>
  <c r="AB8" i="19"/>
  <c r="AD8" i="16"/>
  <c r="AD12" i="15"/>
  <c r="AE12" i="15"/>
  <c r="AD12" i="16"/>
  <c r="AE12" i="16"/>
  <c r="AF12" i="16" s="1"/>
  <c r="AE6" i="17"/>
  <c r="AF6" i="17" s="1"/>
  <c r="J6" i="17"/>
  <c r="H26" i="17" s="1"/>
  <c r="AD5" i="18"/>
  <c r="AE5" i="19"/>
  <c r="AF5" i="19" s="1"/>
  <c r="AE11" i="19"/>
  <c r="AF11" i="19" s="1"/>
  <c r="AB8" i="15"/>
  <c r="AD5" i="15"/>
  <c r="AE5" i="15"/>
  <c r="AF5" i="15" s="1"/>
  <c r="AD5" i="16"/>
  <c r="AE5" i="16"/>
  <c r="AF5" i="16" s="1"/>
  <c r="AB5" i="15"/>
  <c r="AB5" i="17"/>
  <c r="AD7" i="18"/>
  <c r="AE7" i="18"/>
  <c r="AF7" i="18" s="1"/>
  <c r="AB9" i="19"/>
  <c r="AD6" i="15"/>
  <c r="AE6" i="15"/>
  <c r="AF6" i="15" s="1"/>
  <c r="AD6" i="16"/>
  <c r="AE6" i="16"/>
  <c r="AF6" i="16" s="1"/>
  <c r="AB6" i="15"/>
  <c r="AB8" i="17"/>
  <c r="AE10" i="17"/>
  <c r="AF10" i="17" s="1"/>
  <c r="AD7" i="15"/>
  <c r="AE7" i="15"/>
  <c r="AF7" i="15" s="1"/>
  <c r="AD7" i="16"/>
  <c r="AE7" i="16"/>
  <c r="AF7" i="16" s="1"/>
  <c r="AB7" i="15"/>
  <c r="AB7" i="16"/>
  <c r="AE8" i="17"/>
  <c r="AF8" i="17" s="1"/>
  <c r="AB9" i="17"/>
  <c r="D30" i="17"/>
  <c r="B50" i="17" s="1"/>
  <c r="AE8" i="18"/>
  <c r="AF8" i="18" s="1"/>
  <c r="P33" i="19"/>
  <c r="AE10" i="19"/>
  <c r="AF10" i="19" s="1"/>
  <c r="AE9" i="19"/>
  <c r="AF9" i="19" s="1"/>
  <c r="AE8" i="19"/>
  <c r="AF8" i="19" s="1"/>
  <c r="AD8" i="19"/>
  <c r="AE6" i="19"/>
  <c r="AF6" i="19" s="1"/>
  <c r="AB10" i="19"/>
  <c r="AD10" i="19"/>
  <c r="AB12" i="19"/>
  <c r="AD12" i="19"/>
  <c r="AB7" i="19"/>
  <c r="AB6" i="19"/>
  <c r="AD6" i="19"/>
  <c r="T27" i="19"/>
  <c r="T52" i="19"/>
  <c r="N27" i="19"/>
  <c r="H27" i="19"/>
  <c r="H52" i="19"/>
  <c r="AB9" i="18"/>
  <c r="AD5" i="19"/>
  <c r="AD7" i="19"/>
  <c r="AD9" i="19"/>
  <c r="B27" i="19"/>
  <c r="B52" i="19"/>
  <c r="AE10" i="18"/>
  <c r="D31" i="18"/>
  <c r="B52" i="18" s="1"/>
  <c r="AE7" i="19"/>
  <c r="AF7" i="19" s="1"/>
  <c r="AB11" i="18"/>
  <c r="V31" i="18"/>
  <c r="T52" i="18" s="1"/>
  <c r="AD10" i="18"/>
  <c r="AB12" i="18"/>
  <c r="AD11" i="18"/>
  <c r="AD12" i="18"/>
  <c r="AB7" i="18"/>
  <c r="AB10" i="18"/>
  <c r="AB5" i="18"/>
  <c r="AE9" i="18"/>
  <c r="AD9" i="18"/>
  <c r="AD8" i="18"/>
  <c r="AD6" i="18"/>
  <c r="H27" i="18"/>
  <c r="N27" i="18"/>
  <c r="T26" i="17"/>
  <c r="AB12" i="17"/>
  <c r="H50" i="17"/>
  <c r="AD8" i="17"/>
  <c r="AD12" i="17"/>
  <c r="AE12" i="17"/>
  <c r="AF12" i="17" s="1"/>
  <c r="AB11" i="17"/>
  <c r="AD10" i="17"/>
  <c r="AE9" i="17"/>
  <c r="AF9" i="17" s="1"/>
  <c r="AD6" i="17"/>
  <c r="AB6" i="17"/>
  <c r="N26" i="17"/>
  <c r="N50" i="17"/>
  <c r="T50" i="17"/>
  <c r="AD5" i="17"/>
  <c r="AD7" i="17"/>
  <c r="AD9" i="17"/>
  <c r="AD11" i="17"/>
  <c r="AE7" i="17"/>
  <c r="AF7" i="17" s="1"/>
  <c r="H50" i="16"/>
  <c r="N26" i="16"/>
  <c r="T26" i="16"/>
  <c r="B50" i="16"/>
  <c r="N26" i="15"/>
  <c r="T26" i="15"/>
  <c r="V30" i="15"/>
  <c r="B26" i="15"/>
  <c r="B50" i="15"/>
  <c r="N50" i="15"/>
  <c r="H26" i="15"/>
  <c r="H50" i="15"/>
  <c r="AE5" i="14"/>
  <c r="AF5" i="14" s="1"/>
  <c r="N44" i="14"/>
  <c r="AB6" i="14"/>
  <c r="N23" i="14"/>
  <c r="AE9" i="14"/>
  <c r="AF9" i="14" s="1"/>
  <c r="AB9" i="14"/>
  <c r="B44" i="14"/>
  <c r="AD9" i="14"/>
  <c r="AE11" i="14"/>
  <c r="AF11" i="14" s="1"/>
  <c r="AB11" i="14"/>
  <c r="AE7" i="14"/>
  <c r="AF7" i="14" s="1"/>
  <c r="B23" i="14"/>
  <c r="AD5" i="14"/>
  <c r="AB5" i="14"/>
  <c r="T23" i="14"/>
  <c r="AD8" i="14"/>
  <c r="T44" i="14"/>
  <c r="AD12" i="14"/>
  <c r="H44" i="14"/>
  <c r="H23" i="14"/>
  <c r="AB7" i="14"/>
  <c r="AB8" i="14"/>
  <c r="AB10" i="14"/>
  <c r="AB12" i="14"/>
  <c r="AD6" i="14"/>
  <c r="AD7" i="14"/>
  <c r="AD10" i="14"/>
  <c r="AD11" i="14"/>
  <c r="AE8" i="14"/>
  <c r="AF8" i="14" s="1"/>
  <c r="AE10" i="14"/>
  <c r="AF10" i="14" s="1"/>
  <c r="AE12" i="14"/>
  <c r="AF12" i="14" s="1"/>
  <c r="O8" i="13"/>
  <c r="P8" i="13" s="1"/>
  <c r="C14" i="13"/>
  <c r="D14" i="13" s="1"/>
  <c r="I6" i="13"/>
  <c r="J6" i="13" s="1"/>
  <c r="I16" i="13"/>
  <c r="J16" i="13" s="1"/>
  <c r="O13" i="13"/>
  <c r="P13" i="13" s="1"/>
  <c r="O7" i="13"/>
  <c r="P7" i="13" s="1"/>
  <c r="C11" i="13"/>
  <c r="D11" i="13" s="1"/>
  <c r="C13" i="13"/>
  <c r="D13" i="13" s="1"/>
  <c r="I15" i="13"/>
  <c r="J15" i="13" s="1"/>
  <c r="I10" i="13"/>
  <c r="J10" i="13" s="1"/>
  <c r="O18" i="13"/>
  <c r="P18" i="13" s="1"/>
  <c r="O12" i="13"/>
  <c r="P12" i="13" s="1"/>
  <c r="C20" i="13"/>
  <c r="D20" i="13" s="1"/>
  <c r="C12" i="13"/>
  <c r="D12" i="13" s="1"/>
  <c r="I9" i="13"/>
  <c r="J9" i="13" s="1"/>
  <c r="O17" i="13"/>
  <c r="P17" i="13" s="1"/>
  <c r="O11" i="13"/>
  <c r="P11" i="13" s="1"/>
  <c r="C28" i="2"/>
  <c r="D28" i="2" s="1"/>
  <c r="C19" i="13"/>
  <c r="D19" i="13" s="1"/>
  <c r="C10" i="13"/>
  <c r="D10" i="13" s="1"/>
  <c r="I20" i="13"/>
  <c r="J20" i="13" s="1"/>
  <c r="I14" i="13"/>
  <c r="J14" i="13" s="1"/>
  <c r="I8" i="13"/>
  <c r="J8" i="13" s="1"/>
  <c r="O16" i="13"/>
  <c r="P16" i="13" s="1"/>
  <c r="U16" i="2"/>
  <c r="V16" i="2" s="1"/>
  <c r="C18" i="13"/>
  <c r="D18" i="13" s="1"/>
  <c r="C9" i="13"/>
  <c r="D9" i="13" s="1"/>
  <c r="I19" i="13"/>
  <c r="J19" i="13" s="1"/>
  <c r="I13" i="13"/>
  <c r="J13" i="13" s="1"/>
  <c r="O6" i="13"/>
  <c r="P6" i="13" s="1"/>
  <c r="O15" i="13"/>
  <c r="P15" i="13" s="1"/>
  <c r="O10" i="13"/>
  <c r="P10" i="13" s="1"/>
  <c r="C17" i="13"/>
  <c r="D17" i="13" s="1"/>
  <c r="C8" i="13"/>
  <c r="D8" i="13" s="1"/>
  <c r="I12" i="13"/>
  <c r="J12" i="13" s="1"/>
  <c r="I7" i="13"/>
  <c r="J7" i="13" s="1"/>
  <c r="C16" i="13"/>
  <c r="D16" i="13" s="1"/>
  <c r="C7" i="13"/>
  <c r="D7" i="13" s="1"/>
  <c r="I18" i="13"/>
  <c r="J18" i="13" s="1"/>
  <c r="O20" i="13"/>
  <c r="P20" i="13" s="1"/>
  <c r="O14" i="13"/>
  <c r="P14" i="13" s="1"/>
  <c r="O9" i="13"/>
  <c r="P9" i="13" s="1"/>
  <c r="C15" i="13"/>
  <c r="D15" i="13" s="1"/>
  <c r="D6" i="13"/>
  <c r="I17" i="13"/>
  <c r="J17" i="13" s="1"/>
  <c r="I11" i="13"/>
  <c r="J11" i="13" s="1"/>
  <c r="O19" i="13"/>
  <c r="P19" i="13" s="1"/>
  <c r="C13" i="2"/>
  <c r="D13" i="2" s="1"/>
  <c r="C12" i="2"/>
  <c r="D12" i="2" s="1"/>
  <c r="C10" i="2"/>
  <c r="D10" i="2" s="1"/>
  <c r="C19" i="2"/>
  <c r="D19" i="2" s="1"/>
  <c r="C8" i="2"/>
  <c r="D8" i="2" s="1"/>
  <c r="C9" i="2"/>
  <c r="D9" i="2" s="1"/>
  <c r="C6" i="2"/>
  <c r="D6" i="2" s="1"/>
  <c r="F25" i="1"/>
  <c r="D11" i="2"/>
  <c r="C7" i="2"/>
  <c r="D7" i="2" s="1"/>
  <c r="C17" i="2"/>
  <c r="D17" i="2" s="1"/>
  <c r="U7" i="2"/>
  <c r="V7" i="2" s="1"/>
  <c r="U9" i="2"/>
  <c r="V9" i="2" s="1"/>
  <c r="C18" i="2"/>
  <c r="D18" i="2" s="1"/>
  <c r="I16" i="2"/>
  <c r="J16" i="2" s="1"/>
  <c r="I8" i="2"/>
  <c r="J8" i="2" s="1"/>
  <c r="U14" i="2"/>
  <c r="V14" i="2" s="1"/>
  <c r="C16" i="2"/>
  <c r="D16" i="2" s="1"/>
  <c r="I15" i="2"/>
  <c r="J15" i="2" s="1"/>
  <c r="I7" i="2"/>
  <c r="J7" i="2" s="1"/>
  <c r="U6" i="2"/>
  <c r="U13" i="2"/>
  <c r="V13" i="2" s="1"/>
  <c r="I14" i="2"/>
  <c r="J14" i="2" s="1"/>
  <c r="I6" i="2"/>
  <c r="I13" i="2"/>
  <c r="J13" i="2" s="1"/>
  <c r="U19" i="2"/>
  <c r="V19" i="2" s="1"/>
  <c r="U11" i="2"/>
  <c r="V11" i="2" s="1"/>
  <c r="U20" i="2"/>
  <c r="V20" i="2" s="1"/>
  <c r="I20" i="2"/>
  <c r="J20" i="2" s="1"/>
  <c r="I12" i="2"/>
  <c r="J12" i="2" s="1"/>
  <c r="U18" i="2"/>
  <c r="V18" i="2" s="1"/>
  <c r="U10" i="2"/>
  <c r="V10" i="2" s="1"/>
  <c r="U12" i="2"/>
  <c r="V12" i="2" s="1"/>
  <c r="U28" i="2"/>
  <c r="V28" i="2" s="1"/>
  <c r="C20" i="2"/>
  <c r="D20" i="2" s="1"/>
  <c r="I19" i="2"/>
  <c r="J19" i="2" s="1"/>
  <c r="I11" i="2"/>
  <c r="J11" i="2" s="1"/>
  <c r="U17" i="2"/>
  <c r="V17" i="2" s="1"/>
  <c r="I18" i="2"/>
  <c r="J18" i="2" s="1"/>
  <c r="I10" i="2"/>
  <c r="J10" i="2" s="1"/>
  <c r="U8" i="2"/>
  <c r="V8" i="2" s="1"/>
  <c r="I17" i="2"/>
  <c r="J17" i="2" s="1"/>
  <c r="I9" i="2"/>
  <c r="J9" i="2" s="1"/>
  <c r="U15" i="2"/>
  <c r="V15" i="2" s="1"/>
  <c r="C38" i="2"/>
  <c r="D38" i="2" s="1"/>
  <c r="C30" i="2"/>
  <c r="D30" i="2" s="1"/>
  <c r="I37" i="2"/>
  <c r="J37" i="2" s="1"/>
  <c r="I29" i="2"/>
  <c r="J29" i="2" s="1"/>
  <c r="O36" i="2"/>
  <c r="P36" i="2" s="1"/>
  <c r="O28" i="2"/>
  <c r="P28" i="2" s="1"/>
  <c r="U35" i="2"/>
  <c r="V35" i="2" s="1"/>
  <c r="C27" i="2"/>
  <c r="C37" i="2"/>
  <c r="D37" i="2" s="1"/>
  <c r="C29" i="2"/>
  <c r="D29" i="2" s="1"/>
  <c r="I36" i="2"/>
  <c r="J36" i="2" s="1"/>
  <c r="I28" i="2"/>
  <c r="J28" i="2" s="1"/>
  <c r="O35" i="2"/>
  <c r="P35" i="2" s="1"/>
  <c r="U27" i="2"/>
  <c r="U34" i="2"/>
  <c r="V34" i="2" s="1"/>
  <c r="C36" i="2"/>
  <c r="D36" i="2" s="1"/>
  <c r="O27" i="2"/>
  <c r="U33" i="2"/>
  <c r="V33" i="2" s="1"/>
  <c r="C35" i="2"/>
  <c r="D35" i="2" s="1"/>
  <c r="I27" i="2"/>
  <c r="I34" i="2"/>
  <c r="J34" i="2" s="1"/>
  <c r="O41" i="2"/>
  <c r="P41" i="2" s="1"/>
  <c r="O33" i="2"/>
  <c r="P33" i="2" s="1"/>
  <c r="U40" i="2"/>
  <c r="V40" i="2" s="1"/>
  <c r="U32" i="2"/>
  <c r="V32" i="2" s="1"/>
  <c r="I35" i="2"/>
  <c r="J35" i="2" s="1"/>
  <c r="U41" i="2"/>
  <c r="V41" i="2" s="1"/>
  <c r="C34" i="2"/>
  <c r="D34" i="2" s="1"/>
  <c r="I41" i="2"/>
  <c r="J41" i="2" s="1"/>
  <c r="I33" i="2"/>
  <c r="J33" i="2" s="1"/>
  <c r="O40" i="2"/>
  <c r="P40" i="2" s="1"/>
  <c r="O32" i="2"/>
  <c r="P32" i="2" s="1"/>
  <c r="U39" i="2"/>
  <c r="V39" i="2" s="1"/>
  <c r="U31" i="2"/>
  <c r="V31" i="2" s="1"/>
  <c r="C41" i="2"/>
  <c r="D41" i="2" s="1"/>
  <c r="C33" i="2"/>
  <c r="D33" i="2" s="1"/>
  <c r="I40" i="2"/>
  <c r="J40" i="2" s="1"/>
  <c r="I32" i="2"/>
  <c r="J32" i="2" s="1"/>
  <c r="O39" i="2"/>
  <c r="P39" i="2" s="1"/>
  <c r="O31" i="2"/>
  <c r="P31" i="2" s="1"/>
  <c r="U38" i="2"/>
  <c r="V38" i="2" s="1"/>
  <c r="U30" i="2"/>
  <c r="V30" i="2" s="1"/>
  <c r="C40" i="2"/>
  <c r="D40" i="2" s="1"/>
  <c r="C32" i="2"/>
  <c r="D32" i="2" s="1"/>
  <c r="I39" i="2"/>
  <c r="J39" i="2" s="1"/>
  <c r="I31" i="2"/>
  <c r="J31" i="2" s="1"/>
  <c r="O38" i="2"/>
  <c r="P38" i="2" s="1"/>
  <c r="O30" i="2"/>
  <c r="P30" i="2" s="1"/>
  <c r="U37" i="2"/>
  <c r="V37" i="2" s="1"/>
  <c r="U29" i="2"/>
  <c r="V29" i="2" s="1"/>
  <c r="O34" i="2"/>
  <c r="P34" i="2" s="1"/>
  <c r="C39" i="2"/>
  <c r="D39" i="2" s="1"/>
  <c r="C31" i="2"/>
  <c r="D31" i="2" s="1"/>
  <c r="I38" i="2"/>
  <c r="J38" i="2" s="1"/>
  <c r="I30" i="2"/>
  <c r="J30" i="2" s="1"/>
  <c r="O37" i="2"/>
  <c r="P37" i="2" s="1"/>
  <c r="O29" i="2"/>
  <c r="P29" i="2" s="1"/>
  <c r="U36" i="2"/>
  <c r="V36" i="2" s="1"/>
  <c r="D15" i="2"/>
  <c r="D14" i="2"/>
  <c r="F2" i="1"/>
  <c r="N52" i="19" l="1"/>
  <c r="AF12" i="15"/>
  <c r="B23" i="2"/>
  <c r="H52" i="18"/>
  <c r="AF9" i="18"/>
  <c r="AF10" i="18"/>
  <c r="B27" i="18"/>
  <c r="AF6" i="18"/>
  <c r="T50" i="15"/>
  <c r="AF10" i="15"/>
  <c r="AE6" i="14"/>
  <c r="AF6" i="14" s="1"/>
  <c r="B23" i="13"/>
  <c r="H23" i="13"/>
  <c r="T23" i="13"/>
  <c r="N23" i="13"/>
  <c r="AD9" i="13"/>
  <c r="AD8" i="13"/>
  <c r="AE5" i="13"/>
  <c r="AF5" i="13" s="1"/>
  <c r="T44" i="13"/>
  <c r="AB12" i="13"/>
  <c r="AB8" i="13"/>
  <c r="AD6" i="13"/>
  <c r="AB5" i="13"/>
  <c r="AD5" i="13"/>
  <c r="AB6" i="13"/>
  <c r="AE8" i="13"/>
  <c r="AF8" i="13" s="1"/>
  <c r="AE6" i="13"/>
  <c r="AF6" i="13" s="1"/>
  <c r="N44" i="13"/>
  <c r="AB11" i="13"/>
  <c r="B44" i="13"/>
  <c r="AB9" i="13"/>
  <c r="AB7" i="13"/>
  <c r="H44" i="13"/>
  <c r="AB10" i="13"/>
  <c r="AD7" i="13"/>
  <c r="AE7" i="13"/>
  <c r="AF7" i="13" s="1"/>
  <c r="AE9" i="13"/>
  <c r="AF9" i="13" s="1"/>
  <c r="P27" i="2"/>
  <c r="AD11" i="2" s="1"/>
  <c r="V27" i="2"/>
  <c r="AD12" i="2" s="1"/>
  <c r="J6" i="2"/>
  <c r="AE6" i="2" s="1"/>
  <c r="AF6" i="2" s="1"/>
  <c r="D27" i="2"/>
  <c r="AD9" i="2" s="1"/>
  <c r="J27" i="2"/>
  <c r="AD10" i="2" s="1"/>
  <c r="AD7" i="2"/>
  <c r="V6" i="2"/>
  <c r="AD8" i="2" s="1"/>
  <c r="AE5" i="2"/>
  <c r="AF5" i="2" s="1"/>
  <c r="AD5" i="2"/>
  <c r="AB8" i="2"/>
  <c r="AB7" i="2"/>
  <c r="AB9" i="2"/>
  <c r="AB11" i="2"/>
  <c r="AB12" i="2"/>
  <c r="AB10" i="2"/>
  <c r="AB5" i="2"/>
  <c r="AB6" i="2"/>
  <c r="AE11" i="13" l="1"/>
  <c r="AF11" i="13" s="1"/>
  <c r="AD11" i="13"/>
  <c r="AD10" i="13"/>
  <c r="AD12" i="13"/>
  <c r="AE10" i="13"/>
  <c r="AF10" i="13" s="1"/>
  <c r="AE12" i="13"/>
  <c r="AF12" i="13" s="1"/>
  <c r="AE12" i="2"/>
  <c r="AF12" i="2" s="1"/>
  <c r="B44" i="2"/>
  <c r="AE9" i="2"/>
  <c r="AF9" i="2" s="1"/>
  <c r="T23" i="2"/>
  <c r="T44" i="2"/>
  <c r="H44" i="2"/>
  <c r="AE10" i="2"/>
  <c r="AF10" i="2" s="1"/>
  <c r="AE8" i="2"/>
  <c r="AF8" i="2" s="1"/>
  <c r="AD6" i="2"/>
  <c r="H23" i="2"/>
  <c r="N44" i="2"/>
  <c r="AE11" i="2"/>
  <c r="AF11" i="2" s="1"/>
  <c r="AE7" i="2"/>
  <c r="AF7" i="2" s="1"/>
  <c r="N23" i="2"/>
</calcChain>
</file>

<file path=xl/sharedStrings.xml><?xml version="1.0" encoding="utf-8"?>
<sst xmlns="http://schemas.openxmlformats.org/spreadsheetml/2006/main" count="4157" uniqueCount="199">
  <si>
    <t>n°</t>
  </si>
  <si>
    <t>Réponse</t>
  </si>
  <si>
    <t>Corrigé</t>
  </si>
  <si>
    <t>2</t>
  </si>
  <si>
    <t>3</t>
  </si>
  <si>
    <t xml:space="preserve">
</t>
  </si>
  <si>
    <t>4</t>
  </si>
  <si>
    <t>5</t>
  </si>
  <si>
    <t>6</t>
  </si>
  <si>
    <t>7</t>
  </si>
  <si>
    <t>8</t>
  </si>
  <si>
    <t>9</t>
  </si>
  <si>
    <t>10</t>
  </si>
  <si>
    <t>11</t>
  </si>
  <si>
    <t>12</t>
  </si>
  <si>
    <t>13</t>
  </si>
  <si>
    <t>14</t>
  </si>
  <si>
    <t>15</t>
  </si>
  <si>
    <t>réponse jeu :</t>
  </si>
  <si>
    <t>Je fais le point sur la série Rose :</t>
  </si>
  <si>
    <t>Fiche n° 1</t>
  </si>
  <si>
    <t>Fiche n° 2</t>
  </si>
  <si>
    <t>Fiche n° 3</t>
  </si>
  <si>
    <t>Fiche n° 4</t>
  </si>
  <si>
    <t>% de réussite</t>
  </si>
  <si>
    <t></t>
  </si>
  <si>
    <t>1 : Un aigle en chasse</t>
  </si>
  <si>
    <t>B</t>
  </si>
  <si>
    <t>C</t>
  </si>
  <si>
    <t>2 : Ben est amoureux</t>
  </si>
  <si>
    <t>A</t>
  </si>
  <si>
    <t>3 : Le génie d’Archimède</t>
  </si>
  <si>
    <t>4 : Les animaux sauvages à l’école</t>
  </si>
  <si>
    <t>5 : La vie, c’est quoi ?</t>
  </si>
  <si>
    <t>6 : La 1ère aviatrice française !</t>
  </si>
  <si>
    <t>7 : Nos animaux en vacances</t>
  </si>
  <si>
    <t>8 : Raconte-moi Ray Charles</t>
  </si>
  <si>
    <t xml:space="preserve">Note 3 informations que tu as découvertes en lisant ces fiches : </t>
  </si>
  <si>
    <t>Fiche n° 5</t>
  </si>
  <si>
    <t>Fiche n° 6</t>
  </si>
  <si>
    <t>Fiche n° 7</t>
  </si>
  <si>
    <t>Fiche n° 8</t>
  </si>
  <si>
    <t>16</t>
  </si>
  <si>
    <t>17</t>
  </si>
  <si>
    <t>18</t>
  </si>
  <si>
    <t>19</t>
  </si>
  <si>
    <t>Couleur_serie</t>
  </si>
  <si>
    <t>Numero_fiche</t>
  </si>
  <si>
    <t>Rose_1</t>
  </si>
  <si>
    <t>Rose_2</t>
  </si>
  <si>
    <t>Rose_3</t>
  </si>
  <si>
    <t>Rose_4</t>
  </si>
  <si>
    <t>Rose_5</t>
  </si>
  <si>
    <t>Rose_6</t>
  </si>
  <si>
    <t>Rose_7</t>
  </si>
  <si>
    <t>Rose_8</t>
  </si>
  <si>
    <t>Rouge_1</t>
  </si>
  <si>
    <t>Rouge_2</t>
  </si>
  <si>
    <t>Rouge_3</t>
  </si>
  <si>
    <t>Rouge_4</t>
  </si>
  <si>
    <t>Rouge_5</t>
  </si>
  <si>
    <t>Rouge_6</t>
  </si>
  <si>
    <t>Rouge_7</t>
  </si>
  <si>
    <t>Rouge_8</t>
  </si>
  <si>
    <t>Orange_1</t>
  </si>
  <si>
    <t>Orange_2</t>
  </si>
  <si>
    <t>Orange_3</t>
  </si>
  <si>
    <t>Orange_4</t>
  </si>
  <si>
    <t>Orange_5</t>
  </si>
  <si>
    <t>Orange_6</t>
  </si>
  <si>
    <t>Orange_7</t>
  </si>
  <si>
    <t>Orange_8</t>
  </si>
  <si>
    <t>Jaune_1</t>
  </si>
  <si>
    <t>Jaune_2</t>
  </si>
  <si>
    <t>Jaune_3</t>
  </si>
  <si>
    <t>Jaune_4</t>
  </si>
  <si>
    <t>Jaune_5</t>
  </si>
  <si>
    <t>Jaune_6</t>
  </si>
  <si>
    <t>Jaune_7</t>
  </si>
  <si>
    <t>Jaune_8</t>
  </si>
  <si>
    <t>Violet_1</t>
  </si>
  <si>
    <t>Violet_2</t>
  </si>
  <si>
    <t>Violet_3</t>
  </si>
  <si>
    <t>Violet_4</t>
  </si>
  <si>
    <t>Violet_5</t>
  </si>
  <si>
    <t>Violet_6</t>
  </si>
  <si>
    <t>Violet_7</t>
  </si>
  <si>
    <t>Violet_8</t>
  </si>
  <si>
    <t>Bleu_1</t>
  </si>
  <si>
    <t>Bleu_2</t>
  </si>
  <si>
    <t>Bleu_3</t>
  </si>
  <si>
    <t>Bleu_4</t>
  </si>
  <si>
    <t>Bleu_5</t>
  </si>
  <si>
    <t>Bleu_6</t>
  </si>
  <si>
    <t>Bleu_7</t>
  </si>
  <si>
    <t>Bleu_8</t>
  </si>
  <si>
    <t>Gris_1</t>
  </si>
  <si>
    <t>Gris_2</t>
  </si>
  <si>
    <t>Gris_3</t>
  </si>
  <si>
    <t>Gris_4</t>
  </si>
  <si>
    <t>Gris_5</t>
  </si>
  <si>
    <t>Gris_6</t>
  </si>
  <si>
    <t>Gris_7</t>
  </si>
  <si>
    <t>Gris_8</t>
  </si>
  <si>
    <t>Vert_1</t>
  </si>
  <si>
    <t>Vert_2</t>
  </si>
  <si>
    <t>Vert_3</t>
  </si>
  <si>
    <t>Vert_4</t>
  </si>
  <si>
    <t>Vert_5</t>
  </si>
  <si>
    <t>Vert_6</t>
  </si>
  <si>
    <t>Vert_7</t>
  </si>
  <si>
    <t>Vert_8</t>
  </si>
  <si>
    <t>Réponse 1</t>
  </si>
  <si>
    <t>Réponse 2</t>
  </si>
  <si>
    <t>Réponse 3</t>
  </si>
  <si>
    <t>Réponse 4</t>
  </si>
  <si>
    <t>Réponse 5</t>
  </si>
  <si>
    <t>Réponse 6</t>
  </si>
  <si>
    <t>Réponse 7</t>
  </si>
  <si>
    <t>Réponse 8</t>
  </si>
  <si>
    <t>Réponse 9</t>
  </si>
  <si>
    <t>Réponse 10</t>
  </si>
  <si>
    <t>Réponse 11</t>
  </si>
  <si>
    <t>Réponse 12</t>
  </si>
  <si>
    <t>Réponse 13</t>
  </si>
  <si>
    <t>Réponse 14</t>
  </si>
  <si>
    <t>Réponse 15</t>
  </si>
  <si>
    <t>Rose</t>
  </si>
  <si>
    <t>Rouge</t>
  </si>
  <si>
    <t>Orange</t>
  </si>
  <si>
    <t>Jaune</t>
  </si>
  <si>
    <t>Violet</t>
  </si>
  <si>
    <t>Bleu</t>
  </si>
  <si>
    <t>Gris</t>
  </si>
  <si>
    <t>Vert</t>
  </si>
  <si>
    <t>Fiche_série</t>
  </si>
  <si>
    <t xml:space="preserve">Colonne à cacher après avoir fini : </t>
  </si>
  <si>
    <t>Rouge_4_réponses</t>
  </si>
  <si>
    <t>Réponse 16</t>
  </si>
  <si>
    <t>Réponse 17</t>
  </si>
  <si>
    <t>Réponse 18</t>
  </si>
  <si>
    <t>Réponse 19</t>
  </si>
  <si>
    <t>Je fais le point sur la série Rouge :</t>
  </si>
  <si>
    <t xml:space="preserve">La fiche que j’ai préféré dans cette série est (écris le titre et explique pourquoi) : </t>
  </si>
  <si>
    <t>Je fais le point sur la série Violet :</t>
  </si>
  <si>
    <t>Je fais le point sur la série Jaune :</t>
  </si>
  <si>
    <t>Je fais le point sur la série Bleu :</t>
  </si>
  <si>
    <t>Je fais le point sur la série Gris :</t>
  </si>
  <si>
    <t>COULEUR SÉRIE :</t>
  </si>
  <si>
    <t>NUMÉRO DE LA FICHE :</t>
  </si>
  <si>
    <t>Validation</t>
  </si>
  <si>
    <t>Fiche lue</t>
  </si>
  <si>
    <t>Temps passé</t>
  </si>
  <si>
    <t>COIN LECTURE : Fiches de couleur Rose</t>
  </si>
  <si>
    <t>Eleve</t>
  </si>
  <si>
    <t>Série</t>
  </si>
  <si>
    <t>Fiche</t>
  </si>
  <si>
    <t>RÉCAPITULATIF DES RÉPONSES DE LA CLASSE</t>
  </si>
  <si>
    <t>Élève 1</t>
  </si>
  <si>
    <t>Élève 2</t>
  </si>
  <si>
    <t>Élève 3</t>
  </si>
  <si>
    <t>Élève 4</t>
  </si>
  <si>
    <t>Élève 5</t>
  </si>
  <si>
    <t>Élève 6</t>
  </si>
  <si>
    <t>Élève 7</t>
  </si>
  <si>
    <t>Élève 8</t>
  </si>
  <si>
    <t>Élève 9</t>
  </si>
  <si>
    <t>Élève 10</t>
  </si>
  <si>
    <t>Élève 11</t>
  </si>
  <si>
    <t>Élève 12</t>
  </si>
  <si>
    <t>Élève 13</t>
  </si>
  <si>
    <t>Élève 14</t>
  </si>
  <si>
    <t>Élève 15</t>
  </si>
  <si>
    <t>Élève 16</t>
  </si>
  <si>
    <t xml:space="preserve">Prénom &amp; nom : </t>
  </si>
  <si>
    <t xml:space="preserve">2 : </t>
  </si>
  <si>
    <t xml:space="preserve">1 : </t>
  </si>
  <si>
    <t xml:space="preserve">3 : </t>
  </si>
  <si>
    <t>PRÉNOM &amp; NOM :</t>
  </si>
  <si>
    <t>Date :</t>
  </si>
  <si>
    <t>Bonnes réponses</t>
  </si>
  <si>
    <t>Prénom Nom</t>
  </si>
  <si>
    <t>Élève 17</t>
  </si>
  <si>
    <t>Élève 18</t>
  </si>
  <si>
    <t>Élève 19</t>
  </si>
  <si>
    <t>Élève 20</t>
  </si>
  <si>
    <t>Élève 21</t>
  </si>
  <si>
    <t>Élève 22</t>
  </si>
  <si>
    <t>Prénom Nom Série Fiche</t>
  </si>
  <si>
    <t>Tableau des réponses justes :</t>
  </si>
  <si>
    <t>COIN LECTURE : Fiches de couleur Rouge</t>
  </si>
  <si>
    <t>COIN LECTURE : Fiches de couleur Orange</t>
  </si>
  <si>
    <t>Je fais le point sur la série Orange:</t>
  </si>
  <si>
    <t>COIN LECTURE : Fiches de couleur Jaune</t>
  </si>
  <si>
    <t>COIN LECTURE : Fiches de couleur Violet</t>
  </si>
  <si>
    <t>COIN LECTURE : Fiches de couleur Bleu</t>
  </si>
  <si>
    <t>COIN LECTURE : Fiches de couleur Gris</t>
  </si>
  <si>
    <t>Rose_2_réponses</t>
  </si>
  <si>
    <t>Orange_2_réponses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</si>
</sst>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40C];[Red]\-#,##0.00\ [$€-40C]"/>
    <numFmt numFmtId="165" formatCode="[$-F800]dddd\,\ mmmm\ dd\,\ yyyy"/>
  </numFmts>
  <fonts count="20" x14ac:knownFonts="1">
    <font>
      <sz val="10"/>
      <name val="Arial"/>
      <family val="2"/>
    </font>
    <font>
      <sz val="10"/>
      <name val="Lucida Sans"/>
      <family val="2"/>
    </font>
    <font>
      <u/>
      <sz val="10"/>
      <name val="Lucida Sans"/>
      <family val="2"/>
    </font>
    <font>
      <b/>
      <sz val="14"/>
      <name val="Arial"/>
      <family val="2"/>
    </font>
    <font>
      <sz val="12"/>
      <name val="Arial"/>
      <family val="2"/>
    </font>
    <font>
      <sz val="11"/>
      <name val="Arial"/>
      <family val="2"/>
    </font>
    <font>
      <b/>
      <sz val="12"/>
      <name val="Arial"/>
      <family val="2"/>
    </font>
    <font>
      <sz val="8"/>
      <name val="Arial"/>
      <family val="2"/>
    </font>
    <font>
      <b/>
      <sz val="9"/>
      <name val="Arial"/>
      <family val="2"/>
    </font>
    <font>
      <sz val="9"/>
      <name val="Arial"/>
      <family val="2"/>
    </font>
    <font>
      <sz val="9"/>
      <name val="Wingdings"/>
      <charset val="2"/>
    </font>
    <font>
      <b/>
      <sz val="12"/>
      <color theme="0"/>
      <name val="Arial"/>
      <family val="2"/>
    </font>
    <font>
      <b/>
      <sz val="22"/>
      <color rgb="FFFF0000"/>
      <name val="Arial"/>
      <family val="2"/>
    </font>
    <font>
      <b/>
      <sz val="12"/>
      <color rgb="FF000000"/>
      <name val="Calibri"/>
      <family val="2"/>
    </font>
    <font>
      <sz val="14"/>
      <name val="Arial"/>
      <family val="2"/>
    </font>
    <font>
      <b/>
      <sz val="22"/>
      <color rgb="FFFF2929"/>
      <name val="Arial"/>
      <family val="2"/>
    </font>
    <font>
      <b/>
      <sz val="20"/>
      <name val="Wingdings"/>
      <charset val="2"/>
    </font>
    <font>
      <sz val="20"/>
      <name val="Wingdings"/>
      <charset val="2"/>
    </font>
    <font>
      <b/>
      <sz val="22"/>
      <name val="Arial"/>
      <family val="2"/>
    </font>
    <font>
      <b/>
      <sz val="18"/>
      <name val="Arial"/>
      <family val="2"/>
    </font>
  </fonts>
  <fills count="11">
    <fill>
      <patternFill patternType="none"/>
    </fill>
    <fill>
      <patternFill patternType="gray125"/>
    </fill>
    <fill>
      <patternFill patternType="solid">
        <fgColor theme="4"/>
        <bgColor theme="4"/>
      </patternFill>
    </fill>
    <fill>
      <patternFill patternType="solid">
        <fgColor rgb="FFA365D1"/>
        <bgColor rgb="FFEC9BA4"/>
      </patternFill>
    </fill>
    <fill>
      <patternFill patternType="solid">
        <fgColor rgb="FF1DF74C"/>
        <bgColor rgb="FFEC9BA4"/>
      </patternFill>
    </fill>
    <fill>
      <patternFill patternType="solid">
        <fgColor rgb="FFA9A9A9"/>
        <bgColor rgb="FFEC9BA4"/>
      </patternFill>
    </fill>
    <fill>
      <patternFill patternType="solid">
        <fgColor rgb="FF458CDB"/>
        <bgColor rgb="FFEC9BA4"/>
      </patternFill>
    </fill>
    <fill>
      <patternFill patternType="solid">
        <fgColor rgb="FFFFFF47"/>
        <bgColor rgb="FFEC9BA4"/>
      </patternFill>
    </fill>
    <fill>
      <patternFill patternType="solid">
        <fgColor rgb="FFFF8F33"/>
        <bgColor rgb="FFEC9BA4"/>
      </patternFill>
    </fill>
    <fill>
      <patternFill patternType="solid">
        <fgColor rgb="FFFF2929"/>
        <bgColor rgb="FFEC9BA4"/>
      </patternFill>
    </fill>
    <fill>
      <patternFill patternType="solid">
        <fgColor rgb="FFF880D0"/>
        <bgColor rgb="FFEC9BA4"/>
      </patternFill>
    </fill>
  </fills>
  <borders count="30">
    <border>
      <left/>
      <right/>
      <top/>
      <bottom/>
      <diagonal/>
    </border>
    <border>
      <left style="hair">
        <color auto="1"/>
      </left>
      <right/>
      <top/>
      <bottom/>
      <diagonal/>
    </border>
    <border>
      <left/>
      <right style="thin">
        <color theme="4" tint="0.39997558519241921"/>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style="thin">
        <color theme="4" tint="0.39997558519241921"/>
      </left>
      <right/>
      <top/>
      <bottom style="thin">
        <color theme="4" tint="0.3999755851924192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top style="hair">
        <color auto="1"/>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s>
  <cellStyleXfs count="4">
    <xf numFmtId="0" fontId="0" fillId="0" borderId="0"/>
    <xf numFmtId="0" fontId="1" fillId="0" borderId="0" applyBorder="0" applyProtection="0">
      <alignment horizontal="center"/>
    </xf>
    <xf numFmtId="0" fontId="2" fillId="0" borderId="0" applyBorder="0" applyAlignment="0" applyProtection="0"/>
    <xf numFmtId="164" fontId="2" fillId="0" borderId="0" applyBorder="0" applyAlignment="0" applyProtection="0"/>
  </cellStyleXfs>
  <cellXfs count="114">
    <xf numFmtId="0" fontId="0" fillId="0" borderId="0" xfId="0"/>
    <xf numFmtId="0" fontId="0" fillId="0" borderId="0" xfId="0" applyAlignment="1">
      <alignment vertical="center"/>
    </xf>
    <xf numFmtId="0" fontId="0" fillId="0" borderId="0" xfId="0" applyAlignment="1">
      <alignment horizontal="center" vertical="center"/>
    </xf>
    <xf numFmtId="0" fontId="9" fillId="0" borderId="0" xfId="0" applyFont="1" applyAlignment="1">
      <alignment horizontal="center" vertical="center"/>
    </xf>
    <xf numFmtId="0" fontId="8" fillId="0" borderId="0" xfId="0" applyFont="1" applyBorder="1" applyAlignment="1">
      <alignment horizontal="right" vertical="center"/>
    </xf>
    <xf numFmtId="0" fontId="10" fillId="0" borderId="0" xfId="0" applyFont="1" applyAlignment="1">
      <alignment horizontal="center" vertical="center"/>
    </xf>
    <xf numFmtId="0" fontId="5" fillId="0" borderId="0" xfId="0" applyNumberFormat="1" applyFont="1" applyAlignment="1">
      <alignment horizontal="center" vertical="center"/>
    </xf>
    <xf numFmtId="0" fontId="11" fillId="2" borderId="3" xfId="0" applyFont="1" applyFill="1" applyBorder="1"/>
    <xf numFmtId="0" fontId="11" fillId="2" borderId="2" xfId="0" applyFont="1" applyFill="1" applyBorder="1"/>
    <xf numFmtId="0" fontId="6" fillId="0" borderId="0" xfId="0" applyFont="1"/>
    <xf numFmtId="0" fontId="11" fillId="2" borderId="4" xfId="0" applyFont="1" applyFill="1" applyBorder="1"/>
    <xf numFmtId="0" fontId="0" fillId="0" borderId="11" xfId="0" applyFont="1" applyBorder="1" applyAlignment="1">
      <alignment horizontal="center" vertical="center" wrapText="1"/>
    </xf>
    <xf numFmtId="0" fontId="9" fillId="0" borderId="11" xfId="0" applyFont="1" applyBorder="1" applyAlignment="1" applyProtection="1">
      <alignment horizontal="center" vertical="center"/>
      <protection locked="0"/>
    </xf>
    <xf numFmtId="0" fontId="10" fillId="0" borderId="11" xfId="0" applyNumberFormat="1" applyFont="1" applyBorder="1" applyAlignment="1" applyProtection="1">
      <alignment horizontal="center" vertical="center"/>
    </xf>
    <xf numFmtId="0" fontId="9" fillId="0" borderId="11" xfId="0" applyFont="1" applyBorder="1" applyAlignment="1" applyProtection="1">
      <alignment horizontal="center" vertical="center" wrapText="1"/>
      <protection locked="0"/>
    </xf>
    <xf numFmtId="0" fontId="8" fillId="0" borderId="11" xfId="0" applyFont="1" applyBorder="1" applyAlignment="1">
      <alignment horizontal="right" vertical="center"/>
    </xf>
    <xf numFmtId="0" fontId="0" fillId="0" borderId="0" xfId="0" applyFont="1" applyAlignment="1">
      <alignment horizontal="center" vertical="center"/>
    </xf>
    <xf numFmtId="0" fontId="0" fillId="0" borderId="11" xfId="0" applyFont="1" applyBorder="1" applyAlignment="1">
      <alignment horizontal="center" vertical="center"/>
    </xf>
    <xf numFmtId="0" fontId="4" fillId="0" borderId="0" xfId="0" applyFont="1"/>
    <xf numFmtId="0" fontId="4" fillId="0" borderId="0" xfId="0" applyFont="1" applyAlignment="1">
      <alignment horizontal="left" vertical="center"/>
    </xf>
    <xf numFmtId="0" fontId="4" fillId="0" borderId="11" xfId="0" applyFont="1" applyBorder="1" applyAlignment="1">
      <alignment horizontal="left" vertical="center"/>
    </xf>
    <xf numFmtId="0" fontId="0" fillId="0" borderId="0" xfId="0" applyAlignment="1">
      <alignment horizontal="left" vertical="center"/>
    </xf>
    <xf numFmtId="0" fontId="3" fillId="0" borderId="0" xfId="0" applyFont="1" applyBorder="1" applyAlignment="1" applyProtection="1">
      <alignment vertical="center"/>
    </xf>
    <xf numFmtId="0" fontId="4" fillId="0" borderId="0" xfId="0" applyFont="1" applyAlignment="1" applyProtection="1">
      <alignment vertical="center"/>
    </xf>
    <xf numFmtId="0" fontId="4" fillId="0" borderId="1" xfId="0" applyFont="1" applyBorder="1" applyAlignment="1" applyProtection="1">
      <alignment vertical="center"/>
    </xf>
    <xf numFmtId="0" fontId="3" fillId="0" borderId="0" xfId="0" applyFont="1" applyAlignment="1" applyProtection="1">
      <alignment vertical="center"/>
    </xf>
    <xf numFmtId="0" fontId="6" fillId="10" borderId="11" xfId="0" applyFont="1" applyFill="1" applyBorder="1" applyAlignment="1" applyProtection="1">
      <alignment horizontal="center" vertical="center" wrapText="1"/>
    </xf>
    <xf numFmtId="0" fontId="16" fillId="10" borderId="11" xfId="0" applyFont="1" applyFill="1" applyBorder="1" applyAlignment="1" applyProtection="1">
      <alignment horizontal="center" vertical="center"/>
    </xf>
    <xf numFmtId="0" fontId="0" fillId="0" borderId="11" xfId="0" applyFont="1" applyBorder="1" applyAlignment="1" applyProtection="1">
      <alignment horizontal="center" vertical="center" wrapText="1"/>
    </xf>
    <xf numFmtId="0" fontId="4" fillId="0" borderId="0" xfId="0" applyFont="1" applyAlignment="1" applyProtection="1">
      <alignment horizontal="center" vertical="center"/>
    </xf>
    <xf numFmtId="0" fontId="4" fillId="0" borderId="11" xfId="0" applyFont="1" applyBorder="1" applyAlignment="1" applyProtection="1">
      <alignment horizontal="left" vertical="center"/>
    </xf>
    <xf numFmtId="0" fontId="4" fillId="0" borderId="11" xfId="0" applyFont="1" applyBorder="1" applyAlignment="1" applyProtection="1">
      <alignment horizontal="center" vertical="center"/>
    </xf>
    <xf numFmtId="9" fontId="4" fillId="0" borderId="11" xfId="0" applyNumberFormat="1" applyFont="1" applyBorder="1" applyAlignment="1" applyProtection="1">
      <alignment horizontal="center" vertical="center"/>
    </xf>
    <xf numFmtId="0" fontId="17" fillId="0" borderId="11" xfId="0" applyFont="1" applyBorder="1" applyAlignment="1" applyProtection="1">
      <alignment horizontal="center" vertical="center"/>
    </xf>
    <xf numFmtId="0" fontId="9" fillId="0" borderId="11" xfId="0" applyFont="1" applyBorder="1" applyAlignment="1" applyProtection="1">
      <alignment horizontal="center" vertical="center"/>
    </xf>
    <xf numFmtId="0" fontId="9" fillId="0" borderId="11" xfId="0" applyFont="1" applyBorder="1" applyAlignment="1" applyProtection="1">
      <alignment horizontal="center" vertical="center" wrapText="1"/>
    </xf>
    <xf numFmtId="21" fontId="4" fillId="0" borderId="11" xfId="0" applyNumberFormat="1" applyFont="1" applyBorder="1" applyAlignment="1" applyProtection="1">
      <alignment horizontal="left" vertical="center"/>
    </xf>
    <xf numFmtId="0" fontId="0" fillId="0" borderId="11" xfId="0" applyFont="1" applyBorder="1" applyAlignment="1" applyProtection="1">
      <alignment horizontal="center" vertical="center"/>
    </xf>
    <xf numFmtId="0" fontId="4" fillId="0" borderId="11" xfId="0" applyFont="1" applyBorder="1" applyAlignment="1" applyProtection="1">
      <alignment horizontal="center" vertical="center"/>
      <protection locked="0"/>
    </xf>
    <xf numFmtId="0" fontId="4" fillId="0" borderId="11" xfId="0" applyFont="1" applyBorder="1" applyAlignment="1" applyProtection="1">
      <alignment vertical="center"/>
      <protection locked="0"/>
    </xf>
    <xf numFmtId="0" fontId="0" fillId="0" borderId="11" xfId="0" applyFont="1" applyBorder="1" applyAlignment="1" applyProtection="1">
      <alignment horizontal="center" vertical="center"/>
    </xf>
    <xf numFmtId="0" fontId="0" fillId="0" borderId="0" xfId="0" applyFont="1" applyAlignment="1" applyProtection="1">
      <alignment vertical="center"/>
    </xf>
    <xf numFmtId="0" fontId="0" fillId="0" borderId="0" xfId="0" applyFont="1" applyAlignment="1" applyProtection="1">
      <alignment horizontal="center" vertical="center"/>
    </xf>
    <xf numFmtId="0" fontId="0" fillId="0" borderId="0" xfId="0" applyFont="1" applyBorder="1" applyAlignment="1" applyProtection="1">
      <alignment vertical="center"/>
    </xf>
    <xf numFmtId="0" fontId="0" fillId="0" borderId="0" xfId="0" applyFont="1" applyProtection="1"/>
    <xf numFmtId="0" fontId="0" fillId="0" borderId="1" xfId="0" applyFont="1" applyBorder="1" applyAlignment="1" applyProtection="1">
      <alignment vertical="center"/>
    </xf>
    <xf numFmtId="20" fontId="0" fillId="0" borderId="0" xfId="0" applyNumberFormat="1" applyFont="1" applyAlignment="1" applyProtection="1">
      <alignment vertical="center"/>
    </xf>
    <xf numFmtId="0" fontId="0" fillId="0" borderId="0" xfId="0" applyFont="1" applyBorder="1" applyAlignment="1" applyProtection="1">
      <alignment horizontal="center" vertical="center"/>
    </xf>
    <xf numFmtId="2" fontId="0" fillId="0" borderId="18" xfId="0" applyNumberFormat="1" applyFont="1" applyBorder="1" applyAlignment="1" applyProtection="1">
      <alignment vertical="center"/>
    </xf>
    <xf numFmtId="0" fontId="0" fillId="0" borderId="11" xfId="0" applyFont="1" applyBorder="1" applyAlignment="1" applyProtection="1">
      <alignment horizontal="center" vertical="center"/>
    </xf>
    <xf numFmtId="0" fontId="6" fillId="9" borderId="11" xfId="0" applyFont="1" applyFill="1" applyBorder="1" applyAlignment="1" applyProtection="1">
      <alignment horizontal="center" vertical="center" wrapText="1"/>
    </xf>
    <xf numFmtId="0" fontId="16" fillId="9" borderId="11" xfId="0" applyFont="1" applyFill="1" applyBorder="1" applyAlignment="1" applyProtection="1">
      <alignment horizontal="center" vertical="center"/>
    </xf>
    <xf numFmtId="0" fontId="6" fillId="8" borderId="11" xfId="0" applyFont="1" applyFill="1" applyBorder="1" applyAlignment="1" applyProtection="1">
      <alignment horizontal="center" vertical="center" wrapText="1"/>
    </xf>
    <xf numFmtId="0" fontId="16" fillId="8" borderId="11" xfId="0" applyFont="1" applyFill="1" applyBorder="1" applyAlignment="1" applyProtection="1">
      <alignment horizontal="center" vertical="center"/>
    </xf>
    <xf numFmtId="0" fontId="6" fillId="7" borderId="11" xfId="0" applyFont="1" applyFill="1" applyBorder="1" applyAlignment="1" applyProtection="1">
      <alignment horizontal="center" vertical="center" wrapText="1"/>
    </xf>
    <xf numFmtId="0" fontId="16" fillId="7" borderId="11" xfId="0" applyFont="1" applyFill="1" applyBorder="1" applyAlignment="1" applyProtection="1">
      <alignment horizontal="center" vertical="center"/>
    </xf>
    <xf numFmtId="0" fontId="6" fillId="3" borderId="11" xfId="0" applyFont="1" applyFill="1" applyBorder="1" applyAlignment="1" applyProtection="1">
      <alignment horizontal="center" vertical="center" wrapText="1"/>
    </xf>
    <xf numFmtId="0" fontId="16" fillId="3" borderId="11" xfId="0" applyFont="1" applyFill="1" applyBorder="1" applyAlignment="1" applyProtection="1">
      <alignment horizontal="center" vertical="center"/>
    </xf>
    <xf numFmtId="0" fontId="6" fillId="6" borderId="11" xfId="0" applyFont="1" applyFill="1" applyBorder="1" applyAlignment="1" applyProtection="1">
      <alignment horizontal="center" vertical="center" wrapText="1"/>
    </xf>
    <xf numFmtId="0" fontId="16" fillId="6" borderId="11" xfId="0" applyFont="1" applyFill="1" applyBorder="1" applyAlignment="1" applyProtection="1">
      <alignment horizontal="center" vertical="center"/>
    </xf>
    <xf numFmtId="0" fontId="6" fillId="5" borderId="11" xfId="0" applyFont="1" applyFill="1" applyBorder="1" applyAlignment="1" applyProtection="1">
      <alignment horizontal="center" vertical="center" wrapText="1"/>
    </xf>
    <xf numFmtId="0" fontId="16" fillId="5" borderId="11" xfId="0" applyFont="1" applyFill="1" applyBorder="1" applyAlignment="1" applyProtection="1">
      <alignment horizontal="center" vertical="center"/>
    </xf>
    <xf numFmtId="0" fontId="6" fillId="4" borderId="11" xfId="0" applyFont="1" applyFill="1" applyBorder="1" applyAlignment="1" applyProtection="1">
      <alignment horizontal="center" vertical="center" wrapText="1"/>
    </xf>
    <xf numFmtId="0" fontId="16" fillId="4" borderId="11" xfId="0" applyFont="1" applyFill="1" applyBorder="1" applyAlignment="1" applyProtection="1">
      <alignment horizontal="center" vertical="center"/>
    </xf>
    <xf numFmtId="0" fontId="9" fillId="0" borderId="11" xfId="0" applyFont="1" applyBorder="1" applyAlignment="1">
      <alignment horizontal="center" vertical="center"/>
    </xf>
    <xf numFmtId="0" fontId="8" fillId="0" borderId="21" xfId="0" applyFont="1" applyBorder="1" applyAlignment="1">
      <alignment horizontal="center" vertical="center"/>
    </xf>
    <xf numFmtId="0" fontId="8" fillId="0" borderId="23" xfId="0" applyFont="1" applyBorder="1" applyAlignment="1">
      <alignment horizontal="center" vertical="center"/>
    </xf>
    <xf numFmtId="0" fontId="8" fillId="0" borderId="22" xfId="0" applyFont="1" applyBorder="1" applyAlignment="1">
      <alignment horizontal="center" vertical="center"/>
    </xf>
    <xf numFmtId="0" fontId="6" fillId="0" borderId="11" xfId="0" applyFont="1" applyFill="1" applyBorder="1" applyAlignment="1">
      <alignment horizontal="center" vertical="center"/>
    </xf>
    <xf numFmtId="0" fontId="0" fillId="0" borderId="11" xfId="0" applyFont="1" applyBorder="1" applyAlignment="1" applyProtection="1">
      <alignment horizontal="center" vertical="center"/>
    </xf>
    <xf numFmtId="0" fontId="6" fillId="0" borderId="21" xfId="0" applyFont="1" applyBorder="1" applyAlignment="1" applyProtection="1">
      <alignment horizontal="center" vertical="center"/>
    </xf>
    <xf numFmtId="0" fontId="6" fillId="0" borderId="23" xfId="0" applyFont="1" applyBorder="1" applyAlignment="1" applyProtection="1">
      <alignment horizontal="center" vertical="center"/>
    </xf>
    <xf numFmtId="0" fontId="6" fillId="0" borderId="22" xfId="0" applyFont="1" applyBorder="1" applyAlignment="1" applyProtection="1">
      <alignment horizontal="center" vertical="center"/>
    </xf>
    <xf numFmtId="0" fontId="0" fillId="0" borderId="21" xfId="0" applyFont="1" applyBorder="1" applyAlignment="1" applyProtection="1">
      <alignment horizontal="center" vertical="center"/>
    </xf>
    <xf numFmtId="0" fontId="0" fillId="0" borderId="22" xfId="0" applyFont="1" applyBorder="1" applyAlignment="1" applyProtection="1">
      <alignment horizontal="center" vertical="center"/>
    </xf>
    <xf numFmtId="0" fontId="19" fillId="10" borderId="11" xfId="0" applyFont="1" applyFill="1" applyBorder="1" applyAlignment="1" applyProtection="1">
      <alignment horizontal="center" vertical="center"/>
    </xf>
    <xf numFmtId="0" fontId="4" fillId="0" borderId="21" xfId="0" applyFont="1" applyBorder="1" applyAlignment="1" applyProtection="1">
      <alignment horizontal="left" vertical="top"/>
      <protection locked="0"/>
    </xf>
    <xf numFmtId="0" fontId="4" fillId="0" borderId="23" xfId="0" applyFont="1" applyBorder="1" applyAlignment="1" applyProtection="1">
      <alignment horizontal="left" vertical="top"/>
      <protection locked="0"/>
    </xf>
    <xf numFmtId="0" fontId="4" fillId="0" borderId="22" xfId="0" applyFont="1" applyBorder="1" applyAlignment="1" applyProtection="1">
      <alignment horizontal="left" vertical="top"/>
      <protection locked="0"/>
    </xf>
    <xf numFmtId="0" fontId="3" fillId="0" borderId="13" xfId="0" applyFont="1" applyBorder="1" applyAlignment="1" applyProtection="1">
      <alignment horizontal="left" vertical="center"/>
    </xf>
    <xf numFmtId="0" fontId="4" fillId="0" borderId="14" xfId="0" applyFont="1" applyBorder="1" applyAlignment="1" applyProtection="1">
      <alignment horizontal="left" vertical="top"/>
      <protection locked="0"/>
    </xf>
    <xf numFmtId="0" fontId="4" fillId="0" borderId="15" xfId="0" applyFont="1" applyBorder="1" applyAlignment="1" applyProtection="1">
      <alignment horizontal="left" vertical="top"/>
      <protection locked="0"/>
    </xf>
    <xf numFmtId="0" fontId="4" fillId="0" borderId="16" xfId="0" applyFont="1" applyBorder="1" applyAlignment="1" applyProtection="1">
      <alignment horizontal="left" vertical="top"/>
      <protection locked="0"/>
    </xf>
    <xf numFmtId="0" fontId="4" fillId="0" borderId="17" xfId="0" applyFont="1" applyBorder="1" applyAlignment="1" applyProtection="1">
      <alignment horizontal="left" vertical="top"/>
      <protection locked="0"/>
    </xf>
    <xf numFmtId="0" fontId="4" fillId="0" borderId="0" xfId="0" applyFont="1" applyBorder="1" applyAlignment="1" applyProtection="1">
      <alignment horizontal="left" vertical="top"/>
      <protection locked="0"/>
    </xf>
    <xf numFmtId="0" fontId="4" fillId="0" borderId="18" xfId="0" applyFont="1" applyBorder="1" applyAlignment="1" applyProtection="1">
      <alignment horizontal="left" vertical="top"/>
      <protection locked="0"/>
    </xf>
    <xf numFmtId="0" fontId="4" fillId="0" borderId="19" xfId="0" applyFont="1" applyBorder="1" applyAlignment="1" applyProtection="1">
      <alignment horizontal="left" vertical="top"/>
      <protection locked="0"/>
    </xf>
    <xf numFmtId="0" fontId="4" fillId="0" borderId="13" xfId="0" applyFont="1" applyBorder="1" applyAlignment="1" applyProtection="1">
      <alignment horizontal="left" vertical="top"/>
      <protection locked="0"/>
    </xf>
    <xf numFmtId="0" fontId="4" fillId="0" borderId="20" xfId="0" applyFont="1" applyBorder="1" applyAlignment="1" applyProtection="1">
      <alignment horizontal="left" vertical="top"/>
      <protection locked="0"/>
    </xf>
    <xf numFmtId="0" fontId="18" fillId="0" borderId="24" xfId="0" applyFont="1" applyBorder="1" applyAlignment="1" applyProtection="1">
      <alignment horizontal="center" vertical="center"/>
    </xf>
    <xf numFmtId="0" fontId="18" fillId="0" borderId="25" xfId="0" applyFont="1" applyBorder="1" applyAlignment="1" applyProtection="1">
      <alignment horizontal="center" vertical="center"/>
    </xf>
    <xf numFmtId="0" fontId="18" fillId="0" borderId="26" xfId="0" applyFont="1" applyBorder="1" applyAlignment="1" applyProtection="1">
      <alignment horizontal="center" vertical="center"/>
    </xf>
    <xf numFmtId="0" fontId="3" fillId="0" borderId="12" xfId="0" applyFont="1" applyBorder="1" applyAlignment="1" applyProtection="1">
      <alignment horizontal="left" vertical="center"/>
    </xf>
    <xf numFmtId="0" fontId="3" fillId="0" borderId="0" xfId="0" applyFont="1" applyBorder="1" applyAlignment="1" applyProtection="1">
      <alignment horizontal="center" vertical="center"/>
    </xf>
    <xf numFmtId="0" fontId="3" fillId="0" borderId="18" xfId="0" applyFont="1" applyBorder="1" applyAlignment="1" applyProtection="1">
      <alignment horizontal="center" vertical="center"/>
    </xf>
    <xf numFmtId="0" fontId="14" fillId="0" borderId="21" xfId="0" applyFont="1" applyBorder="1" applyAlignment="1" applyProtection="1">
      <alignment horizontal="center" vertical="center"/>
      <protection locked="0"/>
    </xf>
    <xf numFmtId="0" fontId="14" fillId="0" borderId="22" xfId="0" applyFont="1" applyBorder="1" applyAlignment="1" applyProtection="1">
      <alignment horizontal="center" vertical="center"/>
      <protection locked="0"/>
    </xf>
    <xf numFmtId="165" fontId="14" fillId="0" borderId="11" xfId="0" applyNumberFormat="1" applyFont="1" applyBorder="1" applyAlignment="1" applyProtection="1">
      <alignment horizontal="center" vertical="center"/>
      <protection locked="0"/>
    </xf>
    <xf numFmtId="0" fontId="19" fillId="9" borderId="11" xfId="0" applyFont="1" applyFill="1" applyBorder="1" applyAlignment="1" applyProtection="1">
      <alignment horizontal="center" vertical="center"/>
    </xf>
    <xf numFmtId="0" fontId="19" fillId="8" borderId="11" xfId="0" applyFont="1" applyFill="1" applyBorder="1" applyAlignment="1" applyProtection="1">
      <alignment horizontal="center" vertical="center"/>
    </xf>
    <xf numFmtId="0" fontId="19" fillId="7" borderId="11" xfId="0" applyFont="1" applyFill="1" applyBorder="1" applyAlignment="1" applyProtection="1">
      <alignment horizontal="center" vertical="center"/>
    </xf>
    <xf numFmtId="0" fontId="19" fillId="3" borderId="11" xfId="0" applyFont="1" applyFill="1" applyBorder="1" applyAlignment="1" applyProtection="1">
      <alignment horizontal="center" vertical="center"/>
    </xf>
    <xf numFmtId="0" fontId="19" fillId="6" borderId="11" xfId="0" applyFont="1" applyFill="1" applyBorder="1" applyAlignment="1" applyProtection="1">
      <alignment horizontal="center" vertical="center"/>
    </xf>
    <xf numFmtId="0" fontId="19" fillId="5" borderId="11" xfId="0" applyFont="1" applyFill="1" applyBorder="1" applyAlignment="1" applyProtection="1">
      <alignment horizontal="center" vertical="center"/>
    </xf>
    <xf numFmtId="0" fontId="19" fillId="4" borderId="11" xfId="0" applyFont="1" applyFill="1" applyBorder="1" applyAlignment="1" applyProtection="1">
      <alignment horizontal="center" vertical="center"/>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7" xfId="0" applyFont="1" applyBorder="1" applyAlignment="1">
      <alignment horizontal="left" vertical="center"/>
    </xf>
    <xf numFmtId="0" fontId="12" fillId="0" borderId="8" xfId="0" applyFont="1" applyBorder="1" applyAlignment="1">
      <alignment horizontal="left" vertical="center"/>
    </xf>
    <xf numFmtId="0" fontId="12" fillId="0" borderId="9" xfId="0" applyFont="1" applyBorder="1" applyAlignment="1">
      <alignment horizontal="left" vertical="center"/>
    </xf>
    <xf numFmtId="0" fontId="12" fillId="0" borderId="10" xfId="0" applyFont="1" applyBorder="1" applyAlignment="1">
      <alignment horizontal="left" vertical="center"/>
    </xf>
  </cellXfs>
  <cellStyles count="4">
    <cellStyle name="En-tête" xfId="1" xr:uid="{00000000-0005-0000-0000-000006000000}"/>
    <cellStyle name="Normal" xfId="0" builtinId="0"/>
    <cellStyle name="Résultat" xfId="2" xr:uid="{00000000-0005-0000-0000-000007000000}"/>
    <cellStyle name="Résultat2" xfId="3" xr:uid="{00000000-0005-0000-0000-000008000000}"/>
  </cellStyles>
  <dxfs count="129">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00B050"/>
      </font>
    </dxf>
    <dxf>
      <font>
        <color rgb="FFFF0000"/>
      </font>
    </dxf>
    <dxf>
      <fill>
        <patternFill>
          <bgColor rgb="FF1DF74C"/>
        </patternFill>
      </fill>
    </dxf>
    <dxf>
      <fill>
        <patternFill>
          <bgColor rgb="FFA9A9A9"/>
        </patternFill>
      </fill>
    </dxf>
    <dxf>
      <fill>
        <patternFill>
          <bgColor rgb="FF458CDB"/>
        </patternFill>
      </fill>
    </dxf>
    <dxf>
      <fill>
        <patternFill>
          <bgColor rgb="FFA365D1"/>
        </patternFill>
      </fill>
    </dxf>
    <dxf>
      <fill>
        <patternFill>
          <bgColor rgb="FFFFFF47"/>
        </patternFill>
      </fill>
    </dxf>
    <dxf>
      <fill>
        <patternFill>
          <bgColor rgb="FFFF8F33"/>
        </patternFill>
      </fill>
    </dxf>
    <dxf>
      <fill>
        <patternFill>
          <bgColor rgb="FFFF2929"/>
        </patternFill>
      </fill>
    </dxf>
    <dxf>
      <fill>
        <patternFill>
          <bgColor rgb="FFF880D0"/>
        </patternFill>
      </fill>
    </dxf>
    <dxf>
      <font>
        <color rgb="FF00B050"/>
      </font>
    </dxf>
    <dxf>
      <font>
        <color rgb="FFFF0000"/>
      </font>
    </dxf>
    <dxf>
      <fill>
        <patternFill>
          <bgColor rgb="FF1DF74C"/>
        </patternFill>
      </fill>
    </dxf>
    <dxf>
      <fill>
        <patternFill>
          <bgColor rgb="FFA9A9A9"/>
        </patternFill>
      </fill>
    </dxf>
    <dxf>
      <fill>
        <patternFill>
          <bgColor rgb="FF458CDB"/>
        </patternFill>
      </fill>
    </dxf>
    <dxf>
      <fill>
        <patternFill>
          <bgColor rgb="FFA365D1"/>
        </patternFill>
      </fill>
    </dxf>
    <dxf>
      <fill>
        <patternFill>
          <bgColor rgb="FFFFFF47"/>
        </patternFill>
      </fill>
    </dxf>
    <dxf>
      <fill>
        <patternFill>
          <bgColor rgb="FFFF8F33"/>
        </patternFill>
      </fill>
    </dxf>
    <dxf>
      <fill>
        <patternFill>
          <bgColor rgb="FFFF2929"/>
        </patternFill>
      </fill>
    </dxf>
    <dxf>
      <fill>
        <patternFill>
          <bgColor rgb="FFF880D0"/>
        </patternFill>
      </fill>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numFmt numFmtId="0" formatCode="General"/>
      <alignment horizontal="left" vertical="center" textRotation="0" wrapText="0" indent="0" justifyLastLine="0" shrinkToFit="0" readingOrder="0"/>
    </dxf>
    <dxf>
      <font>
        <strike val="0"/>
        <outline val="0"/>
        <shadow val="0"/>
        <u val="none"/>
        <vertAlign val="baseline"/>
        <sz val="12"/>
        <color auto="1"/>
        <name val="Arial"/>
        <family val="2"/>
        <scheme val="none"/>
      </font>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auto="1"/>
        <name val="Arial"/>
        <family val="2"/>
        <scheme val="none"/>
      </font>
      <numFmt numFmtId="0" formatCode="General"/>
      <alignment horizontal="center" vertical="center" textRotation="0" wrapText="0" indent="0" justifyLastLine="0" shrinkToFit="0" readingOrder="0"/>
    </dxf>
    <dxf>
      <font>
        <b/>
        <i val="0"/>
        <strike val="0"/>
        <condense val="0"/>
        <extend val="0"/>
        <outline val="0"/>
        <shadow val="0"/>
        <u val="none"/>
        <vertAlign val="baseline"/>
        <sz val="11"/>
        <color auto="1"/>
        <name val="Arial"/>
        <family val="2"/>
        <scheme val="none"/>
      </font>
      <numFmt numFmtId="0" formatCode="General"/>
      <fill>
        <patternFill patternType="solid">
          <fgColor theme="4"/>
          <bgColor theme="4"/>
        </patternFill>
      </fill>
      <alignment horizontal="center" vertical="center" textRotation="0" wrapText="0" indent="0" justifyLastLine="0" shrinkToFit="0" readingOrder="0"/>
    </dxf>
    <dxf>
      <font>
        <b/>
        <strike val="0"/>
        <outline val="0"/>
        <shadow val="0"/>
        <u val="none"/>
        <vertAlign val="baseline"/>
        <sz val="12"/>
        <name val="Arial"/>
        <family val="2"/>
        <scheme val="none"/>
      </font>
    </dxf>
    <dxf>
      <font>
        <strike val="0"/>
        <outline val="0"/>
        <shadow val="0"/>
        <u val="none"/>
        <vertAlign val="baseline"/>
        <sz val="12"/>
        <color auto="1"/>
        <name val="Arial"/>
        <family val="2"/>
        <scheme val="none"/>
      </font>
    </dxf>
    <dxf>
      <border>
        <bottom style="thin">
          <color indexed="64"/>
        </bottom>
      </border>
    </dxf>
    <dxf>
      <font>
        <strike val="0"/>
        <outline val="0"/>
        <shadow val="0"/>
        <u val="none"/>
        <vertAlign val="baseline"/>
        <sz val="12"/>
        <color auto="1"/>
        <name val="Arial"/>
        <family val="2"/>
        <scheme val="none"/>
      </font>
      <alignment horizontal="left"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indexedColors>
      <rgbColor rgb="FF000000"/>
      <rgbColor rgb="FFFFFFFF"/>
      <rgbColor rgb="FFFF0000"/>
      <rgbColor rgb="FF7CFC00"/>
      <rgbColor rgb="FF0000FF"/>
      <rgbColor rgb="FFFFFF00"/>
      <rgbColor rgb="FFFF00FF"/>
      <rgbColor rgb="FF00FFFF"/>
      <rgbColor rgb="FF800000"/>
      <rgbColor rgb="FF008000"/>
      <rgbColor rgb="FF000080"/>
      <rgbColor rgb="FF808000"/>
      <rgbColor rgb="FF800080"/>
      <rgbColor rgb="FF008080"/>
      <rgbColor rgb="FFC0C0C0"/>
      <rgbColor rgb="FF808080"/>
      <rgbColor rgb="FF729FCF"/>
      <rgbColor rgb="FF993366"/>
      <rgbColor rgb="FFFFFFCC"/>
      <rgbColor rgb="FFCCFFFF"/>
      <rgbColor rgb="FF660066"/>
      <rgbColor rgb="FFDB7093"/>
      <rgbColor rgb="FF0066CC"/>
      <rgbColor rgb="FFCCCCFF"/>
      <rgbColor rgb="FF000080"/>
      <rgbColor rgb="FFFF00FF"/>
      <rgbColor rgb="FFFFFF38"/>
      <rgbColor rgb="FF00FFFF"/>
      <rgbColor rgb="FF800080"/>
      <rgbColor rgb="FF800000"/>
      <rgbColor rgb="FF008080"/>
      <rgbColor rgb="FF0000FF"/>
      <rgbColor rgb="FF00BFFF"/>
      <rgbColor rgb="FFCCFFFF"/>
      <rgbColor rgb="FFCCFFCC"/>
      <rgbColor rgb="FFFFFF99"/>
      <rgbColor rgb="FF99CCFF"/>
      <rgbColor rgb="FFEC9BA4"/>
      <rgbColor rgb="FFB2B2B2"/>
      <rgbColor rgb="FFFFB6C1"/>
      <rgbColor rgb="FF3366FF"/>
      <rgbColor rgb="FF33CCCC"/>
      <rgbColor rgb="FFBBE33D"/>
      <rgbColor rgb="FFFFCC00"/>
      <rgbColor rgb="FFFFA500"/>
      <rgbColor rgb="FFFF8000"/>
      <rgbColor rgb="FF666699"/>
      <rgbColor rgb="FFBF819E"/>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1DF74C"/>
      <color rgb="FFA9A9A9"/>
      <color rgb="FF458CDB"/>
      <color rgb="FFA365D1"/>
      <color rgb="FFFFFF47"/>
      <color rgb="FFFF8F33"/>
      <color rgb="FFFF2929"/>
      <color rgb="FFF2340E"/>
      <color rgb="FFF880D0"/>
      <color rgb="FFFF94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11</xdr:col>
      <xdr:colOff>23949</xdr:colOff>
      <xdr:row>1</xdr:row>
      <xdr:rowOff>16325</xdr:rowOff>
    </xdr:from>
    <xdr:to>
      <xdr:col>19</xdr:col>
      <xdr:colOff>319928</xdr:colOff>
      <xdr:row>147</xdr:row>
      <xdr:rowOff>9525</xdr:rowOff>
    </xdr:to>
    <xdr:sp macro="" textlink="">
      <xdr:nvSpPr>
        <xdr:cNvPr id="3" name="ZoneTexte 2">
          <a:extLst>
            <a:ext uri="{FF2B5EF4-FFF2-40B4-BE49-F238E27FC236}">
              <a16:creationId xmlns:a16="http://schemas.microsoft.com/office/drawing/2014/main" id="{00000000-0008-0000-0000-000003000000}"/>
            </a:ext>
          </a:extLst>
        </xdr:cNvPr>
        <xdr:cNvSpPr txBox="1"/>
      </xdr:nvSpPr>
      <xdr:spPr>
        <a:xfrm>
          <a:off x="9558474" y="168725"/>
          <a:ext cx="7611179" cy="23853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endParaRPr lang="fr-FR" sz="1100">
            <a:latin typeface="Arial" panose="020B0604020202020204" pitchFamily="34" charset="0"/>
            <a:cs typeface="Arial" panose="020B0604020202020204" pitchFamily="34" charset="0"/>
          </a:endParaRPr>
        </a:p>
        <a:p>
          <a:pPr algn="l"/>
          <a:r>
            <a:rPr lang="fr-FR" sz="1200" b="1" u="sng">
              <a:latin typeface="Arial" panose="020B0604020202020204" pitchFamily="34" charset="0"/>
              <a:cs typeface="Arial" panose="020B0604020202020204" pitchFamily="34" charset="0"/>
            </a:rPr>
            <a:t>--&gt; Une fois tout le programme de</a:t>
          </a:r>
          <a:r>
            <a:rPr lang="fr-FR" sz="1200" b="1" u="sng" baseline="0">
              <a:latin typeface="Arial" panose="020B0604020202020204" pitchFamily="34" charset="0"/>
              <a:cs typeface="Arial" panose="020B0604020202020204" pitchFamily="34" charset="0"/>
            </a:rPr>
            <a:t> la macro </a:t>
          </a:r>
          <a:r>
            <a:rPr lang="fr-FR" sz="1200" b="1" u="sng">
              <a:latin typeface="Arial" panose="020B0604020202020204" pitchFamily="34" charset="0"/>
              <a:cs typeface="Arial" panose="020B0604020202020204" pitchFamily="34" charset="0"/>
            </a:rPr>
            <a:t>fini : </a:t>
          </a:r>
        </a:p>
        <a:p>
          <a:pPr algn="l"/>
          <a:endParaRPr lang="fr-FR" sz="1200" b="1" u="sng">
            <a:latin typeface="Arial" panose="020B0604020202020204" pitchFamily="34" charset="0"/>
            <a:cs typeface="Arial" panose="020B0604020202020204" pitchFamily="34" charset="0"/>
          </a:endParaRPr>
        </a:p>
        <a:p>
          <a:pPr algn="l"/>
          <a:r>
            <a:rPr lang="fr-FR" sz="1100" b="0">
              <a:latin typeface="Arial" panose="020B0604020202020204" pitchFamily="34" charset="0"/>
              <a:cs typeface="Arial" panose="020B0604020202020204" pitchFamily="34" charset="0"/>
            </a:rPr>
            <a:t>Aller dans le programme de la Macro "Formulaire_de_réponses</a:t>
          </a:r>
          <a:r>
            <a:rPr lang="fr-FR" sz="1100" b="0" baseline="0">
              <a:latin typeface="Arial" panose="020B0604020202020204" pitchFamily="34" charset="0"/>
              <a:cs typeface="Arial" panose="020B0604020202020204" pitchFamily="34" charset="0"/>
            </a:rPr>
            <a:t>"</a:t>
          </a:r>
          <a:r>
            <a:rPr lang="fr-FR" sz="1100" b="0">
              <a:latin typeface="Arial" panose="020B0604020202020204" pitchFamily="34" charset="0"/>
              <a:cs typeface="Arial" panose="020B0604020202020204" pitchFamily="34" charset="0"/>
            </a:rPr>
            <a:t> et remettre les </a:t>
          </a:r>
          <a:r>
            <a:rPr lang="fr-FR" sz="1100" b="0" u="sng">
              <a:latin typeface="Arial" panose="020B0604020202020204" pitchFamily="34" charset="0"/>
              <a:cs typeface="Arial" panose="020B0604020202020204" pitchFamily="34" charset="0"/>
            </a:rPr>
            <a:t>formules pour les protection </a:t>
          </a:r>
          <a:r>
            <a:rPr lang="fr-FR" sz="1100" b="0">
              <a:latin typeface="Arial" panose="020B0604020202020204" pitchFamily="34" charset="0"/>
              <a:cs typeface="Arial" panose="020B0604020202020204" pitchFamily="34" charset="0"/>
            </a:rPr>
            <a:t>!! (enlever les </a:t>
          </a:r>
          <a:r>
            <a:rPr lang="fr-FR" sz="1100" b="0" u="none">
              <a:latin typeface="Arial" panose="020B0604020202020204" pitchFamily="34" charset="0"/>
              <a:cs typeface="Arial" panose="020B0604020202020204" pitchFamily="34" charset="0"/>
            </a:rPr>
            <a:t>" </a:t>
          </a:r>
          <a:r>
            <a:rPr lang="fr-FR" sz="1600" b="1" u="none">
              <a:latin typeface="Arial" panose="020B0604020202020204" pitchFamily="34" charset="0"/>
              <a:cs typeface="Arial" panose="020B0604020202020204" pitchFamily="34" charset="0"/>
            </a:rPr>
            <a:t>'</a:t>
          </a:r>
          <a:r>
            <a:rPr lang="fr-FR" sz="1100" b="0">
              <a:latin typeface="Arial" panose="020B0604020202020204" pitchFamily="34" charset="0"/>
              <a:cs typeface="Arial" panose="020B0604020202020204" pitchFamily="34" charset="0"/>
            </a:rPr>
            <a:t> " pour les commentaires</a:t>
          </a:r>
        </a:p>
        <a:p>
          <a:pPr algn="l"/>
          <a:endParaRPr lang="fr-FR" sz="1100">
            <a:latin typeface="Arial" panose="020B0604020202020204" pitchFamily="34" charset="0"/>
            <a:cs typeface="Arial" panose="020B0604020202020204" pitchFamily="34" charset="0"/>
          </a:endParaRPr>
        </a:p>
        <a:p>
          <a:pPr algn="l" eaLnBrk="1" fontAlgn="auto" latinLnBrk="0" hangingPunct="1"/>
          <a:endParaRPr lang="fr-FR" sz="1100" baseline="0">
            <a:solidFill>
              <a:schemeClr val="dk1"/>
            </a:solidFill>
            <a:latin typeface="Arial" panose="020B0604020202020204" pitchFamily="34" charset="0"/>
            <a:ea typeface="+mn-ea"/>
            <a:cs typeface="Arial" panose="020B0604020202020204" pitchFamily="34" charset="0"/>
          </a:endParaRPr>
        </a:p>
        <a:p>
          <a:pPr algn="l"/>
          <a:endParaRPr lang="fr-FR" sz="1100" baseline="0">
            <a:solidFill>
              <a:schemeClr val="dk1"/>
            </a:solidFill>
            <a:latin typeface="Arial" panose="020B0604020202020204" pitchFamily="34" charset="0"/>
            <a:ea typeface="+mn-ea"/>
            <a:cs typeface="Arial" panose="020B0604020202020204" pitchFamily="34" charset="0"/>
          </a:endParaRPr>
        </a:p>
        <a:p>
          <a:pPr algn="l"/>
          <a:r>
            <a:rPr lang="fr-FR" sz="1200" b="1" u="sng" baseline="0">
              <a:solidFill>
                <a:schemeClr val="dk1"/>
              </a:solidFill>
              <a:effectLst/>
              <a:latin typeface="Arial" panose="020B0604020202020204" pitchFamily="34" charset="0"/>
              <a:ea typeface="+mn-ea"/>
              <a:cs typeface="Arial" panose="020B0604020202020204" pitchFamily="34" charset="0"/>
            </a:rPr>
            <a:t>--&gt; MACRO pour VALIDATION </a:t>
          </a:r>
          <a:r>
            <a:rPr lang="fr-FR" sz="1100" baseline="0">
              <a:solidFill>
                <a:schemeClr val="dk1"/>
              </a:solidFill>
              <a:effectLst/>
              <a:latin typeface="Arial" panose="020B0604020202020204" pitchFamily="34" charset="0"/>
              <a:ea typeface="+mn-ea"/>
              <a:cs typeface="Arial" panose="020B0604020202020204" pitchFamily="34" charset="0"/>
            </a:rPr>
            <a:t>: </a:t>
          </a:r>
          <a:endParaRPr lang="fr-FR">
            <a:effectLst/>
            <a:latin typeface="Arial" panose="020B0604020202020204" pitchFamily="34" charset="0"/>
            <a:cs typeface="Arial" panose="020B0604020202020204" pitchFamily="34" charset="0"/>
          </a:endParaRPr>
        </a:p>
        <a:p>
          <a:pPr algn="l"/>
          <a:endParaRPr lang="fr-FR" sz="1100" baseline="0">
            <a:solidFill>
              <a:schemeClr val="dk1"/>
            </a:solidFill>
            <a:effectLst/>
            <a:latin typeface="Arial" panose="020B0604020202020204" pitchFamily="34" charset="0"/>
            <a:ea typeface="+mn-ea"/>
            <a:cs typeface="Arial" panose="020B0604020202020204" pitchFamily="34" charset="0"/>
          </a:endParaRPr>
        </a:p>
        <a:p>
          <a:pPr algn="l"/>
          <a:r>
            <a:rPr lang="fr-FR" sz="1100" baseline="0">
              <a:solidFill>
                <a:schemeClr val="dk1"/>
              </a:solidFill>
              <a:effectLst/>
              <a:latin typeface="Arial" panose="020B0604020202020204" pitchFamily="34" charset="0"/>
              <a:ea typeface="+mn-ea"/>
              <a:cs typeface="Arial" panose="020B0604020202020204" pitchFamily="34" charset="0"/>
            </a:rPr>
            <a:t>Trouver comment faire fonctionner la partie sur la colonne de validation : </a:t>
          </a:r>
        </a:p>
        <a:p>
          <a:pPr algn="l"/>
          <a:endParaRPr lang="fr-FR" sz="1100" baseline="0">
            <a:solidFill>
              <a:schemeClr val="dk1"/>
            </a:solidFill>
            <a:effectLst/>
            <a:latin typeface="Arial" panose="020B0604020202020204" pitchFamily="34" charset="0"/>
            <a:ea typeface="+mn-ea"/>
            <a:cs typeface="Arial" panose="020B0604020202020204" pitchFamily="34" charset="0"/>
          </a:endParaRPr>
        </a:p>
        <a:p>
          <a:pPr algn="l"/>
          <a:r>
            <a:rPr lang="fr-FR" sz="1100" baseline="0">
              <a:solidFill>
                <a:schemeClr val="dk1"/>
              </a:solidFill>
              <a:effectLst/>
              <a:latin typeface="Arial" panose="020B0604020202020204" pitchFamily="34" charset="0"/>
              <a:ea typeface="+mn-ea"/>
              <a:cs typeface="Arial" panose="020B0604020202020204" pitchFamily="34" charset="0"/>
            </a:rPr>
            <a:t>- copier la cellule K5 (où il y a le nom de la série_liste)</a:t>
          </a:r>
          <a:endParaRPr lang="fr-FR">
            <a:effectLst/>
            <a:latin typeface="Arial" panose="020B0604020202020204" pitchFamily="34" charset="0"/>
            <a:cs typeface="Arial" panose="020B0604020202020204" pitchFamily="34" charset="0"/>
          </a:endParaRPr>
        </a:p>
        <a:p>
          <a:pPr algn="l"/>
          <a:r>
            <a:rPr lang="fr-FR" sz="1100" baseline="0">
              <a:solidFill>
                <a:schemeClr val="dk1"/>
              </a:solidFill>
              <a:effectLst/>
              <a:latin typeface="Arial" panose="020B0604020202020204" pitchFamily="34" charset="0"/>
              <a:ea typeface="+mn-ea"/>
              <a:cs typeface="Arial" panose="020B0604020202020204" pitchFamily="34" charset="0"/>
            </a:rPr>
            <a:t>- coller </a:t>
          </a:r>
          <a:r>
            <a:rPr lang="fr-FR" sz="1100" u="sng" baseline="0">
              <a:solidFill>
                <a:schemeClr val="dk1"/>
              </a:solidFill>
              <a:effectLst/>
              <a:latin typeface="Arial" panose="020B0604020202020204" pitchFamily="34" charset="0"/>
              <a:ea typeface="+mn-ea"/>
              <a:cs typeface="Arial" panose="020B0604020202020204" pitchFamily="34" charset="0"/>
            </a:rPr>
            <a:t>en valeur </a:t>
          </a:r>
          <a:r>
            <a:rPr lang="fr-FR" sz="1100" baseline="0">
              <a:solidFill>
                <a:schemeClr val="dk1"/>
              </a:solidFill>
              <a:effectLst/>
              <a:latin typeface="Arial" panose="020B0604020202020204" pitchFamily="34" charset="0"/>
              <a:ea typeface="+mn-ea"/>
              <a:cs typeface="Arial" panose="020B0604020202020204" pitchFamily="34" charset="0"/>
            </a:rPr>
            <a:t>dans la cellule K6 </a:t>
          </a:r>
          <a:endParaRPr lang="fr-FR">
            <a:effectLst/>
            <a:latin typeface="Arial" panose="020B0604020202020204" pitchFamily="34" charset="0"/>
            <a:cs typeface="Arial" panose="020B0604020202020204" pitchFamily="34" charset="0"/>
          </a:endParaRPr>
        </a:p>
        <a:p>
          <a:pPr algn="l"/>
          <a:r>
            <a:rPr lang="fr-FR" sz="1100" baseline="0">
              <a:solidFill>
                <a:schemeClr val="dk1"/>
              </a:solidFill>
              <a:effectLst/>
              <a:latin typeface="Arial" panose="020B0604020202020204" pitchFamily="34" charset="0"/>
              <a:ea typeface="+mn-ea"/>
              <a:cs typeface="Arial" panose="020B0604020202020204" pitchFamily="34" charset="0"/>
            </a:rPr>
            <a:t>- copier </a:t>
          </a:r>
          <a:r>
            <a:rPr lang="fr-FR" sz="1100" u="sng" baseline="0">
              <a:solidFill>
                <a:schemeClr val="dk1"/>
              </a:solidFill>
              <a:effectLst/>
              <a:latin typeface="Arial" panose="020B0604020202020204" pitchFamily="34" charset="0"/>
              <a:ea typeface="+mn-ea"/>
              <a:cs typeface="Arial" panose="020B0604020202020204" pitchFamily="34" charset="0"/>
            </a:rPr>
            <a:t>le texte </a:t>
          </a:r>
          <a:r>
            <a:rPr lang="fr-FR" sz="1100" baseline="0">
              <a:solidFill>
                <a:schemeClr val="dk1"/>
              </a:solidFill>
              <a:effectLst/>
              <a:latin typeface="Arial" panose="020B0604020202020204" pitchFamily="34" charset="0"/>
              <a:ea typeface="+mn-ea"/>
              <a:cs typeface="Arial" panose="020B0604020202020204" pitchFamily="34" charset="0"/>
            </a:rPr>
            <a:t>de la cellule K6</a:t>
          </a:r>
          <a:endParaRPr lang="fr-FR">
            <a:effectLst/>
            <a:latin typeface="Arial" panose="020B0604020202020204" pitchFamily="34" charset="0"/>
            <a:cs typeface="Arial" panose="020B0604020202020204" pitchFamily="34" charset="0"/>
          </a:endParaRPr>
        </a:p>
        <a:p>
          <a:pPr algn="l"/>
          <a:r>
            <a:rPr lang="fr-FR" sz="1100" baseline="0">
              <a:solidFill>
                <a:schemeClr val="dk1"/>
              </a:solidFill>
              <a:effectLst/>
              <a:latin typeface="Arial" panose="020B0604020202020204" pitchFamily="34" charset="0"/>
              <a:ea typeface="+mn-ea"/>
              <a:cs typeface="Arial" panose="020B0604020202020204" pitchFamily="34" charset="0"/>
            </a:rPr>
            <a:t>- coller ce texte (le nom de la fiche_série) dans l'endroit spécifier dans la cellule validation</a:t>
          </a:r>
          <a:endParaRPr lang="fr-FR">
            <a:effectLst/>
            <a:latin typeface="Arial" panose="020B0604020202020204" pitchFamily="34" charset="0"/>
            <a:cs typeface="Arial" panose="020B0604020202020204" pitchFamily="34" charset="0"/>
          </a:endParaRPr>
        </a:p>
        <a:p>
          <a:pPr algn="l"/>
          <a:r>
            <a:rPr lang="fr-FR" sz="1100" baseline="0">
              <a:solidFill>
                <a:schemeClr val="dk1"/>
              </a:solidFill>
              <a:effectLst/>
              <a:latin typeface="Arial" panose="020B0604020202020204" pitchFamily="34" charset="0"/>
              <a:ea typeface="+mn-ea"/>
              <a:cs typeface="Arial" panose="020B0604020202020204" pitchFamily="34" charset="0"/>
            </a:rPr>
            <a:t>- dérouler la cellule </a:t>
          </a:r>
        </a:p>
        <a:p>
          <a:pPr algn="l"/>
          <a:r>
            <a:rPr lang="fr-FR" sz="1100" baseline="0">
              <a:solidFill>
                <a:schemeClr val="dk1"/>
              </a:solidFill>
              <a:effectLst/>
              <a:latin typeface="Arial" panose="020B0604020202020204" pitchFamily="34" charset="0"/>
              <a:ea typeface="+mn-ea"/>
              <a:cs typeface="Arial" panose="020B0604020202020204" pitchFamily="34" charset="0"/>
            </a:rPr>
            <a:t>+ faire la copie dans le base de donné en même temps !! </a:t>
          </a:r>
        </a:p>
        <a:p>
          <a:pPr algn="l"/>
          <a:endParaRPr lang="fr-FR" sz="1100" baseline="0">
            <a:solidFill>
              <a:schemeClr val="dk1"/>
            </a:solidFill>
            <a:effectLst/>
            <a:latin typeface="Arial" panose="020B0604020202020204" pitchFamily="34" charset="0"/>
            <a:ea typeface="+mn-ea"/>
            <a:cs typeface="Arial" panose="020B0604020202020204" pitchFamily="34" charset="0"/>
          </a:endParaRPr>
        </a:p>
        <a:p>
          <a:pPr algn="l"/>
          <a:endParaRPr lang="fr-FR" sz="1100" baseline="0">
            <a:solidFill>
              <a:schemeClr val="dk1"/>
            </a:solidFill>
            <a:effectLst/>
            <a:latin typeface="Arial" panose="020B0604020202020204" pitchFamily="34" charset="0"/>
            <a:ea typeface="+mn-ea"/>
            <a:cs typeface="Arial" panose="020B0604020202020204" pitchFamily="34" charset="0"/>
          </a:endParaRPr>
        </a:p>
        <a:p>
          <a:pPr algn="l"/>
          <a:endParaRPr lang="fr-FR" sz="1100" baseline="0">
            <a:solidFill>
              <a:schemeClr val="dk1"/>
            </a:solidFill>
            <a:latin typeface="Arial" panose="020B0604020202020204" pitchFamily="34" charset="0"/>
            <a:ea typeface="+mn-ea"/>
            <a:cs typeface="Arial" panose="020B0604020202020204" pitchFamily="34" charset="0"/>
          </a:endParaRPr>
        </a:p>
        <a:p>
          <a:pPr algn="l"/>
          <a:r>
            <a:rPr lang="fr-FR" sz="1100" b="1" u="sng" baseline="0">
              <a:solidFill>
                <a:schemeClr val="dk1"/>
              </a:solidFill>
              <a:latin typeface="Arial" panose="020B0604020202020204" pitchFamily="34" charset="0"/>
              <a:ea typeface="+mn-ea"/>
              <a:cs typeface="Arial" panose="020B0604020202020204" pitchFamily="34" charset="0"/>
            </a:rPr>
            <a:t>--&gt;</a:t>
          </a:r>
          <a:r>
            <a:rPr lang="fr-FR" sz="1100" u="sng" baseline="0">
              <a:solidFill>
                <a:schemeClr val="dk1"/>
              </a:solidFill>
              <a:latin typeface="Arial" panose="020B0604020202020204" pitchFamily="34" charset="0"/>
              <a:ea typeface="+mn-ea"/>
              <a:cs typeface="Arial" panose="020B0604020202020204" pitchFamily="34" charset="0"/>
            </a:rPr>
            <a:t> </a:t>
          </a:r>
          <a:r>
            <a:rPr lang="fr-FR" sz="1100" b="1" u="sng" baseline="0">
              <a:solidFill>
                <a:schemeClr val="dk1"/>
              </a:solidFill>
              <a:effectLst/>
              <a:latin typeface="Arial" panose="020B0604020202020204" pitchFamily="34" charset="0"/>
              <a:ea typeface="+mn-ea"/>
              <a:cs typeface="Arial" panose="020B0604020202020204" pitchFamily="34" charset="0"/>
            </a:rPr>
            <a:t>MACRO pour RÉINITIALISATION </a:t>
          </a:r>
          <a:r>
            <a:rPr lang="fr-FR" sz="1100" u="sng" baseline="0">
              <a:solidFill>
                <a:schemeClr val="dk1"/>
              </a:solidFill>
              <a:latin typeface="Arial" panose="020B0604020202020204" pitchFamily="34" charset="0"/>
              <a:ea typeface="+mn-ea"/>
              <a:cs typeface="Arial" panose="020B0604020202020204" pitchFamily="34" charset="0"/>
            </a:rPr>
            <a:t>: </a:t>
          </a:r>
        </a:p>
        <a:p>
          <a:pPr algn="l"/>
          <a:endParaRPr lang="fr-FR" sz="1100" baseline="0">
            <a:solidFill>
              <a:schemeClr val="dk1"/>
            </a:solidFill>
            <a:effectLst/>
            <a:latin typeface="Arial" panose="020B0604020202020204" pitchFamily="34" charset="0"/>
            <a:ea typeface="+mn-ea"/>
            <a:cs typeface="Arial" panose="020B0604020202020204" pitchFamily="34" charset="0"/>
          </a:endParaRPr>
        </a:p>
        <a:p>
          <a:pPr algn="l"/>
          <a:r>
            <a:rPr lang="fr-FR" sz="1100" baseline="0">
              <a:solidFill>
                <a:schemeClr val="dk1"/>
              </a:solidFill>
              <a:effectLst/>
              <a:latin typeface="Arial" panose="020B0604020202020204" pitchFamily="34" charset="0"/>
              <a:ea typeface="+mn-ea"/>
              <a:cs typeface="Arial" panose="020B0604020202020204" pitchFamily="34" charset="0"/>
            </a:rPr>
            <a:t>Faire une macro pour réinnitialiser le tableaux, effacer : </a:t>
          </a:r>
        </a:p>
        <a:p>
          <a:pPr algn="l"/>
          <a:r>
            <a:rPr lang="fr-FR" sz="1100" baseline="0">
              <a:solidFill>
                <a:schemeClr val="dk1"/>
              </a:solidFill>
              <a:effectLst/>
              <a:latin typeface="Arial" panose="020B0604020202020204" pitchFamily="34" charset="0"/>
              <a:ea typeface="+mn-ea"/>
              <a:cs typeface="Arial" panose="020B0604020202020204" pitchFamily="34" charset="0"/>
            </a:rPr>
            <a:t>- la colone de corrigé </a:t>
          </a:r>
        </a:p>
        <a:p>
          <a:pPr algn="l"/>
          <a:r>
            <a:rPr lang="fr-FR" sz="1100" baseline="0">
              <a:solidFill>
                <a:schemeClr val="dk1"/>
              </a:solidFill>
              <a:effectLst/>
              <a:latin typeface="Arial" panose="020B0604020202020204" pitchFamily="34" charset="0"/>
              <a:ea typeface="+mn-ea"/>
              <a:cs typeface="Arial" panose="020B0604020202020204" pitchFamily="34" charset="0"/>
            </a:rPr>
            <a:t>- la colonne de validation (sûr ? normalement oui car il y a la macro validation qui réécrit la formule à chaque fois)</a:t>
          </a:r>
        </a:p>
        <a:p>
          <a:pPr algn="l"/>
          <a:r>
            <a:rPr lang="fr-FR" sz="1100" baseline="0">
              <a:solidFill>
                <a:schemeClr val="dk1"/>
              </a:solidFill>
              <a:effectLst/>
              <a:latin typeface="Arial" panose="020B0604020202020204" pitchFamily="34" charset="0"/>
              <a:ea typeface="+mn-ea"/>
              <a:cs typeface="Arial" panose="020B0604020202020204" pitchFamily="34" charset="0"/>
            </a:rPr>
            <a:t>- la colonne des réponses </a:t>
          </a:r>
        </a:p>
        <a:p>
          <a:pPr algn="l"/>
          <a:r>
            <a:rPr lang="fr-FR" sz="1100" baseline="0">
              <a:solidFill>
                <a:schemeClr val="dk1"/>
              </a:solidFill>
              <a:effectLst/>
              <a:latin typeface="Arial" panose="020B0604020202020204" pitchFamily="34" charset="0"/>
              <a:ea typeface="+mn-ea"/>
              <a:cs typeface="Arial" panose="020B0604020202020204" pitchFamily="34" charset="0"/>
            </a:rPr>
            <a:t>- le numéro de la fiche + la série + le nom et prénom </a:t>
          </a:r>
        </a:p>
        <a:p>
          <a:pPr algn="l"/>
          <a:endParaRPr lang="fr-FR" sz="1100" baseline="0">
            <a:solidFill>
              <a:schemeClr val="dk1"/>
            </a:solidFill>
            <a:effectLst/>
            <a:latin typeface="Arial" panose="020B0604020202020204" pitchFamily="34" charset="0"/>
            <a:ea typeface="+mn-ea"/>
            <a:cs typeface="Arial" panose="020B0604020202020204" pitchFamily="34" charset="0"/>
          </a:endParaRPr>
        </a:p>
        <a:p>
          <a:pPr algn="l"/>
          <a:endParaRPr lang="fr-FR" sz="1100" baseline="0">
            <a:solidFill>
              <a:schemeClr val="dk1"/>
            </a:solidFill>
            <a:effectLst/>
            <a:latin typeface="Arial" panose="020B0604020202020204" pitchFamily="34" charset="0"/>
            <a:ea typeface="+mn-ea"/>
            <a:cs typeface="Arial" panose="020B0604020202020204" pitchFamily="34" charset="0"/>
          </a:endParaRPr>
        </a:p>
        <a:p>
          <a:pPr algn="l"/>
          <a:endParaRPr lang="fr-FR" sz="1100" baseline="0">
            <a:solidFill>
              <a:schemeClr val="dk1"/>
            </a:solidFill>
            <a:effectLst/>
            <a:latin typeface="Arial" panose="020B0604020202020204" pitchFamily="34" charset="0"/>
            <a:ea typeface="+mn-ea"/>
            <a:cs typeface="Arial" panose="020B0604020202020204" pitchFamily="34" charset="0"/>
          </a:endParaRPr>
        </a:p>
        <a:p>
          <a:pPr algn="l"/>
          <a:r>
            <a:rPr lang="fr-FR" sz="1100" b="1" u="sng" baseline="0">
              <a:solidFill>
                <a:schemeClr val="dk1"/>
              </a:solidFill>
              <a:effectLst/>
              <a:latin typeface="Arial" panose="020B0604020202020204" pitchFamily="34" charset="0"/>
              <a:ea typeface="+mn-ea"/>
              <a:cs typeface="Arial" panose="020B0604020202020204" pitchFamily="34" charset="0"/>
            </a:rPr>
            <a:t>Truc à demander à papa : </a:t>
          </a:r>
        </a:p>
        <a:p>
          <a:pPr algn="l"/>
          <a:endParaRPr lang="fr-FR" sz="1100" baseline="0">
            <a:solidFill>
              <a:schemeClr val="dk1"/>
            </a:solidFill>
            <a:effectLst/>
            <a:latin typeface="Arial" panose="020B0604020202020204" pitchFamily="34" charset="0"/>
            <a:ea typeface="+mn-ea"/>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Arial" panose="020B0604020202020204" pitchFamily="34" charset="0"/>
              <a:ea typeface="+mn-ea"/>
              <a:cs typeface="Arial" panose="020B0604020202020204" pitchFamily="34" charset="0"/>
            </a:rPr>
            <a:t>1 --&gt; Est ce qu'il faut aussi que je récupère les réponses "corrigées" qu'ils rentrent après avoir validé leur réponses ? Parce que en soit ça sera toujours les réponses justes dans cette colonne vu qu'ils doivent aller chercher la correction eux même ? </a:t>
          </a:r>
        </a:p>
        <a:p>
          <a:pPr marL="0" marR="0" lvl="0" indent="0" algn="l" defTabSz="914400" eaLnBrk="1" fontAlgn="auto" latinLnBrk="0" hangingPunct="1">
            <a:lnSpc>
              <a:spcPct val="100000"/>
            </a:lnSpc>
            <a:spcBef>
              <a:spcPts val="0"/>
            </a:spcBef>
            <a:spcAft>
              <a:spcPts val="0"/>
            </a:spcAft>
            <a:buClrTx/>
            <a:buSzTx/>
            <a:buFontTx/>
            <a:buNone/>
            <a:tabLst/>
            <a:defRPr/>
          </a:pPr>
          <a:endParaRPr lang="fr-FR" sz="1100" baseline="0">
            <a:solidFill>
              <a:schemeClr val="dk1"/>
            </a:solidFill>
            <a:effectLst/>
            <a:latin typeface="Arial" panose="020B0604020202020204" pitchFamily="34" charset="0"/>
            <a:ea typeface="+mn-ea"/>
            <a:cs typeface="Arial" panose="020B0604020202020204" pitchFamily="34" charset="0"/>
          </a:endParaRPr>
        </a:p>
        <a:p>
          <a:pPr algn="l"/>
          <a:r>
            <a:rPr lang="fr-FR" sz="1100" baseline="0">
              <a:solidFill>
                <a:schemeClr val="dk1"/>
              </a:solidFill>
              <a:effectLst/>
              <a:latin typeface="Arial" panose="020B0604020202020204" pitchFamily="34" charset="0"/>
              <a:ea typeface="+mn-ea"/>
              <a:cs typeface="Arial" panose="020B0604020202020204" pitchFamily="34" charset="0"/>
            </a:rPr>
            <a:t>2 --&gt; Si un même élève répond plusieurs fois à la même fiche de la même série, c'est sa dernière tentative qui sera prise en compte dans les formules des feuilles de série. Il pourra donc tricher en refaisant le formulaire une fois qu'il a vu les réponses. </a:t>
          </a:r>
        </a:p>
        <a:p>
          <a:pPr algn="l"/>
          <a:r>
            <a:rPr lang="fr-FR" sz="1100" baseline="0">
              <a:solidFill>
                <a:schemeClr val="dk1"/>
              </a:solidFill>
              <a:effectLst/>
              <a:latin typeface="Arial" panose="020B0604020202020204" pitchFamily="34" charset="0"/>
              <a:ea typeface="+mn-ea"/>
              <a:cs typeface="Arial" panose="020B0604020202020204" pitchFamily="34" charset="0"/>
            </a:rPr>
            <a:t>Est ce que je fais un truc pour afficher ceux qui ont enregistré plusieurs fois de suite la même fiche de la même série ?? </a:t>
          </a:r>
        </a:p>
        <a:p>
          <a:pPr algn="l"/>
          <a:endParaRPr lang="fr-FR" sz="1100" baseline="0">
            <a:solidFill>
              <a:schemeClr val="dk1"/>
            </a:solidFill>
            <a:effectLst/>
            <a:latin typeface="Arial" panose="020B0604020202020204" pitchFamily="34" charset="0"/>
            <a:ea typeface="+mn-ea"/>
            <a:cs typeface="Arial" panose="020B0604020202020204" pitchFamily="34" charset="0"/>
          </a:endParaRPr>
        </a:p>
        <a:p>
          <a:pPr algn="l"/>
          <a:r>
            <a:rPr lang="fr-FR" sz="1100" baseline="0">
              <a:solidFill>
                <a:schemeClr val="dk1"/>
              </a:solidFill>
              <a:effectLst/>
              <a:latin typeface="Arial" panose="020B0604020202020204" pitchFamily="34" charset="0"/>
              <a:ea typeface="+mn-ea"/>
              <a:cs typeface="Arial" panose="020B0604020202020204" pitchFamily="34" charset="0"/>
            </a:rPr>
            <a:t>Voir pour faire un message d'erreur si il y a 2 fois la meme valeur dans les cellules de la colonne pour formule ET VERIFIER si le message s'affiche après avoir appuyé sur le bouton ! (ça le fait pas sur le truc de mon compte bancaire donc vérifier...)</a:t>
          </a:r>
        </a:p>
        <a:p>
          <a:pPr algn="l"/>
          <a:endParaRPr lang="fr-FR" sz="1100" baseline="0">
            <a:solidFill>
              <a:schemeClr val="dk1"/>
            </a:solidFill>
            <a:effectLst/>
            <a:latin typeface="Arial" panose="020B0604020202020204" pitchFamily="34" charset="0"/>
            <a:ea typeface="+mn-ea"/>
            <a:cs typeface="Arial" panose="020B0604020202020204" pitchFamily="34" charset="0"/>
          </a:endParaRPr>
        </a:p>
        <a:p>
          <a:pPr algn="l"/>
          <a:endParaRPr lang="fr-FR" sz="1100" baseline="0">
            <a:solidFill>
              <a:schemeClr val="dk1"/>
            </a:solidFill>
            <a:effectLst/>
            <a:latin typeface="Arial" panose="020B0604020202020204" pitchFamily="34" charset="0"/>
            <a:ea typeface="+mn-ea"/>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Arial" panose="020B0604020202020204" pitchFamily="34" charset="0"/>
              <a:ea typeface="+mn-ea"/>
              <a:cs typeface="Arial" panose="020B0604020202020204" pitchFamily="34" charset="0"/>
            </a:rPr>
            <a:t>3 --&gt; Il y a des trucs qu'il faut absolument que les élèves fasses sinon certaines choses ne marcheront pas très bien ou ils pourront tricher : </a:t>
          </a:r>
        </a:p>
        <a:p>
          <a:pPr marL="0" marR="0" lvl="0" indent="0" algn="l"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Arial" panose="020B0604020202020204" pitchFamily="34" charset="0"/>
              <a:ea typeface="+mn-ea"/>
              <a:cs typeface="Arial" panose="020B0604020202020204" pitchFamily="34" charset="0"/>
            </a:rPr>
            <a:t>- Il faut évidement que l'élève enregistre le ficher avant de le fermer sinon ses réponses ne seront pas enregistré (logique)</a:t>
          </a:r>
          <a:endParaRPr lang="fr-FR">
            <a:effectLst/>
            <a:latin typeface="Arial" panose="020B0604020202020204" pitchFamily="34" charset="0"/>
            <a:cs typeface="Arial" panose="020B0604020202020204" pitchFamily="34" charset="0"/>
          </a:endParaRPr>
        </a:p>
        <a:p>
          <a:pPr algn="l"/>
          <a:r>
            <a:rPr lang="fr-FR" sz="1100" baseline="0">
              <a:solidFill>
                <a:schemeClr val="dk1"/>
              </a:solidFill>
              <a:effectLst/>
              <a:latin typeface="Arial" panose="020B0604020202020204" pitchFamily="34" charset="0"/>
              <a:ea typeface="+mn-ea"/>
              <a:cs typeface="Arial" panose="020B0604020202020204" pitchFamily="34" charset="0"/>
            </a:rPr>
            <a:t>- Il faut que les élèves cliquent sur le bouton pour effacer le tableau avant de remplir une autre fiche sinon ils auront la validation qui changera mais pour la mauvaise fiche (ça se fera pour la première fiche et pas la nouvelles qu'ils feront)</a:t>
          </a:r>
        </a:p>
        <a:p>
          <a:pPr algn="l"/>
          <a:endParaRPr lang="fr-FR" sz="1100" baseline="0">
            <a:solidFill>
              <a:schemeClr val="dk1"/>
            </a:solidFill>
            <a:effectLst/>
            <a:latin typeface="Arial" panose="020B0604020202020204" pitchFamily="34" charset="0"/>
            <a:ea typeface="+mn-ea"/>
            <a:cs typeface="Arial" panose="020B0604020202020204" pitchFamily="34" charset="0"/>
          </a:endParaRPr>
        </a:p>
        <a:p>
          <a:pPr algn="l"/>
          <a:endParaRPr lang="fr-FR" sz="1100" baseline="0">
            <a:solidFill>
              <a:schemeClr val="dk1"/>
            </a:solidFill>
            <a:effectLst/>
            <a:latin typeface="Arial" panose="020B0604020202020204" pitchFamily="34" charset="0"/>
            <a:ea typeface="+mn-ea"/>
            <a:cs typeface="Arial" panose="020B0604020202020204" pitchFamily="34" charset="0"/>
          </a:endParaRPr>
        </a:p>
        <a:p>
          <a:pPr algn="l"/>
          <a:endParaRPr lang="fr-FR" sz="1100" baseline="0">
            <a:solidFill>
              <a:schemeClr val="dk1"/>
            </a:solidFill>
            <a:effectLst/>
            <a:latin typeface="Arial" panose="020B0604020202020204" pitchFamily="34" charset="0"/>
            <a:ea typeface="+mn-ea"/>
            <a:cs typeface="Arial" panose="020B0604020202020204" pitchFamily="34" charset="0"/>
          </a:endParaRPr>
        </a:p>
        <a:p>
          <a:pPr algn="l"/>
          <a:r>
            <a:rPr lang="fr-FR" sz="1100" b="1" u="sng" baseline="0">
              <a:solidFill>
                <a:schemeClr val="dk1"/>
              </a:solidFill>
              <a:effectLst/>
              <a:latin typeface="Arial" panose="020B0604020202020204" pitchFamily="34" charset="0"/>
              <a:ea typeface="+mn-ea"/>
              <a:cs typeface="Arial" panose="020B0604020202020204" pitchFamily="34" charset="0"/>
            </a:rPr>
            <a:t>--&gt; Consignes ou informations pour Papa après que j'ai vraiment TOUT fini : </a:t>
          </a:r>
        </a:p>
        <a:p>
          <a:pPr algn="l"/>
          <a:endParaRPr lang="fr-FR" sz="1100" baseline="0">
            <a:solidFill>
              <a:schemeClr val="dk1"/>
            </a:solidFill>
            <a:effectLst/>
            <a:latin typeface="Arial" panose="020B0604020202020204" pitchFamily="34" charset="0"/>
            <a:ea typeface="+mn-ea"/>
            <a:cs typeface="Arial" panose="020B0604020202020204" pitchFamily="34" charset="0"/>
          </a:endParaRPr>
        </a:p>
        <a:p>
          <a:pPr algn="l"/>
          <a:r>
            <a:rPr lang="fr-FR" sz="1100" baseline="0">
              <a:solidFill>
                <a:schemeClr val="dk1"/>
              </a:solidFill>
              <a:effectLst/>
              <a:latin typeface="Arial" panose="020B0604020202020204" pitchFamily="34" charset="0"/>
              <a:ea typeface="+mn-ea"/>
              <a:cs typeface="Arial" panose="020B0604020202020204" pitchFamily="34" charset="0"/>
            </a:rPr>
            <a:t>- remplir la liste des élèves dans le tableau de la feuille paramètre (met bien sous la forme "Prénom Nom" sans espace à la fin) et tri les par ordre alphabétique ça sera toujours mieux (c'est pas obligé le tri)</a:t>
          </a:r>
        </a:p>
        <a:p>
          <a:pPr algn="l"/>
          <a:endParaRPr lang="fr-FR" sz="1100" baseline="0">
            <a:solidFill>
              <a:schemeClr val="dk1"/>
            </a:solidFill>
            <a:effectLst/>
            <a:latin typeface="Arial" panose="020B0604020202020204" pitchFamily="34" charset="0"/>
            <a:ea typeface="+mn-ea"/>
            <a:cs typeface="Arial" panose="020B0604020202020204" pitchFamily="34" charset="0"/>
          </a:endParaRPr>
        </a:p>
        <a:p>
          <a:pPr algn="l"/>
          <a:r>
            <a:rPr lang="fr-FR" sz="1100" baseline="0">
              <a:solidFill>
                <a:schemeClr val="dk1"/>
              </a:solidFill>
              <a:effectLst/>
              <a:latin typeface="Arial" panose="020B0604020202020204" pitchFamily="34" charset="0"/>
              <a:ea typeface="+mn-ea"/>
              <a:cs typeface="Arial" panose="020B0604020202020204" pitchFamily="34" charset="0"/>
            </a:rPr>
            <a:t>- remplir les bonnes réponses dans le tableau "Tableau des réponses justes" </a:t>
          </a:r>
        </a:p>
        <a:p>
          <a:pPr algn="l"/>
          <a:endParaRPr lang="fr-FR" sz="1100" baseline="0">
            <a:solidFill>
              <a:schemeClr val="dk1"/>
            </a:solidFill>
            <a:effectLst/>
            <a:latin typeface="Arial" panose="020B0604020202020204" pitchFamily="34" charset="0"/>
            <a:ea typeface="+mn-ea"/>
            <a:cs typeface="Arial" panose="020B0604020202020204" pitchFamily="34" charset="0"/>
          </a:endParaRPr>
        </a:p>
        <a:p>
          <a:pPr algn="l"/>
          <a:r>
            <a:rPr lang="fr-FR" sz="1100" baseline="0">
              <a:solidFill>
                <a:schemeClr val="dk1"/>
              </a:solidFill>
              <a:effectLst/>
              <a:latin typeface="Arial" panose="020B0604020202020204" pitchFamily="34" charset="0"/>
              <a:ea typeface="+mn-ea"/>
              <a:cs typeface="Arial" panose="020B0604020202020204" pitchFamily="34" charset="0"/>
            </a:rPr>
            <a:t>- je te conseil de garder une copie de ce fichier vide au cas où que les élèves changent quelque chose sans faire exprès et que ça marche plus... </a:t>
          </a:r>
        </a:p>
        <a:p>
          <a:pPr algn="l"/>
          <a:endParaRPr lang="fr-FR" sz="1100" baseline="0">
            <a:solidFill>
              <a:schemeClr val="dk1"/>
            </a:solidFill>
            <a:effectLst/>
            <a:latin typeface="Arial" panose="020B0604020202020204" pitchFamily="34" charset="0"/>
            <a:ea typeface="+mn-ea"/>
            <a:cs typeface="Arial" panose="020B0604020202020204" pitchFamily="34" charset="0"/>
          </a:endParaRPr>
        </a:p>
        <a:p>
          <a:pPr algn="l"/>
          <a:endParaRPr lang="fr-FR" sz="1100" baseline="0">
            <a:solidFill>
              <a:schemeClr val="dk1"/>
            </a:solidFill>
            <a:effectLst/>
            <a:latin typeface="Arial" panose="020B0604020202020204" pitchFamily="34" charset="0"/>
            <a:ea typeface="+mn-ea"/>
            <a:cs typeface="Arial" panose="020B0604020202020204" pitchFamily="34" charset="0"/>
          </a:endParaRPr>
        </a:p>
        <a:p>
          <a:pPr algn="l"/>
          <a:r>
            <a:rPr lang="fr-FR" sz="1100" baseline="0">
              <a:solidFill>
                <a:schemeClr val="dk1"/>
              </a:solidFill>
              <a:effectLst/>
              <a:latin typeface="Arial" panose="020B0604020202020204" pitchFamily="34" charset="0"/>
              <a:ea typeface="+mn-ea"/>
              <a:cs typeface="Arial" panose="020B0604020202020204" pitchFamily="34" charset="0"/>
            </a:rPr>
            <a:t>- </a:t>
          </a:r>
          <a:r>
            <a:rPr lang="fr-FR" sz="1100" b="1" baseline="0">
              <a:solidFill>
                <a:schemeClr val="dk1"/>
              </a:solidFill>
              <a:effectLst/>
              <a:latin typeface="Arial" panose="020B0604020202020204" pitchFamily="34" charset="0"/>
              <a:ea typeface="+mn-ea"/>
              <a:cs typeface="Arial" panose="020B0604020202020204" pitchFamily="34" charset="0"/>
            </a:rPr>
            <a:t>Attention</a:t>
          </a:r>
          <a:r>
            <a:rPr lang="fr-FR" sz="1100" baseline="0">
              <a:solidFill>
                <a:schemeClr val="dk1"/>
              </a:solidFill>
              <a:effectLst/>
              <a:latin typeface="Arial" panose="020B0604020202020204" pitchFamily="34" charset="0"/>
              <a:ea typeface="+mn-ea"/>
              <a:cs typeface="Arial" panose="020B0604020202020204" pitchFamily="34" charset="0"/>
            </a:rPr>
            <a:t> : </a:t>
          </a:r>
        </a:p>
        <a:p>
          <a:pPr algn="l"/>
          <a:r>
            <a:rPr lang="fr-FR" sz="1100" baseline="0">
              <a:solidFill>
                <a:schemeClr val="dk1"/>
              </a:solidFill>
              <a:effectLst/>
              <a:latin typeface="Arial" panose="020B0604020202020204" pitchFamily="34" charset="0"/>
              <a:ea typeface="+mn-ea"/>
              <a:cs typeface="Arial" panose="020B0604020202020204" pitchFamily="34" charset="0"/>
            </a:rPr>
            <a:t>Tu ne peux pratiquement plus changer grand chose maintenant (principalement à causes des macros qui ne se mettent pas à jour si on déplace une cellule ou qu'on change un nom) </a:t>
          </a:r>
        </a:p>
        <a:p>
          <a:pPr algn="l"/>
          <a:r>
            <a:rPr lang="fr-FR" sz="1100" baseline="0">
              <a:solidFill>
                <a:schemeClr val="dk1"/>
              </a:solidFill>
              <a:effectLst/>
              <a:latin typeface="Arial" panose="020B0604020202020204" pitchFamily="34" charset="0"/>
              <a:ea typeface="+mn-ea"/>
              <a:cs typeface="Arial" panose="020B0604020202020204" pitchFamily="34" charset="0"/>
            </a:rPr>
            <a:t>Donc pas de modification des noms de </a:t>
          </a:r>
          <a:r>
            <a:rPr lang="fr-FR" sz="1100" b="0" baseline="0">
              <a:solidFill>
                <a:schemeClr val="dk1"/>
              </a:solidFill>
              <a:effectLst/>
              <a:latin typeface="Arial" panose="020B0604020202020204" pitchFamily="34" charset="0"/>
              <a:ea typeface="+mn-ea"/>
              <a:cs typeface="Arial" panose="020B0604020202020204" pitchFamily="34" charset="0"/>
            </a:rPr>
            <a:t>feuilles</a:t>
          </a:r>
          <a:r>
            <a:rPr lang="fr-FR" sz="1100" baseline="0">
              <a:solidFill>
                <a:schemeClr val="dk1"/>
              </a:solidFill>
              <a:effectLst/>
              <a:latin typeface="Arial" panose="020B0604020202020204" pitchFamily="34" charset="0"/>
              <a:ea typeface="+mn-ea"/>
              <a:cs typeface="Arial" panose="020B0604020202020204" pitchFamily="34" charset="0"/>
            </a:rPr>
            <a:t>, pas </a:t>
          </a:r>
          <a:r>
            <a:rPr lang="fr-FR" sz="1100" b="0" baseline="0">
              <a:solidFill>
                <a:schemeClr val="dk1"/>
              </a:solidFill>
              <a:effectLst/>
              <a:latin typeface="Arial" panose="020B0604020202020204" pitchFamily="34" charset="0"/>
              <a:ea typeface="+mn-ea"/>
              <a:cs typeface="Arial" panose="020B0604020202020204" pitchFamily="34" charset="0"/>
            </a:rPr>
            <a:t>d'ajout</a:t>
          </a:r>
          <a:r>
            <a:rPr lang="fr-FR" sz="1100" baseline="0">
              <a:solidFill>
                <a:schemeClr val="dk1"/>
              </a:solidFill>
              <a:effectLst/>
              <a:latin typeface="Arial" panose="020B0604020202020204" pitchFamily="34" charset="0"/>
              <a:ea typeface="+mn-ea"/>
              <a:cs typeface="Arial" panose="020B0604020202020204" pitchFamily="34" charset="0"/>
            </a:rPr>
            <a:t> de ligne ou colonnes (même vide), etc... et ça surtout dans les feuilles "Formulaire de réponse" et "Récapitulatif de la classe" (je ne sais pas vraiment pour les autres, mais je te conseil de ne pas le faire non plus au cas où)</a:t>
          </a:r>
        </a:p>
        <a:p>
          <a:pPr algn="l"/>
          <a:r>
            <a:rPr lang="fr-FR" sz="1100" baseline="0">
              <a:solidFill>
                <a:schemeClr val="dk1"/>
              </a:solidFill>
              <a:effectLst/>
              <a:latin typeface="Arial" panose="020B0604020202020204" pitchFamily="34" charset="0"/>
              <a:ea typeface="+mn-ea"/>
              <a:cs typeface="Arial" panose="020B0604020202020204" pitchFamily="34" charset="0"/>
            </a:rPr>
            <a:t>Si tu as vraiment besoin de faire un changement, demande moi avant pour que je vois si c'est possible et que j'adapte les programmes et formules. </a:t>
          </a:r>
        </a:p>
        <a:p>
          <a:pPr algn="l"/>
          <a:endParaRPr lang="fr-FR" sz="1100" baseline="0">
            <a:solidFill>
              <a:schemeClr val="dk1"/>
            </a:solidFill>
            <a:effectLst/>
            <a:latin typeface="Arial" panose="020B0604020202020204" pitchFamily="34" charset="0"/>
            <a:ea typeface="+mn-ea"/>
            <a:cs typeface="Arial" panose="020B0604020202020204" pitchFamily="34" charset="0"/>
          </a:endParaRPr>
        </a:p>
        <a:p>
          <a:pPr algn="l"/>
          <a:r>
            <a:rPr lang="fr-FR" sz="1100" baseline="0">
              <a:solidFill>
                <a:schemeClr val="dk1"/>
              </a:solidFill>
              <a:effectLst/>
              <a:latin typeface="Arial" panose="020B0604020202020204" pitchFamily="34" charset="0"/>
              <a:ea typeface="+mn-ea"/>
              <a:cs typeface="Arial" panose="020B0604020202020204" pitchFamily="34" charset="0"/>
            </a:rPr>
            <a:t>- Si jamais tu en as besoin, le mot de passe pour la protection des feuilles est : "MonPapaChéri"  ;-) </a:t>
          </a:r>
        </a:p>
        <a:p>
          <a:pPr algn="l"/>
          <a:endParaRPr lang="fr-FR" sz="1100" baseline="0">
            <a:solidFill>
              <a:schemeClr val="dk1"/>
            </a:solidFill>
            <a:effectLst/>
            <a:latin typeface="Arial" panose="020B0604020202020204" pitchFamily="34" charset="0"/>
            <a:ea typeface="+mn-ea"/>
            <a:cs typeface="Arial" panose="020B0604020202020204" pitchFamily="34" charset="0"/>
          </a:endParaRPr>
        </a:p>
        <a:p>
          <a:pPr algn="l"/>
          <a:r>
            <a:rPr lang="fr-FR" sz="1100" baseline="0">
              <a:solidFill>
                <a:schemeClr val="dk1"/>
              </a:solidFill>
              <a:effectLst/>
              <a:latin typeface="Arial" panose="020B0604020202020204" pitchFamily="34" charset="0"/>
              <a:ea typeface="+mn-ea"/>
              <a:cs typeface="Arial" panose="020B0604020202020204" pitchFamily="34" charset="0"/>
            </a:rPr>
            <a:t>- </a:t>
          </a:r>
        </a:p>
        <a:p>
          <a:pPr algn="l"/>
          <a:r>
            <a:rPr lang="fr-FR" sz="1100" baseline="0">
              <a:solidFill>
                <a:schemeClr val="dk1"/>
              </a:solidFill>
              <a:effectLst/>
              <a:latin typeface="Arial" panose="020B0604020202020204" pitchFamily="34" charset="0"/>
              <a:ea typeface="+mn-ea"/>
              <a:cs typeface="Arial" panose="020B0604020202020204" pitchFamily="34" charset="0"/>
            </a:rPr>
            <a:t> </a:t>
          </a:r>
        </a:p>
        <a:p>
          <a:pPr algn="l"/>
          <a:endParaRPr lang="fr-FR" sz="1100" baseline="0">
            <a:solidFill>
              <a:schemeClr val="dk1"/>
            </a:solidFill>
            <a:effectLst/>
            <a:latin typeface="Arial" panose="020B0604020202020204" pitchFamily="34" charset="0"/>
            <a:ea typeface="+mn-ea"/>
            <a:cs typeface="Arial" panose="020B0604020202020204" pitchFamily="34" charset="0"/>
          </a:endParaRPr>
        </a:p>
        <a:p>
          <a:pPr algn="l"/>
          <a:endParaRPr lang="fr-FR" sz="1100" baseline="0">
            <a:solidFill>
              <a:schemeClr val="dk1"/>
            </a:solidFill>
            <a:effectLst/>
            <a:latin typeface="Arial" panose="020B0604020202020204" pitchFamily="34" charset="0"/>
            <a:ea typeface="+mn-ea"/>
            <a:cs typeface="Arial" panose="020B0604020202020204" pitchFamily="34" charset="0"/>
          </a:endParaRPr>
        </a:p>
        <a:p>
          <a:pPr algn="l"/>
          <a:r>
            <a:rPr lang="fr-FR" sz="1100" b="1" u="sng" baseline="0">
              <a:solidFill>
                <a:schemeClr val="dk1"/>
              </a:solidFill>
              <a:effectLst/>
              <a:latin typeface="Arial" panose="020B0604020202020204" pitchFamily="34" charset="0"/>
              <a:ea typeface="+mn-ea"/>
              <a:cs typeface="Arial" panose="020B0604020202020204" pitchFamily="34" charset="0"/>
            </a:rPr>
            <a:t>Codes des couleurs : </a:t>
          </a:r>
          <a:endParaRPr lang="fr-FR" b="1" u="sng">
            <a:effectLst/>
            <a:latin typeface="Arial" panose="020B0604020202020204" pitchFamily="34" charset="0"/>
            <a:cs typeface="Arial" panose="020B0604020202020204" pitchFamily="34" charset="0"/>
          </a:endParaRPr>
        </a:p>
        <a:p>
          <a:pPr algn="l"/>
          <a:r>
            <a:rPr lang="fr-FR" sz="1100" baseline="0">
              <a:solidFill>
                <a:schemeClr val="dk1"/>
              </a:solidFill>
              <a:effectLst/>
              <a:latin typeface="Arial" panose="020B0604020202020204" pitchFamily="34" charset="0"/>
              <a:ea typeface="+mn-ea"/>
              <a:cs typeface="Arial" panose="020B0604020202020204" pitchFamily="34" charset="0"/>
            </a:rPr>
            <a:t>rose : #F880D0</a:t>
          </a:r>
          <a:endParaRPr lang="fr-FR">
            <a:effectLst/>
            <a:latin typeface="Arial" panose="020B0604020202020204" pitchFamily="34" charset="0"/>
            <a:cs typeface="Arial" panose="020B0604020202020204" pitchFamily="34" charset="0"/>
          </a:endParaRPr>
        </a:p>
        <a:p>
          <a:pPr algn="l"/>
          <a:r>
            <a:rPr lang="fr-FR" sz="1100" baseline="0">
              <a:solidFill>
                <a:schemeClr val="dk1"/>
              </a:solidFill>
              <a:effectLst/>
              <a:latin typeface="Arial" panose="020B0604020202020204" pitchFamily="34" charset="0"/>
              <a:ea typeface="+mn-ea"/>
              <a:cs typeface="Arial" panose="020B0604020202020204" pitchFamily="34" charset="0"/>
            </a:rPr>
            <a:t>rouge : #FF2929</a:t>
          </a:r>
          <a:endParaRPr lang="fr-FR">
            <a:effectLst/>
            <a:latin typeface="Arial" panose="020B0604020202020204" pitchFamily="34" charset="0"/>
            <a:cs typeface="Arial" panose="020B0604020202020204" pitchFamily="34" charset="0"/>
          </a:endParaRPr>
        </a:p>
        <a:p>
          <a:pPr algn="l"/>
          <a:r>
            <a:rPr lang="fr-FR" sz="1100" baseline="0">
              <a:solidFill>
                <a:schemeClr val="dk1"/>
              </a:solidFill>
              <a:effectLst/>
              <a:latin typeface="Arial" panose="020B0604020202020204" pitchFamily="34" charset="0"/>
              <a:ea typeface="+mn-ea"/>
              <a:cs typeface="Arial" panose="020B0604020202020204" pitchFamily="34" charset="0"/>
            </a:rPr>
            <a:t>orange : #FF8F33</a:t>
          </a:r>
        </a:p>
        <a:p>
          <a:pPr algn="l"/>
          <a:r>
            <a:rPr lang="fr-FR" sz="1100" baseline="0">
              <a:solidFill>
                <a:schemeClr val="dk1"/>
              </a:solidFill>
              <a:effectLst/>
              <a:latin typeface="Arial" panose="020B0604020202020204" pitchFamily="34" charset="0"/>
              <a:ea typeface="+mn-ea"/>
              <a:cs typeface="Arial" panose="020B0604020202020204" pitchFamily="34" charset="0"/>
            </a:rPr>
            <a:t>jaune : #FFFF47</a:t>
          </a:r>
          <a:endParaRPr lang="fr-FR">
            <a:effectLst/>
            <a:latin typeface="Arial" panose="020B0604020202020204" pitchFamily="34" charset="0"/>
            <a:cs typeface="Arial" panose="020B0604020202020204" pitchFamily="34" charset="0"/>
          </a:endParaRPr>
        </a:p>
        <a:p>
          <a:pPr algn="l"/>
          <a:r>
            <a:rPr lang="fr-FR" sz="1100" baseline="0">
              <a:solidFill>
                <a:schemeClr val="dk1"/>
              </a:solidFill>
              <a:effectLst/>
              <a:latin typeface="Arial" panose="020B0604020202020204" pitchFamily="34" charset="0"/>
              <a:ea typeface="+mn-ea"/>
              <a:cs typeface="Arial" panose="020B0604020202020204" pitchFamily="34" charset="0"/>
            </a:rPr>
            <a:t>violet : #A365D1</a:t>
          </a:r>
          <a:endParaRPr lang="fr-FR">
            <a:effectLst/>
            <a:latin typeface="Arial" panose="020B0604020202020204" pitchFamily="34" charset="0"/>
            <a:cs typeface="Arial" panose="020B0604020202020204" pitchFamily="34" charset="0"/>
          </a:endParaRPr>
        </a:p>
        <a:p>
          <a:pPr algn="l"/>
          <a:r>
            <a:rPr lang="fr-FR" sz="1100" baseline="0">
              <a:solidFill>
                <a:schemeClr val="dk1"/>
              </a:solidFill>
              <a:effectLst/>
              <a:latin typeface="Arial" panose="020B0604020202020204" pitchFamily="34" charset="0"/>
              <a:ea typeface="+mn-ea"/>
              <a:cs typeface="Arial" panose="020B0604020202020204" pitchFamily="34" charset="0"/>
            </a:rPr>
            <a:t>bleu : #458CDB </a:t>
          </a:r>
          <a:endParaRPr lang="fr-FR">
            <a:effectLst/>
            <a:latin typeface="Arial" panose="020B0604020202020204" pitchFamily="34" charset="0"/>
            <a:cs typeface="Arial" panose="020B0604020202020204" pitchFamily="34" charset="0"/>
          </a:endParaRPr>
        </a:p>
        <a:p>
          <a:pPr algn="l"/>
          <a:r>
            <a:rPr lang="fr-FR" sz="1100" baseline="0">
              <a:solidFill>
                <a:schemeClr val="dk1"/>
              </a:solidFill>
              <a:effectLst/>
              <a:latin typeface="Arial" panose="020B0604020202020204" pitchFamily="34" charset="0"/>
              <a:ea typeface="+mn-ea"/>
              <a:cs typeface="Arial" panose="020B0604020202020204" pitchFamily="34" charset="0"/>
            </a:rPr>
            <a:t>gris : #A9A9A9</a:t>
          </a:r>
          <a:endParaRPr lang="fr-FR">
            <a:effectLst/>
            <a:latin typeface="Arial" panose="020B0604020202020204" pitchFamily="34" charset="0"/>
            <a:cs typeface="Arial" panose="020B0604020202020204" pitchFamily="34" charset="0"/>
          </a:endParaRPr>
        </a:p>
        <a:p>
          <a:pPr algn="l"/>
          <a:r>
            <a:rPr lang="fr-FR" sz="1100" baseline="0">
              <a:solidFill>
                <a:schemeClr val="dk1"/>
              </a:solidFill>
              <a:effectLst/>
              <a:latin typeface="Arial" panose="020B0604020202020204" pitchFamily="34" charset="0"/>
              <a:ea typeface="+mn-ea"/>
              <a:cs typeface="Arial" panose="020B0604020202020204" pitchFamily="34" charset="0"/>
            </a:rPr>
            <a:t>vert : #1DF74C</a:t>
          </a:r>
          <a:endParaRPr lang="fr-FR">
            <a:effectLst/>
            <a:latin typeface="Arial" panose="020B0604020202020204" pitchFamily="34" charset="0"/>
            <a:cs typeface="Arial" panose="020B0604020202020204" pitchFamily="34" charset="0"/>
          </a:endParaRPr>
        </a:p>
        <a:p>
          <a:pPr algn="l"/>
          <a:endParaRPr lang="fr-FR" sz="1100" baseline="0">
            <a:solidFill>
              <a:schemeClr val="dk1"/>
            </a:solidFill>
            <a:effectLst/>
            <a:latin typeface="Arial" panose="020B0604020202020204" pitchFamily="34" charset="0"/>
            <a:ea typeface="+mn-ea"/>
            <a:cs typeface="Arial" panose="020B0604020202020204" pitchFamily="34" charset="0"/>
          </a:endParaRPr>
        </a:p>
      </xdr:txBody>
    </xdr:sp>
    <xdr:clientData/>
  </xdr:twoCellAnchor>
  <mc:AlternateContent xmlns:mc="http://schemas.openxmlformats.org/markup-compatibility/2006">
    <mc:Choice xmlns:a14="http://schemas.microsoft.com/office/drawing/2010/main" Requires="a14">
      <xdr:twoCellAnchor>
        <xdr:from>
          <xdr:col>0</xdr:col>
          <xdr:colOff>238125</xdr:colOff>
          <xdr:row>7</xdr:row>
          <xdr:rowOff>114300</xdr:rowOff>
        </xdr:from>
        <xdr:to>
          <xdr:col>2</xdr:col>
          <xdr:colOff>933450</xdr:colOff>
          <xdr:row>9</xdr:row>
          <xdr:rowOff>209550</xdr:rowOff>
        </xdr:to>
        <xdr:sp macro="" textlink="">
          <xdr:nvSpPr>
            <xdr:cNvPr id="2052" name="Button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00"/>
                  </a:solidFill>
                  <a:latin typeface="Calibri"/>
                  <a:cs typeface="Calibri"/>
                </a:rPr>
                <a:t>Bonne macro : formulaire de réponse </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10</xdr:col>
      <xdr:colOff>2007054</xdr:colOff>
      <xdr:row>0</xdr:row>
      <xdr:rowOff>140150</xdr:rowOff>
    </xdr:from>
    <xdr:to>
      <xdr:col>19</xdr:col>
      <xdr:colOff>110762</xdr:colOff>
      <xdr:row>40</xdr:row>
      <xdr:rowOff>89647</xdr:rowOff>
    </xdr:to>
    <xdr:sp macro="" textlink="">
      <xdr:nvSpPr>
        <xdr:cNvPr id="2" name="ZoneTexte 1">
          <a:extLst>
            <a:ext uri="{FF2B5EF4-FFF2-40B4-BE49-F238E27FC236}">
              <a16:creationId xmlns:a16="http://schemas.microsoft.com/office/drawing/2014/main" id="{00000000-0008-0000-0100-000002000000}"/>
            </a:ext>
          </a:extLst>
        </xdr:cNvPr>
        <xdr:cNvSpPr txBox="1"/>
      </xdr:nvSpPr>
      <xdr:spPr>
        <a:xfrm>
          <a:off x="9564301" y="140150"/>
          <a:ext cx="7418037" cy="77756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aseline="0">
            <a:solidFill>
              <a:schemeClr val="dk1"/>
            </a:solidFill>
            <a:latin typeface="+mn-lt"/>
            <a:ea typeface="+mn-ea"/>
            <a:cs typeface="+mn-cs"/>
          </a:endParaRPr>
        </a:p>
        <a:p>
          <a:r>
            <a:rPr lang="fr-FR" sz="1200" b="1" u="sng" baseline="0">
              <a:solidFill>
                <a:schemeClr val="dk1"/>
              </a:solidFill>
              <a:effectLst/>
              <a:latin typeface="+mn-lt"/>
              <a:ea typeface="+mn-ea"/>
              <a:cs typeface="+mn-cs"/>
            </a:rPr>
            <a:t>2 --&gt; à faire dans la MACRO pour VALIDATION </a:t>
          </a:r>
          <a:r>
            <a:rPr lang="fr-FR" sz="1100" baseline="0">
              <a:solidFill>
                <a:schemeClr val="dk1"/>
              </a:solidFill>
              <a:effectLst/>
              <a:latin typeface="+mn-lt"/>
              <a:ea typeface="+mn-ea"/>
              <a:cs typeface="+mn-cs"/>
            </a:rPr>
            <a:t>: (à faire une fois que toute la mise en page et les formules soient finies)</a:t>
          </a:r>
          <a:endParaRPr lang="fr-FR">
            <a:effectLst/>
          </a:endParaRPr>
        </a:p>
        <a:p>
          <a:r>
            <a:rPr lang="fr-FR" sz="1100" baseline="0">
              <a:solidFill>
                <a:schemeClr val="dk1"/>
              </a:solidFill>
              <a:effectLst/>
              <a:latin typeface="+mn-lt"/>
              <a:ea typeface="+mn-ea"/>
              <a:cs typeface="+mn-cs"/>
            </a:rPr>
            <a:t>- copier la cellule K5 (où il y a le nom de la série_liste)</a:t>
          </a:r>
          <a:endParaRPr lang="fr-FR">
            <a:effectLst/>
          </a:endParaRPr>
        </a:p>
        <a:p>
          <a:r>
            <a:rPr lang="fr-FR" sz="1100" baseline="0">
              <a:solidFill>
                <a:schemeClr val="dk1"/>
              </a:solidFill>
              <a:effectLst/>
              <a:latin typeface="+mn-lt"/>
              <a:ea typeface="+mn-ea"/>
              <a:cs typeface="+mn-cs"/>
            </a:rPr>
            <a:t>- coller </a:t>
          </a:r>
          <a:r>
            <a:rPr lang="fr-FR" sz="1100" u="sng" baseline="0">
              <a:solidFill>
                <a:schemeClr val="dk1"/>
              </a:solidFill>
              <a:effectLst/>
              <a:latin typeface="+mn-lt"/>
              <a:ea typeface="+mn-ea"/>
              <a:cs typeface="+mn-cs"/>
            </a:rPr>
            <a:t>en valeur </a:t>
          </a:r>
          <a:r>
            <a:rPr lang="fr-FR" sz="1100" baseline="0">
              <a:solidFill>
                <a:schemeClr val="dk1"/>
              </a:solidFill>
              <a:effectLst/>
              <a:latin typeface="+mn-lt"/>
              <a:ea typeface="+mn-ea"/>
              <a:cs typeface="+mn-cs"/>
            </a:rPr>
            <a:t>dans la cellule K6 </a:t>
          </a:r>
          <a:endParaRPr lang="fr-FR">
            <a:effectLst/>
          </a:endParaRPr>
        </a:p>
        <a:p>
          <a:r>
            <a:rPr lang="fr-FR" sz="1100" baseline="0">
              <a:solidFill>
                <a:schemeClr val="dk1"/>
              </a:solidFill>
              <a:effectLst/>
              <a:latin typeface="+mn-lt"/>
              <a:ea typeface="+mn-ea"/>
              <a:cs typeface="+mn-cs"/>
            </a:rPr>
            <a:t>- copier </a:t>
          </a:r>
          <a:r>
            <a:rPr lang="fr-FR" sz="1100" u="sng" baseline="0">
              <a:solidFill>
                <a:schemeClr val="dk1"/>
              </a:solidFill>
              <a:effectLst/>
              <a:latin typeface="+mn-lt"/>
              <a:ea typeface="+mn-ea"/>
              <a:cs typeface="+mn-cs"/>
            </a:rPr>
            <a:t>le texte </a:t>
          </a:r>
          <a:r>
            <a:rPr lang="fr-FR" sz="1100" baseline="0">
              <a:solidFill>
                <a:schemeClr val="dk1"/>
              </a:solidFill>
              <a:effectLst/>
              <a:latin typeface="+mn-lt"/>
              <a:ea typeface="+mn-ea"/>
              <a:cs typeface="+mn-cs"/>
            </a:rPr>
            <a:t>de la cellule K6</a:t>
          </a:r>
          <a:endParaRPr lang="fr-FR">
            <a:effectLst/>
          </a:endParaRPr>
        </a:p>
        <a:p>
          <a:r>
            <a:rPr lang="fr-FR" sz="1100" baseline="0">
              <a:solidFill>
                <a:schemeClr val="dk1"/>
              </a:solidFill>
              <a:effectLst/>
              <a:latin typeface="+mn-lt"/>
              <a:ea typeface="+mn-ea"/>
              <a:cs typeface="+mn-cs"/>
            </a:rPr>
            <a:t>- coller ce texte (le nom de la fiche_série) dans l'endroit spécifier dans la cellule validation</a:t>
          </a:r>
          <a:endParaRPr lang="fr-FR">
            <a:effectLst/>
          </a:endParaRPr>
        </a:p>
        <a:p>
          <a:r>
            <a:rPr lang="fr-FR" sz="1100" baseline="0">
              <a:solidFill>
                <a:schemeClr val="dk1"/>
              </a:solidFill>
              <a:effectLst/>
              <a:latin typeface="+mn-lt"/>
              <a:ea typeface="+mn-ea"/>
              <a:cs typeface="+mn-cs"/>
            </a:rPr>
            <a:t>- dérouler la cellule </a:t>
          </a:r>
        </a:p>
        <a:p>
          <a:r>
            <a:rPr lang="fr-FR" sz="1100" baseline="0">
              <a:solidFill>
                <a:schemeClr val="dk1"/>
              </a:solidFill>
              <a:effectLst/>
              <a:latin typeface="+mn-lt"/>
              <a:ea typeface="+mn-ea"/>
              <a:cs typeface="+mn-cs"/>
            </a:rPr>
            <a:t>+ faire la copie dans le base de donné en même temps !! </a:t>
          </a:r>
        </a:p>
        <a:p>
          <a:endParaRPr lang="fr-FR" sz="1100" baseline="0">
            <a:solidFill>
              <a:schemeClr val="dk1"/>
            </a:solidFill>
            <a:effectLst/>
            <a:latin typeface="+mn-lt"/>
            <a:ea typeface="+mn-ea"/>
            <a:cs typeface="+mn-cs"/>
          </a:endParaRPr>
        </a:p>
        <a:p>
          <a:r>
            <a:rPr lang="fr-FR" sz="1100" baseline="0">
              <a:solidFill>
                <a:schemeClr val="dk1"/>
              </a:solidFill>
              <a:effectLst/>
              <a:latin typeface="+mn-lt"/>
              <a:ea typeface="+mn-ea"/>
              <a:cs typeface="+mn-cs"/>
            </a:rPr>
            <a:t>Pour la copie dans la </a:t>
          </a:r>
          <a:r>
            <a:rPr lang="fr-FR" sz="1100" b="1" baseline="0">
              <a:solidFill>
                <a:schemeClr val="dk1"/>
              </a:solidFill>
              <a:effectLst/>
              <a:latin typeface="+mn-lt"/>
              <a:ea typeface="+mn-ea"/>
              <a:cs typeface="+mn-cs"/>
            </a:rPr>
            <a:t>base de donné </a:t>
          </a:r>
          <a:r>
            <a:rPr lang="fr-FR" sz="1100" baseline="0">
              <a:solidFill>
                <a:schemeClr val="dk1"/>
              </a:solidFill>
              <a:effectLst/>
              <a:latin typeface="+mn-lt"/>
              <a:ea typeface="+mn-ea"/>
              <a:cs typeface="+mn-cs"/>
            </a:rPr>
            <a:t>: </a:t>
          </a:r>
        </a:p>
        <a:p>
          <a:r>
            <a:rPr lang="fr-FR" sz="1100" baseline="0">
              <a:solidFill>
                <a:schemeClr val="dk1"/>
              </a:solidFill>
              <a:effectLst/>
              <a:latin typeface="+mn-lt"/>
              <a:ea typeface="+mn-ea"/>
              <a:cs typeface="+mn-cs"/>
            </a:rPr>
            <a:t>- inserer une nouvelle ligne en haut du tableau dans la feuille récapitulatif de la classe</a:t>
          </a:r>
        </a:p>
        <a:p>
          <a:r>
            <a:rPr lang="fr-FR" sz="1100" baseline="0">
              <a:solidFill>
                <a:schemeClr val="dk1"/>
              </a:solidFill>
              <a:effectLst/>
              <a:latin typeface="+mn-lt"/>
              <a:ea typeface="+mn-ea"/>
              <a:cs typeface="+mn-cs"/>
            </a:rPr>
            <a:t>- en mettant bien la même mise en forme que les lignes du dessous </a:t>
          </a:r>
        </a:p>
        <a:p>
          <a:r>
            <a:rPr lang="fr-FR" sz="1100" baseline="0">
              <a:solidFill>
                <a:schemeClr val="dk1"/>
              </a:solidFill>
              <a:effectLst/>
              <a:latin typeface="+mn-lt"/>
              <a:ea typeface="+mn-ea"/>
              <a:cs typeface="+mn-cs"/>
            </a:rPr>
            <a:t>- copier et transposer le prénom, le nom, la serie et le numéro de fiche </a:t>
          </a:r>
        </a:p>
        <a:p>
          <a:r>
            <a:rPr lang="fr-FR" sz="1100" baseline="0">
              <a:solidFill>
                <a:schemeClr val="dk1"/>
              </a:solidFill>
              <a:effectLst/>
              <a:latin typeface="+mn-lt"/>
              <a:ea typeface="+mn-ea"/>
              <a:cs typeface="+mn-cs"/>
            </a:rPr>
            <a:t>- copier les réponses et les transposer</a:t>
          </a:r>
        </a:p>
        <a:p>
          <a:r>
            <a:rPr lang="fr-FR">
              <a:effectLst/>
            </a:rPr>
            <a:t>- mettre le tri dans le tableau pour pas que ça soit</a:t>
          </a:r>
          <a:r>
            <a:rPr lang="fr-FR" baseline="0">
              <a:effectLst/>
            </a:rPr>
            <a:t> dans le désordre ? [voir image enregistré dans dossier projet papa !!!]</a:t>
          </a:r>
        </a:p>
        <a:p>
          <a:r>
            <a:rPr lang="fr-FR" u="sng" baseline="0">
              <a:effectLst/>
            </a:rPr>
            <a:t>ATTENTION</a:t>
          </a:r>
          <a:r>
            <a:rPr lang="fr-FR" baseline="0">
              <a:effectLst/>
            </a:rPr>
            <a:t> : vérifier si le tri se fait automatiquement sur le tableau au total (même quand je l'aggrandit) ou si il se fait juste sur la plage de donnée sélectionnée ???? </a:t>
          </a:r>
        </a:p>
        <a:p>
          <a:pPr marL="0" marR="0" lvl="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(c'est le même principe que les formulaire de mon excel sur mes compte bancaires) </a:t>
          </a:r>
          <a:endParaRPr lang="fr-FR">
            <a:effectLst/>
          </a:endParaRPr>
        </a:p>
        <a:p>
          <a:endParaRPr lang="fr-FR">
            <a:effectLst/>
          </a:endParaRPr>
        </a:p>
        <a:p>
          <a:r>
            <a:rPr lang="fr-FR">
              <a:effectLst/>
            </a:rPr>
            <a:t>TESTER les macro avec et sans la </a:t>
          </a:r>
          <a:r>
            <a:rPr lang="fr-FR" u="sng">
              <a:effectLst/>
            </a:rPr>
            <a:t>protection</a:t>
          </a:r>
          <a:r>
            <a:rPr lang="fr-FR">
              <a:effectLst/>
            </a:rPr>
            <a:t> de la feuille ! </a:t>
          </a:r>
        </a:p>
        <a:p>
          <a:endParaRPr lang="fr-FR" sz="1100" baseline="0">
            <a:solidFill>
              <a:schemeClr val="dk1"/>
            </a:solidFill>
            <a:latin typeface="+mn-lt"/>
            <a:ea typeface="+mn-ea"/>
            <a:cs typeface="+mn-cs"/>
          </a:endParaRPr>
        </a:p>
        <a:p>
          <a:r>
            <a:rPr lang="fr-FR" sz="1100" baseline="0">
              <a:solidFill>
                <a:schemeClr val="dk1"/>
              </a:solidFill>
              <a:latin typeface="+mn-lt"/>
              <a:ea typeface="+mn-ea"/>
              <a:cs typeface="+mn-cs"/>
            </a:rPr>
            <a:t>ET TESTER avec un nom différent si la copie du texte en K3 change aussi ou pas (à mon avis non...)</a:t>
          </a:r>
        </a:p>
        <a:p>
          <a:endParaRPr lang="fr-FR" sz="1100" baseline="0">
            <a:solidFill>
              <a:schemeClr val="dk1"/>
            </a:solidFill>
            <a:latin typeface="+mn-lt"/>
            <a:ea typeface="+mn-ea"/>
            <a:cs typeface="+mn-cs"/>
          </a:endParaRPr>
        </a:p>
        <a:p>
          <a:endParaRPr lang="fr-FR" sz="1100" baseline="0">
            <a:solidFill>
              <a:schemeClr val="dk1"/>
            </a:solidFill>
            <a:latin typeface="+mn-lt"/>
            <a:ea typeface="+mn-ea"/>
            <a:cs typeface="+mn-cs"/>
          </a:endParaRPr>
        </a:p>
        <a:p>
          <a:r>
            <a:rPr lang="fr-FR" sz="1100" baseline="0">
              <a:solidFill>
                <a:schemeClr val="dk1"/>
              </a:solidFill>
              <a:latin typeface="+mn-lt"/>
              <a:ea typeface="+mn-ea"/>
              <a:cs typeface="+mn-cs"/>
            </a:rPr>
            <a:t>--&gt; </a:t>
          </a:r>
          <a:r>
            <a:rPr lang="fr-FR" sz="1100" b="1" baseline="0">
              <a:solidFill>
                <a:schemeClr val="dk1"/>
              </a:solidFill>
              <a:effectLst/>
              <a:latin typeface="+mn-lt"/>
              <a:ea typeface="+mn-ea"/>
              <a:cs typeface="+mn-cs"/>
            </a:rPr>
            <a:t>MACRO pour RÉINITIALISATION </a:t>
          </a:r>
          <a:r>
            <a:rPr lang="fr-FR" sz="1100" baseline="0">
              <a:solidFill>
                <a:schemeClr val="dk1"/>
              </a:solidFill>
              <a:latin typeface="+mn-lt"/>
              <a:ea typeface="+mn-ea"/>
              <a:cs typeface="+mn-cs"/>
            </a:rPr>
            <a:t>: </a:t>
          </a:r>
        </a:p>
        <a:p>
          <a:r>
            <a:rPr lang="fr-FR" sz="1100" baseline="0">
              <a:solidFill>
                <a:schemeClr val="dk1"/>
              </a:solidFill>
              <a:effectLst/>
              <a:latin typeface="+mn-lt"/>
              <a:ea typeface="+mn-ea"/>
              <a:cs typeface="+mn-cs"/>
            </a:rPr>
            <a:t>Faire une macro pour réinnitialiser le tableaux (effacer la colone de correction + la colonne de validation (sûr ?normalement oui car il y a la macro validation qui réécrit la formule à chaque fois ) + les réponses + le numéro de fiche + la série  + le nom + le prénom) </a:t>
          </a:r>
        </a:p>
        <a:p>
          <a:endParaRPr lang="fr-FR" sz="1100" baseline="0">
            <a:solidFill>
              <a:schemeClr val="dk1"/>
            </a:solidFill>
            <a:effectLst/>
            <a:latin typeface="+mn-lt"/>
            <a:ea typeface="+mn-ea"/>
            <a:cs typeface="+mn-cs"/>
          </a:endParaRPr>
        </a:p>
        <a:p>
          <a:endParaRPr lang="fr-FR" sz="1100" baseline="0">
            <a:solidFill>
              <a:schemeClr val="dk1"/>
            </a:solidFill>
            <a:effectLst/>
            <a:latin typeface="+mn-lt"/>
            <a:ea typeface="+mn-ea"/>
            <a:cs typeface="+mn-cs"/>
          </a:endParaRPr>
        </a:p>
      </xdr:txBody>
    </xdr:sp>
    <xdr:clientData/>
  </xdr:twoCellAnchor>
  <mc:AlternateContent xmlns:mc="http://schemas.openxmlformats.org/markup-compatibility/2006">
    <mc:Choice xmlns:a14="http://schemas.microsoft.com/office/drawing/2010/main" Requires="a14">
      <xdr:twoCellAnchor>
        <xdr:from>
          <xdr:col>0</xdr:col>
          <xdr:colOff>238125</xdr:colOff>
          <xdr:row>7</xdr:row>
          <xdr:rowOff>114300</xdr:rowOff>
        </xdr:from>
        <xdr:to>
          <xdr:col>2</xdr:col>
          <xdr:colOff>933450</xdr:colOff>
          <xdr:row>9</xdr:row>
          <xdr:rowOff>209550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100-000001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00"/>
                  </a:solidFill>
                  <a:latin typeface="Calibri"/>
                  <a:cs typeface="Calibri"/>
                </a:rPr>
                <a:t>Créer la macro et l'affecter dessus après </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3</xdr:col>
      <xdr:colOff>0</xdr:colOff>
      <xdr:row>0</xdr:row>
      <xdr:rowOff>0</xdr:rowOff>
    </xdr:from>
    <xdr:to>
      <xdr:col>5</xdr:col>
      <xdr:colOff>114300</xdr:colOff>
      <xdr:row>0</xdr:row>
      <xdr:rowOff>0</xdr:rowOff>
    </xdr:to>
    <xdr:sp macro="" textlink="">
      <xdr:nvSpPr>
        <xdr:cNvPr id="2" name="Zone de liste 1">
          <a:extLst>
            <a:ext uri="{FF2B5EF4-FFF2-40B4-BE49-F238E27FC236}">
              <a16:creationId xmlns:a16="http://schemas.microsoft.com/office/drawing/2014/main" id="{00000000-0008-0000-0B00-000002000000}"/>
            </a:ext>
          </a:extLst>
        </xdr:cNvPr>
        <xdr:cNvSpPr/>
      </xdr:nvSpPr>
      <xdr:spPr>
        <a:xfrm>
          <a:off x="0" y="0"/>
          <a:ext cx="0" cy="0"/>
        </a:xfrm>
        <a:prstGeom prst="rect">
          <a:avLst/>
        </a:prstGeom>
      </xdr:spPr>
      <xdr:txBody>
        <a:bodyPr anchor="ctr">
          <a:noAutofit/>
        </a:bodyPr>
        <a:lstStyle/>
        <a:p>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A1A2D290-D00E-4929-8B71-8686904841F6}" name="Tableau4" displayName="Tableau4" ref="B3:X14" totalsRowShown="0" headerRowDxfId="128" dataDxfId="36" headerRowBorderDxfId="127">
  <autoFilter ref="B3:X14" xr:uid="{A1A2D290-D00E-4929-8B71-8686904841F6}"/>
  <sortState xmlns:xlrd2="http://schemas.microsoft.com/office/spreadsheetml/2017/richdata2" ref="B4:X14">
    <sortCondition ref="C4:C14"/>
    <sortCondition ref="D4:D14" customList="Rose,Rouge,Orange,Jaune,Violet,Bleu,Gris,Vert"/>
    <sortCondition ref="E4:E14"/>
  </sortState>
  <tableColumns count="23">
    <tableColumn id="23" xr3:uid="{58578275-F758-46AB-93CE-A326B4647632}" name="Prénom Nom Série Fiche" dataDxfId="59">
      <calculatedColumnFormula>Tableau4[[#This Row],[Eleve]]&amp;" "&amp;Tableau4[[#This Row],[Série]]&amp;" "&amp;Tableau4[[#This Row],[Fiche]]</calculatedColumnFormula>
    </tableColumn>
    <tableColumn id="3" xr3:uid="{EA621BE1-F51D-49F7-90C6-A48BEAFE6850}" name="Eleve" dataDxfId="58"/>
    <tableColumn id="1" xr3:uid="{0F7A74D9-4536-4146-9556-B9896FDB7E89}" name="Série" dataDxfId="57"/>
    <tableColumn id="2" xr3:uid="{8C0CD545-075F-4B97-B6A8-2B88C57B018F}" name="Fiche" dataDxfId="56"/>
    <tableColumn id="4" xr3:uid="{FFED23CB-AF7C-49C3-91D9-7E5D6C65AA4A}" name="Réponse 1" dataDxfId="55"/>
    <tableColumn id="5" xr3:uid="{714C05F6-C38E-446B-AAEE-95F44F041562}" name="Réponse 2" dataDxfId="54"/>
    <tableColumn id="6" xr3:uid="{72A84D49-F2F3-4C13-B7FE-097F27ACF792}" name="Réponse 3" dataDxfId="53"/>
    <tableColumn id="7" xr3:uid="{B075EAF9-63A7-4EF9-8EEB-C6E8467FD24A}" name="Réponse 4" dataDxfId="52"/>
    <tableColumn id="8" xr3:uid="{4791BAE2-0C82-49EC-9B37-72B5049A9850}" name="Réponse 5" dataDxfId="51"/>
    <tableColumn id="9" xr3:uid="{6DF3EB47-E805-4708-99CA-74963E312095}" name="Réponse 6" dataDxfId="50"/>
    <tableColumn id="10" xr3:uid="{DFAA9603-5710-4A8E-BD23-FC5CBDB785BA}" name="Réponse 7" dataDxfId="49"/>
    <tableColumn id="11" xr3:uid="{C7D29FD6-13FC-4E50-850E-015546A73F46}" name="Réponse 8" dataDxfId="48"/>
    <tableColumn id="12" xr3:uid="{78E23B42-CF91-4107-890B-50E63B0D6454}" name="Réponse 9" dataDxfId="47"/>
    <tableColumn id="13" xr3:uid="{5174C496-2B65-436F-9981-6B0F7412FD0A}" name="Réponse 10" dataDxfId="46"/>
    <tableColumn id="14" xr3:uid="{784FD548-612F-497F-9991-A2489A3ED3A8}" name="Réponse 11" dataDxfId="45"/>
    <tableColumn id="15" xr3:uid="{FF0DDA77-901B-4B7A-97F9-7889C8860D64}" name="Réponse 12" dataDxfId="44"/>
    <tableColumn id="16" xr3:uid="{9D224016-DA13-4AD2-B5ED-600931FB0C4A}" name="Réponse 13" dataDxfId="43"/>
    <tableColumn id="17" xr3:uid="{3F3B9A85-677B-4A3A-949A-AC3A3F106E3C}" name="Réponse 14" dataDxfId="42"/>
    <tableColumn id="18" xr3:uid="{348A6657-DA9C-4AB2-AAB5-1EFA54ED5B21}" name="Réponse 15" dataDxfId="41"/>
    <tableColumn id="19" xr3:uid="{02C57A52-3943-4285-A178-C9C00B0DC0AA}" name="Réponse 16" dataDxfId="40"/>
    <tableColumn id="20" xr3:uid="{2833B23F-C249-4918-AED9-DF78DFD55865}" name="Réponse 17" dataDxfId="39"/>
    <tableColumn id="21" xr3:uid="{2FD1D4B2-C182-406E-80B7-962292D5796A}" name="Réponse 18" dataDxfId="38"/>
    <tableColumn id="22" xr3:uid="{1CDC9B9D-035E-4AFB-A2B7-634DD0184277}" name="Réponse 19" dataDxfId="37"/>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B96CD04-EAAE-4749-A2B7-98BCFBFE7E16}" name="Tableau1" displayName="Tableau1" ref="B3:C11" totalsRowShown="0" headerRowDxfId="126">
  <autoFilter ref="B3:C11" xr:uid="{DB96CD04-EAAE-4749-A2B7-98BCFBFE7E16}"/>
  <tableColumns count="2">
    <tableColumn id="1" xr3:uid="{C2098609-0A23-4F57-A082-996E11AAF7DE}" name="Couleur_serie"/>
    <tableColumn id="2" xr3:uid="{641D9A05-0B04-4177-BB83-A21B9ADE808D}" name="Numero_fiche"/>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8363549F-3797-4490-A59E-FB64E5C31BAE}" name="Tableau_des_réponses" displayName="Tableau_des_réponses" ref="E4:BQ23" totalsRowShown="0">
  <autoFilter ref="E4:BQ23" xr:uid="{8363549F-3797-4490-A59E-FB64E5C31BAE}"/>
  <tableColumns count="65">
    <tableColumn id="1" xr3:uid="{863844FE-7DB1-4A5E-B438-C111A2F03B72}" name="Fiche_série" dataDxfId="125"/>
    <tableColumn id="65" xr3:uid="{9C1453FD-22F2-47F1-A9D2-9A80B690A302}" name="Rose_1" dataDxfId="124"/>
    <tableColumn id="2" xr3:uid="{89ACF084-8304-46FE-86E3-9AB7E3989E36}" name="Rose_2" dataDxfId="123"/>
    <tableColumn id="3" xr3:uid="{4D18BC43-B2AB-4978-9AE7-B4A3269CA191}" name="Rose_3" dataDxfId="122"/>
    <tableColumn id="4" xr3:uid="{FD7FD212-1879-4E04-AE6A-E9FED81A21AD}" name="Rose_4" dataDxfId="121"/>
    <tableColumn id="5" xr3:uid="{64BCDEE4-85A7-4FD7-9333-A23389EEDAFD}" name="Rose_5" dataDxfId="120"/>
    <tableColumn id="6" xr3:uid="{AFE531B3-8D49-4CA6-9CA8-A5125629E241}" name="Rose_6" dataDxfId="119"/>
    <tableColumn id="7" xr3:uid="{CBBED566-05CD-4A9F-8224-B5128523E6CB}" name="Rose_7" dataDxfId="118"/>
    <tableColumn id="8" xr3:uid="{10AFBFD6-72AB-4FEB-AC75-62C99C17BE11}" name="Rose_8" dataDxfId="117"/>
    <tableColumn id="9" xr3:uid="{9D8DBFBC-C4B5-4439-943C-2D505BDB0111}" name="Rouge_1" dataDxfId="116"/>
    <tableColumn id="10" xr3:uid="{F724B127-2D06-4D5E-AFC3-90FF1F053DF4}" name="Rouge_2" dataDxfId="115"/>
    <tableColumn id="11" xr3:uid="{D4C22A38-4161-4B0D-B02D-A3FF18186CAA}" name="Rouge_3" dataDxfId="114"/>
    <tableColumn id="12" xr3:uid="{A68D2286-CBB1-4B90-97B8-C7C730401CAF}" name="Rouge_4" dataDxfId="113"/>
    <tableColumn id="13" xr3:uid="{29A84AF3-EDB5-4BCE-B491-91CC720976D9}" name="Rouge_5" dataDxfId="112"/>
    <tableColumn id="14" xr3:uid="{D394B39B-9EFF-497C-8000-DC361DCD5C68}" name="Rouge_6" dataDxfId="111"/>
    <tableColumn id="15" xr3:uid="{04BC5B3D-E527-4037-AFC9-61985897A726}" name="Rouge_7" dataDxfId="110"/>
    <tableColumn id="16" xr3:uid="{5D572CC7-6081-4F78-B1C2-BA72A5B65150}" name="Rouge_8" dataDxfId="109"/>
    <tableColumn id="17" xr3:uid="{4ADC078D-882D-4228-977B-12577CB5A4E9}" name="Orange_1" dataDxfId="108"/>
    <tableColumn id="18" xr3:uid="{F99173BF-A402-4320-AB7A-737433DDB684}" name="Orange_2" dataDxfId="107"/>
    <tableColumn id="19" xr3:uid="{41D855E0-6A0F-409A-8191-71322EC7A8D7}" name="Orange_3" dataDxfId="106"/>
    <tableColumn id="20" xr3:uid="{3E62308B-6D03-4C02-B038-E0169FE26DBC}" name="Orange_4" dataDxfId="105"/>
    <tableColumn id="21" xr3:uid="{92D123DF-00A4-4A3B-99F9-B66EAEE82F79}" name="Orange_5" dataDxfId="104"/>
    <tableColumn id="22" xr3:uid="{53D4B61C-D17F-4A93-B9FC-9CBBA8354F9D}" name="Orange_6" dataDxfId="103"/>
    <tableColumn id="23" xr3:uid="{5DEA64B8-7516-4AEE-A838-BBC16A27C50B}" name="Orange_7" dataDxfId="102"/>
    <tableColumn id="24" xr3:uid="{157B2D96-0B47-4E7D-A0E2-64A578FC2F5E}" name="Orange_8" dataDxfId="101"/>
    <tableColumn id="25" xr3:uid="{5196FF43-4254-417A-8BC3-4AB846830686}" name="Jaune_1" dataDxfId="100"/>
    <tableColumn id="26" xr3:uid="{973A3BC0-ECE5-47D7-B1BC-417E1BD44989}" name="Jaune_2" dataDxfId="99"/>
    <tableColumn id="27" xr3:uid="{C584D156-B6EB-4CF8-9611-DBF6B91062DE}" name="Jaune_3" dataDxfId="98"/>
    <tableColumn id="28" xr3:uid="{BA63D080-CA02-401F-B427-A6F0E4CF0E11}" name="Jaune_4" dataDxfId="97"/>
    <tableColumn id="29" xr3:uid="{1CA6A243-78AD-4ADA-9967-FCB3F4766459}" name="Jaune_5" dataDxfId="96"/>
    <tableColumn id="30" xr3:uid="{212273DA-8961-472C-8EA7-448E4678A8E2}" name="Jaune_6" dataDxfId="95"/>
    <tableColumn id="31" xr3:uid="{BB9D47AE-CE32-4ACA-A05A-A118AC86D2AC}" name="Jaune_7" dataDxfId="94"/>
    <tableColumn id="32" xr3:uid="{2204F2B8-D28D-41A0-9BA9-D3F448471F9D}" name="Jaune_8" dataDxfId="93"/>
    <tableColumn id="33" xr3:uid="{29963AA9-F33F-42EC-94CF-DF848068218E}" name="Violet_1" dataDxfId="92"/>
    <tableColumn id="34" xr3:uid="{72A446B8-93ED-4082-B740-F860DBDDB184}" name="Violet_2" dataDxfId="91"/>
    <tableColumn id="35" xr3:uid="{B294649B-3A54-45D3-AFF1-3A237F97371A}" name="Violet_3" dataDxfId="90"/>
    <tableColumn id="36" xr3:uid="{03E6F8D3-0DBC-440E-894A-A3DADB0274CA}" name="Violet_4" dataDxfId="89"/>
    <tableColumn id="37" xr3:uid="{FE854BE6-D20F-4C8F-BAA5-1676C9468FB4}" name="Violet_5" dataDxfId="88"/>
    <tableColumn id="38" xr3:uid="{964C159F-D16B-4015-9738-F1D8D7B6F293}" name="Violet_6" dataDxfId="87"/>
    <tableColumn id="39" xr3:uid="{8906B68D-462D-449A-89D0-5ACFF0E17982}" name="Violet_7" dataDxfId="86"/>
    <tableColumn id="40" xr3:uid="{06C03EE2-5353-41C1-8212-1664FA52C0A7}" name="Violet_8" dataDxfId="85"/>
    <tableColumn id="41" xr3:uid="{EBB08BB0-8EB8-40EE-AD9B-7C5DB30283A2}" name="Bleu_1" dataDxfId="84"/>
    <tableColumn id="42" xr3:uid="{8CC6D15A-10FF-417D-9DD7-AAE923F90F75}" name="Bleu_2" dataDxfId="83"/>
    <tableColumn id="43" xr3:uid="{AFEBF7F9-4568-4EDF-A5D8-0FD8E5B575F5}" name="Bleu_3" dataDxfId="82"/>
    <tableColumn id="44" xr3:uid="{B4AECA1E-B2D9-4A43-9CB4-02775D86743D}" name="Bleu_4" dataDxfId="81"/>
    <tableColumn id="45" xr3:uid="{9CC161D2-7B60-47D7-8274-E846EBC7A078}" name="Bleu_5" dataDxfId="80"/>
    <tableColumn id="46" xr3:uid="{5E893225-A1A7-47CF-B980-FA18852BC9B8}" name="Bleu_6" dataDxfId="79"/>
    <tableColumn id="47" xr3:uid="{D00870AC-AE09-4978-9B41-A1DB6A1BD9A1}" name="Bleu_7" dataDxfId="78"/>
    <tableColumn id="48" xr3:uid="{96198166-02D6-4F98-BFCF-7A84BC245D2D}" name="Bleu_8" dataDxfId="77"/>
    <tableColumn id="49" xr3:uid="{C745342F-444C-466B-9F5F-8DCF1D58635B}" name="Gris_1" dataDxfId="76"/>
    <tableColumn id="50" xr3:uid="{776C327E-E3DB-4705-8335-62A9B8DC3B9A}" name="Gris_2" dataDxfId="75"/>
    <tableColumn id="51" xr3:uid="{0B8C4FE5-BE6C-4B6C-ACB6-E03459391022}" name="Gris_3" dataDxfId="74"/>
    <tableColumn id="52" xr3:uid="{870266E5-455D-459E-AC61-3127F86140E4}" name="Gris_4" dataDxfId="73"/>
    <tableColumn id="53" xr3:uid="{FBBB41C7-848D-4B6E-A40D-CF314A06B93F}" name="Gris_5" dataDxfId="72"/>
    <tableColumn id="54" xr3:uid="{2B327E67-9732-43C1-84D0-703448524275}" name="Gris_6" dataDxfId="71"/>
    <tableColumn id="55" xr3:uid="{2BA2DB6A-D179-48DD-A6B4-2FD3B4E4EAC5}" name="Gris_7" dataDxfId="70"/>
    <tableColumn id="56" xr3:uid="{A73D3513-EC0B-4AB0-96FF-DD33D840F9F6}" name="Gris_8" dataDxfId="69"/>
    <tableColumn id="57" xr3:uid="{D05A186D-B0CE-4E93-A0F1-F982CB04E443}" name="Vert_1" dataDxfId="68"/>
    <tableColumn id="58" xr3:uid="{63C696D0-EA91-44B4-8FBE-E4D344BF1B0D}" name="Vert_2" dataDxfId="67"/>
    <tableColumn id="59" xr3:uid="{37956093-895A-405B-85AD-E195BB618A94}" name="Vert_3" dataDxfId="66"/>
    <tableColumn id="60" xr3:uid="{FD1F61E8-A05A-4AEE-B974-176C7C1D6DB3}" name="Vert_4" dataDxfId="65"/>
    <tableColumn id="61" xr3:uid="{3912E915-087C-418D-BAB1-DD702D33354A}" name="Vert_5" dataDxfId="64"/>
    <tableColumn id="62" xr3:uid="{C16CC663-9D1C-452E-AC64-E0FDBE1F33D8}" name="Vert_6" dataDxfId="63"/>
    <tableColumn id="63" xr3:uid="{62532326-F886-4570-9EEC-33AA9FC264E9}" name="Vert_7" dataDxfId="62"/>
    <tableColumn id="64" xr3:uid="{DFACA3E0-88F7-4A0D-9076-4761A6F1E26A}" name="Vert_8" dataDxfId="61"/>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60990D30-E548-4631-A95C-7B424C66A2A5}" name="Tableau5" displayName="Tableau5" ref="A3:A26" headerRowDxfId="60">
  <autoFilter ref="A3:A26" xr:uid="{60990D30-E548-4631-A95C-7B424C66A2A5}"/>
  <tableColumns count="1">
    <tableColumn id="1" xr3:uid="{B680EA4E-0FB0-47FE-A424-6BCE7EB6B6D9}" name="Prénom Nom"/>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1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11.bin"/><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B2:M32"/>
  <sheetViews>
    <sheetView tabSelected="1" zoomScaleNormal="100" workbookViewId="0">
      <selection activeCell="K16" sqref="K16"/>
    </sheetView>
  </sheetViews>
  <sheetFormatPr baseColWidth="10" defaultColWidth="11.5703125" defaultRowHeight="12" x14ac:dyDescent="0.2"/>
  <cols>
    <col min="1" max="1" width="3.7109375" style="3" customWidth="1"/>
    <col min="2" max="2" width="21" style="3" bestFit="1" customWidth="1"/>
    <col min="3" max="3" width="16" style="3" customWidth="1"/>
    <col min="4" max="4" width="8.7109375" style="3" customWidth="1"/>
    <col min="5" max="5" width="9.140625" style="3" customWidth="1"/>
    <col min="6" max="6" width="8.28515625" style="3" customWidth="1"/>
    <col min="7" max="8" width="11.7109375" style="3" customWidth="1"/>
    <col min="9" max="9" width="11.140625" style="3" customWidth="1"/>
    <col min="10" max="10" width="11.5703125" style="3"/>
    <col min="11" max="11" width="30" style="3" bestFit="1" customWidth="1"/>
    <col min="12" max="12" width="28.7109375" style="3" customWidth="1"/>
    <col min="13" max="16384" width="11.5703125" style="3"/>
  </cols>
  <sheetData>
    <row r="2" spans="2:13" ht="17.649999999999999" customHeight="1" x14ac:dyDescent="0.2">
      <c r="B2" s="15" t="s">
        <v>178</v>
      </c>
      <c r="C2" s="12" t="s">
        <v>163</v>
      </c>
      <c r="F2" s="68" t="str">
        <f>"Fiche n°"&amp; C4</f>
        <v>Fiche n°8</v>
      </c>
      <c r="G2" s="68"/>
      <c r="H2" s="68"/>
      <c r="I2" s="68"/>
    </row>
    <row r="3" spans="2:13" ht="17.649999999999999" customHeight="1" x14ac:dyDescent="0.2">
      <c r="B3" s="15" t="s">
        <v>148</v>
      </c>
      <c r="C3" s="12" t="s">
        <v>131</v>
      </c>
      <c r="F3" s="17" t="s">
        <v>0</v>
      </c>
      <c r="G3" s="17" t="s">
        <v>1</v>
      </c>
      <c r="H3" s="11" t="s">
        <v>150</v>
      </c>
      <c r="I3" s="17" t="s">
        <v>2</v>
      </c>
      <c r="K3" s="16" t="s">
        <v>136</v>
      </c>
    </row>
    <row r="4" spans="2:13" ht="17.649999999999999" customHeight="1" x14ac:dyDescent="0.2">
      <c r="B4" s="15" t="s">
        <v>149</v>
      </c>
      <c r="C4" s="12">
        <v>8</v>
      </c>
      <c r="F4" s="17">
        <v>1</v>
      </c>
      <c r="G4" s="12" t="s">
        <v>30</v>
      </c>
      <c r="H4" s="13" t="str">
        <f>SI(G4="";"";SI(G4=INDEX(Rose_1_réponses;F4);"ü";"L"))</f>
        <v>L</v>
      </c>
      <c r="I4" s="12"/>
      <c r="K4" s="16" t="str">
        <f>(C3&amp;"_"&amp;C4&amp;"_réponses")</f>
        <v>Violet_8_réponses</v>
      </c>
    </row>
    <row r="5" spans="2:13" ht="17.649999999999999" customHeight="1" x14ac:dyDescent="0.2">
      <c r="C5" s="4"/>
      <c r="F5" s="17" t="s">
        <v>3</v>
      </c>
      <c r="G5" s="12" t="s">
        <v>30</v>
      </c>
      <c r="H5" s="13" t="str">
        <f>SI(G5="";"";SI(G5=INDEX(Rose_1_réponses;F5);"ü";"L"))</f>
        <v>L</v>
      </c>
      <c r="I5" s="12"/>
      <c r="K5" s="16" t="s">
        <v>137</v>
      </c>
    </row>
    <row r="6" spans="2:13" ht="17.649999999999999" customHeight="1" x14ac:dyDescent="0.2">
      <c r="F6" s="17" t="s">
        <v>4</v>
      </c>
      <c r="G6" s="12" t="s">
        <v>30</v>
      </c>
      <c r="H6" s="13" t="str">
        <f t="shared" ref="H6:H22" si="0">SI(G6="";"";SI(G6=INDEX(Rose_1_réponses;F6);"ü";"L"))</f>
        <v>L</v>
      </c>
      <c r="I6" s="14" t="s">
        <v>5</v>
      </c>
      <c r="K6" s="16" t="str">
        <f>SI(J6="";"";SI(J6=INDEX(Orange_2_réponses;I6);"ü";"L"))</f>
        <v/>
      </c>
    </row>
    <row r="7" spans="2:13" ht="17.25" customHeight="1" x14ac:dyDescent="0.2">
      <c r="F7" s="17" t="s">
        <v>6</v>
      </c>
      <c r="G7" s="12" t="s">
        <v>30</v>
      </c>
      <c r="H7" s="13" t="str">
        <f t="shared" si="0"/>
        <v>L</v>
      </c>
      <c r="I7" s="14" t="s">
        <v>5</v>
      </c>
      <c r="K7" s="3" t="s">
        <v>163</v>
      </c>
      <c r="L7" s="3" t="s">
        <v>198</v>
      </c>
      <c r="M7" s="3" t="s">
        <v>27</v>
      </c>
    </row>
    <row r="8" spans="2:13" ht="17.649999999999999" customHeight="1" x14ac:dyDescent="0.2">
      <c r="F8" s="17" t="s">
        <v>7</v>
      </c>
      <c r="G8" s="12" t="s">
        <v>30</v>
      </c>
      <c r="H8" s="13" t="str">
        <f t="shared" si="0"/>
        <v>ü</v>
      </c>
      <c r="I8" s="14" t="s">
        <v>5</v>
      </c>
      <c r="K8" s="3" t="s">
        <v>131</v>
      </c>
      <c r="M8" s="5"/>
    </row>
    <row r="9" spans="2:13" ht="17.649999999999999" customHeight="1" x14ac:dyDescent="0.2">
      <c r="F9" s="17" t="s">
        <v>8</v>
      </c>
      <c r="G9" s="12" t="s">
        <v>30</v>
      </c>
      <c r="H9" s="13" t="str">
        <f>SI(G9="";"";SI(G9=INDEX(Rose_1_réponses;F9);"ü";"L"))</f>
        <v>L</v>
      </c>
      <c r="I9" s="14" t="s">
        <v>5</v>
      </c>
      <c r="K9" s="3">
        <v>8</v>
      </c>
      <c r="M9" s="5"/>
    </row>
    <row r="10" spans="2:13" ht="17.649999999999999" customHeight="1" x14ac:dyDescent="0.2">
      <c r="B10"/>
      <c r="F10" s="17" t="s">
        <v>9</v>
      </c>
      <c r="G10" s="12" t="s">
        <v>30</v>
      </c>
      <c r="H10" s="13" t="str">
        <f t="shared" si="0"/>
        <v>L</v>
      </c>
      <c r="I10" s="14" t="s">
        <v>5</v>
      </c>
    </row>
    <row r="11" spans="2:13" ht="17.649999999999999" customHeight="1" x14ac:dyDescent="0.2">
      <c r="B11"/>
      <c r="F11" s="17" t="s">
        <v>10</v>
      </c>
      <c r="G11" s="12" t="s">
        <v>30</v>
      </c>
      <c r="H11" s="13" t="str">
        <f t="shared" si="0"/>
        <v>L</v>
      </c>
      <c r="I11" s="14" t="s">
        <v>5</v>
      </c>
    </row>
    <row r="12" spans="2:13" ht="17.649999999999999" customHeight="1" x14ac:dyDescent="0.2">
      <c r="B12"/>
      <c r="F12" s="17" t="s">
        <v>11</v>
      </c>
      <c r="G12" s="12" t="s">
        <v>30</v>
      </c>
      <c r="H12" s="13" t="str">
        <f>SI(G12="";"";SI(G12=INDEX(Rose_1_réponses;F12);"ü";"L"))</f>
        <v>L</v>
      </c>
      <c r="I12" s="14" t="s">
        <v>5</v>
      </c>
    </row>
    <row r="13" spans="2:13" ht="17.649999999999999" customHeight="1" x14ac:dyDescent="0.2">
      <c r="B13"/>
      <c r="F13" s="17" t="s">
        <v>12</v>
      </c>
      <c r="G13" s="12" t="s">
        <v>30</v>
      </c>
      <c r="H13" s="13" t="str">
        <f t="shared" si="0"/>
        <v>L</v>
      </c>
      <c r="I13" s="14" t="s">
        <v>5</v>
      </c>
    </row>
    <row r="14" spans="2:13" ht="17.649999999999999" customHeight="1" x14ac:dyDescent="0.2">
      <c r="B14"/>
      <c r="F14" s="17" t="s">
        <v>13</v>
      </c>
      <c r="G14" s="12" t="s">
        <v>30</v>
      </c>
      <c r="H14" s="13" t="str">
        <f t="shared" si="0"/>
        <v>ü</v>
      </c>
      <c r="I14" s="14" t="s">
        <v>5</v>
      </c>
    </row>
    <row r="15" spans="2:13" ht="17.649999999999999" customHeight="1" x14ac:dyDescent="0.2">
      <c r="B15"/>
      <c r="F15" s="17" t="s">
        <v>14</v>
      </c>
      <c r="G15" s="12" t="s">
        <v>30</v>
      </c>
      <c r="H15" s="13" t="str">
        <f>SI(G15="";"";SI(G15=INDEX(Rose_1_réponses;F15);"ü";"L"))</f>
        <v>L</v>
      </c>
      <c r="I15" s="14" t="s">
        <v>5</v>
      </c>
    </row>
    <row r="16" spans="2:13" ht="17.649999999999999" customHeight="1" x14ac:dyDescent="0.2">
      <c r="B16"/>
      <c r="F16" s="17" t="s">
        <v>15</v>
      </c>
      <c r="G16" s="12" t="s">
        <v>30</v>
      </c>
      <c r="H16" s="13" t="str">
        <f t="shared" si="0"/>
        <v>L</v>
      </c>
      <c r="I16" s="14" t="s">
        <v>5</v>
      </c>
    </row>
    <row r="17" spans="2:9" ht="17.649999999999999" customHeight="1" x14ac:dyDescent="0.2">
      <c r="B17"/>
      <c r="C17"/>
      <c r="F17" s="17" t="s">
        <v>16</v>
      </c>
      <c r="G17" s="12" t="s">
        <v>30</v>
      </c>
      <c r="H17" s="13" t="str">
        <f>SI(G17="";"";SI(G17=INDEX(Rose_1_réponses;F17);"ü";"L"))</f>
        <v>L</v>
      </c>
      <c r="I17" s="14" t="s">
        <v>5</v>
      </c>
    </row>
    <row r="18" spans="2:9" ht="17.649999999999999" customHeight="1" x14ac:dyDescent="0.2">
      <c r="B18"/>
      <c r="F18" s="17" t="s">
        <v>17</v>
      </c>
      <c r="G18" s="12" t="s">
        <v>30</v>
      </c>
      <c r="H18" s="13" t="str">
        <f t="shared" si="0"/>
        <v>L</v>
      </c>
      <c r="I18" s="14" t="s">
        <v>5</v>
      </c>
    </row>
    <row r="19" spans="2:9" ht="17.649999999999999" customHeight="1" x14ac:dyDescent="0.2">
      <c r="F19" s="17" t="s">
        <v>42</v>
      </c>
      <c r="G19" s="12" t="s">
        <v>30</v>
      </c>
      <c r="H19" s="13" t="str">
        <f>SI(G19="";"";SI(G19=INDEX(Rose_1_réponses;F19);"ü";"L"))</f>
        <v>L</v>
      </c>
      <c r="I19" s="14" t="s">
        <v>5</v>
      </c>
    </row>
    <row r="20" spans="2:9" ht="17.649999999999999" customHeight="1" x14ac:dyDescent="0.2">
      <c r="F20" s="17" t="s">
        <v>43</v>
      </c>
      <c r="G20" s="12" t="s">
        <v>30</v>
      </c>
      <c r="H20" s="13" t="str">
        <f t="shared" si="0"/>
        <v>L</v>
      </c>
      <c r="I20" s="14" t="s">
        <v>5</v>
      </c>
    </row>
    <row r="21" spans="2:9" ht="17.649999999999999" customHeight="1" x14ac:dyDescent="0.2">
      <c r="F21" s="17" t="s">
        <v>44</v>
      </c>
      <c r="G21" s="12" t="s">
        <v>30</v>
      </c>
      <c r="H21" s="13" t="str">
        <f>SI(G21="";"";SI(G21=INDEX(Rose_1_réponses;F21);"ü";"L"))</f>
        <v>L</v>
      </c>
      <c r="I21" s="14" t="s">
        <v>5</v>
      </c>
    </row>
    <row r="22" spans="2:9" ht="17.649999999999999" customHeight="1" x14ac:dyDescent="0.2">
      <c r="F22" s="17" t="s">
        <v>45</v>
      </c>
      <c r="G22" s="12" t="s">
        <v>30</v>
      </c>
      <c r="H22" s="13" t="str">
        <f t="shared" si="0"/>
        <v>L</v>
      </c>
      <c r="I22" s="14" t="s">
        <v>5</v>
      </c>
    </row>
    <row r="24" spans="2:9" ht="17.649999999999999" customHeight="1" x14ac:dyDescent="0.2">
      <c r="F24" s="64" t="s">
        <v>18</v>
      </c>
      <c r="G24" s="64"/>
      <c r="H24" s="64"/>
      <c r="I24" s="64"/>
    </row>
    <row r="25" spans="2:9" ht="17.649999999999999" customHeight="1" x14ac:dyDescent="0.2">
      <c r="F25" s="65" t="str">
        <f>"Nombre de bonnes réponses : "&amp;NB.SI(H4:H22;"ü")&amp;"/"&amp;NB.SI(H4:H22;"ü")+NB.SI(H4:H22;"L")</f>
        <v>Nombre de bonnes réponses : 2/19</v>
      </c>
      <c r="G25" s="66"/>
      <c r="H25" s="66"/>
      <c r="I25" s="67"/>
    </row>
    <row r="26" spans="2:9" ht="17.649999999999999" customHeight="1" x14ac:dyDescent="0.2"/>
    <row r="32" spans="2:9" ht="12.75" customHeight="1" x14ac:dyDescent="0.2"/>
  </sheetData>
  <sheetProtection selectLockedCells="1"/>
  <mergeCells count="4">
    <mergeCell ref="F24:G24"/>
    <mergeCell ref="H24:I24"/>
    <mergeCell ref="F25:I25"/>
    <mergeCell ref="F2:I2"/>
  </mergeCells>
  <phoneticPr fontId="7" type="noConversion"/>
  <conditionalFormatting sqref="F2:I2">
    <cfRule type="expression" dxfId="35" priority="3">
      <formula>$C$3="Rose"</formula>
    </cfRule>
    <cfRule type="expression" dxfId="34" priority="4">
      <formula>$C$3="Rouge"</formula>
    </cfRule>
    <cfRule type="expression" dxfId="33" priority="5">
      <formula>$C$3="Orange"</formula>
    </cfRule>
    <cfRule type="expression" dxfId="32" priority="6">
      <formula>$C$3="Jaune"</formula>
    </cfRule>
    <cfRule type="expression" dxfId="31" priority="7">
      <formula>$C$3="Violet"</formula>
    </cfRule>
    <cfRule type="expression" dxfId="30" priority="8">
      <formula>$C$3="Bleu"</formula>
    </cfRule>
    <cfRule type="expression" dxfId="29" priority="10">
      <formula>$C$3="Gris"</formula>
    </cfRule>
    <cfRule type="expression" dxfId="28" priority="11">
      <formula>$C$3="Vert"</formula>
    </cfRule>
  </conditionalFormatting>
  <conditionalFormatting sqref="H4:H22">
    <cfRule type="containsText" dxfId="27" priority="1" operator="containsText" text="L">
      <formula>NON(ESTERREUR(CHERCHE("L";H4)))</formula>
    </cfRule>
    <cfRule type="containsText" dxfId="26" priority="2" operator="containsText" text="ü">
      <formula>NON(ESTERREUR(CHERCHE("ü";H4)))</formula>
    </cfRule>
  </conditionalFormatting>
  <dataValidations count="3">
    <dataValidation type="list" allowBlank="1" showInputMessage="1" showErrorMessage="1" errorTitle="Erreur de couleur de la série ! " error="Choisis la couleur de la série parmis ceux de la liste." sqref="C3" xr:uid="{B396DE1F-E9C3-45D1-8820-F47327616A9D}">
      <formula1>Couleur_serie</formula1>
    </dataValidation>
    <dataValidation type="list" allowBlank="1" showInputMessage="1" showErrorMessage="1" errorTitle="Erreur de numéro de fiche !" error="Choisis le numéro de la fiche parmis ceux de la liste." sqref="C4" xr:uid="{A2FE85ED-DAD5-4455-A926-7111D4034B6B}">
      <formula1>Numero_fiche</formula1>
    </dataValidation>
    <dataValidation type="list" allowBlank="1" showInputMessage="1" showErrorMessage="1" sqref="C2" xr:uid="{B783F8E5-AA24-459F-9D97-4810E7B5C872}">
      <formula1>Prénom_Nom</formula1>
    </dataValidation>
  </dataValidations>
  <pageMargins left="0.39374999999999999" right="0.39374999999999999" top="0.39374999999999999" bottom="0.39374999999999999" header="0.51180555555555496" footer="0.51180555555555496"/>
  <pageSetup paperSize="9" orientation="landscape" useFirstPageNumber="1"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2052" r:id="rId4" name="Button 4">
              <controlPr defaultSize="0" print="0" autoFill="0" autoPict="0" macro="[0]!Formulaire_de_réponse">
                <anchor moveWithCells="1" sizeWithCells="1">
                  <from>
                    <xdr:col>0</xdr:col>
                    <xdr:colOff>238125</xdr:colOff>
                    <xdr:row>7</xdr:row>
                    <xdr:rowOff>114300</xdr:rowOff>
                  </from>
                  <to>
                    <xdr:col>2</xdr:col>
                    <xdr:colOff>933450</xdr:colOff>
                    <xdr:row>9</xdr:row>
                    <xdr:rowOff>209550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0BAE9-2EC6-4F02-96A9-BE74A6542F5A}">
  <sheetPr codeName="Feuil9"/>
  <dimension ref="B2:M32"/>
  <sheetViews>
    <sheetView zoomScale="85" zoomScaleNormal="85" workbookViewId="0">
      <selection activeCell="E29" sqref="E29"/>
    </sheetView>
  </sheetViews>
  <sheetFormatPr baseColWidth="10" defaultColWidth="11.5703125" defaultRowHeight="12" x14ac:dyDescent="0.2"/>
  <cols>
    <col min="1" max="1" width="3.7109375" style="3" customWidth="1"/>
    <col min="2" max="2" width="21" style="3" bestFit="1" customWidth="1"/>
    <col min="3" max="3" width="16" style="3" customWidth="1"/>
    <col min="4" max="4" width="8.7109375" style="3" customWidth="1"/>
    <col min="5" max="5" width="9.140625" style="3" customWidth="1"/>
    <col min="6" max="6" width="8.28515625" style="3" customWidth="1"/>
    <col min="7" max="8" width="11.7109375" style="3" customWidth="1"/>
    <col min="9" max="9" width="11.140625" style="3" customWidth="1"/>
    <col min="10" max="10" width="11.5703125" style="3"/>
    <col min="11" max="11" width="30" style="3" bestFit="1" customWidth="1"/>
    <col min="12" max="12" width="28.7109375" style="3" customWidth="1"/>
    <col min="13" max="16384" width="11.5703125" style="3"/>
  </cols>
  <sheetData>
    <row r="2" spans="2:13" ht="17.649999999999999" customHeight="1" x14ac:dyDescent="0.2">
      <c r="B2" s="15" t="s">
        <v>178</v>
      </c>
      <c r="C2" s="12"/>
      <c r="F2" s="68" t="str">
        <f>"Fiche n°"&amp; C4</f>
        <v>Fiche n°2</v>
      </c>
      <c r="G2" s="68"/>
      <c r="H2" s="68"/>
      <c r="I2" s="68"/>
    </row>
    <row r="3" spans="2:13" ht="17.649999999999999" customHeight="1" x14ac:dyDescent="0.2">
      <c r="B3" s="15" t="s">
        <v>148</v>
      </c>
      <c r="C3" s="12" t="s">
        <v>128</v>
      </c>
      <c r="F3" s="17" t="s">
        <v>0</v>
      </c>
      <c r="G3" s="17" t="s">
        <v>1</v>
      </c>
      <c r="H3" s="11" t="s">
        <v>150</v>
      </c>
      <c r="I3" s="17" t="s">
        <v>2</v>
      </c>
      <c r="K3" s="16" t="s">
        <v>136</v>
      </c>
    </row>
    <row r="4" spans="2:13" ht="17.649999999999999" customHeight="1" x14ac:dyDescent="0.2">
      <c r="B4" s="15" t="s">
        <v>149</v>
      </c>
      <c r="C4" s="12">
        <v>2</v>
      </c>
      <c r="F4" s="17">
        <v>1</v>
      </c>
      <c r="G4" s="12" t="s">
        <v>30</v>
      </c>
      <c r="H4" s="13" t="str">
        <f>SI(G4="";"";SI(G4=INDEX(Orange_2_réponses;F4);"ü";"L"))</f>
        <v>L</v>
      </c>
      <c r="I4" s="12"/>
      <c r="K4" s="16" t="str">
        <f>($C$3&amp;"_"&amp;$C$4&amp;"_réponses")</f>
        <v>Rouge_2_réponses</v>
      </c>
    </row>
    <row r="5" spans="2:13" ht="17.649999999999999" customHeight="1" x14ac:dyDescent="0.2">
      <c r="C5" s="4"/>
      <c r="F5" s="17" t="s">
        <v>3</v>
      </c>
      <c r="G5" s="12" t="s">
        <v>30</v>
      </c>
      <c r="H5" s="13" t="str">
        <f>SI(G5="";"";SI(G5=INDEX(Orange_2_réponses;F5);"ü";"L"))</f>
        <v>L</v>
      </c>
      <c r="I5" s="12"/>
      <c r="K5" s="16"/>
    </row>
    <row r="6" spans="2:13" ht="17.649999999999999" customHeight="1" x14ac:dyDescent="0.2">
      <c r="F6" s="17" t="s">
        <v>4</v>
      </c>
      <c r="G6" s="12" t="s">
        <v>28</v>
      </c>
      <c r="H6" s="13" t="str">
        <f>SI(G6="";"";SI(G6=INDEX(Orange_2_réponses;F6);"ü";"L"))</f>
        <v>L</v>
      </c>
      <c r="I6" s="14" t="s">
        <v>5</v>
      </c>
    </row>
    <row r="7" spans="2:13" ht="17.25" customHeight="1" x14ac:dyDescent="0.2">
      <c r="F7" s="17" t="s">
        <v>6</v>
      </c>
      <c r="G7" s="12" t="s">
        <v>30</v>
      </c>
      <c r="H7" s="13" t="str">
        <f>SI(G7="";"";SI(G7=INDEX(Orange_2_réponses;F7);"ü";"L"))</f>
        <v>L</v>
      </c>
      <c r="I7" s="14" t="s">
        <v>5</v>
      </c>
      <c r="K7" s="16"/>
      <c r="M7" s="3" t="s">
        <v>27</v>
      </c>
    </row>
    <row r="8" spans="2:13" ht="17.649999999999999" customHeight="1" x14ac:dyDescent="0.2">
      <c r="F8" s="17" t="s">
        <v>7</v>
      </c>
      <c r="G8" s="12" t="s">
        <v>27</v>
      </c>
      <c r="H8" s="13" t="str">
        <f>SI(G8="";"";SI(G8=INDEX(Orange_2_réponses;F8);"ü";"L"))</f>
        <v>L</v>
      </c>
      <c r="I8" s="14" t="s">
        <v>5</v>
      </c>
      <c r="K8" s="16"/>
      <c r="M8" s="5"/>
    </row>
    <row r="9" spans="2:13" ht="17.649999999999999" customHeight="1" x14ac:dyDescent="0.2">
      <c r="F9" s="17" t="s">
        <v>8</v>
      </c>
      <c r="G9" s="12" t="s">
        <v>30</v>
      </c>
      <c r="H9" s="13" t="str">
        <f>SI(G9="";"";SI(G9=INDEX(Orange_2_réponses;F9);"ü";"L"))</f>
        <v>L</v>
      </c>
      <c r="I9" s="14" t="s">
        <v>5</v>
      </c>
      <c r="M9" s="5"/>
    </row>
    <row r="10" spans="2:13" ht="17.649999999999999" customHeight="1" x14ac:dyDescent="0.2">
      <c r="B10"/>
      <c r="F10" s="17" t="s">
        <v>9</v>
      </c>
      <c r="G10" s="12" t="s">
        <v>30</v>
      </c>
      <c r="H10" s="13" t="str">
        <f>SI(G10="";"";SI(G10=INDEX(Orange_2_réponses;F10);"ü";"L"))</f>
        <v>ü</v>
      </c>
      <c r="I10" s="14" t="s">
        <v>5</v>
      </c>
    </row>
    <row r="11" spans="2:13" ht="17.649999999999999" customHeight="1" x14ac:dyDescent="0.2">
      <c r="B11"/>
      <c r="F11" s="17" t="s">
        <v>10</v>
      </c>
      <c r="G11" s="12" t="s">
        <v>28</v>
      </c>
      <c r="H11" s="13" t="str">
        <f>SI(G11="";"";SI(G11=INDEX(Orange_2_réponses;F11);"ü";"L"))</f>
        <v>ü</v>
      </c>
      <c r="I11" s="14" t="s">
        <v>5</v>
      </c>
    </row>
    <row r="12" spans="2:13" ht="17.649999999999999" customHeight="1" x14ac:dyDescent="0.2">
      <c r="B12"/>
      <c r="F12" s="17" t="s">
        <v>11</v>
      </c>
      <c r="G12" s="12" t="s">
        <v>30</v>
      </c>
      <c r="H12" s="13" t="str">
        <f>SI(G12="";"";SI(G12=INDEX(Orange_2_réponses;F12);"ü";"L"))</f>
        <v>ü</v>
      </c>
      <c r="I12" s="14" t="s">
        <v>5</v>
      </c>
    </row>
    <row r="13" spans="2:13" ht="17.649999999999999" customHeight="1" x14ac:dyDescent="0.2">
      <c r="B13"/>
      <c r="F13" s="17" t="s">
        <v>12</v>
      </c>
      <c r="G13" s="12" t="s">
        <v>27</v>
      </c>
      <c r="H13" s="13" t="str">
        <f>SI(G13="";"";SI(G13=INDEX(Orange_2_réponses;F13);"ü";"L"))</f>
        <v>L</v>
      </c>
      <c r="I13" s="14" t="s">
        <v>5</v>
      </c>
    </row>
    <row r="14" spans="2:13" ht="17.649999999999999" customHeight="1" x14ac:dyDescent="0.2">
      <c r="B14"/>
      <c r="C14" s="3" t="s">
        <v>197</v>
      </c>
      <c r="F14" s="17" t="s">
        <v>13</v>
      </c>
      <c r="G14" s="12" t="s">
        <v>30</v>
      </c>
      <c r="H14" s="13" t="str">
        <f>SI(G14="";"";SI(G14=INDEX(Orange_2_réponses;F14);"ü";"L"))</f>
        <v>L</v>
      </c>
      <c r="I14" s="14" t="s">
        <v>5</v>
      </c>
    </row>
    <row r="15" spans="2:13" ht="17.649999999999999" customHeight="1" x14ac:dyDescent="0.2">
      <c r="B15"/>
      <c r="F15" s="17" t="s">
        <v>14</v>
      </c>
      <c r="G15" s="12" t="s">
        <v>30</v>
      </c>
      <c r="H15" s="13" t="str">
        <f>SI(G15="";"";SI(G15=INDEX(Orange_2_réponses;F15);"ü";"L"))</f>
        <v>L</v>
      </c>
      <c r="I15" s="14" t="s">
        <v>5</v>
      </c>
    </row>
    <row r="16" spans="2:13" ht="17.649999999999999" customHeight="1" x14ac:dyDescent="0.2">
      <c r="B16"/>
      <c r="F16" s="17" t="s">
        <v>15</v>
      </c>
      <c r="G16" s="12" t="s">
        <v>28</v>
      </c>
      <c r="H16" s="13" t="str">
        <f>SI(G16="";"";SI(G16=INDEX(Orange_2_réponses;F16);"ü";"L"))</f>
        <v>L</v>
      </c>
      <c r="I16" s="14" t="s">
        <v>5</v>
      </c>
    </row>
    <row r="17" spans="2:9" ht="17.649999999999999" customHeight="1" x14ac:dyDescent="0.2">
      <c r="B17"/>
      <c r="C17"/>
      <c r="F17" s="17" t="s">
        <v>16</v>
      </c>
      <c r="G17" s="12" t="s">
        <v>30</v>
      </c>
      <c r="H17" s="13" t="str">
        <f>SI(G17="";"";SI(G17=INDEX(Orange_2_réponses;F17);"ü";"L"))</f>
        <v>L</v>
      </c>
      <c r="I17" s="14" t="s">
        <v>5</v>
      </c>
    </row>
    <row r="18" spans="2:9" ht="17.649999999999999" customHeight="1" x14ac:dyDescent="0.2">
      <c r="B18"/>
      <c r="F18" s="17" t="s">
        <v>17</v>
      </c>
      <c r="G18" s="12" t="s">
        <v>27</v>
      </c>
      <c r="H18" s="13" t="str">
        <f>SI(G18="";"";SI(G18=INDEX(Orange_2_réponses;F18);"ü";"L"))</f>
        <v>ü</v>
      </c>
      <c r="I18" s="14" t="s">
        <v>5</v>
      </c>
    </row>
    <row r="19" spans="2:9" ht="17.649999999999999" customHeight="1" x14ac:dyDescent="0.2">
      <c r="F19" s="17" t="s">
        <v>42</v>
      </c>
      <c r="G19" s="12" t="s">
        <v>30</v>
      </c>
      <c r="H19" s="13" t="str">
        <f>SI(G19="";"";SI(G19=INDEX(Orange_2_réponses;F19);"ü";"L"))</f>
        <v>L</v>
      </c>
      <c r="I19" s="14" t="s">
        <v>5</v>
      </c>
    </row>
    <row r="20" spans="2:9" ht="17.649999999999999" customHeight="1" x14ac:dyDescent="0.2">
      <c r="F20" s="17" t="s">
        <v>43</v>
      </c>
      <c r="G20" s="12" t="s">
        <v>30</v>
      </c>
      <c r="H20" s="13" t="str">
        <f>SI(G20="";"";SI(G20=INDEX(Orange_2_réponses;F20);"ü";"L"))</f>
        <v>L</v>
      </c>
      <c r="I20" s="14" t="s">
        <v>5</v>
      </c>
    </row>
    <row r="21" spans="2:9" ht="17.649999999999999" customHeight="1" x14ac:dyDescent="0.2">
      <c r="F21" s="17" t="s">
        <v>44</v>
      </c>
      <c r="G21" s="12" t="s">
        <v>28</v>
      </c>
      <c r="H21" s="13" t="str">
        <f>SI(G21="";"";SI(G21=INDEX(Orange_2_réponses;F21);"ü";"L"))</f>
        <v>L</v>
      </c>
      <c r="I21" s="14" t="s">
        <v>5</v>
      </c>
    </row>
    <row r="22" spans="2:9" ht="17.649999999999999" customHeight="1" x14ac:dyDescent="0.2">
      <c r="F22" s="17" t="s">
        <v>45</v>
      </c>
      <c r="G22" s="12" t="s">
        <v>30</v>
      </c>
      <c r="H22" s="13" t="str">
        <f>SI(G22="";"";SI(G22=INDEX(Orange_2_réponses;F22);"ü";"L"))</f>
        <v>L</v>
      </c>
      <c r="I22" s="14" t="s">
        <v>5</v>
      </c>
    </row>
    <row r="24" spans="2:9" ht="17.649999999999999" customHeight="1" x14ac:dyDescent="0.2">
      <c r="F24" s="64" t="s">
        <v>18</v>
      </c>
      <c r="G24" s="64"/>
      <c r="H24" s="64"/>
      <c r="I24" s="64"/>
    </row>
    <row r="25" spans="2:9" ht="17.649999999999999" customHeight="1" x14ac:dyDescent="0.2">
      <c r="F25" s="65" t="str">
        <f>"Nombre de bonnes réponses : "&amp;NB.SI(H4:H22;"ü")&amp;"/"&amp;NB.SI(H4:H22;"ü")+NB.SI(H4:H22;"L")</f>
        <v>Nombre de bonnes réponses : 4/19</v>
      </c>
      <c r="G25" s="66"/>
      <c r="H25" s="66"/>
      <c r="I25" s="67"/>
    </row>
    <row r="26" spans="2:9" ht="17.649999999999999" customHeight="1" x14ac:dyDescent="0.2"/>
    <row r="32" spans="2:9" ht="12.75" customHeight="1" x14ac:dyDescent="0.2"/>
  </sheetData>
  <sheetProtection selectLockedCells="1"/>
  <mergeCells count="4">
    <mergeCell ref="F2:I2"/>
    <mergeCell ref="F24:G24"/>
    <mergeCell ref="H24:I24"/>
    <mergeCell ref="F25:I25"/>
  </mergeCells>
  <conditionalFormatting sqref="F2:I2">
    <cfRule type="expression" dxfId="25" priority="3">
      <formula>$C$3="Rose"</formula>
    </cfRule>
    <cfRule type="expression" dxfId="24" priority="4">
      <formula>$C$3="Rouge"</formula>
    </cfRule>
    <cfRule type="expression" dxfId="23" priority="5">
      <formula>$C$3="Orange"</formula>
    </cfRule>
    <cfRule type="expression" dxfId="22" priority="6">
      <formula>$C$3="Jaune"</formula>
    </cfRule>
    <cfRule type="expression" dxfId="21" priority="7">
      <formula>$C$3="Violet"</formula>
    </cfRule>
    <cfRule type="expression" dxfId="20" priority="8">
      <formula>$C$3="Bleu"</formula>
    </cfRule>
    <cfRule type="expression" dxfId="19" priority="9">
      <formula>$C$3="Gris"</formula>
    </cfRule>
    <cfRule type="expression" dxfId="18" priority="10">
      <formula>$C$3="Vert"</formula>
    </cfRule>
  </conditionalFormatting>
  <conditionalFormatting sqref="H4:H22">
    <cfRule type="containsText" dxfId="17" priority="1" operator="containsText" text="L">
      <formula>NON(ESTERREUR(CHERCHE("L";H4)))</formula>
    </cfRule>
    <cfRule type="containsText" dxfId="16" priority="2" operator="containsText" text="ü">
      <formula>NON(ESTERREUR(CHERCHE("ü";H4)))</formula>
    </cfRule>
  </conditionalFormatting>
  <dataValidations count="3">
    <dataValidation type="list" allowBlank="1" showInputMessage="1" showErrorMessage="1" sqref="C2" xr:uid="{87F6B690-57D3-43AD-A857-78258449EC20}">
      <formula1>Prénom_Nom</formula1>
    </dataValidation>
    <dataValidation type="list" allowBlank="1" showInputMessage="1" showErrorMessage="1" errorTitle="Erreur de numéro de fiche !" error="Choisis le numéro de la fiche parmis ceux de la liste." sqref="C4" xr:uid="{A69B6067-B4F5-4E39-891A-0D08F5EF5680}">
      <formula1>Numero_fiche</formula1>
    </dataValidation>
    <dataValidation type="list" allowBlank="1" showInputMessage="1" showErrorMessage="1" errorTitle="Erreur de couleur de la série ! " error="Choisis la couleur de la série parmis ceux de la liste." sqref="C3" xr:uid="{A18F21A7-B296-4C9D-9094-0FE4E9E8DAE2}">
      <formula1>Couleur_serie</formula1>
    </dataValidation>
  </dataValidations>
  <pageMargins left="0.39374999999999999" right="0.39374999999999999" top="0.39374999999999999" bottom="0.39374999999999999" header="0.51180555555555496" footer="0.51180555555555496"/>
  <pageSetup paperSize="9" orientation="landscape" useFirstPageNumber="1"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test_copiecolle">
                <anchor moveWithCells="1" sizeWithCells="1">
                  <from>
                    <xdr:col>0</xdr:col>
                    <xdr:colOff>238125</xdr:colOff>
                    <xdr:row>7</xdr:row>
                    <xdr:rowOff>114300</xdr:rowOff>
                  </from>
                  <to>
                    <xdr:col>2</xdr:col>
                    <xdr:colOff>933450</xdr:colOff>
                    <xdr:row>9</xdr:row>
                    <xdr:rowOff>209550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rgb="FFF880D0"/>
  </sheetPr>
  <dimension ref="B1:AMK255"/>
  <sheetViews>
    <sheetView zoomScale="70" zoomScaleNormal="70" workbookViewId="0">
      <selection activeCell="P2" sqref="P2:Q2"/>
    </sheetView>
  </sheetViews>
  <sheetFormatPr baseColWidth="10" defaultColWidth="11.5703125" defaultRowHeight="12.75" x14ac:dyDescent="0.2"/>
  <cols>
    <col min="1" max="1" width="5.7109375" style="44" customWidth="1"/>
    <col min="2" max="2" width="10.7109375" style="41" customWidth="1"/>
    <col min="3" max="5" width="12.28515625" style="41" customWidth="1"/>
    <col min="6" max="6" width="8.28515625" style="42" customWidth="1"/>
    <col min="7" max="7" width="5.7109375" style="41" customWidth="1"/>
    <col min="8" max="8" width="10.7109375" style="41" customWidth="1"/>
    <col min="9" max="11" width="12.28515625" style="41" customWidth="1"/>
    <col min="12" max="12" width="8.28515625" style="42" customWidth="1"/>
    <col min="13" max="13" width="5.7109375" style="41" customWidth="1"/>
    <col min="14" max="14" width="10.7109375" style="41" customWidth="1"/>
    <col min="15" max="17" width="12.28515625" style="41" customWidth="1"/>
    <col min="18" max="18" width="8.28515625" style="42" customWidth="1"/>
    <col min="19" max="19" width="5.7109375" style="41" customWidth="1"/>
    <col min="20" max="20" width="10.7109375" style="41" customWidth="1"/>
    <col min="21" max="23" width="12.28515625" style="41" customWidth="1"/>
    <col min="24" max="24" width="8.28515625" style="41" customWidth="1"/>
    <col min="25" max="25" width="5.7109375" style="43" customWidth="1"/>
    <col min="26" max="26" width="5.7109375" style="41" customWidth="1"/>
    <col min="27" max="27" width="48.28515625" style="41" customWidth="1"/>
    <col min="28" max="28" width="13.42578125" style="41" customWidth="1"/>
    <col min="29" max="29" width="17" style="41" customWidth="1"/>
    <col min="30" max="30" width="24" style="41" customWidth="1"/>
    <col min="31" max="31" width="11.28515625" style="41" customWidth="1"/>
    <col min="32" max="32" width="8.5703125" style="41" customWidth="1"/>
    <col min="33" max="1017" width="11.5703125" style="41"/>
    <col min="1018" max="16384" width="11.5703125" style="44"/>
  </cols>
  <sheetData>
    <row r="1" spans="2:1025" ht="9" customHeight="1" thickBot="1" x14ac:dyDescent="0.25"/>
    <row r="2" spans="2:1025" ht="30" customHeight="1" thickBot="1" x14ac:dyDescent="0.25">
      <c r="B2" s="89" t="s">
        <v>153</v>
      </c>
      <c r="C2" s="90"/>
      <c r="D2" s="90"/>
      <c r="E2" s="90"/>
      <c r="F2" s="90"/>
      <c r="G2" s="90"/>
      <c r="H2" s="90"/>
      <c r="I2" s="90"/>
      <c r="J2" s="90"/>
      <c r="K2" s="91"/>
      <c r="L2" s="43"/>
      <c r="N2" s="93" t="s">
        <v>174</v>
      </c>
      <c r="O2" s="94"/>
      <c r="P2" s="95"/>
      <c r="Q2" s="96"/>
      <c r="T2" s="22" t="s">
        <v>179</v>
      </c>
      <c r="U2" s="97"/>
      <c r="V2" s="97"/>
      <c r="W2" s="97"/>
    </row>
    <row r="3" spans="2:1025" ht="15" customHeight="1" x14ac:dyDescent="0.2">
      <c r="B3" s="23"/>
      <c r="M3" s="45"/>
      <c r="AA3" s="44"/>
      <c r="AB3" s="44"/>
      <c r="AC3" s="44"/>
      <c r="AD3" s="44"/>
      <c r="AE3" s="44"/>
      <c r="AF3" s="44"/>
    </row>
    <row r="4" spans="2:1025" ht="30" customHeight="1" x14ac:dyDescent="0.2">
      <c r="B4" s="75" t="s">
        <v>20</v>
      </c>
      <c r="C4" s="75"/>
      <c r="D4" s="75"/>
      <c r="E4" s="75"/>
      <c r="G4" s="45"/>
      <c r="H4" s="75" t="s">
        <v>21</v>
      </c>
      <c r="I4" s="75"/>
      <c r="J4" s="75"/>
      <c r="K4" s="75"/>
      <c r="M4" s="24"/>
      <c r="N4" s="75" t="s">
        <v>22</v>
      </c>
      <c r="O4" s="75"/>
      <c r="P4" s="75"/>
      <c r="Q4" s="75"/>
      <c r="S4" s="45"/>
      <c r="T4" s="75" t="s">
        <v>23</v>
      </c>
      <c r="U4" s="75"/>
      <c r="V4" s="75"/>
      <c r="W4" s="75"/>
      <c r="Y4" s="45"/>
      <c r="AA4" s="25" t="s">
        <v>19</v>
      </c>
      <c r="AB4" s="26" t="s">
        <v>151</v>
      </c>
      <c r="AC4" s="26" t="s">
        <v>152</v>
      </c>
      <c r="AD4" s="26" t="s">
        <v>180</v>
      </c>
      <c r="AE4" s="26" t="s">
        <v>24</v>
      </c>
      <c r="AF4" s="27" t="s">
        <v>25</v>
      </c>
    </row>
    <row r="5" spans="2:1025" s="23" customFormat="1" ht="24.95" customHeight="1" x14ac:dyDescent="0.2">
      <c r="B5" s="37" t="s">
        <v>0</v>
      </c>
      <c r="C5" s="37" t="s">
        <v>1</v>
      </c>
      <c r="D5" s="28" t="s">
        <v>150</v>
      </c>
      <c r="E5" s="37" t="s">
        <v>2</v>
      </c>
      <c r="F5" s="29"/>
      <c r="G5" s="24"/>
      <c r="H5" s="37" t="s">
        <v>0</v>
      </c>
      <c r="I5" s="37" t="s">
        <v>1</v>
      </c>
      <c r="J5" s="28" t="s">
        <v>150</v>
      </c>
      <c r="K5" s="37" t="s">
        <v>2</v>
      </c>
      <c r="L5" s="29"/>
      <c r="M5" s="45"/>
      <c r="N5" s="37" t="s">
        <v>0</v>
      </c>
      <c r="O5" s="37" t="s">
        <v>1</v>
      </c>
      <c r="P5" s="28" t="s">
        <v>150</v>
      </c>
      <c r="Q5" s="37" t="s">
        <v>2</v>
      </c>
      <c r="R5" s="29"/>
      <c r="S5" s="24"/>
      <c r="T5" s="37" t="s">
        <v>0</v>
      </c>
      <c r="U5" s="37" t="s">
        <v>1</v>
      </c>
      <c r="V5" s="28" t="s">
        <v>150</v>
      </c>
      <c r="W5" s="37" t="s">
        <v>2</v>
      </c>
      <c r="Y5" s="24"/>
      <c r="AA5" s="30" t="s">
        <v>26</v>
      </c>
      <c r="AB5" s="31" t="str">
        <f>SI(NB.VIDE(C6:C20)=15;"NON";"OUI")</f>
        <v>NON</v>
      </c>
      <c r="AC5" s="38"/>
      <c r="AD5" s="31" t="str">
        <f>SI(NB.VIDE(C6:C20)=15;0;NB.SI(D6:D20;"ü"))&amp;"/"&amp;15</f>
        <v>0/15</v>
      </c>
      <c r="AE5" s="32">
        <f>SI(NB.VIDE(C6:C20)=15;0;NB.SI(D6:D20;"ü"))/15</f>
        <v>0</v>
      </c>
      <c r="AF5" s="33" t="str">
        <f>SI(AE5&gt;=0,8;"«";"¶")</f>
        <v>¶</v>
      </c>
      <c r="AMD5" s="44"/>
      <c r="AME5" s="44"/>
      <c r="AMF5" s="44"/>
      <c r="AMG5" s="44"/>
      <c r="AMH5" s="44"/>
      <c r="AMI5" s="44"/>
      <c r="AMJ5" s="44"/>
      <c r="AMK5" s="44"/>
    </row>
    <row r="6" spans="2:1025" ht="24.95" customHeight="1" x14ac:dyDescent="0.2">
      <c r="B6" s="37">
        <v>1</v>
      </c>
      <c r="C6" s="34" t="str">
        <f>SIERREUR(SI($P$2="";""; INDEX(Tableau4[[Réponse 1]:[Réponse 19]];EQUIV($P$2&amp;" Rose "&amp;"1";Tableau4[Prénom Nom Série Fiche];0);B6));"")</f>
        <v/>
      </c>
      <c r="D6" s="13" t="str">
        <f t="shared" ref="D6:D20" si="0">SI(C6="";"";SI(C6=INDEX(Rose_1_réponses;B6);"ü";"L"))</f>
        <v/>
      </c>
      <c r="E6" s="34" t="s">
        <v>5</v>
      </c>
      <c r="F6" s="42" t="str">
        <f t="shared" ref="F6:F20" si="1">INDEX(Rose_1_réponses;B6)</f>
        <v>B</v>
      </c>
      <c r="G6" s="45"/>
      <c r="H6" s="37">
        <v>1</v>
      </c>
      <c r="I6" s="34" t="str">
        <f>SIERREUR(SI($P$2="";""; INDEX(Tableau4[[Réponse 1]:[Réponse 19]];EQUIV($P$2&amp;" Rose "&amp;"2";Tableau4[Prénom Nom Série Fiche];0);H6));"")</f>
        <v/>
      </c>
      <c r="J6" s="13" t="str">
        <f t="shared" ref="J6:J20" si="2">SI(I6="";"";SI(I6=INDEX(Rose_2_réponses;H6);"ü";"L"))</f>
        <v/>
      </c>
      <c r="K6" s="34" t="s">
        <v>5</v>
      </c>
      <c r="L6" s="42" t="str">
        <f t="shared" ref="L6:L20" si="3">INDEX(Rose_2_réponses;H6)</f>
        <v>B</v>
      </c>
      <c r="M6" s="45"/>
      <c r="N6" s="37">
        <v>1</v>
      </c>
      <c r="O6" s="34" t="str">
        <f>SIERREUR(SI($P$2="";""; INDEX(Tableau4[[Réponse 1]:[Réponse 19]];EQUIV($P$2&amp;" Rouge "&amp;"3";Tableau4[Prénom Nom Série Fiche];0);N6));"")</f>
        <v/>
      </c>
      <c r="P6" s="13" t="str">
        <f t="shared" ref="P6:P20" si="4">SI(O6="";"";SI(O6=INDEX(Rouge_3_réponses;N6);"ü";"L"))</f>
        <v/>
      </c>
      <c r="Q6" s="34" t="s">
        <v>5</v>
      </c>
      <c r="R6" s="42" t="str">
        <f t="shared" ref="R6:R20" si="5">INDEX(Rose_3_réponses;N6)</f>
        <v>C</v>
      </c>
      <c r="S6" s="45"/>
      <c r="T6" s="37">
        <v>1</v>
      </c>
      <c r="U6" s="34" t="str">
        <f>SIERREUR(SI($P$2="";""; INDEX(Tableau4[[Réponse 1]:[Réponse 19]];EQUIV($P$2&amp;" Rose "&amp;"4";Tableau4[Prénom Nom Série Fiche];0);T6));"")</f>
        <v/>
      </c>
      <c r="V6" s="13" t="str">
        <f t="shared" ref="V6:V20" si="6">SI(U6="";"";SI(U6=INDEX(Rose_4_réponses;T6);"ü";"L"))</f>
        <v/>
      </c>
      <c r="W6" s="34" t="s">
        <v>5</v>
      </c>
      <c r="X6" s="42" t="str">
        <f t="shared" ref="X6:X20" si="7">INDEX(Rose_4_réponses;T6)</f>
        <v>B</v>
      </c>
      <c r="Y6" s="45"/>
      <c r="AA6" s="30" t="s">
        <v>29</v>
      </c>
      <c r="AB6" s="31" t="str">
        <f>SI(NB.VIDE(I6:I20)=15;"NON";"OUI")</f>
        <v>NON</v>
      </c>
      <c r="AC6" s="39"/>
      <c r="AD6" s="31" t="str">
        <f>SI(NB.VIDE(I6:I20)=15;0;NB.SI(J6:J20;"ü"))&amp;"/"&amp;15</f>
        <v>0/15</v>
      </c>
      <c r="AE6" s="32">
        <f>SI(NB.VIDE(I6:I20)=15;0;NB.SI(J6:J20;"ü"))/15</f>
        <v>0</v>
      </c>
      <c r="AF6" s="33" t="str">
        <f t="shared" ref="AF6:AF12" si="8">SI(AE6&gt;=0,8;"«";"¶")</f>
        <v>¶</v>
      </c>
    </row>
    <row r="7" spans="2:1025" ht="24.95" customHeight="1" x14ac:dyDescent="0.2">
      <c r="B7" s="37" t="s">
        <v>3</v>
      </c>
      <c r="C7" s="34" t="str">
        <f>SIERREUR(SI($P$2="";""; INDEX(Tableau4[[Réponse 1]:[Réponse 19]];EQUIV($P$2&amp;" Rose "&amp;"1";Tableau4[Prénom Nom Série Fiche];0);B7));"")</f>
        <v/>
      </c>
      <c r="D7" s="13" t="str">
        <f t="shared" si="0"/>
        <v/>
      </c>
      <c r="E7" s="34" t="s">
        <v>5</v>
      </c>
      <c r="F7" s="42" t="str">
        <f t="shared" si="1"/>
        <v>B</v>
      </c>
      <c r="G7" s="45"/>
      <c r="H7" s="37" t="s">
        <v>3</v>
      </c>
      <c r="I7" s="34" t="str">
        <f>SIERREUR(SI($P$2="";""; INDEX(Tableau4[[Réponse 1]:[Réponse 19]];EQUIV($P$2&amp;" Rose "&amp;"2";Tableau4[Prénom Nom Série Fiche];0);H7));"")</f>
        <v/>
      </c>
      <c r="J7" s="13" t="str">
        <f t="shared" si="2"/>
        <v/>
      </c>
      <c r="K7" s="34" t="s">
        <v>5</v>
      </c>
      <c r="L7" s="42" t="str">
        <f t="shared" si="3"/>
        <v>C</v>
      </c>
      <c r="M7" s="45"/>
      <c r="N7" s="37" t="s">
        <v>3</v>
      </c>
      <c r="O7" s="34" t="str">
        <f>SIERREUR(SI($P$2="";""; INDEX(Tableau4[[Réponse 1]:[Réponse 19]];EQUIV($P$2&amp;" Rouge "&amp;"3";Tableau4[Prénom Nom Série Fiche];0);N7));"")</f>
        <v/>
      </c>
      <c r="P7" s="13" t="str">
        <f t="shared" si="4"/>
        <v/>
      </c>
      <c r="Q7" s="34" t="s">
        <v>5</v>
      </c>
      <c r="R7" s="42" t="str">
        <f t="shared" si="5"/>
        <v>A</v>
      </c>
      <c r="S7" s="45"/>
      <c r="T7" s="37" t="s">
        <v>3</v>
      </c>
      <c r="U7" s="34" t="str">
        <f>SIERREUR(SI($P$2="";""; INDEX(Tableau4[[Réponse 1]:[Réponse 19]];EQUIV($P$2&amp;" Rose "&amp;"4";Tableau4[Prénom Nom Série Fiche];0);T7));"")</f>
        <v/>
      </c>
      <c r="V7" s="13" t="str">
        <f t="shared" si="6"/>
        <v/>
      </c>
      <c r="W7" s="34" t="s">
        <v>5</v>
      </c>
      <c r="X7" s="42" t="str">
        <f t="shared" si="7"/>
        <v>A</v>
      </c>
      <c r="Y7" s="45"/>
      <c r="AA7" s="30" t="s">
        <v>31</v>
      </c>
      <c r="AB7" s="31" t="str">
        <f>SI(NB.VIDE(O6:O20)=15;"NON";"OUI")</f>
        <v>NON</v>
      </c>
      <c r="AC7" s="39"/>
      <c r="AD7" s="31" t="str">
        <f>SI(NB.VIDE(O6:O20)=15;0;NB.SI(P6:P20;"ü"))&amp;"/"&amp;15</f>
        <v>0/15</v>
      </c>
      <c r="AE7" s="32">
        <f>SI(NB.VIDE(O6:O20)=15;0;NB.SI(P6:P20;"ü"))/15</f>
        <v>0</v>
      </c>
      <c r="AF7" s="33" t="str">
        <f t="shared" si="8"/>
        <v>¶</v>
      </c>
    </row>
    <row r="8" spans="2:1025" ht="24.95" customHeight="1" x14ac:dyDescent="0.2">
      <c r="B8" s="37" t="s">
        <v>4</v>
      </c>
      <c r="C8" s="34" t="str">
        <f>SIERREUR(SI($P$2="";""; INDEX(Tableau4[[Réponse 1]:[Réponse 19]];EQUIV($P$2&amp;" Rose "&amp;"1";Tableau4[Prénom Nom Série Fiche];0);B8));"")</f>
        <v/>
      </c>
      <c r="D8" s="13" t="str">
        <f t="shared" si="0"/>
        <v/>
      </c>
      <c r="E8" s="35" t="s">
        <v>5</v>
      </c>
      <c r="F8" s="42" t="str">
        <f t="shared" si="1"/>
        <v>C</v>
      </c>
      <c r="G8" s="45"/>
      <c r="H8" s="37" t="s">
        <v>4</v>
      </c>
      <c r="I8" s="34" t="str">
        <f>SIERREUR(SI($P$2="";""; INDEX(Tableau4[[Réponse 1]:[Réponse 19]];EQUIV($P$2&amp;" Rose "&amp;"2";Tableau4[Prénom Nom Série Fiche];0);H8));"")</f>
        <v/>
      </c>
      <c r="J8" s="13" t="str">
        <f t="shared" si="2"/>
        <v/>
      </c>
      <c r="K8" s="35" t="s">
        <v>5</v>
      </c>
      <c r="L8" s="42" t="str">
        <f t="shared" si="3"/>
        <v>A</v>
      </c>
      <c r="M8" s="45"/>
      <c r="N8" s="37" t="s">
        <v>4</v>
      </c>
      <c r="O8" s="34" t="str">
        <f>SIERREUR(SI($P$2="";""; INDEX(Tableau4[[Réponse 1]:[Réponse 19]];EQUIV($P$2&amp;" Rouge "&amp;"3";Tableau4[Prénom Nom Série Fiche];0);N8));"")</f>
        <v/>
      </c>
      <c r="P8" s="13" t="str">
        <f t="shared" si="4"/>
        <v/>
      </c>
      <c r="Q8" s="35" t="s">
        <v>5</v>
      </c>
      <c r="R8" s="42" t="str">
        <f t="shared" si="5"/>
        <v>B</v>
      </c>
      <c r="S8" s="45"/>
      <c r="T8" s="37" t="s">
        <v>4</v>
      </c>
      <c r="U8" s="34" t="str">
        <f>SIERREUR(SI($P$2="";""; INDEX(Tableau4[[Réponse 1]:[Réponse 19]];EQUIV($P$2&amp;" Rose "&amp;"4";Tableau4[Prénom Nom Série Fiche];0);T8));"")</f>
        <v/>
      </c>
      <c r="V8" s="13" t="str">
        <f t="shared" si="6"/>
        <v/>
      </c>
      <c r="W8" s="35" t="s">
        <v>5</v>
      </c>
      <c r="X8" s="42" t="str">
        <f t="shared" si="7"/>
        <v>C</v>
      </c>
      <c r="Y8" s="45"/>
      <c r="AA8" s="36" t="s">
        <v>32</v>
      </c>
      <c r="AB8" s="31" t="str">
        <f>SI(NB.VIDE(U6:U20)=15;"NON";"OUI")</f>
        <v>NON</v>
      </c>
      <c r="AC8" s="39"/>
      <c r="AD8" s="31" t="str">
        <f>SI(NB.VIDE(U6:U20)=15;0;NB.SI(V6:V20;"ü"))&amp;"/"&amp;15</f>
        <v>0/15</v>
      </c>
      <c r="AE8" s="32">
        <f>SI(NB.VIDE(U6:U20)=15;0;NB.SI(V6:V20;"ü"))/15</f>
        <v>0</v>
      </c>
      <c r="AF8" s="33" t="str">
        <f t="shared" si="8"/>
        <v>¶</v>
      </c>
    </row>
    <row r="9" spans="2:1025" ht="24.95" customHeight="1" x14ac:dyDescent="0.2">
      <c r="B9" s="37" t="s">
        <v>6</v>
      </c>
      <c r="C9" s="34" t="str">
        <f>SIERREUR(SI($P$2="";""; INDEX(Tableau4[[Réponse 1]:[Réponse 19]];EQUIV($P$2&amp;" Rose "&amp;"1";Tableau4[Prénom Nom Série Fiche];0);B9));"")</f>
        <v/>
      </c>
      <c r="D9" s="13" t="str">
        <f t="shared" si="0"/>
        <v/>
      </c>
      <c r="E9" s="35" t="s">
        <v>5</v>
      </c>
      <c r="F9" s="42" t="str">
        <f t="shared" si="1"/>
        <v>B</v>
      </c>
      <c r="G9" s="45"/>
      <c r="H9" s="37" t="s">
        <v>6</v>
      </c>
      <c r="I9" s="34" t="str">
        <f>SIERREUR(SI($P$2="";""; INDEX(Tableau4[[Réponse 1]:[Réponse 19]];EQUIV($P$2&amp;" Rose "&amp;"2";Tableau4[Prénom Nom Série Fiche];0);H9));"")</f>
        <v/>
      </c>
      <c r="J9" s="13" t="str">
        <f t="shared" si="2"/>
        <v/>
      </c>
      <c r="K9" s="35" t="s">
        <v>5</v>
      </c>
      <c r="L9" s="42" t="str">
        <f t="shared" si="3"/>
        <v>C</v>
      </c>
      <c r="M9" s="45"/>
      <c r="N9" s="37" t="s">
        <v>6</v>
      </c>
      <c r="O9" s="34" t="str">
        <f>SIERREUR(SI($P$2="";""; INDEX(Tableau4[[Réponse 1]:[Réponse 19]];EQUIV($P$2&amp;" Rouge "&amp;"3";Tableau4[Prénom Nom Série Fiche];0);N9));"")</f>
        <v/>
      </c>
      <c r="P9" s="13" t="str">
        <f t="shared" si="4"/>
        <v/>
      </c>
      <c r="Q9" s="35" t="s">
        <v>5</v>
      </c>
      <c r="R9" s="42" t="str">
        <f t="shared" si="5"/>
        <v>A</v>
      </c>
      <c r="S9" s="45"/>
      <c r="T9" s="37" t="s">
        <v>6</v>
      </c>
      <c r="U9" s="34" t="str">
        <f>SIERREUR(SI($P$2="";""; INDEX(Tableau4[[Réponse 1]:[Réponse 19]];EQUIV($P$2&amp;" Rose "&amp;"4";Tableau4[Prénom Nom Série Fiche];0);T9));"")</f>
        <v/>
      </c>
      <c r="V9" s="13" t="str">
        <f t="shared" si="6"/>
        <v/>
      </c>
      <c r="W9" s="35" t="s">
        <v>5</v>
      </c>
      <c r="X9" s="42" t="str">
        <f t="shared" si="7"/>
        <v>B</v>
      </c>
      <c r="Y9" s="45"/>
      <c r="AA9" s="30" t="s">
        <v>33</v>
      </c>
      <c r="AB9" s="31" t="str">
        <f>SI(NB.VIDE(C27:C41)=15;"NON";"OUI")</f>
        <v>NON</v>
      </c>
      <c r="AC9" s="39"/>
      <c r="AD9" s="31" t="str">
        <f>SI(NB.VIDE(C27:C41)=15;0;NB.SI(D27:D41;"ü"))&amp;"/"&amp;15</f>
        <v>0/15</v>
      </c>
      <c r="AE9" s="32">
        <f>SI(NB.VIDE(C27:C41)=15;0;NB.SI(D27:D41;"ü"))/15</f>
        <v>0</v>
      </c>
      <c r="AF9" s="33" t="str">
        <f t="shared" si="8"/>
        <v>¶</v>
      </c>
    </row>
    <row r="10" spans="2:1025" ht="24.95" customHeight="1" x14ac:dyDescent="0.2">
      <c r="B10" s="37" t="s">
        <v>7</v>
      </c>
      <c r="C10" s="34" t="str">
        <f>SIERREUR(SI($P$2="";""; INDEX(Tableau4[[Réponse 1]:[Réponse 19]];EQUIV($P$2&amp;" Rose "&amp;"1";Tableau4[Prénom Nom Série Fiche];0);B10));"")</f>
        <v/>
      </c>
      <c r="D10" s="13" t="str">
        <f t="shared" si="0"/>
        <v/>
      </c>
      <c r="E10" s="35" t="s">
        <v>5</v>
      </c>
      <c r="F10" s="42" t="str">
        <f t="shared" si="1"/>
        <v>A</v>
      </c>
      <c r="G10" s="45"/>
      <c r="H10" s="37" t="s">
        <v>7</v>
      </c>
      <c r="I10" s="34" t="str">
        <f>SIERREUR(SI($P$2="";""; INDEX(Tableau4[[Réponse 1]:[Réponse 19]];EQUIV($P$2&amp;" Rose "&amp;"2";Tableau4[Prénom Nom Série Fiche];0);H10));"")</f>
        <v/>
      </c>
      <c r="J10" s="13" t="str">
        <f t="shared" si="2"/>
        <v/>
      </c>
      <c r="K10" s="35" t="s">
        <v>5</v>
      </c>
      <c r="L10" s="42" t="str">
        <f t="shared" si="3"/>
        <v>C</v>
      </c>
      <c r="M10" s="45"/>
      <c r="N10" s="37" t="s">
        <v>7</v>
      </c>
      <c r="O10" s="34" t="str">
        <f>SIERREUR(SI($P$2="";""; INDEX(Tableau4[[Réponse 1]:[Réponse 19]];EQUIV($P$2&amp;" Rouge "&amp;"3";Tableau4[Prénom Nom Série Fiche];0);N10));"")</f>
        <v/>
      </c>
      <c r="P10" s="13" t="str">
        <f t="shared" si="4"/>
        <v/>
      </c>
      <c r="Q10" s="35" t="s">
        <v>5</v>
      </c>
      <c r="R10" s="42" t="str">
        <f t="shared" si="5"/>
        <v>A</v>
      </c>
      <c r="S10" s="45"/>
      <c r="T10" s="37" t="s">
        <v>7</v>
      </c>
      <c r="U10" s="34" t="str">
        <f>SIERREUR(SI($P$2="";""; INDEX(Tableau4[[Réponse 1]:[Réponse 19]];EQUIV($P$2&amp;" Rose "&amp;"4";Tableau4[Prénom Nom Série Fiche];0);T10));"")</f>
        <v/>
      </c>
      <c r="V10" s="13" t="str">
        <f t="shared" si="6"/>
        <v/>
      </c>
      <c r="W10" s="35" t="s">
        <v>5</v>
      </c>
      <c r="X10" s="42" t="str">
        <f t="shared" si="7"/>
        <v>A</v>
      </c>
      <c r="Y10" s="45"/>
      <c r="AA10" s="30" t="s">
        <v>34</v>
      </c>
      <c r="AB10" s="31" t="str">
        <f>SI(NB.VIDE(I27:I41)=15;"NON";"OUI")</f>
        <v>NON</v>
      </c>
      <c r="AC10" s="39"/>
      <c r="AD10" s="31" t="str">
        <f>SI(NB.VIDE(I27:I41)=15;0;NB.SI(J27:J41;"ü"))&amp;"/"&amp;15</f>
        <v>0/15</v>
      </c>
      <c r="AE10" s="32">
        <f>SI(NB.VIDE(I27:I41)=15;0;NB.SI(J27:J41;"ü"))/15</f>
        <v>0</v>
      </c>
      <c r="AF10" s="33" t="str">
        <f t="shared" si="8"/>
        <v>¶</v>
      </c>
    </row>
    <row r="11" spans="2:1025" ht="24.95" customHeight="1" x14ac:dyDescent="0.2">
      <c r="B11" s="37" t="s">
        <v>8</v>
      </c>
      <c r="C11" s="34" t="str">
        <f>SIERREUR(SI($P$2="";""; INDEX(Tableau4[[Réponse 1]:[Réponse 19]];EQUIV($P$2&amp;" Rose "&amp;"1";Tableau4[Prénom Nom Série Fiche];0);B11));"")</f>
        <v/>
      </c>
      <c r="D11" s="13" t="str">
        <f t="shared" si="0"/>
        <v/>
      </c>
      <c r="E11" s="35" t="s">
        <v>5</v>
      </c>
      <c r="F11" s="42" t="str">
        <f t="shared" si="1"/>
        <v>B</v>
      </c>
      <c r="G11" s="45"/>
      <c r="H11" s="37" t="s">
        <v>8</v>
      </c>
      <c r="I11" s="34" t="str">
        <f>SIERREUR(SI($P$2="";""; INDEX(Tableau4[[Réponse 1]:[Réponse 19]];EQUIV($P$2&amp;" Rose "&amp;"2";Tableau4[Prénom Nom Série Fiche];0);H11));"")</f>
        <v/>
      </c>
      <c r="J11" s="13" t="str">
        <f t="shared" si="2"/>
        <v/>
      </c>
      <c r="K11" s="35" t="s">
        <v>5</v>
      </c>
      <c r="L11" s="42" t="str">
        <f t="shared" si="3"/>
        <v>B</v>
      </c>
      <c r="M11" s="45"/>
      <c r="N11" s="37" t="s">
        <v>8</v>
      </c>
      <c r="O11" s="34" t="str">
        <f>SIERREUR(SI($P$2="";""; INDEX(Tableau4[[Réponse 1]:[Réponse 19]];EQUIV($P$2&amp;" Rouge "&amp;"3";Tableau4[Prénom Nom Série Fiche];0);N11));"")</f>
        <v/>
      </c>
      <c r="P11" s="13" t="str">
        <f t="shared" si="4"/>
        <v/>
      </c>
      <c r="Q11" s="35" t="s">
        <v>5</v>
      </c>
      <c r="R11" s="42" t="str">
        <f t="shared" si="5"/>
        <v>B</v>
      </c>
      <c r="S11" s="45"/>
      <c r="T11" s="37" t="s">
        <v>8</v>
      </c>
      <c r="U11" s="34" t="str">
        <f>SIERREUR(SI($P$2="";""; INDEX(Tableau4[[Réponse 1]:[Réponse 19]];EQUIV($P$2&amp;" Rose "&amp;"4";Tableau4[Prénom Nom Série Fiche];0);T11));"")</f>
        <v/>
      </c>
      <c r="V11" s="13" t="str">
        <f t="shared" si="6"/>
        <v/>
      </c>
      <c r="W11" s="35" t="s">
        <v>5</v>
      </c>
      <c r="X11" s="42" t="str">
        <f t="shared" si="7"/>
        <v>B</v>
      </c>
      <c r="Y11" s="45"/>
      <c r="AA11" s="30" t="s">
        <v>35</v>
      </c>
      <c r="AB11" s="31" t="str">
        <f>SI(NB.VIDE(O27:O41)=15;"NON";"OUI")</f>
        <v>NON</v>
      </c>
      <c r="AC11" s="39"/>
      <c r="AD11" s="31" t="str">
        <f>SI(NB.VIDE(O27:O41)=15;0;NB.SI(P27:P41;"ü"))&amp;"/"&amp;15</f>
        <v>0/15</v>
      </c>
      <c r="AE11" s="32">
        <f>SI(NB.VIDE(O27:O41)=15;0;NB.SI(P27:P41;"ü"))/15</f>
        <v>0</v>
      </c>
      <c r="AF11" s="33" t="str">
        <f t="shared" si="8"/>
        <v>¶</v>
      </c>
    </row>
    <row r="12" spans="2:1025" ht="24.95" customHeight="1" x14ac:dyDescent="0.2">
      <c r="B12" s="37" t="s">
        <v>9</v>
      </c>
      <c r="C12" s="34" t="str">
        <f>SIERREUR(SI($P$2="";""; INDEX(Tableau4[[Réponse 1]:[Réponse 19]];EQUIV($P$2&amp;" Rose "&amp;"1";Tableau4[Prénom Nom Série Fiche];0);B12));"")</f>
        <v/>
      </c>
      <c r="D12" s="13" t="str">
        <f t="shared" si="0"/>
        <v/>
      </c>
      <c r="E12" s="35" t="s">
        <v>5</v>
      </c>
      <c r="F12" s="42" t="str">
        <f t="shared" si="1"/>
        <v>B</v>
      </c>
      <c r="G12" s="45"/>
      <c r="H12" s="37" t="s">
        <v>9</v>
      </c>
      <c r="I12" s="34" t="str">
        <f>SIERREUR(SI($P$2="";""; INDEX(Tableau4[[Réponse 1]:[Réponse 19]];EQUIV($P$2&amp;" Rose "&amp;"2";Tableau4[Prénom Nom Série Fiche];0);H12));"")</f>
        <v/>
      </c>
      <c r="J12" s="13" t="str">
        <f t="shared" si="2"/>
        <v/>
      </c>
      <c r="K12" s="35" t="s">
        <v>5</v>
      </c>
      <c r="L12" s="42" t="str">
        <f t="shared" si="3"/>
        <v>A</v>
      </c>
      <c r="M12" s="45"/>
      <c r="N12" s="37" t="s">
        <v>9</v>
      </c>
      <c r="O12" s="34" t="str">
        <f>SIERREUR(SI($P$2="";""; INDEX(Tableau4[[Réponse 1]:[Réponse 19]];EQUIV($P$2&amp;" Rouge "&amp;"3";Tableau4[Prénom Nom Série Fiche];0);N12));"")</f>
        <v/>
      </c>
      <c r="P12" s="13" t="str">
        <f t="shared" si="4"/>
        <v/>
      </c>
      <c r="Q12" s="35" t="s">
        <v>5</v>
      </c>
      <c r="R12" s="42" t="str">
        <f t="shared" si="5"/>
        <v>B</v>
      </c>
      <c r="S12" s="45"/>
      <c r="T12" s="37" t="s">
        <v>9</v>
      </c>
      <c r="U12" s="34" t="str">
        <f>SIERREUR(SI($P$2="";""; INDEX(Tableau4[[Réponse 1]:[Réponse 19]];EQUIV($P$2&amp;" Rose "&amp;"4";Tableau4[Prénom Nom Série Fiche];0);T12));"")</f>
        <v/>
      </c>
      <c r="V12" s="13" t="str">
        <f t="shared" si="6"/>
        <v/>
      </c>
      <c r="W12" s="35" t="s">
        <v>5</v>
      </c>
      <c r="X12" s="42" t="str">
        <f t="shared" si="7"/>
        <v>B</v>
      </c>
      <c r="Y12" s="45"/>
      <c r="AA12" s="30" t="s">
        <v>36</v>
      </c>
      <c r="AB12" s="31" t="str">
        <f>SI(NB.VIDE(U27:U41)=15;"NON";"OUI")</f>
        <v>NON</v>
      </c>
      <c r="AC12" s="39"/>
      <c r="AD12" s="31" t="str">
        <f>SI(NB.VIDE(U27:U41)=15;0;NB.SI(V27:V41;"ü"))&amp;"/"&amp;15</f>
        <v>0/15</v>
      </c>
      <c r="AE12" s="32">
        <f>SI(NB.VIDE(U27:U41)=15;0;NB.SI(V27:V41;"ü"))/15</f>
        <v>0</v>
      </c>
      <c r="AF12" s="33" t="str">
        <f t="shared" si="8"/>
        <v>¶</v>
      </c>
    </row>
    <row r="13" spans="2:1025" ht="24.95" customHeight="1" x14ac:dyDescent="0.2">
      <c r="B13" s="37" t="s">
        <v>10</v>
      </c>
      <c r="C13" s="34" t="str">
        <f>SIERREUR(SI($P$2="";""; INDEX(Tableau4[[Réponse 1]:[Réponse 19]];EQUIV($P$2&amp;" Rose "&amp;"1";Tableau4[Prénom Nom Série Fiche];0);B13));"")</f>
        <v/>
      </c>
      <c r="D13" s="13" t="str">
        <f t="shared" si="0"/>
        <v/>
      </c>
      <c r="E13" s="35" t="s">
        <v>5</v>
      </c>
      <c r="F13" s="42" t="str">
        <f t="shared" si="1"/>
        <v>C</v>
      </c>
      <c r="G13" s="45"/>
      <c r="H13" s="37" t="s">
        <v>10</v>
      </c>
      <c r="I13" s="34" t="str">
        <f>SIERREUR(SI($P$2="";""; INDEX(Tableau4[[Réponse 1]:[Réponse 19]];EQUIV($P$2&amp;" Rose "&amp;"2";Tableau4[Prénom Nom Série Fiche];0);H13));"")</f>
        <v/>
      </c>
      <c r="J13" s="13" t="str">
        <f t="shared" si="2"/>
        <v/>
      </c>
      <c r="K13" s="35" t="s">
        <v>5</v>
      </c>
      <c r="L13" s="42" t="str">
        <f t="shared" si="3"/>
        <v>C</v>
      </c>
      <c r="M13" s="45"/>
      <c r="N13" s="37" t="s">
        <v>10</v>
      </c>
      <c r="O13" s="34" t="str">
        <f>SIERREUR(SI($P$2="";""; INDEX(Tableau4[[Réponse 1]:[Réponse 19]];EQUIV($P$2&amp;" Rouge "&amp;"3";Tableau4[Prénom Nom Série Fiche];0);N13));"")</f>
        <v/>
      </c>
      <c r="P13" s="13" t="str">
        <f t="shared" si="4"/>
        <v/>
      </c>
      <c r="Q13" s="35" t="s">
        <v>5</v>
      </c>
      <c r="R13" s="42" t="str">
        <f t="shared" si="5"/>
        <v>B</v>
      </c>
      <c r="S13" s="45"/>
      <c r="T13" s="37" t="s">
        <v>10</v>
      </c>
      <c r="U13" s="34" t="str">
        <f>SIERREUR(SI($P$2="";""; INDEX(Tableau4[[Réponse 1]:[Réponse 19]];EQUIV($P$2&amp;" Rose "&amp;"4";Tableau4[Prénom Nom Série Fiche];0);T13));"")</f>
        <v/>
      </c>
      <c r="V13" s="13" t="str">
        <f t="shared" si="6"/>
        <v/>
      </c>
      <c r="W13" s="35" t="s">
        <v>5</v>
      </c>
      <c r="X13" s="42" t="str">
        <f t="shared" si="7"/>
        <v>C</v>
      </c>
      <c r="Y13" s="45"/>
      <c r="AB13" s="42"/>
    </row>
    <row r="14" spans="2:1025" ht="24.95" customHeight="1" x14ac:dyDescent="0.2">
      <c r="B14" s="37" t="s">
        <v>11</v>
      </c>
      <c r="C14" s="34" t="str">
        <f>SIERREUR(SI($P$2="";""; INDEX(Tableau4[[Réponse 1]:[Réponse 19]];EQUIV($P$2&amp;" Rose "&amp;"1";Tableau4[Prénom Nom Série Fiche];0);B14));"")</f>
        <v/>
      </c>
      <c r="D14" s="13" t="str">
        <f t="shared" si="0"/>
        <v/>
      </c>
      <c r="E14" s="35" t="s">
        <v>5</v>
      </c>
      <c r="F14" s="42" t="str">
        <f t="shared" si="1"/>
        <v>B</v>
      </c>
      <c r="G14" s="45"/>
      <c r="H14" s="37" t="s">
        <v>11</v>
      </c>
      <c r="I14" s="34" t="str">
        <f>SIERREUR(SI($P$2="";""; INDEX(Tableau4[[Réponse 1]:[Réponse 19]];EQUIV($P$2&amp;" Rose "&amp;"2";Tableau4[Prénom Nom Série Fiche];0);H14));"")</f>
        <v/>
      </c>
      <c r="J14" s="13" t="str">
        <f t="shared" si="2"/>
        <v/>
      </c>
      <c r="K14" s="35" t="s">
        <v>5</v>
      </c>
      <c r="L14" s="42" t="str">
        <f t="shared" si="3"/>
        <v>A</v>
      </c>
      <c r="M14" s="45"/>
      <c r="N14" s="37" t="s">
        <v>11</v>
      </c>
      <c r="O14" s="34" t="str">
        <f>SIERREUR(SI($P$2="";""; INDEX(Tableau4[[Réponse 1]:[Réponse 19]];EQUIV($P$2&amp;" Rouge "&amp;"3";Tableau4[Prénom Nom Série Fiche];0);N14));"")</f>
        <v/>
      </c>
      <c r="P14" s="13" t="str">
        <f t="shared" si="4"/>
        <v/>
      </c>
      <c r="Q14" s="35" t="s">
        <v>5</v>
      </c>
      <c r="R14" s="42" t="str">
        <f t="shared" si="5"/>
        <v>C</v>
      </c>
      <c r="S14" s="45"/>
      <c r="T14" s="37" t="s">
        <v>11</v>
      </c>
      <c r="U14" s="34" t="str">
        <f>SIERREUR(SI($P$2="";""; INDEX(Tableau4[[Réponse 1]:[Réponse 19]];EQUIV($P$2&amp;" Rose "&amp;"4";Tableau4[Prénom Nom Série Fiche];0);T14));"")</f>
        <v/>
      </c>
      <c r="V14" s="13" t="str">
        <f t="shared" si="6"/>
        <v/>
      </c>
      <c r="W14" s="35" t="s">
        <v>5</v>
      </c>
      <c r="X14" s="42" t="str">
        <f t="shared" si="7"/>
        <v>B</v>
      </c>
      <c r="Y14" s="45"/>
      <c r="AA14" s="92" t="s">
        <v>143</v>
      </c>
      <c r="AB14" s="92"/>
      <c r="AC14" s="92"/>
      <c r="AD14" s="92"/>
      <c r="AE14" s="92"/>
      <c r="AF14" s="92"/>
    </row>
    <row r="15" spans="2:1025" ht="24.95" customHeight="1" x14ac:dyDescent="0.2">
      <c r="B15" s="37" t="s">
        <v>12</v>
      </c>
      <c r="C15" s="34" t="str">
        <f>SIERREUR(SI($P$2="";""; INDEX(Tableau4[[Réponse 1]:[Réponse 19]];EQUIV($P$2&amp;" Rose "&amp;"1";Tableau4[Prénom Nom Série Fiche];0);B15));"")</f>
        <v/>
      </c>
      <c r="D15" s="13" t="str">
        <f t="shared" si="0"/>
        <v/>
      </c>
      <c r="E15" s="35" t="s">
        <v>5</v>
      </c>
      <c r="F15" s="42" t="str">
        <f t="shared" si="1"/>
        <v>B</v>
      </c>
      <c r="G15" s="45"/>
      <c r="H15" s="37" t="s">
        <v>12</v>
      </c>
      <c r="I15" s="34" t="str">
        <f>SIERREUR(SI($P$2="";""; INDEX(Tableau4[[Réponse 1]:[Réponse 19]];EQUIV($P$2&amp;" Rose "&amp;"2";Tableau4[Prénom Nom Série Fiche];0);H15));"")</f>
        <v/>
      </c>
      <c r="J15" s="13" t="str">
        <f t="shared" si="2"/>
        <v/>
      </c>
      <c r="K15" s="35" t="s">
        <v>5</v>
      </c>
      <c r="L15" s="42" t="str">
        <f t="shared" si="3"/>
        <v>C</v>
      </c>
      <c r="M15" s="45"/>
      <c r="N15" s="37" t="s">
        <v>12</v>
      </c>
      <c r="O15" s="34" t="str">
        <f>SIERREUR(SI($P$2="";""; INDEX(Tableau4[[Réponse 1]:[Réponse 19]];EQUIV($P$2&amp;" Rouge "&amp;"3";Tableau4[Prénom Nom Série Fiche];0);N15));"")</f>
        <v/>
      </c>
      <c r="P15" s="13" t="str">
        <f t="shared" si="4"/>
        <v/>
      </c>
      <c r="Q15" s="35" t="s">
        <v>5</v>
      </c>
      <c r="R15" s="42" t="str">
        <f t="shared" si="5"/>
        <v>A</v>
      </c>
      <c r="S15" s="45"/>
      <c r="T15" s="37" t="s">
        <v>12</v>
      </c>
      <c r="U15" s="34" t="str">
        <f>SIERREUR(SI($P$2="";""; INDEX(Tableau4[[Réponse 1]:[Réponse 19]];EQUIV($P$2&amp;" Rose "&amp;"4";Tableau4[Prénom Nom Série Fiche];0);T15));"")</f>
        <v/>
      </c>
      <c r="V15" s="13" t="str">
        <f t="shared" si="6"/>
        <v/>
      </c>
      <c r="W15" s="35" t="s">
        <v>5</v>
      </c>
      <c r="X15" s="42" t="str">
        <f t="shared" si="7"/>
        <v>A</v>
      </c>
      <c r="Y15" s="45"/>
      <c r="AA15" s="80"/>
      <c r="AB15" s="81"/>
      <c r="AC15" s="81"/>
      <c r="AD15" s="81"/>
      <c r="AE15" s="81"/>
      <c r="AF15" s="82"/>
    </row>
    <row r="16" spans="2:1025" ht="24.95" customHeight="1" x14ac:dyDescent="0.2">
      <c r="B16" s="37" t="s">
        <v>13</v>
      </c>
      <c r="C16" s="34" t="str">
        <f>SIERREUR(SI($P$2="";""; INDEX(Tableau4[[Réponse 1]:[Réponse 19]];EQUIV($P$2&amp;" Rose "&amp;"1";Tableau4[Prénom Nom Série Fiche];0);B16));"")</f>
        <v/>
      </c>
      <c r="D16" s="13" t="str">
        <f t="shared" si="0"/>
        <v/>
      </c>
      <c r="E16" s="37" t="s">
        <v>5</v>
      </c>
      <c r="F16" s="42" t="str">
        <f t="shared" si="1"/>
        <v>A</v>
      </c>
      <c r="G16" s="45"/>
      <c r="H16" s="37" t="s">
        <v>13</v>
      </c>
      <c r="I16" s="34" t="str">
        <f>SIERREUR(SI($P$2="";""; INDEX(Tableau4[[Réponse 1]:[Réponse 19]];EQUIV($P$2&amp;" Rose "&amp;"2";Tableau4[Prénom Nom Série Fiche];0);H16));"")</f>
        <v/>
      </c>
      <c r="J16" s="13" t="str">
        <f t="shared" si="2"/>
        <v/>
      </c>
      <c r="K16" s="37" t="s">
        <v>5</v>
      </c>
      <c r="L16" s="42" t="str">
        <f t="shared" si="3"/>
        <v>C</v>
      </c>
      <c r="M16" s="45"/>
      <c r="N16" s="37" t="s">
        <v>13</v>
      </c>
      <c r="O16" s="34" t="str">
        <f>SIERREUR(SI($P$2="";""; INDEX(Tableau4[[Réponse 1]:[Réponse 19]];EQUIV($P$2&amp;" Rouge "&amp;"3";Tableau4[Prénom Nom Série Fiche];0);N16));"")</f>
        <v/>
      </c>
      <c r="P16" s="13" t="str">
        <f t="shared" si="4"/>
        <v/>
      </c>
      <c r="Q16" s="37" t="s">
        <v>5</v>
      </c>
      <c r="R16" s="42" t="str">
        <f t="shared" si="5"/>
        <v>C</v>
      </c>
      <c r="S16" s="45"/>
      <c r="T16" s="37" t="s">
        <v>13</v>
      </c>
      <c r="U16" s="34" t="str">
        <f>SIERREUR(SI($P$2="";""; INDEX(Tableau4[[Réponse 1]:[Réponse 19]];EQUIV($P$2&amp;" Rose "&amp;"4";Tableau4[Prénom Nom Série Fiche];0);T16));"")</f>
        <v/>
      </c>
      <c r="V16" s="13" t="str">
        <f t="shared" si="6"/>
        <v/>
      </c>
      <c r="W16" s="37" t="s">
        <v>5</v>
      </c>
      <c r="X16" s="42" t="str">
        <f t="shared" si="7"/>
        <v>C</v>
      </c>
      <c r="Y16" s="45"/>
      <c r="AA16" s="83"/>
      <c r="AB16" s="84"/>
      <c r="AC16" s="84"/>
      <c r="AD16" s="84"/>
      <c r="AE16" s="84"/>
      <c r="AF16" s="85"/>
    </row>
    <row r="17" spans="2:32" ht="24.95" customHeight="1" x14ac:dyDescent="0.2">
      <c r="B17" s="37" t="s">
        <v>14</v>
      </c>
      <c r="C17" s="34" t="str">
        <f>SIERREUR(SI($P$2="";""; INDEX(Tableau4[[Réponse 1]:[Réponse 19]];EQUIV($P$2&amp;" Rose "&amp;"1";Tableau4[Prénom Nom Série Fiche];0);B17));"")</f>
        <v/>
      </c>
      <c r="D17" s="13" t="str">
        <f t="shared" si="0"/>
        <v/>
      </c>
      <c r="E17" s="34" t="s">
        <v>5</v>
      </c>
      <c r="F17" s="42" t="str">
        <f t="shared" si="1"/>
        <v>C</v>
      </c>
      <c r="G17" s="45"/>
      <c r="H17" s="37" t="s">
        <v>14</v>
      </c>
      <c r="I17" s="34" t="str">
        <f>SIERREUR(SI($P$2="";""; INDEX(Tableau4[[Réponse 1]:[Réponse 19]];EQUIV($P$2&amp;" Rose "&amp;"2";Tableau4[Prénom Nom Série Fiche];0);H17));"")</f>
        <v/>
      </c>
      <c r="J17" s="13" t="str">
        <f t="shared" si="2"/>
        <v/>
      </c>
      <c r="K17" s="34" t="s">
        <v>5</v>
      </c>
      <c r="L17" s="42" t="str">
        <f t="shared" si="3"/>
        <v>B</v>
      </c>
      <c r="M17" s="45"/>
      <c r="N17" s="37" t="s">
        <v>14</v>
      </c>
      <c r="O17" s="34" t="str">
        <f>SIERREUR(SI($P$2="";""; INDEX(Tableau4[[Réponse 1]:[Réponse 19]];EQUIV($P$2&amp;" Rouge "&amp;"3";Tableau4[Prénom Nom Série Fiche];0);N17));"")</f>
        <v/>
      </c>
      <c r="P17" s="13" t="str">
        <f t="shared" si="4"/>
        <v/>
      </c>
      <c r="Q17" s="34" t="s">
        <v>5</v>
      </c>
      <c r="R17" s="42" t="str">
        <f t="shared" si="5"/>
        <v>C</v>
      </c>
      <c r="S17" s="45"/>
      <c r="T17" s="37" t="s">
        <v>14</v>
      </c>
      <c r="U17" s="34" t="str">
        <f>SIERREUR(SI($P$2="";""; INDEX(Tableau4[[Réponse 1]:[Réponse 19]];EQUIV($P$2&amp;" Rose "&amp;"4";Tableau4[Prénom Nom Série Fiche];0);T17));"")</f>
        <v/>
      </c>
      <c r="V17" s="13" t="str">
        <f t="shared" si="6"/>
        <v/>
      </c>
      <c r="W17" s="34" t="s">
        <v>5</v>
      </c>
      <c r="X17" s="42" t="str">
        <f t="shared" si="7"/>
        <v>A</v>
      </c>
      <c r="Y17" s="45"/>
      <c r="AA17" s="86"/>
      <c r="AB17" s="87"/>
      <c r="AC17" s="87"/>
      <c r="AD17" s="87"/>
      <c r="AE17" s="87"/>
      <c r="AF17" s="88"/>
    </row>
    <row r="18" spans="2:32" ht="24.95" customHeight="1" x14ac:dyDescent="0.2">
      <c r="B18" s="37" t="s">
        <v>15</v>
      </c>
      <c r="C18" s="34" t="str">
        <f>SIERREUR(SI($P$2="";""; INDEX(Tableau4[[Réponse 1]:[Réponse 19]];EQUIV($P$2&amp;" Rose "&amp;"1";Tableau4[Prénom Nom Série Fiche];0);B18));"")</f>
        <v/>
      </c>
      <c r="D18" s="13" t="str">
        <f t="shared" si="0"/>
        <v/>
      </c>
      <c r="E18" s="34" t="s">
        <v>5</v>
      </c>
      <c r="F18" s="42" t="str">
        <f t="shared" si="1"/>
        <v>C</v>
      </c>
      <c r="G18" s="45"/>
      <c r="H18" s="37" t="s">
        <v>15</v>
      </c>
      <c r="I18" s="34" t="str">
        <f>SIERREUR(SI($P$2="";""; INDEX(Tableau4[[Réponse 1]:[Réponse 19]];EQUIV($P$2&amp;" Rose "&amp;"2";Tableau4[Prénom Nom Série Fiche];0);H18));"")</f>
        <v/>
      </c>
      <c r="J18" s="13" t="str">
        <f t="shared" si="2"/>
        <v/>
      </c>
      <c r="K18" s="34" t="s">
        <v>5</v>
      </c>
      <c r="L18" s="42" t="str">
        <f t="shared" si="3"/>
        <v>A</v>
      </c>
      <c r="M18" s="45"/>
      <c r="N18" s="37" t="s">
        <v>15</v>
      </c>
      <c r="O18" s="34" t="str">
        <f>SIERREUR(SI($P$2="";""; INDEX(Tableau4[[Réponse 1]:[Réponse 19]];EQUIV($P$2&amp;" Rouge "&amp;"3";Tableau4[Prénom Nom Série Fiche];0);N18));"")</f>
        <v/>
      </c>
      <c r="P18" s="13" t="str">
        <f t="shared" si="4"/>
        <v/>
      </c>
      <c r="Q18" s="34" t="s">
        <v>5</v>
      </c>
      <c r="R18" s="42" t="str">
        <f t="shared" si="5"/>
        <v>A</v>
      </c>
      <c r="S18" s="45"/>
      <c r="T18" s="37" t="s">
        <v>15</v>
      </c>
      <c r="U18" s="34" t="str">
        <f>SIERREUR(SI($P$2="";""; INDEX(Tableau4[[Réponse 1]:[Réponse 19]];EQUIV($P$2&amp;" Rose "&amp;"4";Tableau4[Prénom Nom Série Fiche];0);T18));"")</f>
        <v/>
      </c>
      <c r="V18" s="13" t="str">
        <f t="shared" si="6"/>
        <v/>
      </c>
      <c r="W18" s="34" t="s">
        <v>5</v>
      </c>
      <c r="X18" s="42" t="str">
        <f t="shared" si="7"/>
        <v>C</v>
      </c>
      <c r="Y18" s="45"/>
      <c r="AA18" s="79" t="s">
        <v>37</v>
      </c>
      <c r="AB18" s="79"/>
      <c r="AC18" s="79"/>
      <c r="AD18" s="79"/>
      <c r="AE18" s="79"/>
      <c r="AF18" s="79"/>
    </row>
    <row r="19" spans="2:32" ht="24.95" customHeight="1" x14ac:dyDescent="0.2">
      <c r="B19" s="37" t="s">
        <v>16</v>
      </c>
      <c r="C19" s="34" t="str">
        <f>SIERREUR(SI($P$2="";""; INDEX(Tableau4[[Réponse 1]:[Réponse 19]];EQUIV($P$2&amp;" Rose "&amp;"1";Tableau4[Prénom Nom Série Fiche];0);B19));"")</f>
        <v/>
      </c>
      <c r="D19" s="13" t="str">
        <f t="shared" si="0"/>
        <v/>
      </c>
      <c r="E19" s="35" t="s">
        <v>5</v>
      </c>
      <c r="F19" s="42" t="str">
        <f t="shared" si="1"/>
        <v>B</v>
      </c>
      <c r="G19" s="45"/>
      <c r="H19" s="37" t="s">
        <v>16</v>
      </c>
      <c r="I19" s="34" t="str">
        <f>SIERREUR(SI($P$2="";""; INDEX(Tableau4[[Réponse 1]:[Réponse 19]];EQUIV($P$2&amp;" Rose "&amp;"2";Tableau4[Prénom Nom Série Fiche];0);H19));"")</f>
        <v/>
      </c>
      <c r="J19" s="13" t="str">
        <f t="shared" si="2"/>
        <v/>
      </c>
      <c r="K19" s="35" t="s">
        <v>5</v>
      </c>
      <c r="L19" s="42" t="str">
        <f t="shared" si="3"/>
        <v>B</v>
      </c>
      <c r="M19" s="45"/>
      <c r="N19" s="37" t="s">
        <v>16</v>
      </c>
      <c r="O19" s="34" t="str">
        <f>SIERREUR(SI($P$2="";""; INDEX(Tableau4[[Réponse 1]:[Réponse 19]];EQUIV($P$2&amp;" Rouge "&amp;"3";Tableau4[Prénom Nom Série Fiche];0);N19));"")</f>
        <v/>
      </c>
      <c r="P19" s="13" t="str">
        <f t="shared" si="4"/>
        <v/>
      </c>
      <c r="Q19" s="35" t="s">
        <v>5</v>
      </c>
      <c r="R19" s="42" t="str">
        <f t="shared" si="5"/>
        <v>B</v>
      </c>
      <c r="S19" s="45"/>
      <c r="T19" s="37" t="s">
        <v>16</v>
      </c>
      <c r="U19" s="34" t="str">
        <f>SIERREUR(SI($P$2="";""; INDEX(Tableau4[[Réponse 1]:[Réponse 19]];EQUIV($P$2&amp;" Rose "&amp;"4";Tableau4[Prénom Nom Série Fiche];0);T19));"")</f>
        <v/>
      </c>
      <c r="V19" s="13" t="str">
        <f t="shared" si="6"/>
        <v/>
      </c>
      <c r="W19" s="35" t="s">
        <v>5</v>
      </c>
      <c r="X19" s="42" t="str">
        <f t="shared" si="7"/>
        <v>A</v>
      </c>
      <c r="Y19" s="45"/>
      <c r="Z19" s="48"/>
      <c r="AA19" s="76" t="s">
        <v>176</v>
      </c>
      <c r="AB19" s="77"/>
      <c r="AC19" s="77"/>
      <c r="AD19" s="77"/>
      <c r="AE19" s="77"/>
      <c r="AF19" s="78"/>
    </row>
    <row r="20" spans="2:32" ht="24.95" customHeight="1" x14ac:dyDescent="0.2">
      <c r="B20" s="37" t="s">
        <v>17</v>
      </c>
      <c r="C20" s="34" t="str">
        <f>SIERREUR(SI($P$2="";""; INDEX(Tableau4[[Réponse 1]:[Réponse 19]];EQUIV($P$2&amp;" Rose "&amp;"1";Tableau4[Prénom Nom Série Fiche];0);B20));"")</f>
        <v/>
      </c>
      <c r="D20" s="13" t="str">
        <f t="shared" si="0"/>
        <v/>
      </c>
      <c r="E20" s="35" t="s">
        <v>5</v>
      </c>
      <c r="F20" s="42" t="str">
        <f t="shared" si="1"/>
        <v>C</v>
      </c>
      <c r="G20" s="45"/>
      <c r="H20" s="37" t="s">
        <v>17</v>
      </c>
      <c r="I20" s="34" t="str">
        <f>SIERREUR(SI($P$2="";""; INDEX(Tableau4[[Réponse 1]:[Réponse 19]];EQUIV($P$2&amp;" Rose "&amp;"2";Tableau4[Prénom Nom Série Fiche];0);H20));"")</f>
        <v/>
      </c>
      <c r="J20" s="13" t="str">
        <f t="shared" si="2"/>
        <v/>
      </c>
      <c r="K20" s="35" t="s">
        <v>5</v>
      </c>
      <c r="L20" s="42" t="str">
        <f t="shared" si="3"/>
        <v>B</v>
      </c>
      <c r="N20" s="37" t="s">
        <v>17</v>
      </c>
      <c r="O20" s="34" t="str">
        <f>SIERREUR(SI($P$2="";""; INDEX(Tableau4[[Réponse 1]:[Réponse 19]];EQUIV($P$2&amp;" Rouge "&amp;"3";Tableau4[Prénom Nom Série Fiche];0);N20));"")</f>
        <v/>
      </c>
      <c r="P20" s="13" t="str">
        <f t="shared" si="4"/>
        <v/>
      </c>
      <c r="Q20" s="35" t="s">
        <v>5</v>
      </c>
      <c r="R20" s="42" t="str">
        <f t="shared" si="5"/>
        <v>B</v>
      </c>
      <c r="S20" s="45"/>
      <c r="T20" s="37" t="s">
        <v>17</v>
      </c>
      <c r="U20" s="34" t="str">
        <f>SIERREUR(SI($P$2="";""; INDEX(Tableau4[[Réponse 1]:[Réponse 19]];EQUIV($P$2&amp;" Rose "&amp;"4";Tableau4[Prénom Nom Série Fiche];0);T20));"")</f>
        <v/>
      </c>
      <c r="V20" s="13" t="str">
        <f t="shared" si="6"/>
        <v/>
      </c>
      <c r="W20" s="35" t="s">
        <v>5</v>
      </c>
      <c r="X20" s="42" t="str">
        <f t="shared" si="7"/>
        <v>C</v>
      </c>
      <c r="Y20" s="45"/>
      <c r="Z20" s="48"/>
      <c r="AA20" s="76"/>
      <c r="AB20" s="77"/>
      <c r="AC20" s="77"/>
      <c r="AD20" s="77"/>
      <c r="AE20" s="77"/>
      <c r="AF20" s="78"/>
    </row>
    <row r="21" spans="2:32" ht="15" customHeight="1" x14ac:dyDescent="0.2">
      <c r="M21" s="45"/>
      <c r="AA21" s="76" t="s">
        <v>175</v>
      </c>
      <c r="AB21" s="77"/>
      <c r="AC21" s="77"/>
      <c r="AD21" s="77"/>
      <c r="AE21" s="77"/>
      <c r="AF21" s="78"/>
    </row>
    <row r="22" spans="2:32" ht="24.95" customHeight="1" x14ac:dyDescent="0.2">
      <c r="B22" s="69" t="s">
        <v>18</v>
      </c>
      <c r="C22" s="69"/>
      <c r="D22" s="73"/>
      <c r="E22" s="74"/>
      <c r="G22" s="45"/>
      <c r="H22" s="69" t="s">
        <v>18</v>
      </c>
      <c r="I22" s="69"/>
      <c r="J22" s="69"/>
      <c r="K22" s="69"/>
      <c r="N22" s="69" t="s">
        <v>18</v>
      </c>
      <c r="O22" s="69"/>
      <c r="P22" s="69"/>
      <c r="Q22" s="69"/>
      <c r="S22" s="45"/>
      <c r="T22" s="69" t="s">
        <v>18</v>
      </c>
      <c r="U22" s="69"/>
      <c r="V22" s="69"/>
      <c r="W22" s="69"/>
      <c r="Y22" s="45"/>
      <c r="AA22" s="76"/>
      <c r="AB22" s="77"/>
      <c r="AC22" s="77"/>
      <c r="AD22" s="77"/>
      <c r="AE22" s="77"/>
      <c r="AF22" s="78"/>
    </row>
    <row r="23" spans="2:32" ht="24.95" customHeight="1" x14ac:dyDescent="0.2">
      <c r="B23" s="70" t="str">
        <f>"Nombre de bonnes réponses : "&amp;NB.SI(D6:D20;"ü")&amp;"/"&amp;NB.SI(D6:D20;"ü")+NB.SI(D6:D20;"L")</f>
        <v>Nombre de bonnes réponses : 0/0</v>
      </c>
      <c r="C23" s="71"/>
      <c r="D23" s="71"/>
      <c r="E23" s="72"/>
      <c r="H23" s="70" t="str">
        <f>"Nombre de bonnes réponses : "&amp;NB.SI(J6:J20;"ü")&amp;"/"&amp;NB.SI(J6:J20;"ü")+NB.SI(J6:J20;"L")</f>
        <v>Nombre de bonnes réponses : 0/0</v>
      </c>
      <c r="I23" s="71"/>
      <c r="J23" s="71"/>
      <c r="K23" s="72"/>
      <c r="N23" s="70" t="str">
        <f>"Nombre de bonnes réponses : "&amp;NB.SI(P6:P20;"ü")&amp;"/"&amp;NB.SI(P6:P20;"ü")+NB.SI(P6:P20;"L")</f>
        <v>Nombre de bonnes réponses : 0/0</v>
      </c>
      <c r="O23" s="71"/>
      <c r="P23" s="71"/>
      <c r="Q23" s="72"/>
      <c r="T23" s="70" t="str">
        <f>"Nombre de bonnes réponses : "&amp;NB.SI(V6:V20;"ü")&amp;"/"&amp;NB.SI(V6:V20;"ü")+NB.SI(V6:V20;"L")</f>
        <v>Nombre de bonnes réponses : 0/0</v>
      </c>
      <c r="U23" s="71"/>
      <c r="V23" s="71"/>
      <c r="W23" s="72"/>
      <c r="AA23" s="76" t="s">
        <v>177</v>
      </c>
      <c r="AB23" s="77"/>
      <c r="AC23" s="77"/>
      <c r="AD23" s="77"/>
      <c r="AE23" s="77"/>
      <c r="AF23" s="78"/>
    </row>
    <row r="24" spans="2:32" ht="15" customHeight="1" x14ac:dyDescent="0.2">
      <c r="M24" s="45"/>
      <c r="AA24" s="76"/>
      <c r="AB24" s="77"/>
      <c r="AC24" s="77"/>
      <c r="AD24" s="77"/>
      <c r="AE24" s="77"/>
      <c r="AF24" s="78"/>
    </row>
    <row r="25" spans="2:32" ht="30" customHeight="1" x14ac:dyDescent="0.2">
      <c r="B25" s="75" t="s">
        <v>38</v>
      </c>
      <c r="C25" s="75"/>
      <c r="D25" s="75"/>
      <c r="E25" s="75"/>
      <c r="G25" s="45"/>
      <c r="H25" s="75" t="s">
        <v>39</v>
      </c>
      <c r="I25" s="75"/>
      <c r="J25" s="75"/>
      <c r="K25" s="75"/>
      <c r="M25" s="24"/>
      <c r="N25" s="75" t="s">
        <v>40</v>
      </c>
      <c r="O25" s="75"/>
      <c r="P25" s="75"/>
      <c r="Q25" s="75"/>
      <c r="S25" s="45"/>
      <c r="T25" s="75" t="s">
        <v>41</v>
      </c>
      <c r="U25" s="75"/>
      <c r="V25" s="75"/>
      <c r="W25" s="75"/>
    </row>
    <row r="26" spans="2:32" ht="30" customHeight="1" x14ac:dyDescent="0.2">
      <c r="B26" s="37" t="s">
        <v>0</v>
      </c>
      <c r="C26" s="37" t="s">
        <v>1</v>
      </c>
      <c r="D26" s="28" t="s">
        <v>150</v>
      </c>
      <c r="E26" s="37" t="s">
        <v>2</v>
      </c>
      <c r="F26" s="29"/>
      <c r="G26" s="24"/>
      <c r="H26" s="37" t="s">
        <v>0</v>
      </c>
      <c r="I26" s="37" t="s">
        <v>1</v>
      </c>
      <c r="J26" s="28" t="s">
        <v>150</v>
      </c>
      <c r="K26" s="37" t="s">
        <v>2</v>
      </c>
      <c r="L26" s="29"/>
      <c r="M26" s="45"/>
      <c r="N26" s="37" t="s">
        <v>0</v>
      </c>
      <c r="O26" s="37" t="s">
        <v>1</v>
      </c>
      <c r="P26" s="28" t="s">
        <v>150</v>
      </c>
      <c r="Q26" s="37" t="s">
        <v>2</v>
      </c>
      <c r="R26" s="29"/>
      <c r="S26" s="24"/>
      <c r="T26" s="37" t="s">
        <v>0</v>
      </c>
      <c r="U26" s="37" t="s">
        <v>1</v>
      </c>
      <c r="V26" s="28" t="s">
        <v>150</v>
      </c>
      <c r="W26" s="37" t="s">
        <v>2</v>
      </c>
      <c r="AA26" s="46"/>
    </row>
    <row r="27" spans="2:32" ht="24.95" customHeight="1" x14ac:dyDescent="0.2">
      <c r="B27" s="37">
        <v>1</v>
      </c>
      <c r="C27" s="34" t="str">
        <f>SIERREUR(SI($P$2="";""; INDEX(Tableau4[[Réponse 1]:[Réponse 19]];EQUIV($P$2&amp;" Rose "&amp;"5";Tableau4[Prénom Nom Série Fiche];0);B27));"")</f>
        <v/>
      </c>
      <c r="D27" s="13" t="str">
        <f t="shared" ref="D27:D41" si="9">SI(C27="";"";SI(C27=INDEX(Rose_5_réponses;B27);"ü";"L"))</f>
        <v/>
      </c>
      <c r="E27" s="34" t="s">
        <v>5</v>
      </c>
      <c r="F27" s="42" t="str">
        <f t="shared" ref="F27:F41" si="10">INDEX(Rose_5_réponses;B27)</f>
        <v>A</v>
      </c>
      <c r="G27" s="45"/>
      <c r="H27" s="37">
        <v>1</v>
      </c>
      <c r="I27" s="34" t="str">
        <f>SIERREUR(SI($P$2="";""; INDEX(Tableau4[[Réponse 1]:[Réponse 19]];EQUIV($P$2&amp;" Rose "&amp;"6";Tableau4[Prénom Nom Série Fiche];0);H27));"")</f>
        <v/>
      </c>
      <c r="J27" s="13" t="str">
        <f t="shared" ref="J27:J41" si="11">SI(I27="";"";SI(I27=INDEX(Rose_6_réponses;H27);"ü";"L"))</f>
        <v/>
      </c>
      <c r="K27" s="34" t="s">
        <v>5</v>
      </c>
      <c r="L27" s="42" t="str">
        <f t="shared" ref="L27:L41" si="12">INDEX(Rose_6_réponses;H27)</f>
        <v>B</v>
      </c>
      <c r="M27" s="45"/>
      <c r="N27" s="37">
        <v>1</v>
      </c>
      <c r="O27" s="34" t="str">
        <f>SIERREUR(SI($P$2="";""; INDEX(Tableau4[[Réponse 1]:[Réponse 19]];EQUIV($P$2&amp;" Rose "&amp;"7";Tableau4[Prénom Nom Série Fiche];0);N27));"")</f>
        <v/>
      </c>
      <c r="P27" s="13" t="str">
        <f t="shared" ref="P27:P41" si="13">SI(O27="";"";SI(O27=INDEX(Rose_7_réponses;N27);"ü";"L"))</f>
        <v/>
      </c>
      <c r="Q27" s="34" t="s">
        <v>5</v>
      </c>
      <c r="R27" s="42" t="str">
        <f t="shared" ref="R27:R41" si="14">INDEX(Rose_7_réponses;N27)</f>
        <v>B</v>
      </c>
      <c r="S27" s="45"/>
      <c r="T27" s="37">
        <v>1</v>
      </c>
      <c r="U27" s="34" t="str">
        <f>SIERREUR(SI($P$2="";""; INDEX(Tableau4[[Réponse 1]:[Réponse 19]];EQUIV($P$2&amp;" Rose "&amp;"8";Tableau4[Prénom Nom Série Fiche];0);T27));"")</f>
        <v/>
      </c>
      <c r="V27" s="13" t="str">
        <f t="shared" ref="V27:V41" si="15">SI(U27="";"";SI(U27=INDEX(Rose_8_réponses;T27);"ü";"L"))</f>
        <v/>
      </c>
      <c r="W27" s="34" t="s">
        <v>5</v>
      </c>
      <c r="X27" s="42" t="str">
        <f t="shared" ref="X27:X41" si="16">INDEX(Rose_8_réponses;T27)</f>
        <v>C</v>
      </c>
      <c r="Y27" s="45"/>
    </row>
    <row r="28" spans="2:32" ht="24.95" customHeight="1" x14ac:dyDescent="0.2">
      <c r="B28" s="37" t="s">
        <v>3</v>
      </c>
      <c r="C28" s="34" t="str">
        <f>SIERREUR(SI($P$2="";""; INDEX(Tableau4[[Réponse 1]:[Réponse 19]];EQUIV($P$2&amp;" Rose "&amp;"5";Tableau4[Prénom Nom Série Fiche];0);B28));"")</f>
        <v/>
      </c>
      <c r="D28" s="13" t="str">
        <f t="shared" si="9"/>
        <v/>
      </c>
      <c r="E28" s="34" t="s">
        <v>5</v>
      </c>
      <c r="F28" s="42" t="str">
        <f t="shared" si="10"/>
        <v>C</v>
      </c>
      <c r="G28" s="45"/>
      <c r="H28" s="37" t="s">
        <v>3</v>
      </c>
      <c r="I28" s="34" t="str">
        <f>SIERREUR(SI($P$2="";""; INDEX(Tableau4[[Réponse 1]:[Réponse 19]];EQUIV($P$2&amp;" Rose "&amp;"6";Tableau4[Prénom Nom Série Fiche];0);H28));"")</f>
        <v/>
      </c>
      <c r="J28" s="13" t="str">
        <f t="shared" si="11"/>
        <v/>
      </c>
      <c r="K28" s="34" t="s">
        <v>5</v>
      </c>
      <c r="L28" s="42" t="str">
        <f t="shared" si="12"/>
        <v>B</v>
      </c>
      <c r="M28" s="45"/>
      <c r="N28" s="37" t="s">
        <v>3</v>
      </c>
      <c r="O28" s="34" t="str">
        <f>SIERREUR(SI($P$2="";""; INDEX(Tableau4[[Réponse 1]:[Réponse 19]];EQUIV($P$2&amp;" Rose "&amp;"7";Tableau4[Prénom Nom Série Fiche];0);N28));"")</f>
        <v/>
      </c>
      <c r="P28" s="13" t="str">
        <f t="shared" si="13"/>
        <v/>
      </c>
      <c r="Q28" s="34" t="s">
        <v>5</v>
      </c>
      <c r="R28" s="42" t="str">
        <f t="shared" si="14"/>
        <v>B</v>
      </c>
      <c r="S28" s="45"/>
      <c r="T28" s="37" t="s">
        <v>3</v>
      </c>
      <c r="U28" s="34" t="str">
        <f>SIERREUR(SI($P$2="";""; INDEX(Tableau4[[Réponse 1]:[Réponse 19]];EQUIV($P$2&amp;" Rose "&amp;"8";Tableau4[Prénom Nom Série Fiche];0);T28));"")</f>
        <v/>
      </c>
      <c r="V28" s="13" t="str">
        <f t="shared" si="15"/>
        <v/>
      </c>
      <c r="W28" s="34" t="s">
        <v>5</v>
      </c>
      <c r="X28" s="42" t="str">
        <f t="shared" si="16"/>
        <v>C</v>
      </c>
      <c r="Y28" s="45"/>
    </row>
    <row r="29" spans="2:32" ht="24.95" customHeight="1" x14ac:dyDescent="0.2">
      <c r="B29" s="37" t="s">
        <v>4</v>
      </c>
      <c r="C29" s="34" t="str">
        <f>SIERREUR(SI($P$2="";""; INDEX(Tableau4[[Réponse 1]:[Réponse 19]];EQUIV($P$2&amp;" Rose "&amp;"5";Tableau4[Prénom Nom Série Fiche];0);B29));"")</f>
        <v/>
      </c>
      <c r="D29" s="13" t="str">
        <f t="shared" si="9"/>
        <v/>
      </c>
      <c r="E29" s="35" t="s">
        <v>5</v>
      </c>
      <c r="F29" s="42" t="str">
        <f t="shared" si="10"/>
        <v>B</v>
      </c>
      <c r="G29" s="45"/>
      <c r="H29" s="37" t="s">
        <v>4</v>
      </c>
      <c r="I29" s="34" t="str">
        <f>SIERREUR(SI($P$2="";""; INDEX(Tableau4[[Réponse 1]:[Réponse 19]];EQUIV($P$2&amp;" Rose "&amp;"6";Tableau4[Prénom Nom Série Fiche];0);H29));"")</f>
        <v/>
      </c>
      <c r="J29" s="13" t="str">
        <f t="shared" si="11"/>
        <v/>
      </c>
      <c r="K29" s="35" t="s">
        <v>5</v>
      </c>
      <c r="L29" s="42" t="str">
        <f t="shared" si="12"/>
        <v>A</v>
      </c>
      <c r="M29" s="45"/>
      <c r="N29" s="37" t="s">
        <v>4</v>
      </c>
      <c r="O29" s="34" t="str">
        <f>SIERREUR(SI($P$2="";""; INDEX(Tableau4[[Réponse 1]:[Réponse 19]];EQUIV($P$2&amp;" Rose "&amp;"7";Tableau4[Prénom Nom Série Fiche];0);N29));"")</f>
        <v/>
      </c>
      <c r="P29" s="13" t="str">
        <f t="shared" si="13"/>
        <v/>
      </c>
      <c r="Q29" s="35" t="s">
        <v>5</v>
      </c>
      <c r="R29" s="42" t="str">
        <f t="shared" si="14"/>
        <v>C</v>
      </c>
      <c r="S29" s="45"/>
      <c r="T29" s="37" t="s">
        <v>4</v>
      </c>
      <c r="U29" s="34" t="str">
        <f>SIERREUR(SI($P$2="";""; INDEX(Tableau4[[Réponse 1]:[Réponse 19]];EQUIV($P$2&amp;" Rose "&amp;"8";Tableau4[Prénom Nom Série Fiche];0);T29));"")</f>
        <v/>
      </c>
      <c r="V29" s="13" t="str">
        <f t="shared" si="15"/>
        <v/>
      </c>
      <c r="W29" s="35" t="s">
        <v>5</v>
      </c>
      <c r="X29" s="42" t="str">
        <f t="shared" si="16"/>
        <v>B</v>
      </c>
      <c r="Y29" s="45"/>
    </row>
    <row r="30" spans="2:32" ht="24.95" customHeight="1" x14ac:dyDescent="0.2">
      <c r="B30" s="37" t="s">
        <v>6</v>
      </c>
      <c r="C30" s="34" t="str">
        <f>SIERREUR(SI($P$2="";""; INDEX(Tableau4[[Réponse 1]:[Réponse 19]];EQUIV($P$2&amp;" Rose "&amp;"5";Tableau4[Prénom Nom Série Fiche];0);B30));"")</f>
        <v/>
      </c>
      <c r="D30" s="13" t="str">
        <f t="shared" si="9"/>
        <v/>
      </c>
      <c r="E30" s="35" t="s">
        <v>5</v>
      </c>
      <c r="F30" s="42" t="str">
        <f t="shared" si="10"/>
        <v>B</v>
      </c>
      <c r="G30" s="45"/>
      <c r="H30" s="37" t="s">
        <v>6</v>
      </c>
      <c r="I30" s="34" t="str">
        <f>SIERREUR(SI($P$2="";""; INDEX(Tableau4[[Réponse 1]:[Réponse 19]];EQUIV($P$2&amp;" Rose "&amp;"6";Tableau4[Prénom Nom Série Fiche];0);H30));"")</f>
        <v/>
      </c>
      <c r="J30" s="13" t="str">
        <f t="shared" si="11"/>
        <v/>
      </c>
      <c r="K30" s="35" t="s">
        <v>5</v>
      </c>
      <c r="L30" s="42" t="str">
        <f t="shared" si="12"/>
        <v>A</v>
      </c>
      <c r="M30" s="45"/>
      <c r="N30" s="37" t="s">
        <v>6</v>
      </c>
      <c r="O30" s="34" t="str">
        <f>SIERREUR(SI($P$2="";""; INDEX(Tableau4[[Réponse 1]:[Réponse 19]];EQUIV($P$2&amp;" Rose "&amp;"7";Tableau4[Prénom Nom Série Fiche];0);N30));"")</f>
        <v/>
      </c>
      <c r="P30" s="13" t="str">
        <f t="shared" si="13"/>
        <v/>
      </c>
      <c r="Q30" s="35" t="s">
        <v>5</v>
      </c>
      <c r="R30" s="42" t="str">
        <f t="shared" si="14"/>
        <v>B</v>
      </c>
      <c r="S30" s="45"/>
      <c r="T30" s="37" t="s">
        <v>6</v>
      </c>
      <c r="U30" s="34" t="str">
        <f>SIERREUR(SI($P$2="";""; INDEX(Tableau4[[Réponse 1]:[Réponse 19]];EQUIV($P$2&amp;" Rose "&amp;"8";Tableau4[Prénom Nom Série Fiche];0);T30));"")</f>
        <v/>
      </c>
      <c r="V30" s="13" t="str">
        <f t="shared" si="15"/>
        <v/>
      </c>
      <c r="W30" s="35" t="s">
        <v>5</v>
      </c>
      <c r="X30" s="42" t="str">
        <f t="shared" si="16"/>
        <v>B</v>
      </c>
      <c r="Y30" s="45"/>
    </row>
    <row r="31" spans="2:32" ht="24.95" customHeight="1" x14ac:dyDescent="0.2">
      <c r="B31" s="37" t="s">
        <v>7</v>
      </c>
      <c r="C31" s="34" t="str">
        <f>SIERREUR(SI($P$2="";""; INDEX(Tableau4[[Réponse 1]:[Réponse 19]];EQUIV($P$2&amp;" Rose "&amp;"5";Tableau4[Prénom Nom Série Fiche];0);B31));"")</f>
        <v/>
      </c>
      <c r="D31" s="13" t="str">
        <f t="shared" si="9"/>
        <v/>
      </c>
      <c r="E31" s="35" t="s">
        <v>5</v>
      </c>
      <c r="F31" s="42" t="str">
        <f t="shared" si="10"/>
        <v>B</v>
      </c>
      <c r="G31" s="45"/>
      <c r="H31" s="37" t="s">
        <v>7</v>
      </c>
      <c r="I31" s="34" t="str">
        <f>SIERREUR(SI($P$2="";""; INDEX(Tableau4[[Réponse 1]:[Réponse 19]];EQUIV($P$2&amp;" Rose "&amp;"6";Tableau4[Prénom Nom Série Fiche];0);H31));"")</f>
        <v/>
      </c>
      <c r="J31" s="13" t="str">
        <f t="shared" si="11"/>
        <v/>
      </c>
      <c r="K31" s="35" t="s">
        <v>5</v>
      </c>
      <c r="L31" s="42" t="str">
        <f t="shared" si="12"/>
        <v>B</v>
      </c>
      <c r="M31" s="45"/>
      <c r="N31" s="37" t="s">
        <v>7</v>
      </c>
      <c r="O31" s="34" t="str">
        <f>SIERREUR(SI($P$2="";""; INDEX(Tableau4[[Réponse 1]:[Réponse 19]];EQUIV($P$2&amp;" Rose "&amp;"7";Tableau4[Prénom Nom Série Fiche];0);N31));"")</f>
        <v/>
      </c>
      <c r="P31" s="13" t="str">
        <f t="shared" si="13"/>
        <v/>
      </c>
      <c r="Q31" s="35" t="s">
        <v>5</v>
      </c>
      <c r="R31" s="42" t="str">
        <f t="shared" si="14"/>
        <v>C</v>
      </c>
      <c r="S31" s="45"/>
      <c r="T31" s="37" t="s">
        <v>7</v>
      </c>
      <c r="U31" s="34" t="str">
        <f>SIERREUR(SI($P$2="";""; INDEX(Tableau4[[Réponse 1]:[Réponse 19]];EQUIV($P$2&amp;" Rose "&amp;"8";Tableau4[Prénom Nom Série Fiche];0);T31));"")</f>
        <v/>
      </c>
      <c r="V31" s="13" t="str">
        <f t="shared" si="15"/>
        <v/>
      </c>
      <c r="W31" s="35" t="s">
        <v>5</v>
      </c>
      <c r="X31" s="42" t="str">
        <f t="shared" si="16"/>
        <v>C</v>
      </c>
      <c r="Y31" s="45"/>
    </row>
    <row r="32" spans="2:32" ht="24.95" customHeight="1" x14ac:dyDescent="0.2">
      <c r="B32" s="37" t="s">
        <v>8</v>
      </c>
      <c r="C32" s="34" t="str">
        <f>SIERREUR(SI($P$2="";""; INDEX(Tableau4[[Réponse 1]:[Réponse 19]];EQUIV($P$2&amp;" Rose "&amp;"5";Tableau4[Prénom Nom Série Fiche];0);B32));"")</f>
        <v/>
      </c>
      <c r="D32" s="13" t="str">
        <f t="shared" si="9"/>
        <v/>
      </c>
      <c r="E32" s="35" t="s">
        <v>5</v>
      </c>
      <c r="F32" s="42" t="str">
        <f t="shared" si="10"/>
        <v>C</v>
      </c>
      <c r="G32" s="45"/>
      <c r="H32" s="37" t="s">
        <v>8</v>
      </c>
      <c r="I32" s="34" t="str">
        <f>SIERREUR(SI($P$2="";""; INDEX(Tableau4[[Réponse 1]:[Réponse 19]];EQUIV($P$2&amp;" Rose "&amp;"6";Tableau4[Prénom Nom Série Fiche];0);H32));"")</f>
        <v/>
      </c>
      <c r="J32" s="13" t="str">
        <f t="shared" si="11"/>
        <v/>
      </c>
      <c r="K32" s="35" t="s">
        <v>5</v>
      </c>
      <c r="L32" s="42" t="str">
        <f t="shared" si="12"/>
        <v>A</v>
      </c>
      <c r="M32" s="45"/>
      <c r="N32" s="37" t="s">
        <v>8</v>
      </c>
      <c r="O32" s="34" t="str">
        <f>SIERREUR(SI($P$2="";""; INDEX(Tableau4[[Réponse 1]:[Réponse 19]];EQUIV($P$2&amp;" Rose "&amp;"7";Tableau4[Prénom Nom Série Fiche];0);N32));"")</f>
        <v/>
      </c>
      <c r="P32" s="13" t="str">
        <f t="shared" si="13"/>
        <v/>
      </c>
      <c r="Q32" s="35" t="s">
        <v>5</v>
      </c>
      <c r="R32" s="42" t="str">
        <f t="shared" si="14"/>
        <v>B</v>
      </c>
      <c r="S32" s="45"/>
      <c r="T32" s="37" t="s">
        <v>8</v>
      </c>
      <c r="U32" s="34" t="str">
        <f>SIERREUR(SI($P$2="";""; INDEX(Tableau4[[Réponse 1]:[Réponse 19]];EQUIV($P$2&amp;" Rose "&amp;"8";Tableau4[Prénom Nom Série Fiche];0);T32));"")</f>
        <v/>
      </c>
      <c r="V32" s="13" t="str">
        <f t="shared" si="15"/>
        <v/>
      </c>
      <c r="W32" s="35" t="s">
        <v>5</v>
      </c>
      <c r="X32" s="42" t="str">
        <f t="shared" si="16"/>
        <v>C</v>
      </c>
      <c r="Y32" s="45"/>
    </row>
    <row r="33" spans="2:25" ht="24.95" customHeight="1" x14ac:dyDescent="0.2">
      <c r="B33" s="37" t="s">
        <v>9</v>
      </c>
      <c r="C33" s="34" t="str">
        <f>SIERREUR(SI($P$2="";""; INDEX(Tableau4[[Réponse 1]:[Réponse 19]];EQUIV($P$2&amp;" Rose "&amp;"5";Tableau4[Prénom Nom Série Fiche];0);B33));"")</f>
        <v/>
      </c>
      <c r="D33" s="13" t="str">
        <f t="shared" si="9"/>
        <v/>
      </c>
      <c r="E33" s="35" t="s">
        <v>5</v>
      </c>
      <c r="F33" s="42" t="str">
        <f t="shared" si="10"/>
        <v>B</v>
      </c>
      <c r="G33" s="45"/>
      <c r="H33" s="37" t="s">
        <v>9</v>
      </c>
      <c r="I33" s="34" t="str">
        <f>SIERREUR(SI($P$2="";""; INDEX(Tableau4[[Réponse 1]:[Réponse 19]];EQUIV($P$2&amp;" Rose "&amp;"6";Tableau4[Prénom Nom Série Fiche];0);H33));"")</f>
        <v/>
      </c>
      <c r="J33" s="13" t="str">
        <f t="shared" si="11"/>
        <v/>
      </c>
      <c r="K33" s="35" t="s">
        <v>5</v>
      </c>
      <c r="L33" s="42" t="str">
        <f t="shared" si="12"/>
        <v>A</v>
      </c>
      <c r="M33" s="45"/>
      <c r="N33" s="37" t="s">
        <v>9</v>
      </c>
      <c r="O33" s="34" t="str">
        <f>SIERREUR(SI($P$2="";""; INDEX(Tableau4[[Réponse 1]:[Réponse 19]];EQUIV($P$2&amp;" Rose "&amp;"7";Tableau4[Prénom Nom Série Fiche];0);N33));"")</f>
        <v/>
      </c>
      <c r="P33" s="13" t="str">
        <f t="shared" si="13"/>
        <v/>
      </c>
      <c r="Q33" s="35" t="s">
        <v>5</v>
      </c>
      <c r="R33" s="42" t="str">
        <f t="shared" si="14"/>
        <v>B</v>
      </c>
      <c r="S33" s="45"/>
      <c r="T33" s="37" t="s">
        <v>9</v>
      </c>
      <c r="U33" s="34" t="str">
        <f>SIERREUR(SI($P$2="";""; INDEX(Tableau4[[Réponse 1]:[Réponse 19]];EQUIV($P$2&amp;" Rose "&amp;"8";Tableau4[Prénom Nom Série Fiche];0);T33));"")</f>
        <v/>
      </c>
      <c r="V33" s="13" t="str">
        <f t="shared" si="15"/>
        <v/>
      </c>
      <c r="W33" s="35" t="s">
        <v>5</v>
      </c>
      <c r="X33" s="42" t="str">
        <f t="shared" si="16"/>
        <v>B</v>
      </c>
      <c r="Y33" s="45"/>
    </row>
    <row r="34" spans="2:25" ht="24.95" customHeight="1" x14ac:dyDescent="0.2">
      <c r="B34" s="37" t="s">
        <v>10</v>
      </c>
      <c r="C34" s="34" t="str">
        <f>SIERREUR(SI($P$2="";""; INDEX(Tableau4[[Réponse 1]:[Réponse 19]];EQUIV($P$2&amp;" Rose "&amp;"5";Tableau4[Prénom Nom Série Fiche];0);B34));"")</f>
        <v/>
      </c>
      <c r="D34" s="13" t="str">
        <f t="shared" si="9"/>
        <v/>
      </c>
      <c r="E34" s="35" t="s">
        <v>5</v>
      </c>
      <c r="F34" s="42" t="str">
        <f t="shared" si="10"/>
        <v>A</v>
      </c>
      <c r="G34" s="45"/>
      <c r="H34" s="37" t="s">
        <v>10</v>
      </c>
      <c r="I34" s="34" t="str">
        <f>SIERREUR(SI($P$2="";""; INDEX(Tableau4[[Réponse 1]:[Réponse 19]];EQUIV($P$2&amp;" Rose "&amp;"6";Tableau4[Prénom Nom Série Fiche];0);H34));"")</f>
        <v/>
      </c>
      <c r="J34" s="13" t="str">
        <f t="shared" si="11"/>
        <v/>
      </c>
      <c r="K34" s="35" t="s">
        <v>5</v>
      </c>
      <c r="L34" s="42" t="str">
        <f t="shared" si="12"/>
        <v>B</v>
      </c>
      <c r="M34" s="45"/>
      <c r="N34" s="37" t="s">
        <v>10</v>
      </c>
      <c r="O34" s="34" t="str">
        <f>SIERREUR(SI($P$2="";""; INDEX(Tableau4[[Réponse 1]:[Réponse 19]];EQUIV($P$2&amp;" Rose "&amp;"7";Tableau4[Prénom Nom Série Fiche];0);N34));"")</f>
        <v/>
      </c>
      <c r="P34" s="13" t="str">
        <f t="shared" si="13"/>
        <v/>
      </c>
      <c r="Q34" s="35" t="s">
        <v>5</v>
      </c>
      <c r="R34" s="42" t="str">
        <f t="shared" si="14"/>
        <v>C</v>
      </c>
      <c r="S34" s="45"/>
      <c r="T34" s="37" t="s">
        <v>10</v>
      </c>
      <c r="U34" s="34" t="str">
        <f>SIERREUR(SI($P$2="";""; INDEX(Tableau4[[Réponse 1]:[Réponse 19]];EQUIV($P$2&amp;" Rose "&amp;"8";Tableau4[Prénom Nom Série Fiche];0);T34));"")</f>
        <v/>
      </c>
      <c r="V34" s="13" t="str">
        <f t="shared" si="15"/>
        <v/>
      </c>
      <c r="W34" s="35" t="s">
        <v>5</v>
      </c>
      <c r="X34" s="42" t="str">
        <f t="shared" si="16"/>
        <v>C</v>
      </c>
      <c r="Y34" s="45"/>
    </row>
    <row r="35" spans="2:25" ht="24.95" customHeight="1" x14ac:dyDescent="0.2">
      <c r="B35" s="37" t="s">
        <v>11</v>
      </c>
      <c r="C35" s="34" t="str">
        <f>SIERREUR(SI($P$2="";""; INDEX(Tableau4[[Réponse 1]:[Réponse 19]];EQUIV($P$2&amp;" Rose "&amp;"5";Tableau4[Prénom Nom Série Fiche];0);B35));"")</f>
        <v/>
      </c>
      <c r="D35" s="13" t="str">
        <f t="shared" si="9"/>
        <v/>
      </c>
      <c r="E35" s="35" t="s">
        <v>5</v>
      </c>
      <c r="F35" s="42" t="str">
        <f t="shared" si="10"/>
        <v>B</v>
      </c>
      <c r="G35" s="45"/>
      <c r="H35" s="37" t="s">
        <v>11</v>
      </c>
      <c r="I35" s="34" t="str">
        <f>SIERREUR(SI($P$2="";""; INDEX(Tableau4[[Réponse 1]:[Réponse 19]];EQUIV($P$2&amp;" Rose "&amp;"6";Tableau4[Prénom Nom Série Fiche];0);H35));"")</f>
        <v/>
      </c>
      <c r="J35" s="13" t="str">
        <f t="shared" si="11"/>
        <v/>
      </c>
      <c r="K35" s="35" t="s">
        <v>5</v>
      </c>
      <c r="L35" s="42" t="str">
        <f t="shared" si="12"/>
        <v>B</v>
      </c>
      <c r="M35" s="45"/>
      <c r="N35" s="37" t="s">
        <v>11</v>
      </c>
      <c r="O35" s="34" t="str">
        <f>SIERREUR(SI($P$2="";""; INDEX(Tableau4[[Réponse 1]:[Réponse 19]];EQUIV($P$2&amp;" Rose "&amp;"7";Tableau4[Prénom Nom Série Fiche];0);N35));"")</f>
        <v/>
      </c>
      <c r="P35" s="13" t="str">
        <f t="shared" si="13"/>
        <v/>
      </c>
      <c r="Q35" s="35" t="s">
        <v>5</v>
      </c>
      <c r="R35" s="42" t="str">
        <f t="shared" si="14"/>
        <v>A</v>
      </c>
      <c r="S35" s="45"/>
      <c r="T35" s="37" t="s">
        <v>11</v>
      </c>
      <c r="U35" s="34" t="str">
        <f>SIERREUR(SI($P$2="";""; INDEX(Tableau4[[Réponse 1]:[Réponse 19]];EQUIV($P$2&amp;" Rose "&amp;"8";Tableau4[Prénom Nom Série Fiche];0);T35));"")</f>
        <v/>
      </c>
      <c r="V35" s="13" t="str">
        <f t="shared" si="15"/>
        <v/>
      </c>
      <c r="W35" s="35" t="s">
        <v>5</v>
      </c>
      <c r="X35" s="42" t="str">
        <f t="shared" si="16"/>
        <v>C</v>
      </c>
      <c r="Y35" s="45"/>
    </row>
    <row r="36" spans="2:25" ht="24.95" customHeight="1" x14ac:dyDescent="0.2">
      <c r="B36" s="37" t="s">
        <v>12</v>
      </c>
      <c r="C36" s="34" t="str">
        <f>SIERREUR(SI($P$2="";""; INDEX(Tableau4[[Réponse 1]:[Réponse 19]];EQUIV($P$2&amp;" Rose "&amp;"5";Tableau4[Prénom Nom Série Fiche];0);B36));"")</f>
        <v/>
      </c>
      <c r="D36" s="13" t="str">
        <f t="shared" si="9"/>
        <v/>
      </c>
      <c r="E36" s="35" t="s">
        <v>5</v>
      </c>
      <c r="F36" s="42" t="str">
        <f t="shared" si="10"/>
        <v>B</v>
      </c>
      <c r="G36" s="45"/>
      <c r="H36" s="37" t="s">
        <v>12</v>
      </c>
      <c r="I36" s="34" t="str">
        <f>SIERREUR(SI($P$2="";""; INDEX(Tableau4[[Réponse 1]:[Réponse 19]];EQUIV($P$2&amp;" Rose "&amp;"6";Tableau4[Prénom Nom Série Fiche];0);H36));"")</f>
        <v/>
      </c>
      <c r="J36" s="13" t="str">
        <f t="shared" si="11"/>
        <v/>
      </c>
      <c r="K36" s="35" t="s">
        <v>5</v>
      </c>
      <c r="L36" s="42" t="str">
        <f t="shared" si="12"/>
        <v>A</v>
      </c>
      <c r="M36" s="45"/>
      <c r="N36" s="37" t="s">
        <v>12</v>
      </c>
      <c r="O36" s="34" t="str">
        <f>SIERREUR(SI($P$2="";""; INDEX(Tableau4[[Réponse 1]:[Réponse 19]];EQUIV($P$2&amp;" Rose "&amp;"7";Tableau4[Prénom Nom Série Fiche];0);N36));"")</f>
        <v/>
      </c>
      <c r="P36" s="13" t="str">
        <f t="shared" si="13"/>
        <v/>
      </c>
      <c r="Q36" s="35" t="s">
        <v>5</v>
      </c>
      <c r="R36" s="42" t="str">
        <f t="shared" si="14"/>
        <v>C</v>
      </c>
      <c r="S36" s="45"/>
      <c r="T36" s="37" t="s">
        <v>12</v>
      </c>
      <c r="U36" s="34" t="str">
        <f>SIERREUR(SI($P$2="";""; INDEX(Tableau4[[Réponse 1]:[Réponse 19]];EQUIV($P$2&amp;" Rose "&amp;"8";Tableau4[Prénom Nom Série Fiche];0);T36));"")</f>
        <v/>
      </c>
      <c r="V36" s="13" t="str">
        <f t="shared" si="15"/>
        <v/>
      </c>
      <c r="W36" s="35" t="s">
        <v>5</v>
      </c>
      <c r="X36" s="42" t="str">
        <f t="shared" si="16"/>
        <v>A</v>
      </c>
      <c r="Y36" s="45"/>
    </row>
    <row r="37" spans="2:25" ht="24.95" customHeight="1" x14ac:dyDescent="0.2">
      <c r="B37" s="37" t="s">
        <v>13</v>
      </c>
      <c r="C37" s="34" t="str">
        <f>SIERREUR(SI($P$2="";""; INDEX(Tableau4[[Réponse 1]:[Réponse 19]];EQUIV($P$2&amp;" Rose "&amp;"5";Tableau4[Prénom Nom Série Fiche];0);B37));"")</f>
        <v/>
      </c>
      <c r="D37" s="13" t="str">
        <f t="shared" si="9"/>
        <v/>
      </c>
      <c r="E37" s="37" t="s">
        <v>5</v>
      </c>
      <c r="F37" s="42" t="str">
        <f t="shared" si="10"/>
        <v>A</v>
      </c>
      <c r="G37" s="45"/>
      <c r="H37" s="37" t="s">
        <v>13</v>
      </c>
      <c r="I37" s="34" t="str">
        <f>SIERREUR(SI($P$2="";""; INDEX(Tableau4[[Réponse 1]:[Réponse 19]];EQUIV($P$2&amp;" Rose "&amp;"6";Tableau4[Prénom Nom Série Fiche];0);H37));"")</f>
        <v/>
      </c>
      <c r="J37" s="13" t="str">
        <f t="shared" si="11"/>
        <v/>
      </c>
      <c r="K37" s="37" t="s">
        <v>5</v>
      </c>
      <c r="L37" s="42" t="str">
        <f t="shared" si="12"/>
        <v>B</v>
      </c>
      <c r="M37" s="45"/>
      <c r="N37" s="37" t="s">
        <v>13</v>
      </c>
      <c r="O37" s="34" t="str">
        <f>SIERREUR(SI($P$2="";""; INDEX(Tableau4[[Réponse 1]:[Réponse 19]];EQUIV($P$2&amp;" Rose "&amp;"7";Tableau4[Prénom Nom Série Fiche];0);N37));"")</f>
        <v/>
      </c>
      <c r="P37" s="13" t="str">
        <f t="shared" si="13"/>
        <v/>
      </c>
      <c r="Q37" s="37" t="s">
        <v>5</v>
      </c>
      <c r="R37" s="42" t="str">
        <f t="shared" si="14"/>
        <v>A</v>
      </c>
      <c r="S37" s="45"/>
      <c r="T37" s="37" t="s">
        <v>13</v>
      </c>
      <c r="U37" s="34" t="str">
        <f>SIERREUR(SI($P$2="";""; INDEX(Tableau4[[Réponse 1]:[Réponse 19]];EQUIV($P$2&amp;" Rose "&amp;"8";Tableau4[Prénom Nom Série Fiche];0);T37));"")</f>
        <v/>
      </c>
      <c r="V37" s="13" t="str">
        <f t="shared" si="15"/>
        <v/>
      </c>
      <c r="W37" s="37" t="s">
        <v>5</v>
      </c>
      <c r="X37" s="42" t="str">
        <f t="shared" si="16"/>
        <v>B</v>
      </c>
      <c r="Y37" s="45"/>
    </row>
    <row r="38" spans="2:25" ht="24.95" customHeight="1" x14ac:dyDescent="0.2">
      <c r="B38" s="37" t="s">
        <v>14</v>
      </c>
      <c r="C38" s="34" t="str">
        <f>SIERREUR(SI($P$2="";""; INDEX(Tableau4[[Réponse 1]:[Réponse 19]];EQUIV($P$2&amp;" Rose "&amp;"5";Tableau4[Prénom Nom Série Fiche];0);B38));"")</f>
        <v/>
      </c>
      <c r="D38" s="13" t="str">
        <f t="shared" si="9"/>
        <v/>
      </c>
      <c r="E38" s="34" t="s">
        <v>5</v>
      </c>
      <c r="F38" s="42" t="str">
        <f t="shared" si="10"/>
        <v>C</v>
      </c>
      <c r="G38" s="45"/>
      <c r="H38" s="37" t="s">
        <v>14</v>
      </c>
      <c r="I38" s="34" t="str">
        <f>SIERREUR(SI($P$2="";""; INDEX(Tableau4[[Réponse 1]:[Réponse 19]];EQUIV($P$2&amp;" Rose "&amp;"6";Tableau4[Prénom Nom Série Fiche];0);H38));"")</f>
        <v/>
      </c>
      <c r="J38" s="13" t="str">
        <f t="shared" si="11"/>
        <v/>
      </c>
      <c r="K38" s="34" t="s">
        <v>5</v>
      </c>
      <c r="L38" s="42" t="str">
        <f t="shared" si="12"/>
        <v>C</v>
      </c>
      <c r="M38" s="45"/>
      <c r="N38" s="37" t="s">
        <v>14</v>
      </c>
      <c r="O38" s="34" t="str">
        <f>SIERREUR(SI($P$2="";""; INDEX(Tableau4[[Réponse 1]:[Réponse 19]];EQUIV($P$2&amp;" Rose "&amp;"7";Tableau4[Prénom Nom Série Fiche];0);N38));"")</f>
        <v/>
      </c>
      <c r="P38" s="13" t="str">
        <f t="shared" si="13"/>
        <v/>
      </c>
      <c r="Q38" s="34" t="s">
        <v>5</v>
      </c>
      <c r="R38" s="42" t="str">
        <f t="shared" si="14"/>
        <v>A</v>
      </c>
      <c r="S38" s="45"/>
      <c r="T38" s="37" t="s">
        <v>14</v>
      </c>
      <c r="U38" s="34" t="str">
        <f>SIERREUR(SI($P$2="";""; INDEX(Tableau4[[Réponse 1]:[Réponse 19]];EQUIV($P$2&amp;" Rose "&amp;"8";Tableau4[Prénom Nom Série Fiche];0);T38));"")</f>
        <v/>
      </c>
      <c r="V38" s="13" t="str">
        <f t="shared" si="15"/>
        <v/>
      </c>
      <c r="W38" s="34" t="s">
        <v>5</v>
      </c>
      <c r="X38" s="42" t="str">
        <f t="shared" si="16"/>
        <v>B</v>
      </c>
      <c r="Y38" s="45"/>
    </row>
    <row r="39" spans="2:25" ht="24.95" customHeight="1" x14ac:dyDescent="0.2">
      <c r="B39" s="37" t="s">
        <v>15</v>
      </c>
      <c r="C39" s="34" t="str">
        <f>SIERREUR(SI($P$2="";""; INDEX(Tableau4[[Réponse 1]:[Réponse 19]];EQUIV($P$2&amp;" Rose "&amp;"5";Tableau4[Prénom Nom Série Fiche];0);B39));"")</f>
        <v/>
      </c>
      <c r="D39" s="13" t="str">
        <f t="shared" si="9"/>
        <v/>
      </c>
      <c r="E39" s="34" t="s">
        <v>5</v>
      </c>
      <c r="F39" s="42" t="str">
        <f t="shared" si="10"/>
        <v>B</v>
      </c>
      <c r="G39" s="45"/>
      <c r="H39" s="37" t="s">
        <v>15</v>
      </c>
      <c r="I39" s="34" t="str">
        <f>SIERREUR(SI($P$2="";""; INDEX(Tableau4[[Réponse 1]:[Réponse 19]];EQUIV($P$2&amp;" Rose "&amp;"6";Tableau4[Prénom Nom Série Fiche];0);H39));"")</f>
        <v/>
      </c>
      <c r="J39" s="13" t="str">
        <f t="shared" si="11"/>
        <v/>
      </c>
      <c r="K39" s="34" t="s">
        <v>5</v>
      </c>
      <c r="L39" s="42" t="str">
        <f t="shared" si="12"/>
        <v>A</v>
      </c>
      <c r="M39" s="45"/>
      <c r="N39" s="37" t="s">
        <v>15</v>
      </c>
      <c r="O39" s="34" t="str">
        <f>SIERREUR(SI($P$2="";""; INDEX(Tableau4[[Réponse 1]:[Réponse 19]];EQUIV($P$2&amp;" Rose "&amp;"7";Tableau4[Prénom Nom Série Fiche];0);N39));"")</f>
        <v/>
      </c>
      <c r="P39" s="13" t="str">
        <f t="shared" si="13"/>
        <v/>
      </c>
      <c r="Q39" s="34" t="s">
        <v>5</v>
      </c>
      <c r="R39" s="42" t="str">
        <f t="shared" si="14"/>
        <v>B</v>
      </c>
      <c r="S39" s="45"/>
      <c r="T39" s="37" t="s">
        <v>15</v>
      </c>
      <c r="U39" s="34" t="str">
        <f>SIERREUR(SI($P$2="";""; INDEX(Tableau4[[Réponse 1]:[Réponse 19]];EQUIV($P$2&amp;" Rose "&amp;"8";Tableau4[Prénom Nom Série Fiche];0);T39));"")</f>
        <v/>
      </c>
      <c r="V39" s="13" t="str">
        <f t="shared" si="15"/>
        <v/>
      </c>
      <c r="W39" s="34" t="s">
        <v>5</v>
      </c>
      <c r="X39" s="42" t="str">
        <f t="shared" si="16"/>
        <v>A</v>
      </c>
      <c r="Y39" s="45"/>
    </row>
    <row r="40" spans="2:25" ht="24.95" customHeight="1" x14ac:dyDescent="0.2">
      <c r="B40" s="37" t="s">
        <v>16</v>
      </c>
      <c r="C40" s="34" t="str">
        <f>SIERREUR(SI($P$2="";""; INDEX(Tableau4[[Réponse 1]:[Réponse 19]];EQUIV($P$2&amp;" Rose "&amp;"5";Tableau4[Prénom Nom Série Fiche];0);B40));"")</f>
        <v/>
      </c>
      <c r="D40" s="13" t="str">
        <f t="shared" si="9"/>
        <v/>
      </c>
      <c r="E40" s="35" t="s">
        <v>5</v>
      </c>
      <c r="F40" s="42" t="str">
        <f t="shared" si="10"/>
        <v>C</v>
      </c>
      <c r="G40" s="45"/>
      <c r="H40" s="37" t="s">
        <v>16</v>
      </c>
      <c r="I40" s="34" t="str">
        <f>SIERREUR(SI($P$2="";""; INDEX(Tableau4[[Réponse 1]:[Réponse 19]];EQUIV($P$2&amp;" Rose "&amp;"6";Tableau4[Prénom Nom Série Fiche];0);H40));"")</f>
        <v/>
      </c>
      <c r="J40" s="13" t="str">
        <f t="shared" si="11"/>
        <v/>
      </c>
      <c r="K40" s="35" t="s">
        <v>5</v>
      </c>
      <c r="L40" s="42" t="str">
        <f t="shared" si="12"/>
        <v>B</v>
      </c>
      <c r="M40" s="45"/>
      <c r="N40" s="37" t="s">
        <v>16</v>
      </c>
      <c r="O40" s="34" t="str">
        <f>SIERREUR(SI($P$2="";""; INDEX(Tableau4[[Réponse 1]:[Réponse 19]];EQUIV($P$2&amp;" Rose "&amp;"7";Tableau4[Prénom Nom Série Fiche];0);N40));"")</f>
        <v/>
      </c>
      <c r="P40" s="13" t="str">
        <f t="shared" si="13"/>
        <v/>
      </c>
      <c r="Q40" s="35" t="s">
        <v>5</v>
      </c>
      <c r="R40" s="42" t="str">
        <f t="shared" si="14"/>
        <v>C</v>
      </c>
      <c r="S40" s="45"/>
      <c r="T40" s="37" t="s">
        <v>16</v>
      </c>
      <c r="U40" s="34" t="str">
        <f>SIERREUR(SI($P$2="";""; INDEX(Tableau4[[Réponse 1]:[Réponse 19]];EQUIV($P$2&amp;" Rose "&amp;"8";Tableau4[Prénom Nom Série Fiche];0);T40));"")</f>
        <v/>
      </c>
      <c r="V40" s="13" t="str">
        <f t="shared" si="15"/>
        <v/>
      </c>
      <c r="W40" s="35" t="s">
        <v>5</v>
      </c>
      <c r="X40" s="42" t="str">
        <f t="shared" si="16"/>
        <v>B</v>
      </c>
      <c r="Y40" s="45"/>
    </row>
    <row r="41" spans="2:25" ht="24.95" customHeight="1" x14ac:dyDescent="0.2">
      <c r="B41" s="37" t="s">
        <v>17</v>
      </c>
      <c r="C41" s="34" t="str">
        <f>SIERREUR(SI($P$2="";""; INDEX(Tableau4[[Réponse 1]:[Réponse 19]];EQUIV($P$2&amp;" Rose "&amp;"5";Tableau4[Prénom Nom Série Fiche];0);B41));"")</f>
        <v/>
      </c>
      <c r="D41" s="13" t="str">
        <f t="shared" si="9"/>
        <v/>
      </c>
      <c r="E41" s="35" t="s">
        <v>5</v>
      </c>
      <c r="F41" s="42" t="str">
        <f t="shared" si="10"/>
        <v>C</v>
      </c>
      <c r="G41" s="45"/>
      <c r="H41" s="37" t="s">
        <v>17</v>
      </c>
      <c r="I41" s="34" t="str">
        <f>SIERREUR(SI($P$2="";""; INDEX(Tableau4[[Réponse 1]:[Réponse 19]];EQUIV($P$2&amp;" Rose "&amp;"6";Tableau4[Prénom Nom Série Fiche];0);H41));"")</f>
        <v/>
      </c>
      <c r="J41" s="13" t="str">
        <f t="shared" si="11"/>
        <v/>
      </c>
      <c r="K41" s="35" t="s">
        <v>5</v>
      </c>
      <c r="L41" s="42" t="str">
        <f t="shared" si="12"/>
        <v>B</v>
      </c>
      <c r="N41" s="37" t="s">
        <v>17</v>
      </c>
      <c r="O41" s="34" t="str">
        <f>SIERREUR(SI($P$2="";""; INDEX(Tableau4[[Réponse 1]:[Réponse 19]];EQUIV($P$2&amp;" Rose "&amp;"7";Tableau4[Prénom Nom Série Fiche];0);N41));"")</f>
        <v/>
      </c>
      <c r="P41" s="13" t="str">
        <f t="shared" si="13"/>
        <v/>
      </c>
      <c r="Q41" s="35" t="s">
        <v>5</v>
      </c>
      <c r="R41" s="42" t="str">
        <f t="shared" si="14"/>
        <v>A</v>
      </c>
      <c r="S41" s="45"/>
      <c r="T41" s="37" t="s">
        <v>17</v>
      </c>
      <c r="U41" s="34" t="str">
        <f>SIERREUR(SI($P$2="";""; INDEX(Tableau4[[Réponse 1]:[Réponse 19]];EQUIV($P$2&amp;" Rose "&amp;"8";Tableau4[Prénom Nom Série Fiche];0);T41));"")</f>
        <v/>
      </c>
      <c r="V41" s="13" t="str">
        <f t="shared" si="15"/>
        <v/>
      </c>
      <c r="W41" s="35" t="s">
        <v>5</v>
      </c>
      <c r="X41" s="42" t="str">
        <f t="shared" si="16"/>
        <v>B</v>
      </c>
      <c r="Y41" s="45"/>
    </row>
    <row r="42" spans="2:25" ht="15" customHeight="1" x14ac:dyDescent="0.2">
      <c r="M42" s="45"/>
      <c r="Y42" s="45"/>
    </row>
    <row r="43" spans="2:25" ht="24.95" customHeight="1" x14ac:dyDescent="0.2">
      <c r="B43" s="69" t="s">
        <v>18</v>
      </c>
      <c r="C43" s="69"/>
      <c r="D43" s="73"/>
      <c r="E43" s="74"/>
      <c r="G43" s="45"/>
      <c r="H43" s="69" t="s">
        <v>18</v>
      </c>
      <c r="I43" s="69"/>
      <c r="J43" s="69"/>
      <c r="K43" s="69"/>
      <c r="N43" s="69" t="s">
        <v>18</v>
      </c>
      <c r="O43" s="69"/>
      <c r="P43" s="69"/>
      <c r="Q43" s="69"/>
      <c r="S43" s="45"/>
      <c r="T43" s="69" t="s">
        <v>18</v>
      </c>
      <c r="U43" s="69"/>
      <c r="V43" s="69"/>
      <c r="W43" s="69"/>
      <c r="Y43" s="45"/>
    </row>
    <row r="44" spans="2:25" ht="24.95" customHeight="1" x14ac:dyDescent="0.2">
      <c r="B44" s="70" t="str">
        <f>"Nombre de bonnes réponses : "&amp;NB.SI(D27:D41;"ü")&amp;"/"&amp;NB.SI(D27:D41;"ü")+NB.SI(D27:D41;"L")</f>
        <v>Nombre de bonnes réponses : 0/0</v>
      </c>
      <c r="C44" s="71"/>
      <c r="D44" s="71"/>
      <c r="E44" s="72"/>
      <c r="H44" s="70" t="str">
        <f>"Nombre de bonnes réponses : "&amp;NB.SI(J27:J41;"ü")&amp;"/"&amp;NB.SI(J27:J41;"ü")+NB.SI(J27:J41;"L")</f>
        <v>Nombre de bonnes réponses : 0/0</v>
      </c>
      <c r="I44" s="71"/>
      <c r="J44" s="71"/>
      <c r="K44" s="72"/>
      <c r="N44" s="70" t="str">
        <f>"Nombre de bonnes réponses : "&amp;NB.SI(P27:P41;"ü")&amp;"/"&amp;NB.SI(P27:P41;"ü")+NB.SI(P27:P41;"L")</f>
        <v>Nombre de bonnes réponses : 0/0</v>
      </c>
      <c r="O44" s="71"/>
      <c r="P44" s="71"/>
      <c r="Q44" s="72"/>
      <c r="T44" s="70" t="str">
        <f>"Nombre de bonnes réponses : "&amp;NB.SI(V27:V41;"ü")&amp;"/"&amp;NB.SI(V27:V41;"ü")+NB.SI(V27:V41;"L")</f>
        <v>Nombre de bonnes réponses : 0/0</v>
      </c>
      <c r="U44" s="71"/>
      <c r="V44" s="71"/>
      <c r="W44" s="72"/>
    </row>
    <row r="45" spans="2:25" ht="15" customHeight="1" x14ac:dyDescent="0.2">
      <c r="M45" s="44"/>
      <c r="Y45" s="45"/>
    </row>
    <row r="46" spans="2:25" ht="24.95" customHeight="1" x14ac:dyDescent="0.2">
      <c r="B46" s="44"/>
      <c r="C46" s="44"/>
      <c r="D46" s="44"/>
      <c r="E46" s="44"/>
      <c r="F46" s="44"/>
      <c r="G46" s="44"/>
      <c r="H46" s="44"/>
      <c r="I46" s="44"/>
      <c r="J46" s="44"/>
      <c r="K46" s="44"/>
      <c r="L46" s="44"/>
      <c r="M46" s="44"/>
      <c r="N46" s="44"/>
      <c r="O46" s="44"/>
    </row>
    <row r="47" spans="2:25" ht="24.95" customHeight="1" x14ac:dyDescent="0.2">
      <c r="B47" s="44"/>
      <c r="C47" s="44"/>
      <c r="D47" s="44"/>
      <c r="E47" s="44"/>
      <c r="F47" s="44"/>
      <c r="G47" s="44"/>
      <c r="H47" s="44"/>
      <c r="I47" s="44"/>
      <c r="J47" s="44"/>
      <c r="K47" s="44"/>
      <c r="L47" s="44"/>
      <c r="M47" s="44"/>
      <c r="N47" s="44"/>
      <c r="O47" s="44"/>
      <c r="P47" s="42"/>
      <c r="Q47" s="42"/>
      <c r="S47" s="42"/>
      <c r="T47" s="42"/>
      <c r="U47" s="42"/>
      <c r="V47" s="42"/>
      <c r="W47" s="42"/>
    </row>
    <row r="48" spans="2:25" ht="24.95" customHeight="1" x14ac:dyDescent="0.2">
      <c r="B48" s="44"/>
      <c r="C48" s="44"/>
      <c r="D48" s="44"/>
      <c r="E48" s="44"/>
      <c r="F48" s="44"/>
      <c r="G48" s="44"/>
      <c r="H48" s="44"/>
      <c r="I48" s="44"/>
      <c r="J48" s="44"/>
      <c r="K48" s="44"/>
      <c r="L48" s="44"/>
      <c r="M48" s="44"/>
      <c r="N48" s="44"/>
      <c r="O48" s="44"/>
      <c r="X48" s="42"/>
    </row>
    <row r="49" spans="2:1025" ht="24.95" customHeight="1" x14ac:dyDescent="0.2">
      <c r="B49" s="44"/>
      <c r="C49" s="44"/>
      <c r="D49" s="44"/>
      <c r="E49" s="44"/>
      <c r="F49" s="44"/>
      <c r="G49" s="44"/>
      <c r="H49" s="44"/>
      <c r="I49" s="44"/>
      <c r="J49" s="44"/>
      <c r="K49" s="44"/>
      <c r="L49" s="44"/>
      <c r="M49" s="44"/>
      <c r="N49" s="44"/>
      <c r="O49" s="44"/>
    </row>
    <row r="50" spans="2:1025" ht="24.95" customHeight="1" x14ac:dyDescent="0.2">
      <c r="B50" s="44"/>
      <c r="C50" s="44"/>
      <c r="D50" s="44"/>
      <c r="E50" s="44"/>
      <c r="F50" s="44"/>
      <c r="G50" s="44"/>
      <c r="H50" s="44"/>
      <c r="I50" s="44"/>
      <c r="J50" s="44"/>
      <c r="K50" s="44"/>
      <c r="L50" s="44"/>
      <c r="M50" s="44"/>
      <c r="N50" s="44"/>
      <c r="O50" s="44"/>
    </row>
    <row r="51" spans="2:1025" s="42" customFormat="1" ht="24.95" customHeight="1" x14ac:dyDescent="0.2">
      <c r="B51" s="44"/>
      <c r="C51" s="44"/>
      <c r="D51" s="44"/>
      <c r="E51" s="44"/>
      <c r="F51" s="44"/>
      <c r="G51" s="44"/>
      <c r="H51" s="44"/>
      <c r="I51" s="44"/>
      <c r="J51" s="44"/>
      <c r="K51" s="44"/>
      <c r="L51" s="44"/>
      <c r="M51" s="44"/>
      <c r="N51" s="44"/>
      <c r="O51" s="44"/>
      <c r="P51" s="41"/>
      <c r="Q51" s="41"/>
      <c r="S51" s="41"/>
      <c r="T51" s="41"/>
      <c r="U51" s="41"/>
      <c r="V51" s="41"/>
      <c r="W51" s="41"/>
      <c r="X51" s="41"/>
      <c r="Y51" s="47"/>
      <c r="AA51" s="41"/>
      <c r="AB51" s="41"/>
      <c r="AC51" s="41"/>
      <c r="AD51" s="41"/>
      <c r="AE51" s="41"/>
      <c r="AF51" s="41"/>
      <c r="AMD51" s="44"/>
      <c r="AME51" s="44"/>
      <c r="AMF51" s="44"/>
      <c r="AMG51" s="44"/>
      <c r="AMH51" s="44"/>
      <c r="AMI51" s="44"/>
      <c r="AMJ51" s="44"/>
      <c r="AMK51" s="44"/>
    </row>
    <row r="52" spans="2:1025" ht="24.95" customHeight="1" x14ac:dyDescent="0.2">
      <c r="B52" s="44"/>
      <c r="C52" s="44"/>
      <c r="D52" s="44"/>
      <c r="E52" s="44"/>
      <c r="F52" s="44"/>
      <c r="G52" s="44"/>
      <c r="H52" s="44"/>
      <c r="I52" s="44"/>
      <c r="J52" s="44"/>
      <c r="K52" s="44"/>
      <c r="L52" s="44"/>
      <c r="M52" s="44"/>
      <c r="N52" s="44"/>
      <c r="O52" s="44"/>
    </row>
    <row r="53" spans="2:1025" ht="24.95" customHeight="1" x14ac:dyDescent="0.2">
      <c r="B53" s="44"/>
      <c r="C53" s="44"/>
      <c r="D53" s="44"/>
      <c r="E53" s="44"/>
      <c r="F53" s="44"/>
      <c r="G53" s="44"/>
      <c r="H53" s="44"/>
      <c r="I53" s="44"/>
      <c r="J53" s="44"/>
      <c r="K53" s="44"/>
      <c r="L53" s="44"/>
      <c r="M53" s="44"/>
      <c r="N53" s="44"/>
      <c r="O53" s="44"/>
      <c r="AA53" s="42"/>
      <c r="AB53" s="42"/>
      <c r="AC53" s="42"/>
      <c r="AD53" s="42"/>
      <c r="AE53" s="42"/>
      <c r="AF53" s="42"/>
    </row>
    <row r="54" spans="2:1025" ht="24.95" customHeight="1" x14ac:dyDescent="0.2">
      <c r="B54" s="44"/>
      <c r="C54" s="44"/>
      <c r="D54" s="44"/>
      <c r="E54" s="44"/>
      <c r="F54" s="44"/>
      <c r="G54" s="44"/>
      <c r="H54" s="44"/>
      <c r="I54" s="44"/>
      <c r="J54" s="44"/>
      <c r="K54" s="44"/>
      <c r="L54" s="44"/>
      <c r="M54" s="44"/>
      <c r="N54" s="44"/>
      <c r="O54" s="44"/>
    </row>
    <row r="55" spans="2:1025" ht="24.95" customHeight="1" x14ac:dyDescent="0.2">
      <c r="B55" s="44"/>
      <c r="C55" s="44"/>
      <c r="D55" s="44"/>
      <c r="E55" s="44"/>
      <c r="F55" s="44"/>
      <c r="G55" s="44"/>
      <c r="H55" s="44"/>
      <c r="I55" s="44"/>
      <c r="J55" s="44"/>
      <c r="K55" s="44"/>
      <c r="L55" s="44"/>
      <c r="M55" s="44"/>
      <c r="N55" s="44"/>
      <c r="O55" s="44"/>
    </row>
    <row r="56" spans="2:1025" ht="24.95" customHeight="1" x14ac:dyDescent="0.2">
      <c r="B56" s="44"/>
      <c r="C56" s="44"/>
      <c r="D56" s="44"/>
      <c r="E56" s="44"/>
      <c r="F56" s="44"/>
      <c r="G56" s="44"/>
      <c r="H56" s="44"/>
      <c r="I56" s="44"/>
      <c r="J56" s="44"/>
      <c r="K56" s="44"/>
      <c r="L56" s="44"/>
      <c r="M56" s="44"/>
      <c r="N56" s="44"/>
      <c r="O56" s="44"/>
    </row>
    <row r="57" spans="2:1025" ht="24.95" customHeight="1" x14ac:dyDescent="0.2">
      <c r="B57" s="44"/>
      <c r="C57" s="44"/>
      <c r="D57" s="44"/>
      <c r="E57" s="44"/>
      <c r="F57" s="44"/>
      <c r="G57" s="44"/>
      <c r="H57" s="44"/>
      <c r="I57" s="44"/>
      <c r="J57" s="44"/>
      <c r="K57" s="44"/>
      <c r="L57" s="44"/>
      <c r="M57" s="44"/>
      <c r="N57" s="44"/>
      <c r="O57" s="44"/>
      <c r="P57" s="43"/>
      <c r="Q57" s="43"/>
      <c r="R57" s="47"/>
      <c r="S57" s="43"/>
      <c r="T57" s="43"/>
      <c r="U57" s="43"/>
      <c r="V57" s="43"/>
      <c r="W57" s="43"/>
    </row>
    <row r="58" spans="2:1025" ht="24.95" customHeight="1" x14ac:dyDescent="0.2">
      <c r="B58" s="44"/>
      <c r="C58" s="44"/>
      <c r="D58" s="44"/>
      <c r="E58" s="44"/>
      <c r="F58" s="44"/>
      <c r="G58" s="44"/>
      <c r="H58" s="44"/>
      <c r="I58" s="44"/>
      <c r="J58" s="44"/>
      <c r="K58" s="44"/>
      <c r="L58" s="44"/>
      <c r="M58" s="44"/>
      <c r="N58" s="44"/>
      <c r="O58" s="44"/>
      <c r="X58" s="43"/>
    </row>
    <row r="59" spans="2:1025" ht="24.95" customHeight="1" x14ac:dyDescent="0.2">
      <c r="B59" s="44"/>
      <c r="C59" s="44"/>
      <c r="D59" s="44"/>
      <c r="E59" s="44"/>
      <c r="F59" s="44"/>
      <c r="G59" s="44"/>
      <c r="H59" s="44"/>
      <c r="I59" s="44"/>
      <c r="J59" s="44"/>
      <c r="K59" s="44"/>
      <c r="L59" s="44"/>
      <c r="M59" s="44"/>
      <c r="N59" s="44"/>
      <c r="O59" s="44"/>
      <c r="P59" s="43"/>
      <c r="Q59" s="43"/>
      <c r="R59" s="47"/>
      <c r="S59" s="43"/>
      <c r="T59" s="43"/>
      <c r="U59" s="43"/>
      <c r="V59" s="43"/>
      <c r="W59" s="43"/>
    </row>
    <row r="60" spans="2:1025" ht="24.95" customHeight="1" x14ac:dyDescent="0.2">
      <c r="B60" s="44"/>
      <c r="C60" s="44"/>
      <c r="D60" s="44"/>
      <c r="E60" s="44"/>
      <c r="F60" s="44"/>
      <c r="G60" s="44"/>
      <c r="H60" s="44"/>
      <c r="I60" s="44"/>
      <c r="J60" s="44"/>
      <c r="K60" s="44"/>
      <c r="L60" s="44"/>
      <c r="M60" s="44"/>
      <c r="N60" s="44"/>
      <c r="O60" s="44"/>
      <c r="P60" s="43"/>
      <c r="Q60" s="43"/>
      <c r="R60" s="47"/>
      <c r="S60" s="43"/>
      <c r="T60" s="43"/>
      <c r="U60" s="43"/>
      <c r="V60" s="43"/>
      <c r="W60" s="43"/>
      <c r="X60" s="43"/>
    </row>
    <row r="61" spans="2:1025" s="43" customFormat="1" ht="24.95" customHeight="1" x14ac:dyDescent="0.2">
      <c r="B61" s="44"/>
      <c r="C61" s="44"/>
      <c r="D61" s="44"/>
      <c r="E61" s="44"/>
      <c r="F61" s="44"/>
      <c r="G61" s="44"/>
      <c r="H61" s="44"/>
      <c r="I61" s="44"/>
      <c r="J61" s="44"/>
      <c r="K61" s="44"/>
      <c r="L61" s="44"/>
      <c r="M61" s="44"/>
      <c r="N61" s="44"/>
      <c r="O61" s="44"/>
      <c r="R61" s="47"/>
      <c r="AA61" s="41"/>
      <c r="AB61" s="41"/>
      <c r="AC61" s="41"/>
      <c r="AD61" s="41"/>
      <c r="AE61" s="41"/>
      <c r="AF61" s="41"/>
      <c r="AMD61" s="44"/>
      <c r="AME61" s="44"/>
      <c r="AMF61" s="44"/>
      <c r="AMG61" s="44"/>
      <c r="AMH61" s="44"/>
      <c r="AMI61" s="44"/>
      <c r="AMJ61" s="44"/>
      <c r="AMK61" s="44"/>
    </row>
    <row r="62" spans="2:1025" ht="24.95" customHeight="1" x14ac:dyDescent="0.2">
      <c r="B62" s="44"/>
      <c r="C62" s="44"/>
      <c r="D62" s="44"/>
      <c r="E62" s="44"/>
      <c r="F62" s="44"/>
      <c r="G62" s="44"/>
      <c r="H62" s="44"/>
      <c r="I62" s="44"/>
      <c r="J62" s="44"/>
      <c r="K62" s="44"/>
      <c r="L62" s="44"/>
      <c r="M62" s="44"/>
      <c r="N62" s="44"/>
      <c r="O62" s="44"/>
      <c r="P62" s="43"/>
      <c r="Q62" s="43"/>
      <c r="R62" s="47"/>
      <c r="S62" s="43"/>
      <c r="T62" s="43"/>
      <c r="U62" s="43"/>
      <c r="V62" s="43"/>
      <c r="W62" s="43"/>
      <c r="X62" s="43"/>
    </row>
    <row r="63" spans="2:1025" s="43" customFormat="1" ht="24.95" customHeight="1" x14ac:dyDescent="0.2">
      <c r="B63" s="44"/>
      <c r="C63" s="44"/>
      <c r="D63" s="44"/>
      <c r="E63" s="44"/>
      <c r="F63" s="44"/>
      <c r="G63" s="44"/>
      <c r="H63" s="44"/>
      <c r="I63" s="44"/>
      <c r="J63" s="44"/>
      <c r="K63" s="44"/>
      <c r="L63" s="44"/>
      <c r="M63" s="41"/>
      <c r="N63" s="44"/>
      <c r="O63" s="44"/>
      <c r="P63" s="41"/>
      <c r="Q63" s="41"/>
      <c r="R63" s="42"/>
      <c r="S63" s="41"/>
      <c r="T63" s="41"/>
      <c r="U63" s="41"/>
      <c r="V63" s="41"/>
      <c r="W63" s="41"/>
      <c r="AMD63" s="44"/>
      <c r="AME63" s="44"/>
      <c r="AMF63" s="44"/>
      <c r="AMG63" s="44"/>
      <c r="AMH63" s="44"/>
      <c r="AMI63" s="44"/>
      <c r="AMJ63" s="44"/>
      <c r="AMK63" s="44"/>
    </row>
    <row r="64" spans="2:1025" s="43" customFormat="1" ht="24.95" customHeight="1" x14ac:dyDescent="0.2">
      <c r="B64" s="41"/>
      <c r="C64" s="41"/>
      <c r="D64" s="41"/>
      <c r="E64" s="41"/>
      <c r="F64" s="42"/>
      <c r="G64" s="41"/>
      <c r="H64" s="41"/>
      <c r="I64" s="41"/>
      <c r="J64" s="41"/>
      <c r="K64" s="41"/>
      <c r="L64" s="42"/>
      <c r="M64" s="41"/>
      <c r="N64" s="41"/>
      <c r="O64" s="41"/>
      <c r="P64" s="41"/>
      <c r="Q64" s="41"/>
      <c r="R64" s="42"/>
      <c r="S64" s="41"/>
      <c r="T64" s="41"/>
      <c r="U64" s="41"/>
      <c r="V64" s="41"/>
      <c r="W64" s="41"/>
      <c r="X64" s="41"/>
      <c r="AA64" s="41"/>
      <c r="AB64" s="41"/>
      <c r="AC64" s="41"/>
      <c r="AD64" s="41"/>
      <c r="AE64" s="41"/>
      <c r="AF64" s="41"/>
      <c r="AMD64" s="44"/>
      <c r="AME64" s="44"/>
      <c r="AMF64" s="44"/>
      <c r="AMG64" s="44"/>
      <c r="AMH64" s="44"/>
      <c r="AMI64" s="44"/>
      <c r="AMJ64" s="44"/>
      <c r="AMK64" s="44"/>
    </row>
    <row r="65" spans="2:1025" s="43" customFormat="1" ht="24.95" customHeight="1" x14ac:dyDescent="0.2">
      <c r="B65" s="41"/>
      <c r="C65" s="41"/>
      <c r="D65" s="41"/>
      <c r="E65" s="41"/>
      <c r="F65" s="42"/>
      <c r="G65" s="41"/>
      <c r="H65" s="41"/>
      <c r="I65" s="41"/>
      <c r="J65" s="41"/>
      <c r="K65" s="41"/>
      <c r="L65" s="42"/>
      <c r="M65" s="41"/>
      <c r="N65" s="41"/>
      <c r="O65" s="41"/>
      <c r="P65" s="41"/>
      <c r="Q65" s="41"/>
      <c r="R65" s="42"/>
      <c r="S65" s="41"/>
      <c r="T65" s="41"/>
      <c r="U65" s="41"/>
      <c r="V65" s="41"/>
      <c r="W65" s="41"/>
      <c r="X65" s="41"/>
      <c r="AMD65" s="44"/>
      <c r="AME65" s="44"/>
      <c r="AMF65" s="44"/>
      <c r="AMG65" s="44"/>
      <c r="AMH65" s="44"/>
      <c r="AMI65" s="44"/>
      <c r="AMJ65" s="44"/>
      <c r="AMK65" s="44"/>
    </row>
    <row r="66" spans="2:1025" s="43" customFormat="1" ht="24.95" customHeight="1" x14ac:dyDescent="0.2">
      <c r="B66" s="41"/>
      <c r="C66" s="41"/>
      <c r="D66" s="41"/>
      <c r="E66" s="41"/>
      <c r="F66" s="42"/>
      <c r="G66" s="41"/>
      <c r="H66" s="41"/>
      <c r="I66" s="41"/>
      <c r="J66" s="41"/>
      <c r="K66" s="41"/>
      <c r="L66" s="42"/>
      <c r="M66" s="41"/>
      <c r="N66" s="41"/>
      <c r="O66" s="41"/>
      <c r="P66" s="41"/>
      <c r="Q66" s="41"/>
      <c r="R66" s="42"/>
      <c r="S66" s="41"/>
      <c r="T66" s="41"/>
      <c r="U66" s="41"/>
      <c r="V66" s="41"/>
      <c r="W66" s="41"/>
      <c r="X66" s="41"/>
      <c r="AMD66" s="44"/>
      <c r="AME66" s="44"/>
      <c r="AMF66" s="44"/>
      <c r="AMG66" s="44"/>
      <c r="AMH66" s="44"/>
      <c r="AMI66" s="44"/>
      <c r="AMJ66" s="44"/>
      <c r="AMK66" s="44"/>
    </row>
    <row r="67" spans="2:1025" ht="24.95" customHeight="1" x14ac:dyDescent="0.2">
      <c r="AA67" s="43"/>
      <c r="AB67" s="43"/>
      <c r="AC67" s="43"/>
      <c r="AD67" s="43"/>
      <c r="AE67" s="43"/>
      <c r="AF67" s="43"/>
    </row>
    <row r="68" spans="2:1025" ht="24.95" customHeight="1" x14ac:dyDescent="0.2">
      <c r="AA68" s="43"/>
      <c r="AB68" s="43"/>
      <c r="AC68" s="43"/>
      <c r="AD68" s="43"/>
      <c r="AE68" s="43"/>
      <c r="AF68" s="43"/>
    </row>
    <row r="69" spans="2:1025" ht="24.95" customHeight="1" x14ac:dyDescent="0.2"/>
    <row r="70" spans="2:1025" ht="24.95" customHeight="1" x14ac:dyDescent="0.2"/>
    <row r="71" spans="2:1025" ht="24.95" customHeight="1" x14ac:dyDescent="0.2"/>
    <row r="72" spans="2:1025" ht="24.95" customHeight="1" x14ac:dyDescent="0.2"/>
    <row r="73" spans="2:1025" ht="24.95" customHeight="1" x14ac:dyDescent="0.2"/>
    <row r="74" spans="2:1025" ht="24.95" customHeight="1" x14ac:dyDescent="0.2"/>
    <row r="75" spans="2:1025" ht="24.95" customHeight="1" x14ac:dyDescent="0.2"/>
    <row r="76" spans="2:1025" ht="24.95" customHeight="1" x14ac:dyDescent="0.2"/>
    <row r="77" spans="2:1025" ht="24.95" customHeight="1" x14ac:dyDescent="0.2"/>
    <row r="78" spans="2:1025" ht="24.95" customHeight="1" x14ac:dyDescent="0.2"/>
    <row r="79" spans="2:1025" ht="24.95" customHeight="1" x14ac:dyDescent="0.2"/>
    <row r="80" spans="2:1025" ht="24.95" customHeight="1" x14ac:dyDescent="0.2"/>
    <row r="81" ht="24.95" customHeight="1" x14ac:dyDescent="0.2"/>
    <row r="82" ht="24.95" customHeight="1" x14ac:dyDescent="0.2"/>
    <row r="83" ht="24.95" customHeight="1" x14ac:dyDescent="0.2"/>
    <row r="84" ht="24.95" customHeight="1" x14ac:dyDescent="0.2"/>
    <row r="85" ht="24.95" customHeight="1" x14ac:dyDescent="0.2"/>
    <row r="86" ht="24.95" customHeight="1" x14ac:dyDescent="0.2"/>
    <row r="87" ht="24.95" customHeight="1" x14ac:dyDescent="0.2"/>
    <row r="88" ht="24.95" customHeight="1" x14ac:dyDescent="0.2"/>
    <row r="89" ht="24.95" customHeight="1" x14ac:dyDescent="0.2"/>
    <row r="90" ht="24.95" customHeight="1" x14ac:dyDescent="0.2"/>
    <row r="91" ht="24.95" customHeight="1" x14ac:dyDescent="0.2"/>
    <row r="92" ht="24.95" customHeight="1" x14ac:dyDescent="0.2"/>
    <row r="93" ht="24.95" customHeight="1" x14ac:dyDescent="0.2"/>
    <row r="94" ht="24.95" customHeight="1" x14ac:dyDescent="0.2"/>
    <row r="95" ht="24.95" customHeight="1" x14ac:dyDescent="0.2"/>
    <row r="96" ht="24.95" customHeight="1" x14ac:dyDescent="0.2"/>
    <row r="97" ht="24.95" customHeight="1" x14ac:dyDescent="0.2"/>
    <row r="98" ht="24.95" customHeight="1" x14ac:dyDescent="0.2"/>
    <row r="99" ht="24.95" customHeight="1" x14ac:dyDescent="0.2"/>
    <row r="100" ht="24.95" customHeight="1" x14ac:dyDescent="0.2"/>
    <row r="101" ht="24.95" customHeight="1" x14ac:dyDescent="0.2"/>
    <row r="102" ht="24.95" customHeight="1" x14ac:dyDescent="0.2"/>
    <row r="103" ht="24.95" customHeight="1" x14ac:dyDescent="0.2"/>
    <row r="104" ht="24.95" customHeight="1" x14ac:dyDescent="0.2"/>
    <row r="105" ht="24.95" customHeight="1" x14ac:dyDescent="0.2"/>
    <row r="106" ht="24.95" customHeight="1" x14ac:dyDescent="0.2"/>
    <row r="107" ht="24.95" customHeight="1" x14ac:dyDescent="0.2"/>
    <row r="108" ht="24.95" customHeight="1" x14ac:dyDescent="0.2"/>
    <row r="109" ht="24.95" customHeight="1" x14ac:dyDescent="0.2"/>
    <row r="110" ht="24.95" customHeight="1" x14ac:dyDescent="0.2"/>
    <row r="111" ht="24.95" customHeight="1" x14ac:dyDescent="0.2"/>
    <row r="112" ht="24.95" customHeight="1" x14ac:dyDescent="0.2"/>
    <row r="113" ht="24.95" customHeight="1" x14ac:dyDescent="0.2"/>
    <row r="114" ht="24.95" customHeight="1" x14ac:dyDescent="0.2"/>
    <row r="115" ht="24.95" customHeight="1" x14ac:dyDescent="0.2"/>
    <row r="116" ht="24.95" customHeight="1" x14ac:dyDescent="0.2"/>
    <row r="117" ht="24.95" customHeight="1" x14ac:dyDescent="0.2"/>
    <row r="118" ht="24.95" customHeight="1" x14ac:dyDescent="0.2"/>
    <row r="119" ht="24.95" customHeight="1" x14ac:dyDescent="0.2"/>
    <row r="120" ht="24.95" customHeight="1" x14ac:dyDescent="0.2"/>
    <row r="121" ht="24.95" customHeight="1" x14ac:dyDescent="0.2"/>
    <row r="122" ht="24.95" customHeight="1" x14ac:dyDescent="0.2"/>
    <row r="123" ht="24.95" customHeight="1" x14ac:dyDescent="0.2"/>
    <row r="124" ht="24.95" customHeight="1" x14ac:dyDescent="0.2"/>
    <row r="125" ht="24.95" customHeight="1" x14ac:dyDescent="0.2"/>
    <row r="126" ht="24.95" customHeight="1" x14ac:dyDescent="0.2"/>
    <row r="127" ht="24.95" customHeight="1" x14ac:dyDescent="0.2"/>
    <row r="128" ht="24.95" customHeight="1" x14ac:dyDescent="0.2"/>
    <row r="129" ht="24.95" customHeight="1" x14ac:dyDescent="0.2"/>
    <row r="130" ht="24.95" customHeight="1" x14ac:dyDescent="0.2"/>
    <row r="131" ht="24.95" customHeight="1" x14ac:dyDescent="0.2"/>
    <row r="132" ht="24.95" customHeight="1" x14ac:dyDescent="0.2"/>
    <row r="133" ht="24.95" customHeight="1" x14ac:dyDescent="0.2"/>
    <row r="134" ht="24.95" customHeight="1" x14ac:dyDescent="0.2"/>
    <row r="135" ht="24.95" customHeight="1" x14ac:dyDescent="0.2"/>
    <row r="136" ht="24.95" customHeight="1" x14ac:dyDescent="0.2"/>
    <row r="137" ht="24.95" customHeight="1" x14ac:dyDescent="0.2"/>
    <row r="138" ht="24.95" customHeight="1" x14ac:dyDescent="0.2"/>
    <row r="139" ht="24.95" customHeight="1" x14ac:dyDescent="0.2"/>
    <row r="140" ht="24.95" customHeight="1" x14ac:dyDescent="0.2"/>
    <row r="141" ht="24.95" customHeight="1" x14ac:dyDescent="0.2"/>
    <row r="142" ht="24.95" customHeight="1" x14ac:dyDescent="0.2"/>
    <row r="143" ht="24.95" customHeight="1" x14ac:dyDescent="0.2"/>
    <row r="144" ht="24.95" customHeight="1" x14ac:dyDescent="0.2"/>
    <row r="145" ht="24.95" customHeight="1" x14ac:dyDescent="0.2"/>
    <row r="146" ht="24.95" customHeight="1" x14ac:dyDescent="0.2"/>
    <row r="147" ht="24.95" customHeight="1" x14ac:dyDescent="0.2"/>
    <row r="148" ht="24.95" customHeight="1" x14ac:dyDescent="0.2"/>
    <row r="149" ht="24.95" customHeight="1" x14ac:dyDescent="0.2"/>
    <row r="150" ht="24.95" customHeight="1" x14ac:dyDescent="0.2"/>
    <row r="151" ht="24.95" customHeight="1" x14ac:dyDescent="0.2"/>
    <row r="152" ht="24.95" customHeight="1" x14ac:dyDescent="0.2"/>
    <row r="153" ht="24.95" customHeight="1" x14ac:dyDescent="0.2"/>
    <row r="154" ht="24.95" customHeight="1" x14ac:dyDescent="0.2"/>
    <row r="155" ht="24.95" customHeight="1" x14ac:dyDescent="0.2"/>
    <row r="156" ht="24.95" customHeight="1" x14ac:dyDescent="0.2"/>
    <row r="157" ht="24.95" customHeight="1" x14ac:dyDescent="0.2"/>
    <row r="158" ht="24.95" customHeight="1" x14ac:dyDescent="0.2"/>
    <row r="159" ht="24.95" customHeight="1" x14ac:dyDescent="0.2"/>
    <row r="160" ht="24.95" customHeight="1" x14ac:dyDescent="0.2"/>
    <row r="161" ht="24.95" customHeight="1" x14ac:dyDescent="0.2"/>
    <row r="162" ht="24.95" customHeight="1" x14ac:dyDescent="0.2"/>
    <row r="163" ht="24.95" customHeight="1" x14ac:dyDescent="0.2"/>
    <row r="164" ht="24.95" customHeight="1" x14ac:dyDescent="0.2"/>
    <row r="165" ht="24.95" customHeight="1" x14ac:dyDescent="0.2"/>
    <row r="166" ht="24.95" customHeight="1" x14ac:dyDescent="0.2"/>
    <row r="167" ht="24.95" customHeight="1" x14ac:dyDescent="0.2"/>
    <row r="168" ht="24.95" customHeight="1" x14ac:dyDescent="0.2"/>
    <row r="169" ht="24.95" customHeight="1" x14ac:dyDescent="0.2"/>
    <row r="170" ht="24.95" customHeight="1" x14ac:dyDescent="0.2"/>
    <row r="171" ht="24.95" customHeight="1" x14ac:dyDescent="0.2"/>
    <row r="172" ht="24.95" customHeight="1" x14ac:dyDescent="0.2"/>
    <row r="173" ht="24.95" customHeight="1" x14ac:dyDescent="0.2"/>
    <row r="174" ht="24.95" customHeight="1" x14ac:dyDescent="0.2"/>
    <row r="175" ht="24.95" customHeight="1" x14ac:dyDescent="0.2"/>
    <row r="176" ht="24.95" customHeight="1" x14ac:dyDescent="0.2"/>
    <row r="177" ht="24.95" customHeight="1" x14ac:dyDescent="0.2"/>
    <row r="178" ht="24.95" customHeight="1" x14ac:dyDescent="0.2"/>
    <row r="179" ht="24.95" customHeight="1" x14ac:dyDescent="0.2"/>
    <row r="180" ht="24.95" customHeight="1" x14ac:dyDescent="0.2"/>
    <row r="181" ht="24.95" customHeight="1" x14ac:dyDescent="0.2"/>
    <row r="182" ht="24.95" customHeight="1" x14ac:dyDescent="0.2"/>
    <row r="183" ht="24.95" customHeight="1" x14ac:dyDescent="0.2"/>
    <row r="184" ht="24.95" customHeight="1" x14ac:dyDescent="0.2"/>
    <row r="185" ht="24.95" customHeight="1" x14ac:dyDescent="0.2"/>
    <row r="186" ht="24.95" customHeight="1" x14ac:dyDescent="0.2"/>
    <row r="187" ht="24.95" customHeight="1" x14ac:dyDescent="0.2"/>
    <row r="188" ht="24.95" customHeight="1" x14ac:dyDescent="0.2"/>
    <row r="189" ht="24.95" customHeight="1" x14ac:dyDescent="0.2"/>
    <row r="190" ht="24.95" customHeight="1" x14ac:dyDescent="0.2"/>
    <row r="191" ht="24.95" customHeight="1" x14ac:dyDescent="0.2"/>
    <row r="192" ht="24.95" customHeight="1" x14ac:dyDescent="0.2"/>
    <row r="193" ht="24.95" customHeight="1" x14ac:dyDescent="0.2"/>
    <row r="194" ht="24.95" customHeight="1" x14ac:dyDescent="0.2"/>
    <row r="195" ht="24.95" customHeight="1" x14ac:dyDescent="0.2"/>
    <row r="196" ht="24.95" customHeight="1" x14ac:dyDescent="0.2"/>
    <row r="197" ht="24.95" customHeight="1" x14ac:dyDescent="0.2"/>
    <row r="198" ht="24.95" customHeight="1" x14ac:dyDescent="0.2"/>
    <row r="199" ht="24.95" customHeight="1" x14ac:dyDescent="0.2"/>
    <row r="200" ht="24.95" customHeight="1" x14ac:dyDescent="0.2"/>
    <row r="201" ht="24.95" customHeight="1" x14ac:dyDescent="0.2"/>
    <row r="202" ht="24.95" customHeight="1" x14ac:dyDescent="0.2"/>
    <row r="203" ht="24.95" customHeight="1" x14ac:dyDescent="0.2"/>
    <row r="204" ht="24.95" customHeight="1" x14ac:dyDescent="0.2"/>
    <row r="205" ht="24.95" customHeight="1" x14ac:dyDescent="0.2"/>
    <row r="206" ht="24.95" customHeight="1" x14ac:dyDescent="0.2"/>
    <row r="207" ht="24.95" customHeight="1" x14ac:dyDescent="0.2"/>
    <row r="208" ht="24.95" customHeight="1" x14ac:dyDescent="0.2"/>
    <row r="209" ht="24.95" customHeight="1" x14ac:dyDescent="0.2"/>
    <row r="210" ht="24.95" customHeight="1" x14ac:dyDescent="0.2"/>
    <row r="211" ht="24.95" customHeight="1" x14ac:dyDescent="0.2"/>
    <row r="212" ht="24.95" customHeight="1" x14ac:dyDescent="0.2"/>
    <row r="213" ht="24.95" customHeight="1" x14ac:dyDescent="0.2"/>
    <row r="214" ht="24.95" customHeight="1" x14ac:dyDescent="0.2"/>
    <row r="215" ht="24.95" customHeight="1" x14ac:dyDescent="0.2"/>
    <row r="216" ht="24.95" customHeight="1" x14ac:dyDescent="0.2"/>
    <row r="217" ht="24.95" customHeight="1" x14ac:dyDescent="0.2"/>
    <row r="218" ht="24.95" customHeight="1" x14ac:dyDescent="0.2"/>
    <row r="219" ht="24.95" customHeight="1" x14ac:dyDescent="0.2"/>
    <row r="220" ht="24.95" customHeight="1" x14ac:dyDescent="0.2"/>
    <row r="221" ht="24.95" customHeight="1" x14ac:dyDescent="0.2"/>
    <row r="222" ht="24.95" customHeight="1" x14ac:dyDescent="0.2"/>
    <row r="223" ht="24.95" customHeight="1" x14ac:dyDescent="0.2"/>
    <row r="224" ht="24.95" customHeight="1" x14ac:dyDescent="0.2"/>
    <row r="225" ht="24.95" customHeight="1" x14ac:dyDescent="0.2"/>
    <row r="226" ht="24.95" customHeight="1" x14ac:dyDescent="0.2"/>
    <row r="227" ht="24.95" customHeight="1" x14ac:dyDescent="0.2"/>
    <row r="228" ht="24.95" customHeight="1" x14ac:dyDescent="0.2"/>
    <row r="229" ht="24.95" customHeight="1" x14ac:dyDescent="0.2"/>
    <row r="230" ht="24.95" customHeight="1" x14ac:dyDescent="0.2"/>
    <row r="231" ht="24.95" customHeight="1" x14ac:dyDescent="0.2"/>
    <row r="232" ht="24.95" customHeight="1" x14ac:dyDescent="0.2"/>
    <row r="233" ht="24.95" customHeight="1" x14ac:dyDescent="0.2"/>
    <row r="234" ht="24.95" customHeight="1" x14ac:dyDescent="0.2"/>
    <row r="235" ht="24.95" customHeight="1" x14ac:dyDescent="0.2"/>
    <row r="236" ht="24.95" customHeight="1" x14ac:dyDescent="0.2"/>
    <row r="237" ht="24.95" customHeight="1" x14ac:dyDescent="0.2"/>
    <row r="238" ht="24.95" customHeight="1" x14ac:dyDescent="0.2"/>
    <row r="239" ht="24.95" customHeight="1" x14ac:dyDescent="0.2"/>
    <row r="240" ht="24.95" customHeight="1" x14ac:dyDescent="0.2"/>
    <row r="241" ht="24.95" customHeight="1" x14ac:dyDescent="0.2"/>
    <row r="242" ht="24.95" customHeight="1" x14ac:dyDescent="0.2"/>
    <row r="243" ht="24.95" customHeight="1" x14ac:dyDescent="0.2"/>
    <row r="244" ht="24.95" customHeight="1" x14ac:dyDescent="0.2"/>
    <row r="245" ht="24.95" customHeight="1" x14ac:dyDescent="0.2"/>
    <row r="246" ht="24.95" customHeight="1" x14ac:dyDescent="0.2"/>
    <row r="247" ht="24.95" customHeight="1" x14ac:dyDescent="0.2"/>
    <row r="248" ht="24.95" customHeight="1" x14ac:dyDescent="0.2"/>
    <row r="249" ht="24.95" customHeight="1" x14ac:dyDescent="0.2"/>
    <row r="250" ht="24.95" customHeight="1" x14ac:dyDescent="0.2"/>
    <row r="251" ht="24.95" customHeight="1" x14ac:dyDescent="0.2"/>
    <row r="252" ht="24.95" customHeight="1" x14ac:dyDescent="0.2"/>
    <row r="253" ht="24.95" customHeight="1" x14ac:dyDescent="0.2"/>
    <row r="254" ht="24.95" customHeight="1" x14ac:dyDescent="0.2"/>
    <row r="255" ht="24.95" customHeight="1" x14ac:dyDescent="0.2"/>
  </sheetData>
  <sheetProtection selectLockedCells="1"/>
  <mergeCells count="42">
    <mergeCell ref="AA15:AF17"/>
    <mergeCell ref="AA19:AF20"/>
    <mergeCell ref="B2:K2"/>
    <mergeCell ref="AA14:AF14"/>
    <mergeCell ref="N2:O2"/>
    <mergeCell ref="P2:Q2"/>
    <mergeCell ref="U2:W2"/>
    <mergeCell ref="AA21:AF22"/>
    <mergeCell ref="AA23:AF24"/>
    <mergeCell ref="B4:E4"/>
    <mergeCell ref="H4:K4"/>
    <mergeCell ref="N4:Q4"/>
    <mergeCell ref="T4:W4"/>
    <mergeCell ref="B22:C22"/>
    <mergeCell ref="D22:E22"/>
    <mergeCell ref="H22:I22"/>
    <mergeCell ref="J22:K22"/>
    <mergeCell ref="N22:O22"/>
    <mergeCell ref="P22:Q22"/>
    <mergeCell ref="T22:U22"/>
    <mergeCell ref="V22:W22"/>
    <mergeCell ref="AA18:AF18"/>
    <mergeCell ref="B23:E23"/>
    <mergeCell ref="H23:K23"/>
    <mergeCell ref="N23:Q23"/>
    <mergeCell ref="T23:W23"/>
    <mergeCell ref="B25:E25"/>
    <mergeCell ref="H25:K25"/>
    <mergeCell ref="N25:Q25"/>
    <mergeCell ref="T25:W25"/>
    <mergeCell ref="P43:Q43"/>
    <mergeCell ref="T43:U43"/>
    <mergeCell ref="V43:W43"/>
    <mergeCell ref="B44:E44"/>
    <mergeCell ref="H44:K44"/>
    <mergeCell ref="N44:Q44"/>
    <mergeCell ref="T44:W44"/>
    <mergeCell ref="B43:C43"/>
    <mergeCell ref="D43:E43"/>
    <mergeCell ref="H43:I43"/>
    <mergeCell ref="J43:K43"/>
    <mergeCell ref="N43:O43"/>
  </mergeCells>
  <conditionalFormatting sqref="D6:D20 J6:J20 V6:V20 V27:V41 P27:P41 J27:J41 D27:D41 P6:P20">
    <cfRule type="containsText" dxfId="15" priority="1" operator="containsText" text="ü">
      <formula>NON(ESTERREUR(CHERCHE("ü";D6)))</formula>
    </cfRule>
    <cfRule type="containsText" dxfId="14" priority="2" operator="containsText" text="L">
      <formula>NON(ESTERREUR(CHERCHE("L";D6)))</formula>
    </cfRule>
  </conditionalFormatting>
  <dataValidations count="1">
    <dataValidation type="list" allowBlank="1" showInputMessage="1" showErrorMessage="1" sqref="P2:Q2" xr:uid="{9242E276-57F6-4B68-A305-C4B36C977A38}">
      <formula1>Prénom_Nom</formula1>
    </dataValidation>
  </dataValidations>
  <pageMargins left="0.39374999999999999" right="0.39374999999999999" top="0.39374999999999999" bottom="0.39374999999999999" header="0.51180555555555496" footer="0.51180555555555496"/>
  <pageSetup paperSize="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C80CF9-B990-4A2E-A310-5D9D536926D4}">
  <sheetPr codeName="Feuil12">
    <tabColor rgb="FFFF2929"/>
  </sheetPr>
  <dimension ref="B1:AMK255"/>
  <sheetViews>
    <sheetView zoomScale="70" zoomScaleNormal="70" workbookViewId="0">
      <selection activeCell="P2" sqref="P2:Q2"/>
    </sheetView>
  </sheetViews>
  <sheetFormatPr baseColWidth="10" defaultColWidth="11.5703125" defaultRowHeight="12.75" x14ac:dyDescent="0.2"/>
  <cols>
    <col min="1" max="1" width="5.7109375" style="44" customWidth="1"/>
    <col min="2" max="2" width="10.7109375" style="41" customWidth="1"/>
    <col min="3" max="5" width="12.28515625" style="41" customWidth="1"/>
    <col min="6" max="6" width="8.28515625" style="42" customWidth="1"/>
    <col min="7" max="7" width="5.7109375" style="41" customWidth="1"/>
    <col min="8" max="8" width="10.7109375" style="41" customWidth="1"/>
    <col min="9" max="11" width="12.28515625" style="41" customWidth="1"/>
    <col min="12" max="12" width="8.28515625" style="42" customWidth="1"/>
    <col min="13" max="13" width="5.7109375" style="41" customWidth="1"/>
    <col min="14" max="14" width="10.7109375" style="41" customWidth="1"/>
    <col min="15" max="17" width="12.28515625" style="41" customWidth="1"/>
    <col min="18" max="18" width="8.28515625" style="42" customWidth="1"/>
    <col min="19" max="19" width="5.7109375" style="41" customWidth="1"/>
    <col min="20" max="20" width="10.7109375" style="41" customWidth="1"/>
    <col min="21" max="23" width="12.28515625" style="41" customWidth="1"/>
    <col min="24" max="24" width="8.28515625" style="41" customWidth="1"/>
    <col min="25" max="25" width="5.7109375" style="43" customWidth="1"/>
    <col min="26" max="26" width="5.7109375" style="41" customWidth="1"/>
    <col min="27" max="27" width="48.28515625" style="41" customWidth="1"/>
    <col min="28" max="28" width="13.42578125" style="41" customWidth="1"/>
    <col min="29" max="29" width="17" style="41" customWidth="1"/>
    <col min="30" max="30" width="24" style="41" customWidth="1"/>
    <col min="31" max="31" width="11.28515625" style="41" customWidth="1"/>
    <col min="32" max="32" width="8.5703125" style="41" customWidth="1"/>
    <col min="33" max="1017" width="11.5703125" style="41"/>
    <col min="1018" max="16384" width="11.5703125" style="44"/>
  </cols>
  <sheetData>
    <row r="1" spans="2:1025" ht="9" customHeight="1" thickBot="1" x14ac:dyDescent="0.25"/>
    <row r="2" spans="2:1025" ht="30" customHeight="1" thickBot="1" x14ac:dyDescent="0.25">
      <c r="B2" s="89" t="s">
        <v>190</v>
      </c>
      <c r="C2" s="90"/>
      <c r="D2" s="90"/>
      <c r="E2" s="90"/>
      <c r="F2" s="90"/>
      <c r="G2" s="90"/>
      <c r="H2" s="90"/>
      <c r="I2" s="90"/>
      <c r="J2" s="90"/>
      <c r="K2" s="91"/>
      <c r="L2" s="43"/>
      <c r="N2" s="93" t="s">
        <v>174</v>
      </c>
      <c r="O2" s="94"/>
      <c r="P2" s="95"/>
      <c r="Q2" s="96"/>
      <c r="T2" s="22" t="s">
        <v>179</v>
      </c>
      <c r="U2" s="97"/>
      <c r="V2" s="97"/>
      <c r="W2" s="97"/>
    </row>
    <row r="3" spans="2:1025" ht="15" customHeight="1" x14ac:dyDescent="0.2">
      <c r="B3" s="23"/>
      <c r="M3" s="45"/>
      <c r="AA3" s="44"/>
      <c r="AB3" s="44"/>
      <c r="AC3" s="44"/>
      <c r="AD3" s="44"/>
      <c r="AE3" s="44"/>
      <c r="AF3" s="44"/>
    </row>
    <row r="4" spans="2:1025" ht="30" customHeight="1" x14ac:dyDescent="0.2">
      <c r="B4" s="98" t="s">
        <v>20</v>
      </c>
      <c r="C4" s="98"/>
      <c r="D4" s="98"/>
      <c r="E4" s="98"/>
      <c r="G4" s="45"/>
      <c r="H4" s="98" t="s">
        <v>21</v>
      </c>
      <c r="I4" s="98"/>
      <c r="J4" s="98"/>
      <c r="K4" s="98"/>
      <c r="M4" s="24"/>
      <c r="N4" s="98" t="s">
        <v>22</v>
      </c>
      <c r="O4" s="98"/>
      <c r="P4" s="98"/>
      <c r="Q4" s="98"/>
      <c r="S4" s="45"/>
      <c r="T4" s="98" t="s">
        <v>23</v>
      </c>
      <c r="U4" s="98"/>
      <c r="V4" s="98"/>
      <c r="W4" s="98"/>
      <c r="Y4" s="45"/>
      <c r="AA4" s="25" t="s">
        <v>142</v>
      </c>
      <c r="AB4" s="50" t="s">
        <v>151</v>
      </c>
      <c r="AC4" s="50" t="s">
        <v>152</v>
      </c>
      <c r="AD4" s="50" t="s">
        <v>180</v>
      </c>
      <c r="AE4" s="50" t="s">
        <v>24</v>
      </c>
      <c r="AF4" s="51" t="s">
        <v>25</v>
      </c>
    </row>
    <row r="5" spans="2:1025" s="23" customFormat="1" ht="24.95" customHeight="1" x14ac:dyDescent="0.2">
      <c r="B5" s="40" t="s">
        <v>0</v>
      </c>
      <c r="C5" s="40" t="s">
        <v>1</v>
      </c>
      <c r="D5" s="28" t="s">
        <v>150</v>
      </c>
      <c r="E5" s="40" t="s">
        <v>2</v>
      </c>
      <c r="F5" s="29"/>
      <c r="G5" s="24"/>
      <c r="H5" s="40" t="s">
        <v>0</v>
      </c>
      <c r="I5" s="40" t="s">
        <v>1</v>
      </c>
      <c r="J5" s="28" t="s">
        <v>150</v>
      </c>
      <c r="K5" s="40" t="s">
        <v>2</v>
      </c>
      <c r="L5" s="29"/>
      <c r="M5" s="45"/>
      <c r="N5" s="40" t="s">
        <v>0</v>
      </c>
      <c r="O5" s="40" t="s">
        <v>1</v>
      </c>
      <c r="P5" s="28" t="s">
        <v>150</v>
      </c>
      <c r="Q5" s="40" t="s">
        <v>2</v>
      </c>
      <c r="R5" s="29"/>
      <c r="S5" s="24"/>
      <c r="T5" s="40" t="s">
        <v>0</v>
      </c>
      <c r="U5" s="40" t="s">
        <v>1</v>
      </c>
      <c r="V5" s="28" t="s">
        <v>150</v>
      </c>
      <c r="W5" s="40" t="s">
        <v>2</v>
      </c>
      <c r="Y5" s="24"/>
      <c r="AA5" s="30" t="s">
        <v>26</v>
      </c>
      <c r="AB5" s="31" t="str">
        <f>SI(NB.VIDE(C6:C20)=15;"NON";"OUI")</f>
        <v>NON</v>
      </c>
      <c r="AC5" s="38"/>
      <c r="AD5" s="31" t="str">
        <f>SI(NB.VIDE(C6:C20)=15;0;NB.SI(D6:D20;"ü"))&amp;"/"&amp;15</f>
        <v>0/15</v>
      </c>
      <c r="AE5" s="32">
        <f>SI(NB.VIDE(C6:C20)=15;0;NB.SI(D6:D20;"ü"))/15</f>
        <v>0</v>
      </c>
      <c r="AF5" s="33" t="str">
        <f>SI(AE5&gt;=0,8;"«";"¶")</f>
        <v>¶</v>
      </c>
      <c r="AMD5" s="44"/>
      <c r="AME5" s="44"/>
      <c r="AMF5" s="44"/>
      <c r="AMG5" s="44"/>
      <c r="AMH5" s="44"/>
      <c r="AMI5" s="44"/>
      <c r="AMJ5" s="44"/>
      <c r="AMK5" s="44"/>
    </row>
    <row r="6" spans="2:1025" ht="24.95" customHeight="1" x14ac:dyDescent="0.2">
      <c r="B6" s="40">
        <v>1</v>
      </c>
      <c r="C6" s="34" t="str">
        <f>SIERREUR(SI($P$2="";""; INDEX(Tableau4[[Réponse 1]:[Réponse 19]];EQUIV($P$2&amp;" Rouge "&amp;"1";Tableau4[Prénom Nom Série Fiche];0);B6));"")</f>
        <v/>
      </c>
      <c r="D6" s="13" t="str">
        <f t="shared" ref="D6:D20" si="0">SI(C6="";"";SI(C6=INDEX(Rouge_1_réponses;B6);"ü";"L"))</f>
        <v/>
      </c>
      <c r="E6" s="34" t="s">
        <v>5</v>
      </c>
      <c r="F6" s="42" t="str">
        <f t="shared" ref="F6:F20" si="1">INDEX(Rouge_1_réponses;B6)</f>
        <v>B</v>
      </c>
      <c r="G6" s="45"/>
      <c r="H6" s="40">
        <v>1</v>
      </c>
      <c r="I6" s="34" t="str">
        <f>SIERREUR(SI($P$2="";""; INDEX(Tableau4[[Réponse 1]:[Réponse 19]];EQUIV($P$2&amp;" Rouge "&amp;"2";Tableau4[Prénom Nom Série Fiche];0);H6));"")</f>
        <v/>
      </c>
      <c r="J6" s="13" t="str">
        <f t="shared" ref="J6:J20" si="2">SI(I6="";"";SI(I6=INDEX(Rouge_2_réponses;H6);"ü";"L"))</f>
        <v/>
      </c>
      <c r="K6" s="34" t="s">
        <v>5</v>
      </c>
      <c r="L6" s="42" t="str">
        <f t="shared" ref="L6:L20" si="3">INDEX(Rouge_2_réponses;H6)</f>
        <v>B</v>
      </c>
      <c r="M6" s="45"/>
      <c r="N6" s="40">
        <v>1</v>
      </c>
      <c r="O6" s="34" t="str">
        <f>SIERREUR(SI($P$2="";""; INDEX(Tableau4[[Réponse 1]:[Réponse 19]];EQUIV($P$2&amp;" Rouge "&amp;"3";Tableau4[Prénom Nom Série Fiche];0);N6));"")</f>
        <v/>
      </c>
      <c r="P6" s="13" t="str">
        <f t="shared" ref="P6:P20" si="4">SI(O6="";"";SI(O6=INDEX(Rouge_3_réponses;N6);"ü";"L"))</f>
        <v/>
      </c>
      <c r="Q6" s="34" t="s">
        <v>5</v>
      </c>
      <c r="R6" s="42" t="str">
        <f t="shared" ref="R6:R20" si="5">INDEX(Rouge_3_réponses;N6)</f>
        <v>A</v>
      </c>
      <c r="S6" s="45"/>
      <c r="T6" s="40">
        <v>1</v>
      </c>
      <c r="U6" s="34" t="str">
        <f>SIERREUR(SI($P$2="";""; INDEX(Tableau4[[Réponse 1]:[Réponse 19]];EQUIV($P$2&amp;" Rouge "&amp;"4";Tableau4[Prénom Nom Série Fiche];0);T6));"")</f>
        <v/>
      </c>
      <c r="V6" s="13" t="str">
        <f t="shared" ref="V6:V20" si="6">SI(U6="";"";SI(U6=INDEX(Rouge_4_réponses;T6);"ü";"L"))</f>
        <v/>
      </c>
      <c r="W6" s="34" t="s">
        <v>5</v>
      </c>
      <c r="X6" s="42" t="str">
        <f t="shared" ref="X6:X20" si="7">INDEX(Rouge_4_réponses;T6)</f>
        <v>C</v>
      </c>
      <c r="Y6" s="45"/>
      <c r="AA6" s="30" t="s">
        <v>29</v>
      </c>
      <c r="AB6" s="31" t="str">
        <f>SI(NB.VIDE(I6:I20)=15;"NON";"OUI")</f>
        <v>NON</v>
      </c>
      <c r="AC6" s="39"/>
      <c r="AD6" s="31" t="str">
        <f>SI(NB.VIDE(I6:I20)=15;0;NB.SI(J6:J20;"ü"))&amp;"/"&amp;15</f>
        <v>0/15</v>
      </c>
      <c r="AE6" s="32">
        <f>SI(NB.VIDE(I6:I20)=15;0;NB.SI(J6:J20;"ü"))/15</f>
        <v>0</v>
      </c>
      <c r="AF6" s="33" t="str">
        <f t="shared" ref="AF6:AF12" si="8">SI(AE6&gt;=0,8;"«";"¶")</f>
        <v>¶</v>
      </c>
    </row>
    <row r="7" spans="2:1025" ht="24.95" customHeight="1" x14ac:dyDescent="0.2">
      <c r="B7" s="40" t="s">
        <v>3</v>
      </c>
      <c r="C7" s="34" t="str">
        <f>SIERREUR(SI($P$2="";""; INDEX(Tableau4[[Réponse 1]:[Réponse 19]];EQUIV($P$2&amp;" Rouge "&amp;"1";Tableau4[Prénom Nom Série Fiche];0);B7));"")</f>
        <v/>
      </c>
      <c r="D7" s="13" t="str">
        <f t="shared" si="0"/>
        <v/>
      </c>
      <c r="E7" s="34" t="s">
        <v>5</v>
      </c>
      <c r="F7" s="42" t="str">
        <f t="shared" si="1"/>
        <v>C</v>
      </c>
      <c r="G7" s="45"/>
      <c r="H7" s="40" t="s">
        <v>3</v>
      </c>
      <c r="I7" s="34" t="str">
        <f>SIERREUR(SI($P$2="";""; INDEX(Tableau4[[Réponse 1]:[Réponse 19]];EQUIV($P$2&amp;" Rouge "&amp;"2";Tableau4[Prénom Nom Série Fiche];0);H7));"")</f>
        <v/>
      </c>
      <c r="J7" s="13" t="str">
        <f t="shared" si="2"/>
        <v/>
      </c>
      <c r="K7" s="34" t="s">
        <v>5</v>
      </c>
      <c r="L7" s="42" t="str">
        <f t="shared" si="3"/>
        <v>C</v>
      </c>
      <c r="M7" s="45"/>
      <c r="N7" s="40" t="s">
        <v>3</v>
      </c>
      <c r="O7" s="34" t="str">
        <f>SIERREUR(SI($P$2="";""; INDEX(Tableau4[[Réponse 1]:[Réponse 19]];EQUIV($P$2&amp;" Rouge "&amp;"3";Tableau4[Prénom Nom Série Fiche];0);N7));"")</f>
        <v/>
      </c>
      <c r="P7" s="13" t="str">
        <f t="shared" si="4"/>
        <v/>
      </c>
      <c r="Q7" s="34" t="s">
        <v>5</v>
      </c>
      <c r="R7" s="42" t="str">
        <f t="shared" si="5"/>
        <v>A</v>
      </c>
      <c r="S7" s="45"/>
      <c r="T7" s="40" t="s">
        <v>3</v>
      </c>
      <c r="U7" s="34" t="str">
        <f>SIERREUR(SI($P$2="";""; INDEX(Tableau4[[Réponse 1]:[Réponse 19]];EQUIV($P$2&amp;" Rouge "&amp;"4";Tableau4[Prénom Nom Série Fiche];0);T7));"")</f>
        <v/>
      </c>
      <c r="V7" s="13" t="str">
        <f t="shared" si="6"/>
        <v/>
      </c>
      <c r="W7" s="34" t="s">
        <v>5</v>
      </c>
      <c r="X7" s="42" t="str">
        <f t="shared" si="7"/>
        <v>C</v>
      </c>
      <c r="Y7" s="45"/>
      <c r="AA7" s="30" t="s">
        <v>31</v>
      </c>
      <c r="AB7" s="31" t="str">
        <f>SI(NB.VIDE(O6:O20)=15;"NON";"OUI")</f>
        <v>NON</v>
      </c>
      <c r="AC7" s="39"/>
      <c r="AD7" s="31" t="str">
        <f>SI(NB.VIDE(O6:O20)=15;0;NB.SI(P6:P20;"ü"))&amp;"/"&amp;15</f>
        <v>0/15</v>
      </c>
      <c r="AE7" s="32">
        <f>SI(NB.VIDE(O6:O20)=15;0;NB.SI(P6:P20;"ü"))/15</f>
        <v>0</v>
      </c>
      <c r="AF7" s="33" t="str">
        <f t="shared" si="8"/>
        <v>¶</v>
      </c>
    </row>
    <row r="8" spans="2:1025" ht="24.95" customHeight="1" x14ac:dyDescent="0.2">
      <c r="B8" s="40" t="s">
        <v>4</v>
      </c>
      <c r="C8" s="34" t="str">
        <f>SIERREUR(SI($P$2="";""; INDEX(Tableau4[[Réponse 1]:[Réponse 19]];EQUIV($P$2&amp;" Rouge "&amp;"1";Tableau4[Prénom Nom Série Fiche];0);B8));"")</f>
        <v/>
      </c>
      <c r="D8" s="13" t="str">
        <f t="shared" si="0"/>
        <v/>
      </c>
      <c r="E8" s="35" t="s">
        <v>5</v>
      </c>
      <c r="F8" s="42" t="str">
        <f t="shared" si="1"/>
        <v>A</v>
      </c>
      <c r="G8" s="45"/>
      <c r="H8" s="40" t="s">
        <v>4</v>
      </c>
      <c r="I8" s="34" t="str">
        <f>SIERREUR(SI($P$2="";""; INDEX(Tableau4[[Réponse 1]:[Réponse 19]];EQUIV($P$2&amp;" Rouge "&amp;"2";Tableau4[Prénom Nom Série Fiche];0);H8));"")</f>
        <v/>
      </c>
      <c r="J8" s="13" t="str">
        <f t="shared" si="2"/>
        <v/>
      </c>
      <c r="K8" s="35" t="s">
        <v>5</v>
      </c>
      <c r="L8" s="42" t="str">
        <f t="shared" si="3"/>
        <v>C</v>
      </c>
      <c r="M8" s="45"/>
      <c r="N8" s="40" t="s">
        <v>4</v>
      </c>
      <c r="O8" s="34" t="str">
        <f>SIERREUR(SI($P$2="";""; INDEX(Tableau4[[Réponse 1]:[Réponse 19]];EQUIV($P$2&amp;" Rouge "&amp;"3";Tableau4[Prénom Nom Série Fiche];0);N8));"")</f>
        <v/>
      </c>
      <c r="P8" s="13" t="str">
        <f t="shared" si="4"/>
        <v/>
      </c>
      <c r="Q8" s="35" t="s">
        <v>5</v>
      </c>
      <c r="R8" s="42" t="str">
        <f t="shared" si="5"/>
        <v>B</v>
      </c>
      <c r="S8" s="45"/>
      <c r="T8" s="40" t="s">
        <v>4</v>
      </c>
      <c r="U8" s="34" t="str">
        <f>SIERREUR(SI($P$2="";""; INDEX(Tableau4[[Réponse 1]:[Réponse 19]];EQUIV($P$2&amp;" Rouge "&amp;"4";Tableau4[Prénom Nom Série Fiche];0);T8));"")</f>
        <v/>
      </c>
      <c r="V8" s="13" t="str">
        <f t="shared" si="6"/>
        <v/>
      </c>
      <c r="W8" s="35" t="s">
        <v>5</v>
      </c>
      <c r="X8" s="42" t="str">
        <f t="shared" si="7"/>
        <v>C</v>
      </c>
      <c r="Y8" s="45"/>
      <c r="AA8" s="36" t="s">
        <v>32</v>
      </c>
      <c r="AB8" s="31" t="str">
        <f>SI(NB.VIDE(U6:U20)=15;"NON";"OUI")</f>
        <v>NON</v>
      </c>
      <c r="AC8" s="39"/>
      <c r="AD8" s="31" t="str">
        <f>SI(NB.VIDE(U6:U20)=15;0;NB.SI(V6:V20;"ü"))&amp;"/"&amp;15</f>
        <v>0/15</v>
      </c>
      <c r="AE8" s="32">
        <f>SI(NB.VIDE(U6:U20)=15;0;NB.SI(V6:V20;"ü"))/15</f>
        <v>0</v>
      </c>
      <c r="AF8" s="33" t="str">
        <f t="shared" si="8"/>
        <v>¶</v>
      </c>
    </row>
    <row r="9" spans="2:1025" ht="24.95" customHeight="1" x14ac:dyDescent="0.2">
      <c r="B9" s="40" t="s">
        <v>6</v>
      </c>
      <c r="C9" s="34" t="str">
        <f>SIERREUR(SI($P$2="";""; INDEX(Tableau4[[Réponse 1]:[Réponse 19]];EQUIV($P$2&amp;" Rouge "&amp;"1";Tableau4[Prénom Nom Série Fiche];0);B9));"")</f>
        <v/>
      </c>
      <c r="D9" s="13" t="str">
        <f t="shared" si="0"/>
        <v/>
      </c>
      <c r="E9" s="35" t="s">
        <v>5</v>
      </c>
      <c r="F9" s="42" t="str">
        <f t="shared" si="1"/>
        <v>A</v>
      </c>
      <c r="G9" s="45"/>
      <c r="H9" s="40" t="s">
        <v>6</v>
      </c>
      <c r="I9" s="34" t="str">
        <f>SIERREUR(SI($P$2="";""; INDEX(Tableau4[[Réponse 1]:[Réponse 19]];EQUIV($P$2&amp;" Rouge "&amp;"2";Tableau4[Prénom Nom Série Fiche];0);H9));"")</f>
        <v/>
      </c>
      <c r="J9" s="13" t="str">
        <f t="shared" si="2"/>
        <v/>
      </c>
      <c r="K9" s="35" t="s">
        <v>5</v>
      </c>
      <c r="L9" s="42" t="str">
        <f t="shared" si="3"/>
        <v>C</v>
      </c>
      <c r="M9" s="45"/>
      <c r="N9" s="40" t="s">
        <v>6</v>
      </c>
      <c r="O9" s="34" t="str">
        <f>SIERREUR(SI($P$2="";""; INDEX(Tableau4[[Réponse 1]:[Réponse 19]];EQUIV($P$2&amp;" Rouge "&amp;"3";Tableau4[Prénom Nom Série Fiche];0);N9));"")</f>
        <v/>
      </c>
      <c r="P9" s="13" t="str">
        <f t="shared" si="4"/>
        <v/>
      </c>
      <c r="Q9" s="35" t="s">
        <v>5</v>
      </c>
      <c r="R9" s="42" t="str">
        <f t="shared" si="5"/>
        <v>A</v>
      </c>
      <c r="S9" s="45"/>
      <c r="T9" s="40" t="s">
        <v>6</v>
      </c>
      <c r="U9" s="34" t="str">
        <f>SIERREUR(SI($P$2="";""; INDEX(Tableau4[[Réponse 1]:[Réponse 19]];EQUIV($P$2&amp;" Rouge "&amp;"4";Tableau4[Prénom Nom Série Fiche];0);T9));"")</f>
        <v/>
      </c>
      <c r="V9" s="13" t="str">
        <f t="shared" si="6"/>
        <v/>
      </c>
      <c r="W9" s="35" t="s">
        <v>5</v>
      </c>
      <c r="X9" s="42" t="str">
        <f t="shared" si="7"/>
        <v>B</v>
      </c>
      <c r="Y9" s="45"/>
      <c r="AA9" s="30" t="s">
        <v>33</v>
      </c>
      <c r="AB9" s="31" t="str">
        <f>SI(NB.VIDE(C27:C41)=15;"NON";"OUI")</f>
        <v>NON</v>
      </c>
      <c r="AC9" s="39"/>
      <c r="AD9" s="31" t="str">
        <f>SI(NB.VIDE(C27:C41)=15;0;NB.SI(D27:D41;"ü"))&amp;"/"&amp;15</f>
        <v>0/15</v>
      </c>
      <c r="AE9" s="32">
        <f>SI(NB.VIDE(C27:C41)=15;0;NB.SI(D27:D41;"ü"))/15</f>
        <v>0</v>
      </c>
      <c r="AF9" s="33" t="str">
        <f t="shared" si="8"/>
        <v>¶</v>
      </c>
    </row>
    <row r="10" spans="2:1025" ht="24.95" customHeight="1" x14ac:dyDescent="0.2">
      <c r="B10" s="40" t="s">
        <v>7</v>
      </c>
      <c r="C10" s="34" t="str">
        <f>SIERREUR(SI($P$2="";""; INDEX(Tableau4[[Réponse 1]:[Réponse 19]];EQUIV($P$2&amp;" Rouge "&amp;"1";Tableau4[Prénom Nom Série Fiche];0);B10));"")</f>
        <v/>
      </c>
      <c r="D10" s="13" t="str">
        <f t="shared" si="0"/>
        <v/>
      </c>
      <c r="E10" s="35" t="s">
        <v>5</v>
      </c>
      <c r="F10" s="42" t="str">
        <f t="shared" si="1"/>
        <v>B</v>
      </c>
      <c r="G10" s="45"/>
      <c r="H10" s="40" t="s">
        <v>7</v>
      </c>
      <c r="I10" s="34" t="str">
        <f>SIERREUR(SI($P$2="";""; INDEX(Tableau4[[Réponse 1]:[Réponse 19]];EQUIV($P$2&amp;" Rouge "&amp;"2";Tableau4[Prénom Nom Série Fiche];0);H10));"")</f>
        <v/>
      </c>
      <c r="J10" s="13" t="str">
        <f t="shared" si="2"/>
        <v/>
      </c>
      <c r="K10" s="35" t="s">
        <v>5</v>
      </c>
      <c r="L10" s="42" t="str">
        <f t="shared" si="3"/>
        <v>C</v>
      </c>
      <c r="M10" s="45"/>
      <c r="N10" s="40" t="s">
        <v>7</v>
      </c>
      <c r="O10" s="34" t="str">
        <f>SIERREUR(SI($P$2="";""; INDEX(Tableau4[[Réponse 1]:[Réponse 19]];EQUIV($P$2&amp;" Rouge "&amp;"3";Tableau4[Prénom Nom Série Fiche];0);N10));"")</f>
        <v/>
      </c>
      <c r="P10" s="13" t="str">
        <f t="shared" si="4"/>
        <v/>
      </c>
      <c r="Q10" s="35" t="s">
        <v>5</v>
      </c>
      <c r="R10" s="42" t="str">
        <f t="shared" si="5"/>
        <v>B</v>
      </c>
      <c r="S10" s="45"/>
      <c r="T10" s="40" t="s">
        <v>7</v>
      </c>
      <c r="U10" s="34" t="str">
        <f>SIERREUR(SI($P$2="";""; INDEX(Tableau4[[Réponse 1]:[Réponse 19]];EQUIV($P$2&amp;" Rouge "&amp;"4";Tableau4[Prénom Nom Série Fiche];0);T10));"")</f>
        <v/>
      </c>
      <c r="V10" s="13" t="str">
        <f t="shared" si="6"/>
        <v/>
      </c>
      <c r="W10" s="35" t="s">
        <v>5</v>
      </c>
      <c r="X10" s="42" t="str">
        <f t="shared" si="7"/>
        <v>B</v>
      </c>
      <c r="Y10" s="45"/>
      <c r="AA10" s="30" t="s">
        <v>34</v>
      </c>
      <c r="AB10" s="31" t="str">
        <f>SI(NB.VIDE(I27:I41)=15;"NON";"OUI")</f>
        <v>NON</v>
      </c>
      <c r="AC10" s="39"/>
      <c r="AD10" s="31" t="str">
        <f>SI(NB.VIDE(I27:I41)=15;0;NB.SI(J27:J41;"ü"))&amp;"/"&amp;15</f>
        <v>0/15</v>
      </c>
      <c r="AE10" s="32">
        <f>SI(NB.VIDE(I27:I41)=15;0;NB.SI(J27:J41;"ü"))/15</f>
        <v>0</v>
      </c>
      <c r="AF10" s="33" t="str">
        <f t="shared" si="8"/>
        <v>¶</v>
      </c>
    </row>
    <row r="11" spans="2:1025" ht="24.95" customHeight="1" x14ac:dyDescent="0.2">
      <c r="B11" s="40" t="s">
        <v>8</v>
      </c>
      <c r="C11" s="34" t="str">
        <f>SIERREUR(SI($P$2="";""; INDEX(Tableau4[[Réponse 1]:[Réponse 19]];EQUIV($P$2&amp;" Rouge "&amp;"1";Tableau4[Prénom Nom Série Fiche];0);B11));"")</f>
        <v/>
      </c>
      <c r="D11" s="13" t="str">
        <f t="shared" si="0"/>
        <v/>
      </c>
      <c r="E11" s="35" t="s">
        <v>5</v>
      </c>
      <c r="F11" s="42" t="str">
        <f t="shared" si="1"/>
        <v>C</v>
      </c>
      <c r="G11" s="45"/>
      <c r="H11" s="40" t="s">
        <v>8</v>
      </c>
      <c r="I11" s="34" t="str">
        <f>SIERREUR(SI($P$2="";""; INDEX(Tableau4[[Réponse 1]:[Réponse 19]];EQUIV($P$2&amp;" Rouge "&amp;"2";Tableau4[Prénom Nom Série Fiche];0);H11));"")</f>
        <v/>
      </c>
      <c r="J11" s="13" t="str">
        <f t="shared" si="2"/>
        <v/>
      </c>
      <c r="K11" s="35" t="s">
        <v>5</v>
      </c>
      <c r="L11" s="42" t="str">
        <f t="shared" si="3"/>
        <v>A</v>
      </c>
      <c r="M11" s="45"/>
      <c r="N11" s="40" t="s">
        <v>8</v>
      </c>
      <c r="O11" s="34" t="str">
        <f>SIERREUR(SI($P$2="";""; INDEX(Tableau4[[Réponse 1]:[Réponse 19]];EQUIV($P$2&amp;" Rouge "&amp;"3";Tableau4[Prénom Nom Série Fiche];0);N11));"")</f>
        <v/>
      </c>
      <c r="P11" s="13" t="str">
        <f t="shared" si="4"/>
        <v/>
      </c>
      <c r="Q11" s="35" t="s">
        <v>5</v>
      </c>
      <c r="R11" s="42" t="str">
        <f t="shared" si="5"/>
        <v>A</v>
      </c>
      <c r="S11" s="45"/>
      <c r="T11" s="40" t="s">
        <v>8</v>
      </c>
      <c r="U11" s="34" t="str">
        <f>SIERREUR(SI($P$2="";""; INDEX(Tableau4[[Réponse 1]:[Réponse 19]];EQUIV($P$2&amp;" Rouge "&amp;"4";Tableau4[Prénom Nom Série Fiche];0);T11));"")</f>
        <v/>
      </c>
      <c r="V11" s="13" t="str">
        <f t="shared" si="6"/>
        <v/>
      </c>
      <c r="W11" s="35" t="s">
        <v>5</v>
      </c>
      <c r="X11" s="42" t="str">
        <f t="shared" si="7"/>
        <v>B</v>
      </c>
      <c r="Y11" s="45"/>
      <c r="AA11" s="30" t="s">
        <v>35</v>
      </c>
      <c r="AB11" s="31" t="str">
        <f>SI(NB.VIDE(O27:O41)=15;"NON";"OUI")</f>
        <v>NON</v>
      </c>
      <c r="AC11" s="39"/>
      <c r="AD11" s="31" t="str">
        <f>SI(NB.VIDE(O27:O41)=15;0;NB.SI(P27:P41;"ü"))&amp;"/"&amp;15</f>
        <v>0/15</v>
      </c>
      <c r="AE11" s="32">
        <f>SI(NB.VIDE(O27:O41)=15;0;NB.SI(P27:P41;"ü"))/15</f>
        <v>0</v>
      </c>
      <c r="AF11" s="33" t="str">
        <f t="shared" si="8"/>
        <v>¶</v>
      </c>
    </row>
    <row r="12" spans="2:1025" ht="24.95" customHeight="1" x14ac:dyDescent="0.2">
      <c r="B12" s="40" t="s">
        <v>9</v>
      </c>
      <c r="C12" s="34" t="str">
        <f>SIERREUR(SI($P$2="";""; INDEX(Tableau4[[Réponse 1]:[Réponse 19]];EQUIV($P$2&amp;" Rouge "&amp;"1";Tableau4[Prénom Nom Série Fiche];0);B12));"")</f>
        <v/>
      </c>
      <c r="D12" s="13" t="str">
        <f t="shared" si="0"/>
        <v/>
      </c>
      <c r="E12" s="35" t="s">
        <v>5</v>
      </c>
      <c r="F12" s="42" t="str">
        <f t="shared" si="1"/>
        <v>A</v>
      </c>
      <c r="G12" s="45"/>
      <c r="H12" s="40" t="s">
        <v>9</v>
      </c>
      <c r="I12" s="34" t="str">
        <f>SIERREUR(SI($P$2="";""; INDEX(Tableau4[[Réponse 1]:[Réponse 19]];EQUIV($P$2&amp;" Rouge "&amp;"2";Tableau4[Prénom Nom Série Fiche];0);H12));"")</f>
        <v/>
      </c>
      <c r="J12" s="13" t="str">
        <f t="shared" si="2"/>
        <v/>
      </c>
      <c r="K12" s="35" t="s">
        <v>5</v>
      </c>
      <c r="L12" s="42" t="str">
        <f t="shared" si="3"/>
        <v>A</v>
      </c>
      <c r="M12" s="45"/>
      <c r="N12" s="40" t="s">
        <v>9</v>
      </c>
      <c r="O12" s="34" t="str">
        <f>SIERREUR(SI($P$2="";""; INDEX(Tableau4[[Réponse 1]:[Réponse 19]];EQUIV($P$2&amp;" Rouge "&amp;"3";Tableau4[Prénom Nom Série Fiche];0);N12));"")</f>
        <v/>
      </c>
      <c r="P12" s="13" t="str">
        <f t="shared" si="4"/>
        <v/>
      </c>
      <c r="Q12" s="35" t="s">
        <v>5</v>
      </c>
      <c r="R12" s="42" t="str">
        <f t="shared" si="5"/>
        <v>C</v>
      </c>
      <c r="S12" s="45"/>
      <c r="T12" s="40" t="s">
        <v>9</v>
      </c>
      <c r="U12" s="34" t="str">
        <f>SIERREUR(SI($P$2="";""; INDEX(Tableau4[[Réponse 1]:[Réponse 19]];EQUIV($P$2&amp;" Rouge "&amp;"4";Tableau4[Prénom Nom Série Fiche];0);T12));"")</f>
        <v/>
      </c>
      <c r="V12" s="13" t="str">
        <f t="shared" si="6"/>
        <v/>
      </c>
      <c r="W12" s="35" t="s">
        <v>5</v>
      </c>
      <c r="X12" s="42" t="str">
        <f t="shared" si="7"/>
        <v>C</v>
      </c>
      <c r="Y12" s="45"/>
      <c r="AA12" s="30" t="s">
        <v>36</v>
      </c>
      <c r="AB12" s="31" t="str">
        <f>SI(NB.VIDE(U27:U41)=15;"NON";"OUI")</f>
        <v>NON</v>
      </c>
      <c r="AC12" s="39"/>
      <c r="AD12" s="31" t="str">
        <f>SI(NB.VIDE(U27:U41)=15;0;NB.SI(V27:V41;"ü"))&amp;"/"&amp;15</f>
        <v>0/15</v>
      </c>
      <c r="AE12" s="32">
        <f>SI(NB.VIDE(U27:U41)=15;0;NB.SI(V27:V41;"ü"))/15</f>
        <v>0</v>
      </c>
      <c r="AF12" s="33" t="str">
        <f t="shared" si="8"/>
        <v>¶</v>
      </c>
    </row>
    <row r="13" spans="2:1025" ht="24.95" customHeight="1" x14ac:dyDescent="0.2">
      <c r="B13" s="40" t="s">
        <v>10</v>
      </c>
      <c r="C13" s="34" t="str">
        <f>SIERREUR(SI($P$2="";""; INDEX(Tableau4[[Réponse 1]:[Réponse 19]];EQUIV($P$2&amp;" Rouge "&amp;"1";Tableau4[Prénom Nom Série Fiche];0);B13));"")</f>
        <v/>
      </c>
      <c r="D13" s="13" t="str">
        <f t="shared" si="0"/>
        <v/>
      </c>
      <c r="E13" s="35" t="s">
        <v>5</v>
      </c>
      <c r="F13" s="42" t="str">
        <f t="shared" si="1"/>
        <v>B</v>
      </c>
      <c r="G13" s="45"/>
      <c r="H13" s="40" t="s">
        <v>10</v>
      </c>
      <c r="I13" s="34" t="str">
        <f>SIERREUR(SI($P$2="";""; INDEX(Tableau4[[Réponse 1]:[Réponse 19]];EQUIV($P$2&amp;" Rouge "&amp;"2";Tableau4[Prénom Nom Série Fiche];0);H13));"")</f>
        <v/>
      </c>
      <c r="J13" s="13" t="str">
        <f t="shared" si="2"/>
        <v/>
      </c>
      <c r="K13" s="35" t="s">
        <v>5</v>
      </c>
      <c r="L13" s="42" t="str">
        <f t="shared" si="3"/>
        <v>A</v>
      </c>
      <c r="M13" s="45"/>
      <c r="N13" s="40" t="s">
        <v>10</v>
      </c>
      <c r="O13" s="34" t="str">
        <f>SIERREUR(SI($P$2="";""; INDEX(Tableau4[[Réponse 1]:[Réponse 19]];EQUIV($P$2&amp;" Rouge "&amp;"3";Tableau4[Prénom Nom Série Fiche];0);N13));"")</f>
        <v/>
      </c>
      <c r="P13" s="13" t="str">
        <f t="shared" si="4"/>
        <v/>
      </c>
      <c r="Q13" s="35" t="s">
        <v>5</v>
      </c>
      <c r="R13" s="42" t="str">
        <f t="shared" si="5"/>
        <v>A</v>
      </c>
      <c r="S13" s="45"/>
      <c r="T13" s="40" t="s">
        <v>10</v>
      </c>
      <c r="U13" s="34" t="str">
        <f>SIERREUR(SI($P$2="";""; INDEX(Tableau4[[Réponse 1]:[Réponse 19]];EQUIV($P$2&amp;" Rouge "&amp;"4";Tableau4[Prénom Nom Série Fiche];0);T13));"")</f>
        <v/>
      </c>
      <c r="V13" s="13" t="str">
        <f t="shared" si="6"/>
        <v/>
      </c>
      <c r="W13" s="35" t="s">
        <v>5</v>
      </c>
      <c r="X13" s="42" t="str">
        <f t="shared" si="7"/>
        <v>A</v>
      </c>
      <c r="Y13" s="45"/>
      <c r="AB13" s="42"/>
    </row>
    <row r="14" spans="2:1025" ht="24.95" customHeight="1" x14ac:dyDescent="0.2">
      <c r="B14" s="40" t="s">
        <v>11</v>
      </c>
      <c r="C14" s="34" t="str">
        <f>SIERREUR(SI($P$2="";""; INDEX(Tableau4[[Réponse 1]:[Réponse 19]];EQUIV($P$2&amp;" Rouge "&amp;"1";Tableau4[Prénom Nom Série Fiche];0);B14));"")</f>
        <v/>
      </c>
      <c r="D14" s="13" t="str">
        <f t="shared" si="0"/>
        <v/>
      </c>
      <c r="E14" s="35" t="s">
        <v>5</v>
      </c>
      <c r="F14" s="42" t="str">
        <f t="shared" si="1"/>
        <v>B</v>
      </c>
      <c r="G14" s="45"/>
      <c r="H14" s="40" t="s">
        <v>11</v>
      </c>
      <c r="I14" s="34" t="str">
        <f>SIERREUR(SI($P$2="";""; INDEX(Tableau4[[Réponse 1]:[Réponse 19]];EQUIV($P$2&amp;" Rouge "&amp;"2";Tableau4[Prénom Nom Série Fiche];0);H14));"")</f>
        <v/>
      </c>
      <c r="J14" s="13" t="str">
        <f t="shared" si="2"/>
        <v/>
      </c>
      <c r="K14" s="35" t="s">
        <v>5</v>
      </c>
      <c r="L14" s="42" t="str">
        <f t="shared" si="3"/>
        <v>A</v>
      </c>
      <c r="M14" s="45"/>
      <c r="N14" s="40" t="s">
        <v>11</v>
      </c>
      <c r="O14" s="34" t="str">
        <f>SIERREUR(SI($P$2="";""; INDEX(Tableau4[[Réponse 1]:[Réponse 19]];EQUIV($P$2&amp;" Rouge "&amp;"3";Tableau4[Prénom Nom Série Fiche];0);N14));"")</f>
        <v/>
      </c>
      <c r="P14" s="13" t="str">
        <f t="shared" si="4"/>
        <v/>
      </c>
      <c r="Q14" s="35" t="s">
        <v>5</v>
      </c>
      <c r="R14" s="42" t="str">
        <f t="shared" si="5"/>
        <v>B</v>
      </c>
      <c r="S14" s="45"/>
      <c r="T14" s="40" t="s">
        <v>11</v>
      </c>
      <c r="U14" s="34" t="str">
        <f>SIERREUR(SI($P$2="";""; INDEX(Tableau4[[Réponse 1]:[Réponse 19]];EQUIV($P$2&amp;" Rouge "&amp;"4";Tableau4[Prénom Nom Série Fiche];0);T14));"")</f>
        <v/>
      </c>
      <c r="V14" s="13" t="str">
        <f t="shared" si="6"/>
        <v/>
      </c>
      <c r="W14" s="35" t="s">
        <v>5</v>
      </c>
      <c r="X14" s="42" t="str">
        <f t="shared" si="7"/>
        <v>A</v>
      </c>
      <c r="Y14" s="45"/>
      <c r="AA14" s="92" t="s">
        <v>143</v>
      </c>
      <c r="AB14" s="92"/>
      <c r="AC14" s="92"/>
      <c r="AD14" s="92"/>
      <c r="AE14" s="92"/>
      <c r="AF14" s="92"/>
    </row>
    <row r="15" spans="2:1025" ht="24.95" customHeight="1" x14ac:dyDescent="0.2">
      <c r="B15" s="40" t="s">
        <v>12</v>
      </c>
      <c r="C15" s="34" t="str">
        <f>SIERREUR(SI($P$2="";""; INDEX(Tableau4[[Réponse 1]:[Réponse 19]];EQUIV($P$2&amp;" Rouge "&amp;"1";Tableau4[Prénom Nom Série Fiche];0);B15));"")</f>
        <v/>
      </c>
      <c r="D15" s="13" t="str">
        <f t="shared" si="0"/>
        <v/>
      </c>
      <c r="E15" s="35" t="s">
        <v>5</v>
      </c>
      <c r="F15" s="42" t="str">
        <f t="shared" si="1"/>
        <v>A</v>
      </c>
      <c r="G15" s="45"/>
      <c r="H15" s="40" t="s">
        <v>12</v>
      </c>
      <c r="I15" s="34" t="str">
        <f>SIERREUR(SI($P$2="";""; INDEX(Tableau4[[Réponse 1]:[Réponse 19]];EQUIV($P$2&amp;" Rouge "&amp;"2";Tableau4[Prénom Nom Série Fiche];0);H15));"")</f>
        <v/>
      </c>
      <c r="J15" s="13" t="str">
        <f t="shared" si="2"/>
        <v/>
      </c>
      <c r="K15" s="35" t="s">
        <v>5</v>
      </c>
      <c r="L15" s="42" t="str">
        <f t="shared" si="3"/>
        <v>B</v>
      </c>
      <c r="M15" s="45"/>
      <c r="N15" s="40" t="s">
        <v>12</v>
      </c>
      <c r="O15" s="34" t="str">
        <f>SIERREUR(SI($P$2="";""; INDEX(Tableau4[[Réponse 1]:[Réponse 19]];EQUIV($P$2&amp;" Rouge "&amp;"3";Tableau4[Prénom Nom Série Fiche];0);N15));"")</f>
        <v/>
      </c>
      <c r="P15" s="13" t="str">
        <f t="shared" si="4"/>
        <v/>
      </c>
      <c r="Q15" s="35" t="s">
        <v>5</v>
      </c>
      <c r="R15" s="42" t="str">
        <f t="shared" si="5"/>
        <v>A</v>
      </c>
      <c r="S15" s="45"/>
      <c r="T15" s="40" t="s">
        <v>12</v>
      </c>
      <c r="U15" s="34" t="str">
        <f>SIERREUR(SI($P$2="";""; INDEX(Tableau4[[Réponse 1]:[Réponse 19]];EQUIV($P$2&amp;" Rouge "&amp;"4";Tableau4[Prénom Nom Série Fiche];0);T15));"")</f>
        <v/>
      </c>
      <c r="V15" s="13" t="str">
        <f t="shared" si="6"/>
        <v/>
      </c>
      <c r="W15" s="35" t="s">
        <v>5</v>
      </c>
      <c r="X15" s="42" t="str">
        <f t="shared" si="7"/>
        <v>C</v>
      </c>
      <c r="Y15" s="45"/>
      <c r="AA15" s="80"/>
      <c r="AB15" s="81"/>
      <c r="AC15" s="81"/>
      <c r="AD15" s="81"/>
      <c r="AE15" s="81"/>
      <c r="AF15" s="82"/>
    </row>
    <row r="16" spans="2:1025" ht="24.95" customHeight="1" x14ac:dyDescent="0.2">
      <c r="B16" s="40" t="s">
        <v>13</v>
      </c>
      <c r="C16" s="34" t="str">
        <f>SIERREUR(SI($P$2="";""; INDEX(Tableau4[[Réponse 1]:[Réponse 19]];EQUIV($P$2&amp;" Rouge "&amp;"1";Tableau4[Prénom Nom Série Fiche];0);B16));"")</f>
        <v/>
      </c>
      <c r="D16" s="13" t="str">
        <f t="shared" si="0"/>
        <v/>
      </c>
      <c r="E16" s="40" t="s">
        <v>5</v>
      </c>
      <c r="F16" s="42" t="str">
        <f t="shared" si="1"/>
        <v>B</v>
      </c>
      <c r="G16" s="45"/>
      <c r="H16" s="40" t="s">
        <v>13</v>
      </c>
      <c r="I16" s="34" t="str">
        <f>SIERREUR(SI($P$2="";""; INDEX(Tableau4[[Réponse 1]:[Réponse 19]];EQUIV($P$2&amp;" Rouge "&amp;"2";Tableau4[Prénom Nom Série Fiche];0);H16));"")</f>
        <v/>
      </c>
      <c r="J16" s="13" t="str">
        <f t="shared" si="2"/>
        <v/>
      </c>
      <c r="K16" s="40" t="s">
        <v>5</v>
      </c>
      <c r="L16" s="42" t="str">
        <f t="shared" si="3"/>
        <v>A</v>
      </c>
      <c r="M16" s="45"/>
      <c r="N16" s="40" t="s">
        <v>13</v>
      </c>
      <c r="O16" s="34" t="str">
        <f>SIERREUR(SI($P$2="";""; INDEX(Tableau4[[Réponse 1]:[Réponse 19]];EQUIV($P$2&amp;" Rouge "&amp;"3";Tableau4[Prénom Nom Série Fiche];0);N16));"")</f>
        <v/>
      </c>
      <c r="P16" s="13" t="str">
        <f t="shared" si="4"/>
        <v/>
      </c>
      <c r="Q16" s="40" t="s">
        <v>5</v>
      </c>
      <c r="R16" s="42" t="str">
        <f t="shared" si="5"/>
        <v>C</v>
      </c>
      <c r="S16" s="45"/>
      <c r="T16" s="40" t="s">
        <v>13</v>
      </c>
      <c r="U16" s="34" t="str">
        <f>SIERREUR(SI($P$2="";""; INDEX(Tableau4[[Réponse 1]:[Réponse 19]];EQUIV($P$2&amp;" Rouge "&amp;"4";Tableau4[Prénom Nom Série Fiche];0);T16));"")</f>
        <v/>
      </c>
      <c r="V16" s="13" t="str">
        <f t="shared" si="6"/>
        <v/>
      </c>
      <c r="W16" s="40" t="s">
        <v>5</v>
      </c>
      <c r="X16" s="42" t="str">
        <f t="shared" si="7"/>
        <v>C</v>
      </c>
      <c r="Y16" s="45"/>
      <c r="AA16" s="83"/>
      <c r="AB16" s="84"/>
      <c r="AC16" s="84"/>
      <c r="AD16" s="84"/>
      <c r="AE16" s="84"/>
      <c r="AF16" s="85"/>
    </row>
    <row r="17" spans="2:32" ht="24.95" customHeight="1" x14ac:dyDescent="0.2">
      <c r="B17" s="40" t="s">
        <v>14</v>
      </c>
      <c r="C17" s="34" t="str">
        <f>SIERREUR(SI($P$2="";""; INDEX(Tableau4[[Réponse 1]:[Réponse 19]];EQUIV($P$2&amp;" Rouge "&amp;"1";Tableau4[Prénom Nom Série Fiche];0);B17));"")</f>
        <v/>
      </c>
      <c r="D17" s="13" t="str">
        <f t="shared" si="0"/>
        <v/>
      </c>
      <c r="E17" s="34" t="s">
        <v>5</v>
      </c>
      <c r="F17" s="42" t="str">
        <f t="shared" si="1"/>
        <v>C</v>
      </c>
      <c r="G17" s="45"/>
      <c r="H17" s="40" t="s">
        <v>14</v>
      </c>
      <c r="I17" s="34" t="str">
        <f>SIERREUR(SI($P$2="";""; INDEX(Tableau4[[Réponse 1]:[Réponse 19]];EQUIV($P$2&amp;" Rouge "&amp;"2";Tableau4[Prénom Nom Série Fiche];0);H17));"")</f>
        <v/>
      </c>
      <c r="J17" s="13" t="str">
        <f t="shared" si="2"/>
        <v/>
      </c>
      <c r="K17" s="34" t="s">
        <v>5</v>
      </c>
      <c r="L17" s="42" t="str">
        <f t="shared" si="3"/>
        <v>C</v>
      </c>
      <c r="M17" s="45"/>
      <c r="N17" s="40" t="s">
        <v>14</v>
      </c>
      <c r="O17" s="34" t="str">
        <f>SIERREUR(SI($P$2="";""; INDEX(Tableau4[[Réponse 1]:[Réponse 19]];EQUIV($P$2&amp;" Rouge "&amp;"3";Tableau4[Prénom Nom Série Fiche];0);N17));"")</f>
        <v/>
      </c>
      <c r="P17" s="13" t="str">
        <f t="shared" si="4"/>
        <v/>
      </c>
      <c r="Q17" s="34" t="s">
        <v>5</v>
      </c>
      <c r="R17" s="42" t="str">
        <f t="shared" si="5"/>
        <v>B</v>
      </c>
      <c r="S17" s="45"/>
      <c r="T17" s="40" t="s">
        <v>14</v>
      </c>
      <c r="U17" s="34" t="str">
        <f>SIERREUR(SI($P$2="";""; INDEX(Tableau4[[Réponse 1]:[Réponse 19]];EQUIV($P$2&amp;" Rouge "&amp;"4";Tableau4[Prénom Nom Série Fiche];0);T17));"")</f>
        <v/>
      </c>
      <c r="V17" s="13" t="str">
        <f t="shared" si="6"/>
        <v/>
      </c>
      <c r="W17" s="34" t="s">
        <v>5</v>
      </c>
      <c r="X17" s="42" t="str">
        <f t="shared" si="7"/>
        <v>C</v>
      </c>
      <c r="Y17" s="45"/>
      <c r="AA17" s="86"/>
      <c r="AB17" s="87"/>
      <c r="AC17" s="87"/>
      <c r="AD17" s="87"/>
      <c r="AE17" s="87"/>
      <c r="AF17" s="88"/>
    </row>
    <row r="18" spans="2:32" ht="24.95" customHeight="1" x14ac:dyDescent="0.2">
      <c r="B18" s="40" t="s">
        <v>15</v>
      </c>
      <c r="C18" s="34" t="str">
        <f>SIERREUR(SI($P$2="";""; INDEX(Tableau4[[Réponse 1]:[Réponse 19]];EQUIV($P$2&amp;" Rouge "&amp;"1";Tableau4[Prénom Nom Série Fiche];0);B18));"")</f>
        <v/>
      </c>
      <c r="D18" s="13" t="str">
        <f t="shared" si="0"/>
        <v/>
      </c>
      <c r="E18" s="34" t="s">
        <v>5</v>
      </c>
      <c r="F18" s="42" t="str">
        <f t="shared" si="1"/>
        <v>A</v>
      </c>
      <c r="G18" s="45"/>
      <c r="H18" s="40" t="s">
        <v>15</v>
      </c>
      <c r="I18" s="34" t="str">
        <f>SIERREUR(SI($P$2="";""; INDEX(Tableau4[[Réponse 1]:[Réponse 19]];EQUIV($P$2&amp;" Rouge "&amp;"2";Tableau4[Prénom Nom Série Fiche];0);H18));"")</f>
        <v/>
      </c>
      <c r="J18" s="13" t="str">
        <f t="shared" si="2"/>
        <v/>
      </c>
      <c r="K18" s="34" t="s">
        <v>5</v>
      </c>
      <c r="L18" s="42" t="str">
        <f t="shared" si="3"/>
        <v>C</v>
      </c>
      <c r="M18" s="45"/>
      <c r="N18" s="40" t="s">
        <v>15</v>
      </c>
      <c r="O18" s="34" t="str">
        <f>SIERREUR(SI($P$2="";""; INDEX(Tableau4[[Réponse 1]:[Réponse 19]];EQUIV($P$2&amp;" Rouge "&amp;"3";Tableau4[Prénom Nom Série Fiche];0);N18));"")</f>
        <v/>
      </c>
      <c r="P18" s="13" t="str">
        <f t="shared" si="4"/>
        <v/>
      </c>
      <c r="Q18" s="34" t="s">
        <v>5</v>
      </c>
      <c r="R18" s="42" t="str">
        <f t="shared" si="5"/>
        <v>A</v>
      </c>
      <c r="S18" s="45"/>
      <c r="T18" s="40" t="s">
        <v>15</v>
      </c>
      <c r="U18" s="34" t="str">
        <f>SIERREUR(SI($P$2="";""; INDEX(Tableau4[[Réponse 1]:[Réponse 19]];EQUIV($P$2&amp;" Rouge "&amp;"4";Tableau4[Prénom Nom Série Fiche];0);T18));"")</f>
        <v/>
      </c>
      <c r="V18" s="13" t="str">
        <f t="shared" si="6"/>
        <v/>
      </c>
      <c r="W18" s="34" t="s">
        <v>5</v>
      </c>
      <c r="X18" s="42" t="str">
        <f t="shared" si="7"/>
        <v>B</v>
      </c>
      <c r="Y18" s="45"/>
      <c r="AA18" s="79" t="s">
        <v>37</v>
      </c>
      <c r="AB18" s="79"/>
      <c r="AC18" s="79"/>
      <c r="AD18" s="79"/>
      <c r="AE18" s="79"/>
      <c r="AF18" s="79"/>
    </row>
    <row r="19" spans="2:32" ht="24.95" customHeight="1" x14ac:dyDescent="0.2">
      <c r="B19" s="40" t="s">
        <v>16</v>
      </c>
      <c r="C19" s="34" t="str">
        <f>SIERREUR(SI($P$2="";""; INDEX(Tableau4[[Réponse 1]:[Réponse 19]];EQUIV($P$2&amp;" Rouge "&amp;"1";Tableau4[Prénom Nom Série Fiche];0);B19));"")</f>
        <v/>
      </c>
      <c r="D19" s="13" t="str">
        <f t="shared" si="0"/>
        <v/>
      </c>
      <c r="E19" s="35" t="s">
        <v>5</v>
      </c>
      <c r="F19" s="42" t="str">
        <f t="shared" si="1"/>
        <v>A</v>
      </c>
      <c r="G19" s="45"/>
      <c r="H19" s="40" t="s">
        <v>16</v>
      </c>
      <c r="I19" s="34" t="str">
        <f>SIERREUR(SI($P$2="";""; INDEX(Tableau4[[Réponse 1]:[Réponse 19]];EQUIV($P$2&amp;" Rouge "&amp;"2";Tableau4[Prénom Nom Série Fiche];0);H19));"")</f>
        <v/>
      </c>
      <c r="J19" s="13" t="str">
        <f t="shared" si="2"/>
        <v/>
      </c>
      <c r="K19" s="35" t="s">
        <v>5</v>
      </c>
      <c r="L19" s="42" t="str">
        <f t="shared" si="3"/>
        <v>C</v>
      </c>
      <c r="M19" s="45"/>
      <c r="N19" s="40" t="s">
        <v>16</v>
      </c>
      <c r="O19" s="34" t="str">
        <f>SIERREUR(SI($P$2="";""; INDEX(Tableau4[[Réponse 1]:[Réponse 19]];EQUIV($P$2&amp;" Rouge "&amp;"3";Tableau4[Prénom Nom Série Fiche];0);N19));"")</f>
        <v/>
      </c>
      <c r="P19" s="13" t="str">
        <f t="shared" si="4"/>
        <v/>
      </c>
      <c r="Q19" s="35" t="s">
        <v>5</v>
      </c>
      <c r="R19" s="42" t="str">
        <f t="shared" si="5"/>
        <v>B</v>
      </c>
      <c r="S19" s="45"/>
      <c r="T19" s="40" t="s">
        <v>16</v>
      </c>
      <c r="U19" s="34" t="str">
        <f>SIERREUR(SI($P$2="";""; INDEX(Tableau4[[Réponse 1]:[Réponse 19]];EQUIV($P$2&amp;" Rouge "&amp;"4";Tableau4[Prénom Nom Série Fiche];0);T19));"")</f>
        <v/>
      </c>
      <c r="V19" s="13" t="str">
        <f t="shared" si="6"/>
        <v/>
      </c>
      <c r="W19" s="35" t="s">
        <v>5</v>
      </c>
      <c r="X19" s="42" t="str">
        <f t="shared" si="7"/>
        <v>B</v>
      </c>
      <c r="Y19" s="45"/>
      <c r="Z19" s="48"/>
      <c r="AA19" s="76" t="s">
        <v>176</v>
      </c>
      <c r="AB19" s="77"/>
      <c r="AC19" s="77"/>
      <c r="AD19" s="77"/>
      <c r="AE19" s="77"/>
      <c r="AF19" s="78"/>
    </row>
    <row r="20" spans="2:32" ht="24.95" customHeight="1" x14ac:dyDescent="0.2">
      <c r="B20" s="40" t="s">
        <v>17</v>
      </c>
      <c r="C20" s="34" t="str">
        <f>SIERREUR(SI($P$2="";""; INDEX(Tableau4[[Réponse 1]:[Réponse 19]];EQUIV($P$2&amp;" Rouge "&amp;"1";Tableau4[Prénom Nom Série Fiche];0);B20));"")</f>
        <v/>
      </c>
      <c r="D20" s="13" t="str">
        <f t="shared" si="0"/>
        <v/>
      </c>
      <c r="E20" s="35" t="s">
        <v>5</v>
      </c>
      <c r="F20" s="42" t="str">
        <f t="shared" si="1"/>
        <v>B</v>
      </c>
      <c r="G20" s="45"/>
      <c r="H20" s="40" t="s">
        <v>17</v>
      </c>
      <c r="I20" s="34" t="str">
        <f>SIERREUR(SI($P$2="";""; INDEX(Tableau4[[Réponse 1]:[Réponse 19]];EQUIV($P$2&amp;" Rouge "&amp;"2";Tableau4[Prénom Nom Série Fiche];0);H20));"")</f>
        <v/>
      </c>
      <c r="J20" s="13" t="str">
        <f t="shared" si="2"/>
        <v/>
      </c>
      <c r="K20" s="35" t="s">
        <v>5</v>
      </c>
      <c r="L20" s="42" t="str">
        <f t="shared" si="3"/>
        <v>C</v>
      </c>
      <c r="N20" s="40" t="s">
        <v>17</v>
      </c>
      <c r="O20" s="34" t="str">
        <f>SIERREUR(SI($P$2="";""; INDEX(Tableau4[[Réponse 1]:[Réponse 19]];EQUIV($P$2&amp;" Rouge "&amp;"3";Tableau4[Prénom Nom Série Fiche];0);N20));"")</f>
        <v/>
      </c>
      <c r="P20" s="13" t="str">
        <f t="shared" si="4"/>
        <v/>
      </c>
      <c r="Q20" s="35" t="s">
        <v>5</v>
      </c>
      <c r="R20" s="42" t="str">
        <f t="shared" si="5"/>
        <v>C</v>
      </c>
      <c r="S20" s="45"/>
      <c r="T20" s="40" t="s">
        <v>17</v>
      </c>
      <c r="U20" s="34" t="str">
        <f>SIERREUR(SI($P$2="";""; INDEX(Tableau4[[Réponse 1]:[Réponse 19]];EQUIV($P$2&amp;" Rouge "&amp;"4";Tableau4[Prénom Nom Série Fiche];0);T20));"")</f>
        <v/>
      </c>
      <c r="V20" s="13" t="str">
        <f t="shared" si="6"/>
        <v/>
      </c>
      <c r="W20" s="35" t="s">
        <v>5</v>
      </c>
      <c r="X20" s="42" t="str">
        <f t="shared" si="7"/>
        <v>B</v>
      </c>
      <c r="Y20" s="45"/>
      <c r="Z20" s="48"/>
      <c r="AA20" s="76"/>
      <c r="AB20" s="77"/>
      <c r="AC20" s="77"/>
      <c r="AD20" s="77"/>
      <c r="AE20" s="77"/>
      <c r="AF20" s="78"/>
    </row>
    <row r="21" spans="2:32" ht="15" customHeight="1" x14ac:dyDescent="0.2">
      <c r="M21" s="45"/>
      <c r="AA21" s="76" t="s">
        <v>175</v>
      </c>
      <c r="AB21" s="77"/>
      <c r="AC21" s="77"/>
      <c r="AD21" s="77"/>
      <c r="AE21" s="77"/>
      <c r="AF21" s="78"/>
    </row>
    <row r="22" spans="2:32" ht="24.95" customHeight="1" x14ac:dyDescent="0.2">
      <c r="B22" s="69" t="s">
        <v>18</v>
      </c>
      <c r="C22" s="69"/>
      <c r="D22" s="73"/>
      <c r="E22" s="74"/>
      <c r="G22" s="45"/>
      <c r="H22" s="69" t="s">
        <v>18</v>
      </c>
      <c r="I22" s="69"/>
      <c r="J22" s="69"/>
      <c r="K22" s="69"/>
      <c r="N22" s="69" t="s">
        <v>18</v>
      </c>
      <c r="O22" s="69"/>
      <c r="P22" s="69"/>
      <c r="Q22" s="69"/>
      <c r="S22" s="45"/>
      <c r="T22" s="69" t="s">
        <v>18</v>
      </c>
      <c r="U22" s="69"/>
      <c r="V22" s="69"/>
      <c r="W22" s="69"/>
      <c r="Y22" s="45"/>
      <c r="AA22" s="76"/>
      <c r="AB22" s="77"/>
      <c r="AC22" s="77"/>
      <c r="AD22" s="77"/>
      <c r="AE22" s="77"/>
      <c r="AF22" s="78"/>
    </row>
    <row r="23" spans="2:32" ht="24.95" customHeight="1" x14ac:dyDescent="0.2">
      <c r="B23" s="70" t="str">
        <f>"Nombre de bonnes réponses : "&amp;NB.SI(D6:D20;"ü")&amp;"/"&amp;NB.SI(D6:D20;"ü")+NB.SI(D6:D20;"L")</f>
        <v>Nombre de bonnes réponses : 0/0</v>
      </c>
      <c r="C23" s="71"/>
      <c r="D23" s="71"/>
      <c r="E23" s="72"/>
      <c r="H23" s="70" t="str">
        <f>"Nombre de bonnes réponses : "&amp;NB.SI(J6:J20;"ü")&amp;"/"&amp;NB.SI(J6:J20;"ü")+NB.SI(J6:J20;"L")</f>
        <v>Nombre de bonnes réponses : 0/0</v>
      </c>
      <c r="I23" s="71"/>
      <c r="J23" s="71"/>
      <c r="K23" s="72"/>
      <c r="N23" s="70" t="str">
        <f>"Nombre de bonnes réponses : "&amp;NB.SI(P6:P20;"ü")&amp;"/"&amp;NB.SI(P6:P20;"ü")+NB.SI(P6:P20;"L")</f>
        <v>Nombre de bonnes réponses : 0/0</v>
      </c>
      <c r="O23" s="71"/>
      <c r="P23" s="71"/>
      <c r="Q23" s="72"/>
      <c r="T23" s="70" t="str">
        <f>"Nombre de bonnes réponses : "&amp;NB.SI(V6:V20;"ü")&amp;"/"&amp;NB.SI(V6:V20;"ü")+NB.SI(V6:V20;"L")</f>
        <v>Nombre de bonnes réponses : 0/0</v>
      </c>
      <c r="U23" s="71"/>
      <c r="V23" s="71"/>
      <c r="W23" s="72"/>
      <c r="AA23" s="76" t="s">
        <v>177</v>
      </c>
      <c r="AB23" s="77"/>
      <c r="AC23" s="77"/>
      <c r="AD23" s="77"/>
      <c r="AE23" s="77"/>
      <c r="AF23" s="78"/>
    </row>
    <row r="24" spans="2:32" ht="15" customHeight="1" x14ac:dyDescent="0.2">
      <c r="M24" s="45"/>
      <c r="AA24" s="76"/>
      <c r="AB24" s="77"/>
      <c r="AC24" s="77"/>
      <c r="AD24" s="77"/>
      <c r="AE24" s="77"/>
      <c r="AF24" s="78"/>
    </row>
    <row r="25" spans="2:32" ht="30" customHeight="1" x14ac:dyDescent="0.2">
      <c r="B25" s="98" t="s">
        <v>38</v>
      </c>
      <c r="C25" s="98"/>
      <c r="D25" s="98"/>
      <c r="E25" s="98"/>
      <c r="G25" s="45"/>
      <c r="H25" s="98" t="s">
        <v>39</v>
      </c>
      <c r="I25" s="98"/>
      <c r="J25" s="98"/>
      <c r="K25" s="98"/>
      <c r="M25" s="24"/>
      <c r="N25" s="98" t="s">
        <v>40</v>
      </c>
      <c r="O25" s="98"/>
      <c r="P25" s="98"/>
      <c r="Q25" s="98"/>
      <c r="S25" s="45"/>
      <c r="T25" s="98" t="s">
        <v>41</v>
      </c>
      <c r="U25" s="98"/>
      <c r="V25" s="98"/>
      <c r="W25" s="98"/>
    </row>
    <row r="26" spans="2:32" ht="30" customHeight="1" x14ac:dyDescent="0.2">
      <c r="B26" s="40" t="s">
        <v>0</v>
      </c>
      <c r="C26" s="40" t="s">
        <v>1</v>
      </c>
      <c r="D26" s="28" t="s">
        <v>150</v>
      </c>
      <c r="E26" s="40" t="s">
        <v>2</v>
      </c>
      <c r="F26" s="29"/>
      <c r="G26" s="24"/>
      <c r="H26" s="40" t="s">
        <v>0</v>
      </c>
      <c r="I26" s="40" t="s">
        <v>1</v>
      </c>
      <c r="J26" s="28" t="s">
        <v>150</v>
      </c>
      <c r="K26" s="40" t="s">
        <v>2</v>
      </c>
      <c r="L26" s="29"/>
      <c r="M26" s="45"/>
      <c r="N26" s="40" t="s">
        <v>0</v>
      </c>
      <c r="O26" s="40" t="s">
        <v>1</v>
      </c>
      <c r="P26" s="28" t="s">
        <v>150</v>
      </c>
      <c r="Q26" s="40" t="s">
        <v>2</v>
      </c>
      <c r="R26" s="29"/>
      <c r="S26" s="24"/>
      <c r="T26" s="40" t="s">
        <v>0</v>
      </c>
      <c r="U26" s="40" t="s">
        <v>1</v>
      </c>
      <c r="V26" s="28" t="s">
        <v>150</v>
      </c>
      <c r="W26" s="40" t="s">
        <v>2</v>
      </c>
      <c r="AA26" s="46"/>
    </row>
    <row r="27" spans="2:32" ht="24.95" customHeight="1" x14ac:dyDescent="0.2">
      <c r="B27" s="40">
        <v>1</v>
      </c>
      <c r="C27" s="34" t="str">
        <f>SIERREUR(SI($P$2="";""; INDEX(Tableau4[[Réponse 1]:[Réponse 19]];EQUIV($P$2&amp;" Rouge "&amp;"5";Tableau4[Prénom Nom Série Fiche];0);B27));"")</f>
        <v/>
      </c>
      <c r="D27" s="13" t="str">
        <f t="shared" ref="D27:D41" si="9">SI(C27="";"";SI(C27=INDEX(Rouge_5_réponses;B27);"ü";"L"))</f>
        <v/>
      </c>
      <c r="E27" s="34" t="s">
        <v>5</v>
      </c>
      <c r="F27" s="42" t="str">
        <f t="shared" ref="F27:F41" si="10">INDEX(Rouge_5_réponses;B27)</f>
        <v>C</v>
      </c>
      <c r="G27" s="45"/>
      <c r="H27" s="40">
        <v>1</v>
      </c>
      <c r="I27" s="34" t="str">
        <f>SIERREUR(SI($P$2="";""; INDEX(Tableau4[[Réponse 1]:[Réponse 19]];EQUIV($P$2&amp;" Rouge "&amp;"6";Tableau4[Prénom Nom Série Fiche];0);H27));"")</f>
        <v/>
      </c>
      <c r="J27" s="13" t="str">
        <f t="shared" ref="J27:J41" si="11">SI(I27="";"";SI(I27=INDEX(Rouge_6_réponses;H27);"ü";"L"))</f>
        <v/>
      </c>
      <c r="K27" s="34" t="s">
        <v>5</v>
      </c>
      <c r="L27" s="42" t="str">
        <f t="shared" ref="L27:L41" si="12">INDEX(Rouge_6_réponses;H27)</f>
        <v>B</v>
      </c>
      <c r="M27" s="45"/>
      <c r="N27" s="40">
        <v>1</v>
      </c>
      <c r="O27" s="34" t="str">
        <f>SIERREUR(SI($P$2="";""; INDEX(Tableau4[[Réponse 1]:[Réponse 19]];EQUIV($P$2&amp;" Rouge "&amp;"7";Tableau4[Prénom Nom Série Fiche];0);N27));"")</f>
        <v/>
      </c>
      <c r="P27" s="13" t="str">
        <f t="shared" ref="P27:P41" si="13">SI(O27="";"";SI(O27=INDEX(Rouge_7_réponses;N27);"ü";"L"))</f>
        <v/>
      </c>
      <c r="Q27" s="34" t="s">
        <v>5</v>
      </c>
      <c r="R27" s="42" t="str">
        <f t="shared" ref="R27:R41" si="14">INDEX(Rouge_7_réponses;N27)</f>
        <v>C</v>
      </c>
      <c r="S27" s="45"/>
      <c r="T27" s="40">
        <v>1</v>
      </c>
      <c r="U27" s="34" t="str">
        <f>SIERREUR(SI($P$2="";""; INDEX(Tableau4[[Réponse 1]:[Réponse 19]];EQUIV($P$2&amp;" Rouge "&amp;"8";Tableau4[Prénom Nom Série Fiche];0);T27));"")</f>
        <v/>
      </c>
      <c r="V27" s="13" t="str">
        <f t="shared" ref="V27:V41" si="15">SI(U27="";"";SI(U27=INDEX(Rouge_8_réponses;T27);"ü";"L"))</f>
        <v/>
      </c>
      <c r="W27" s="34" t="s">
        <v>5</v>
      </c>
      <c r="X27" s="42" t="str">
        <f t="shared" ref="X27:X41" si="16">INDEX(Rouge_8_réponses;T27)</f>
        <v>A</v>
      </c>
      <c r="Y27" s="45"/>
    </row>
    <row r="28" spans="2:32" ht="24.95" customHeight="1" x14ac:dyDescent="0.2">
      <c r="B28" s="40" t="s">
        <v>3</v>
      </c>
      <c r="C28" s="34" t="str">
        <f>SIERREUR(SI($P$2="";""; INDEX(Tableau4[[Réponse 1]:[Réponse 19]];EQUIV($P$2&amp;" Rouge "&amp;"5";Tableau4[Prénom Nom Série Fiche];0);B28));"")</f>
        <v/>
      </c>
      <c r="D28" s="13" t="str">
        <f t="shared" si="9"/>
        <v/>
      </c>
      <c r="E28" s="34" t="s">
        <v>5</v>
      </c>
      <c r="F28" s="42" t="str">
        <f t="shared" si="10"/>
        <v>C</v>
      </c>
      <c r="G28" s="45"/>
      <c r="H28" s="40" t="s">
        <v>3</v>
      </c>
      <c r="I28" s="34" t="str">
        <f>SIERREUR(SI($P$2="";""; INDEX(Tableau4[[Réponse 1]:[Réponse 19]];EQUIV($P$2&amp;" Rouge "&amp;"6";Tableau4[Prénom Nom Série Fiche];0);H28));"")</f>
        <v/>
      </c>
      <c r="J28" s="13" t="str">
        <f t="shared" si="11"/>
        <v/>
      </c>
      <c r="K28" s="34" t="s">
        <v>5</v>
      </c>
      <c r="L28" s="42" t="str">
        <f t="shared" si="12"/>
        <v>C</v>
      </c>
      <c r="M28" s="45"/>
      <c r="N28" s="40" t="s">
        <v>3</v>
      </c>
      <c r="O28" s="34" t="str">
        <f>SIERREUR(SI($P$2="";""; INDEX(Tableau4[[Réponse 1]:[Réponse 19]];EQUIV($P$2&amp;" Rouge "&amp;"7";Tableau4[Prénom Nom Série Fiche];0);N28));"")</f>
        <v/>
      </c>
      <c r="P28" s="13" t="str">
        <f t="shared" si="13"/>
        <v/>
      </c>
      <c r="Q28" s="34" t="s">
        <v>5</v>
      </c>
      <c r="R28" s="42" t="str">
        <f t="shared" si="14"/>
        <v>B</v>
      </c>
      <c r="S28" s="45"/>
      <c r="T28" s="40" t="s">
        <v>3</v>
      </c>
      <c r="U28" s="34" t="str">
        <f>SIERREUR(SI($P$2="";""; INDEX(Tableau4[[Réponse 1]:[Réponse 19]];EQUIV($P$2&amp;" Rouge "&amp;"8";Tableau4[Prénom Nom Série Fiche];0);T28));"")</f>
        <v/>
      </c>
      <c r="V28" s="13" t="str">
        <f t="shared" si="15"/>
        <v/>
      </c>
      <c r="W28" s="34" t="s">
        <v>5</v>
      </c>
      <c r="X28" s="42" t="str">
        <f t="shared" si="16"/>
        <v>C</v>
      </c>
      <c r="Y28" s="45"/>
    </row>
    <row r="29" spans="2:32" ht="24.95" customHeight="1" x14ac:dyDescent="0.2">
      <c r="B29" s="40" t="s">
        <v>4</v>
      </c>
      <c r="C29" s="34" t="str">
        <f>SIERREUR(SI($P$2="";""; INDEX(Tableau4[[Réponse 1]:[Réponse 19]];EQUIV($P$2&amp;" Rouge "&amp;"5";Tableau4[Prénom Nom Série Fiche];0);B29));"")</f>
        <v/>
      </c>
      <c r="D29" s="13" t="str">
        <f t="shared" si="9"/>
        <v/>
      </c>
      <c r="E29" s="35" t="s">
        <v>5</v>
      </c>
      <c r="F29" s="42" t="str">
        <f t="shared" si="10"/>
        <v>B</v>
      </c>
      <c r="G29" s="45"/>
      <c r="H29" s="40" t="s">
        <v>4</v>
      </c>
      <c r="I29" s="34" t="str">
        <f>SIERREUR(SI($P$2="";""; INDEX(Tableau4[[Réponse 1]:[Réponse 19]];EQUIV($P$2&amp;" Rouge "&amp;"6";Tableau4[Prénom Nom Série Fiche];0);H29));"")</f>
        <v/>
      </c>
      <c r="J29" s="13" t="str">
        <f t="shared" si="11"/>
        <v/>
      </c>
      <c r="K29" s="35" t="s">
        <v>5</v>
      </c>
      <c r="L29" s="42" t="str">
        <f t="shared" si="12"/>
        <v>B</v>
      </c>
      <c r="M29" s="45"/>
      <c r="N29" s="40" t="s">
        <v>4</v>
      </c>
      <c r="O29" s="34" t="str">
        <f>SIERREUR(SI($P$2="";""; INDEX(Tableau4[[Réponse 1]:[Réponse 19]];EQUIV($P$2&amp;" Rouge "&amp;"7";Tableau4[Prénom Nom Série Fiche];0);N29));"")</f>
        <v/>
      </c>
      <c r="P29" s="13" t="str">
        <f t="shared" si="13"/>
        <v/>
      </c>
      <c r="Q29" s="35" t="s">
        <v>5</v>
      </c>
      <c r="R29" s="42" t="str">
        <f t="shared" si="14"/>
        <v>A</v>
      </c>
      <c r="S29" s="45"/>
      <c r="T29" s="40" t="s">
        <v>4</v>
      </c>
      <c r="U29" s="34" t="str">
        <f>SIERREUR(SI($P$2="";""; INDEX(Tableau4[[Réponse 1]:[Réponse 19]];EQUIV($P$2&amp;" Rouge "&amp;"8";Tableau4[Prénom Nom Série Fiche];0);T29));"")</f>
        <v/>
      </c>
      <c r="V29" s="13" t="str">
        <f t="shared" si="15"/>
        <v/>
      </c>
      <c r="W29" s="35" t="s">
        <v>5</v>
      </c>
      <c r="X29" s="42" t="str">
        <f t="shared" si="16"/>
        <v>C</v>
      </c>
      <c r="Y29" s="45"/>
    </row>
    <row r="30" spans="2:32" ht="24.95" customHeight="1" x14ac:dyDescent="0.2">
      <c r="B30" s="40" t="s">
        <v>6</v>
      </c>
      <c r="C30" s="34" t="str">
        <f>SIERREUR(SI($P$2="";""; INDEX(Tableau4[[Réponse 1]:[Réponse 19]];EQUIV($P$2&amp;" Rouge "&amp;"5";Tableau4[Prénom Nom Série Fiche];0);B30));"")</f>
        <v/>
      </c>
      <c r="D30" s="13" t="str">
        <f t="shared" si="9"/>
        <v/>
      </c>
      <c r="E30" s="35" t="s">
        <v>5</v>
      </c>
      <c r="F30" s="42" t="str">
        <f t="shared" si="10"/>
        <v>B</v>
      </c>
      <c r="G30" s="45"/>
      <c r="H30" s="40" t="s">
        <v>6</v>
      </c>
      <c r="I30" s="34" t="str">
        <f>SIERREUR(SI($P$2="";""; INDEX(Tableau4[[Réponse 1]:[Réponse 19]];EQUIV($P$2&amp;" Rouge "&amp;"6";Tableau4[Prénom Nom Série Fiche];0);H30));"")</f>
        <v/>
      </c>
      <c r="J30" s="13" t="str">
        <f t="shared" si="11"/>
        <v/>
      </c>
      <c r="K30" s="35" t="s">
        <v>5</v>
      </c>
      <c r="L30" s="42" t="str">
        <f t="shared" si="12"/>
        <v>B</v>
      </c>
      <c r="M30" s="45"/>
      <c r="N30" s="40" t="s">
        <v>6</v>
      </c>
      <c r="O30" s="34" t="str">
        <f>SIERREUR(SI($P$2="";""; INDEX(Tableau4[[Réponse 1]:[Réponse 19]];EQUIV($P$2&amp;" Rouge "&amp;"7";Tableau4[Prénom Nom Série Fiche];0);N30));"")</f>
        <v/>
      </c>
      <c r="P30" s="13" t="str">
        <f t="shared" si="13"/>
        <v/>
      </c>
      <c r="Q30" s="35" t="s">
        <v>5</v>
      </c>
      <c r="R30" s="42" t="str">
        <f t="shared" si="14"/>
        <v>B</v>
      </c>
      <c r="S30" s="45"/>
      <c r="T30" s="40" t="s">
        <v>6</v>
      </c>
      <c r="U30" s="34" t="str">
        <f>SIERREUR(SI($P$2="";""; INDEX(Tableau4[[Réponse 1]:[Réponse 19]];EQUIV($P$2&amp;" Rouge "&amp;"8";Tableau4[Prénom Nom Série Fiche];0);T30));"")</f>
        <v/>
      </c>
      <c r="V30" s="13" t="str">
        <f t="shared" si="15"/>
        <v/>
      </c>
      <c r="W30" s="35" t="s">
        <v>5</v>
      </c>
      <c r="X30" s="42" t="str">
        <f t="shared" si="16"/>
        <v>C</v>
      </c>
      <c r="Y30" s="45"/>
    </row>
    <row r="31" spans="2:32" ht="24.95" customHeight="1" x14ac:dyDescent="0.2">
      <c r="B31" s="40" t="s">
        <v>7</v>
      </c>
      <c r="C31" s="34" t="str">
        <f>SIERREUR(SI($P$2="";""; INDEX(Tableau4[[Réponse 1]:[Réponse 19]];EQUIV($P$2&amp;" Rouge "&amp;"5";Tableau4[Prénom Nom Série Fiche];0);B31));"")</f>
        <v/>
      </c>
      <c r="D31" s="13" t="str">
        <f t="shared" si="9"/>
        <v/>
      </c>
      <c r="E31" s="35" t="s">
        <v>5</v>
      </c>
      <c r="F31" s="42" t="str">
        <f t="shared" si="10"/>
        <v>C</v>
      </c>
      <c r="G31" s="45"/>
      <c r="H31" s="40" t="s">
        <v>7</v>
      </c>
      <c r="I31" s="34" t="str">
        <f>SIERREUR(SI($P$2="";""; INDEX(Tableau4[[Réponse 1]:[Réponse 19]];EQUIV($P$2&amp;" Rouge "&amp;"6";Tableau4[Prénom Nom Série Fiche];0);H31));"")</f>
        <v/>
      </c>
      <c r="J31" s="13" t="str">
        <f t="shared" si="11"/>
        <v/>
      </c>
      <c r="K31" s="35" t="s">
        <v>5</v>
      </c>
      <c r="L31" s="42" t="str">
        <f t="shared" si="12"/>
        <v>A</v>
      </c>
      <c r="M31" s="45"/>
      <c r="N31" s="40" t="s">
        <v>7</v>
      </c>
      <c r="O31" s="34" t="str">
        <f>SIERREUR(SI($P$2="";""; INDEX(Tableau4[[Réponse 1]:[Réponse 19]];EQUIV($P$2&amp;" Rouge "&amp;"7";Tableau4[Prénom Nom Série Fiche];0);N31));"")</f>
        <v/>
      </c>
      <c r="P31" s="13" t="str">
        <f t="shared" si="13"/>
        <v/>
      </c>
      <c r="Q31" s="35" t="s">
        <v>5</v>
      </c>
      <c r="R31" s="42" t="str">
        <f t="shared" si="14"/>
        <v>A</v>
      </c>
      <c r="S31" s="45"/>
      <c r="T31" s="40" t="s">
        <v>7</v>
      </c>
      <c r="U31" s="34" t="str">
        <f>SIERREUR(SI($P$2="";""; INDEX(Tableau4[[Réponse 1]:[Réponse 19]];EQUIV($P$2&amp;" Rouge "&amp;"8";Tableau4[Prénom Nom Série Fiche];0);T31));"")</f>
        <v/>
      </c>
      <c r="V31" s="13" t="str">
        <f t="shared" si="15"/>
        <v/>
      </c>
      <c r="W31" s="35" t="s">
        <v>5</v>
      </c>
      <c r="X31" s="42" t="str">
        <f t="shared" si="16"/>
        <v>C</v>
      </c>
      <c r="Y31" s="45"/>
    </row>
    <row r="32" spans="2:32" ht="24.95" customHeight="1" x14ac:dyDescent="0.2">
      <c r="B32" s="40" t="s">
        <v>8</v>
      </c>
      <c r="C32" s="34" t="str">
        <f>SIERREUR(SI($P$2="";""; INDEX(Tableau4[[Réponse 1]:[Réponse 19]];EQUIV($P$2&amp;" Rouge "&amp;"5";Tableau4[Prénom Nom Série Fiche];0);B32));"")</f>
        <v/>
      </c>
      <c r="D32" s="13" t="str">
        <f t="shared" si="9"/>
        <v/>
      </c>
      <c r="E32" s="35" t="s">
        <v>5</v>
      </c>
      <c r="F32" s="42" t="str">
        <f t="shared" si="10"/>
        <v>A</v>
      </c>
      <c r="G32" s="45"/>
      <c r="H32" s="40" t="s">
        <v>8</v>
      </c>
      <c r="I32" s="34" t="str">
        <f>SIERREUR(SI($P$2="";""; INDEX(Tableau4[[Réponse 1]:[Réponse 19]];EQUIV($P$2&amp;" Rouge "&amp;"6";Tableau4[Prénom Nom Série Fiche];0);H32));"")</f>
        <v/>
      </c>
      <c r="J32" s="13" t="str">
        <f t="shared" si="11"/>
        <v/>
      </c>
      <c r="K32" s="35" t="s">
        <v>5</v>
      </c>
      <c r="L32" s="42" t="str">
        <f t="shared" si="12"/>
        <v>A</v>
      </c>
      <c r="M32" s="45"/>
      <c r="N32" s="40" t="s">
        <v>8</v>
      </c>
      <c r="O32" s="34" t="str">
        <f>SIERREUR(SI($P$2="";""; INDEX(Tableau4[[Réponse 1]:[Réponse 19]];EQUIV($P$2&amp;" Rouge "&amp;"7";Tableau4[Prénom Nom Série Fiche];0);N32));"")</f>
        <v/>
      </c>
      <c r="P32" s="13" t="str">
        <f t="shared" si="13"/>
        <v/>
      </c>
      <c r="Q32" s="35" t="s">
        <v>5</v>
      </c>
      <c r="R32" s="42" t="str">
        <f t="shared" si="14"/>
        <v>C</v>
      </c>
      <c r="S32" s="45"/>
      <c r="T32" s="40" t="s">
        <v>8</v>
      </c>
      <c r="U32" s="34" t="str">
        <f>SIERREUR(SI($P$2="";""; INDEX(Tableau4[[Réponse 1]:[Réponse 19]];EQUIV($P$2&amp;" Rouge "&amp;"8";Tableau4[Prénom Nom Série Fiche];0);T32));"")</f>
        <v/>
      </c>
      <c r="V32" s="13" t="str">
        <f t="shared" si="15"/>
        <v/>
      </c>
      <c r="W32" s="35" t="s">
        <v>5</v>
      </c>
      <c r="X32" s="42" t="str">
        <f t="shared" si="16"/>
        <v>C</v>
      </c>
      <c r="Y32" s="45"/>
    </row>
    <row r="33" spans="2:25" ht="24.95" customHeight="1" x14ac:dyDescent="0.2">
      <c r="B33" s="40" t="s">
        <v>9</v>
      </c>
      <c r="C33" s="34" t="str">
        <f>SIERREUR(SI($P$2="";""; INDEX(Tableau4[[Réponse 1]:[Réponse 19]];EQUIV($P$2&amp;" Rouge "&amp;"5";Tableau4[Prénom Nom Série Fiche];0);B33));"")</f>
        <v/>
      </c>
      <c r="D33" s="13" t="str">
        <f t="shared" si="9"/>
        <v/>
      </c>
      <c r="E33" s="35" t="s">
        <v>5</v>
      </c>
      <c r="F33" s="42" t="str">
        <f t="shared" si="10"/>
        <v>C</v>
      </c>
      <c r="G33" s="45"/>
      <c r="H33" s="40" t="s">
        <v>9</v>
      </c>
      <c r="I33" s="34" t="str">
        <f>SIERREUR(SI($P$2="";""; INDEX(Tableau4[[Réponse 1]:[Réponse 19]];EQUIV($P$2&amp;" Rouge "&amp;"6";Tableau4[Prénom Nom Série Fiche];0);H33));"")</f>
        <v/>
      </c>
      <c r="J33" s="13" t="str">
        <f t="shared" si="11"/>
        <v/>
      </c>
      <c r="K33" s="35" t="s">
        <v>5</v>
      </c>
      <c r="L33" s="42" t="str">
        <f t="shared" si="12"/>
        <v>B</v>
      </c>
      <c r="M33" s="45"/>
      <c r="N33" s="40" t="s">
        <v>9</v>
      </c>
      <c r="O33" s="34" t="str">
        <f>SIERREUR(SI($P$2="";""; INDEX(Tableau4[[Réponse 1]:[Réponse 19]];EQUIV($P$2&amp;" Rouge "&amp;"7";Tableau4[Prénom Nom Série Fiche];0);N33));"")</f>
        <v/>
      </c>
      <c r="P33" s="13" t="str">
        <f t="shared" si="13"/>
        <v/>
      </c>
      <c r="Q33" s="35" t="s">
        <v>5</v>
      </c>
      <c r="R33" s="42" t="str">
        <f t="shared" si="14"/>
        <v>A</v>
      </c>
      <c r="S33" s="45"/>
      <c r="T33" s="40" t="s">
        <v>9</v>
      </c>
      <c r="U33" s="34" t="str">
        <f>SIERREUR(SI($P$2="";""; INDEX(Tableau4[[Réponse 1]:[Réponse 19]];EQUIV($P$2&amp;" Rouge "&amp;"8";Tableau4[Prénom Nom Série Fiche];0);T33));"")</f>
        <v/>
      </c>
      <c r="V33" s="13" t="str">
        <f t="shared" si="15"/>
        <v/>
      </c>
      <c r="W33" s="35" t="s">
        <v>5</v>
      </c>
      <c r="X33" s="42" t="str">
        <f t="shared" si="16"/>
        <v>A</v>
      </c>
      <c r="Y33" s="45"/>
    </row>
    <row r="34" spans="2:25" ht="24.95" customHeight="1" x14ac:dyDescent="0.2">
      <c r="B34" s="40" t="s">
        <v>10</v>
      </c>
      <c r="C34" s="34" t="str">
        <f>SIERREUR(SI($P$2="";""; INDEX(Tableau4[[Réponse 1]:[Réponse 19]];EQUIV($P$2&amp;" Rouge "&amp;"5";Tableau4[Prénom Nom Série Fiche];0);B34));"")</f>
        <v/>
      </c>
      <c r="D34" s="13" t="str">
        <f t="shared" si="9"/>
        <v/>
      </c>
      <c r="E34" s="35" t="s">
        <v>5</v>
      </c>
      <c r="F34" s="42" t="str">
        <f t="shared" si="10"/>
        <v>C</v>
      </c>
      <c r="G34" s="45"/>
      <c r="H34" s="40" t="s">
        <v>10</v>
      </c>
      <c r="I34" s="34" t="str">
        <f>SIERREUR(SI($P$2="";""; INDEX(Tableau4[[Réponse 1]:[Réponse 19]];EQUIV($P$2&amp;" Rouge "&amp;"6";Tableau4[Prénom Nom Série Fiche];0);H34));"")</f>
        <v/>
      </c>
      <c r="J34" s="13" t="str">
        <f t="shared" si="11"/>
        <v/>
      </c>
      <c r="K34" s="35" t="s">
        <v>5</v>
      </c>
      <c r="L34" s="42" t="str">
        <f t="shared" si="12"/>
        <v>C</v>
      </c>
      <c r="M34" s="45"/>
      <c r="N34" s="40" t="s">
        <v>10</v>
      </c>
      <c r="O34" s="34" t="str">
        <f>SIERREUR(SI($P$2="";""; INDEX(Tableau4[[Réponse 1]:[Réponse 19]];EQUIV($P$2&amp;" Rouge "&amp;"7";Tableau4[Prénom Nom Série Fiche];0);N34));"")</f>
        <v/>
      </c>
      <c r="P34" s="13" t="str">
        <f t="shared" si="13"/>
        <v/>
      </c>
      <c r="Q34" s="35" t="s">
        <v>5</v>
      </c>
      <c r="R34" s="42" t="str">
        <f t="shared" si="14"/>
        <v>B</v>
      </c>
      <c r="S34" s="45"/>
      <c r="T34" s="40" t="s">
        <v>10</v>
      </c>
      <c r="U34" s="34" t="str">
        <f>SIERREUR(SI($P$2="";""; INDEX(Tableau4[[Réponse 1]:[Réponse 19]];EQUIV($P$2&amp;" Rouge "&amp;"8";Tableau4[Prénom Nom Série Fiche];0);T34));"")</f>
        <v/>
      </c>
      <c r="V34" s="13" t="str">
        <f t="shared" si="15"/>
        <v/>
      </c>
      <c r="W34" s="35" t="s">
        <v>5</v>
      </c>
      <c r="X34" s="42" t="str">
        <f t="shared" si="16"/>
        <v>C</v>
      </c>
      <c r="Y34" s="45"/>
    </row>
    <row r="35" spans="2:25" ht="24.95" customHeight="1" x14ac:dyDescent="0.2">
      <c r="B35" s="40" t="s">
        <v>11</v>
      </c>
      <c r="C35" s="34" t="str">
        <f>SIERREUR(SI($P$2="";""; INDEX(Tableau4[[Réponse 1]:[Réponse 19]];EQUIV($P$2&amp;" Rouge "&amp;"5";Tableau4[Prénom Nom Série Fiche];0);B35));"")</f>
        <v/>
      </c>
      <c r="D35" s="13" t="str">
        <f t="shared" si="9"/>
        <v/>
      </c>
      <c r="E35" s="35" t="s">
        <v>5</v>
      </c>
      <c r="F35" s="42" t="str">
        <f t="shared" si="10"/>
        <v>A</v>
      </c>
      <c r="G35" s="45"/>
      <c r="H35" s="40" t="s">
        <v>11</v>
      </c>
      <c r="I35" s="34" t="str">
        <f>SIERREUR(SI($P$2="";""; INDEX(Tableau4[[Réponse 1]:[Réponse 19]];EQUIV($P$2&amp;" Rouge "&amp;"6";Tableau4[Prénom Nom Série Fiche];0);H35));"")</f>
        <v/>
      </c>
      <c r="J35" s="13" t="str">
        <f t="shared" si="11"/>
        <v/>
      </c>
      <c r="K35" s="35" t="s">
        <v>5</v>
      </c>
      <c r="L35" s="42" t="str">
        <f t="shared" si="12"/>
        <v>A</v>
      </c>
      <c r="M35" s="45"/>
      <c r="N35" s="40" t="s">
        <v>11</v>
      </c>
      <c r="O35" s="34" t="str">
        <f>SIERREUR(SI($P$2="";""; INDEX(Tableau4[[Réponse 1]:[Réponse 19]];EQUIV($P$2&amp;" Rouge "&amp;"7";Tableau4[Prénom Nom Série Fiche];0);N35));"")</f>
        <v/>
      </c>
      <c r="P35" s="13" t="str">
        <f t="shared" si="13"/>
        <v/>
      </c>
      <c r="Q35" s="35" t="s">
        <v>5</v>
      </c>
      <c r="R35" s="42" t="str">
        <f t="shared" si="14"/>
        <v>C</v>
      </c>
      <c r="S35" s="45"/>
      <c r="T35" s="40" t="s">
        <v>11</v>
      </c>
      <c r="U35" s="34" t="str">
        <f>SIERREUR(SI($P$2="";""; INDEX(Tableau4[[Réponse 1]:[Réponse 19]];EQUIV($P$2&amp;" Rouge "&amp;"8";Tableau4[Prénom Nom Série Fiche];0);T35));"")</f>
        <v/>
      </c>
      <c r="V35" s="13" t="str">
        <f t="shared" si="15"/>
        <v/>
      </c>
      <c r="W35" s="35" t="s">
        <v>5</v>
      </c>
      <c r="X35" s="42" t="str">
        <f t="shared" si="16"/>
        <v>A</v>
      </c>
      <c r="Y35" s="45"/>
    </row>
    <row r="36" spans="2:25" ht="24.95" customHeight="1" x14ac:dyDescent="0.2">
      <c r="B36" s="40" t="s">
        <v>12</v>
      </c>
      <c r="C36" s="34" t="str">
        <f>SIERREUR(SI($P$2="";""; INDEX(Tableau4[[Réponse 1]:[Réponse 19]];EQUIV($P$2&amp;" Rouge "&amp;"5";Tableau4[Prénom Nom Série Fiche];0);B36));"")</f>
        <v/>
      </c>
      <c r="D36" s="13" t="str">
        <f t="shared" si="9"/>
        <v/>
      </c>
      <c r="E36" s="35" t="s">
        <v>5</v>
      </c>
      <c r="F36" s="42" t="str">
        <f t="shared" si="10"/>
        <v>C</v>
      </c>
      <c r="G36" s="45"/>
      <c r="H36" s="40" t="s">
        <v>12</v>
      </c>
      <c r="I36" s="34" t="str">
        <f>SIERREUR(SI($P$2="";""; INDEX(Tableau4[[Réponse 1]:[Réponse 19]];EQUIV($P$2&amp;" Rouge "&amp;"6";Tableau4[Prénom Nom Série Fiche];0);H36));"")</f>
        <v/>
      </c>
      <c r="J36" s="13" t="str">
        <f t="shared" si="11"/>
        <v/>
      </c>
      <c r="K36" s="35" t="s">
        <v>5</v>
      </c>
      <c r="L36" s="42" t="str">
        <f t="shared" si="12"/>
        <v>B</v>
      </c>
      <c r="M36" s="45"/>
      <c r="N36" s="40" t="s">
        <v>12</v>
      </c>
      <c r="O36" s="34" t="str">
        <f>SIERREUR(SI($P$2="";""; INDEX(Tableau4[[Réponse 1]:[Réponse 19]];EQUIV($P$2&amp;" Rouge "&amp;"7";Tableau4[Prénom Nom Série Fiche];0);N36));"")</f>
        <v/>
      </c>
      <c r="P36" s="13" t="str">
        <f t="shared" si="13"/>
        <v/>
      </c>
      <c r="Q36" s="35" t="s">
        <v>5</v>
      </c>
      <c r="R36" s="42" t="str">
        <f t="shared" si="14"/>
        <v>A</v>
      </c>
      <c r="S36" s="45"/>
      <c r="T36" s="40" t="s">
        <v>12</v>
      </c>
      <c r="U36" s="34" t="str">
        <f>SIERREUR(SI($P$2="";""; INDEX(Tableau4[[Réponse 1]:[Réponse 19]];EQUIV($P$2&amp;" Rouge "&amp;"8";Tableau4[Prénom Nom Série Fiche];0);T36));"")</f>
        <v/>
      </c>
      <c r="V36" s="13" t="str">
        <f t="shared" si="15"/>
        <v/>
      </c>
      <c r="W36" s="35" t="s">
        <v>5</v>
      </c>
      <c r="X36" s="42" t="str">
        <f t="shared" si="16"/>
        <v>C</v>
      </c>
      <c r="Y36" s="45"/>
    </row>
    <row r="37" spans="2:25" ht="24.95" customHeight="1" x14ac:dyDescent="0.2">
      <c r="B37" s="40" t="s">
        <v>13</v>
      </c>
      <c r="C37" s="34" t="str">
        <f>SIERREUR(SI($P$2="";""; INDEX(Tableau4[[Réponse 1]:[Réponse 19]];EQUIV($P$2&amp;" Rouge "&amp;"5";Tableau4[Prénom Nom Série Fiche];0);B37));"")</f>
        <v/>
      </c>
      <c r="D37" s="13" t="str">
        <f t="shared" si="9"/>
        <v/>
      </c>
      <c r="E37" s="40" t="s">
        <v>5</v>
      </c>
      <c r="F37" s="42" t="str">
        <f t="shared" si="10"/>
        <v>C</v>
      </c>
      <c r="G37" s="45"/>
      <c r="H37" s="40" t="s">
        <v>13</v>
      </c>
      <c r="I37" s="34" t="str">
        <f>SIERREUR(SI($P$2="";""; INDEX(Tableau4[[Réponse 1]:[Réponse 19]];EQUIV($P$2&amp;" Rouge "&amp;"6";Tableau4[Prénom Nom Série Fiche];0);H37));"")</f>
        <v/>
      </c>
      <c r="J37" s="13" t="str">
        <f t="shared" si="11"/>
        <v/>
      </c>
      <c r="K37" s="40" t="s">
        <v>5</v>
      </c>
      <c r="L37" s="42" t="str">
        <f t="shared" si="12"/>
        <v>A</v>
      </c>
      <c r="M37" s="45"/>
      <c r="N37" s="40" t="s">
        <v>13</v>
      </c>
      <c r="O37" s="34" t="str">
        <f>SIERREUR(SI($P$2="";""; INDEX(Tableau4[[Réponse 1]:[Réponse 19]];EQUIV($P$2&amp;" Rouge "&amp;"7";Tableau4[Prénom Nom Série Fiche];0);N37));"")</f>
        <v/>
      </c>
      <c r="P37" s="13" t="str">
        <f t="shared" si="13"/>
        <v/>
      </c>
      <c r="Q37" s="40" t="s">
        <v>5</v>
      </c>
      <c r="R37" s="42" t="str">
        <f t="shared" si="14"/>
        <v>C</v>
      </c>
      <c r="S37" s="45"/>
      <c r="T37" s="40" t="s">
        <v>13</v>
      </c>
      <c r="U37" s="34" t="str">
        <f>SIERREUR(SI($P$2="";""; INDEX(Tableau4[[Réponse 1]:[Réponse 19]];EQUIV($P$2&amp;" Rouge "&amp;"8";Tableau4[Prénom Nom Série Fiche];0);T37));"")</f>
        <v/>
      </c>
      <c r="V37" s="13" t="str">
        <f t="shared" si="15"/>
        <v/>
      </c>
      <c r="W37" s="40" t="s">
        <v>5</v>
      </c>
      <c r="X37" s="42" t="str">
        <f t="shared" si="16"/>
        <v>A</v>
      </c>
      <c r="Y37" s="45"/>
    </row>
    <row r="38" spans="2:25" ht="24.95" customHeight="1" x14ac:dyDescent="0.2">
      <c r="B38" s="40" t="s">
        <v>14</v>
      </c>
      <c r="C38" s="34" t="str">
        <f>SIERREUR(SI($P$2="";""; INDEX(Tableau4[[Réponse 1]:[Réponse 19]];EQUIV($P$2&amp;" Rouge "&amp;"5";Tableau4[Prénom Nom Série Fiche];0);B38));"")</f>
        <v/>
      </c>
      <c r="D38" s="13" t="str">
        <f t="shared" si="9"/>
        <v/>
      </c>
      <c r="E38" s="34" t="s">
        <v>5</v>
      </c>
      <c r="F38" s="42" t="str">
        <f t="shared" si="10"/>
        <v>C</v>
      </c>
      <c r="G38" s="45"/>
      <c r="H38" s="40" t="s">
        <v>14</v>
      </c>
      <c r="I38" s="34" t="str">
        <f>SIERREUR(SI($P$2="";""; INDEX(Tableau4[[Réponse 1]:[Réponse 19]];EQUIV($P$2&amp;" Rouge "&amp;"6";Tableau4[Prénom Nom Série Fiche];0);H38));"")</f>
        <v/>
      </c>
      <c r="J38" s="13" t="str">
        <f t="shared" si="11"/>
        <v/>
      </c>
      <c r="K38" s="34" t="s">
        <v>5</v>
      </c>
      <c r="L38" s="42" t="str">
        <f t="shared" si="12"/>
        <v>A</v>
      </c>
      <c r="M38" s="45"/>
      <c r="N38" s="40" t="s">
        <v>14</v>
      </c>
      <c r="O38" s="34" t="str">
        <f>SIERREUR(SI($P$2="";""; INDEX(Tableau4[[Réponse 1]:[Réponse 19]];EQUIV($P$2&amp;" Rouge "&amp;"7";Tableau4[Prénom Nom Série Fiche];0);N38));"")</f>
        <v/>
      </c>
      <c r="P38" s="13" t="str">
        <f t="shared" si="13"/>
        <v/>
      </c>
      <c r="Q38" s="34" t="s">
        <v>5</v>
      </c>
      <c r="R38" s="42" t="str">
        <f t="shared" si="14"/>
        <v>A</v>
      </c>
      <c r="S38" s="45"/>
      <c r="T38" s="40" t="s">
        <v>14</v>
      </c>
      <c r="U38" s="34" t="str">
        <f>SIERREUR(SI($P$2="";""; INDEX(Tableau4[[Réponse 1]:[Réponse 19]];EQUIV($P$2&amp;" Rouge "&amp;"8";Tableau4[Prénom Nom Série Fiche];0);T38));"")</f>
        <v/>
      </c>
      <c r="V38" s="13" t="str">
        <f t="shared" si="15"/>
        <v/>
      </c>
      <c r="W38" s="34" t="s">
        <v>5</v>
      </c>
      <c r="X38" s="42" t="str">
        <f t="shared" si="16"/>
        <v>C</v>
      </c>
      <c r="Y38" s="45"/>
    </row>
    <row r="39" spans="2:25" ht="24.95" customHeight="1" x14ac:dyDescent="0.2">
      <c r="B39" s="40" t="s">
        <v>15</v>
      </c>
      <c r="C39" s="34" t="str">
        <f>SIERREUR(SI($P$2="";""; INDEX(Tableau4[[Réponse 1]:[Réponse 19]];EQUIV($P$2&amp;" Rouge "&amp;"5";Tableau4[Prénom Nom Série Fiche];0);B39));"")</f>
        <v/>
      </c>
      <c r="D39" s="13" t="str">
        <f t="shared" si="9"/>
        <v/>
      </c>
      <c r="E39" s="34" t="s">
        <v>5</v>
      </c>
      <c r="F39" s="42" t="str">
        <f t="shared" si="10"/>
        <v>A</v>
      </c>
      <c r="G39" s="45"/>
      <c r="H39" s="40" t="s">
        <v>15</v>
      </c>
      <c r="I39" s="34" t="str">
        <f>SIERREUR(SI($P$2="";""; INDEX(Tableau4[[Réponse 1]:[Réponse 19]];EQUIV($P$2&amp;" Rouge "&amp;"6";Tableau4[Prénom Nom Série Fiche];0);H39));"")</f>
        <v/>
      </c>
      <c r="J39" s="13" t="str">
        <f t="shared" si="11"/>
        <v/>
      </c>
      <c r="K39" s="34" t="s">
        <v>5</v>
      </c>
      <c r="L39" s="42" t="str">
        <f t="shared" si="12"/>
        <v>A</v>
      </c>
      <c r="M39" s="45"/>
      <c r="N39" s="40" t="s">
        <v>15</v>
      </c>
      <c r="O39" s="34" t="str">
        <f>SIERREUR(SI($P$2="";""; INDEX(Tableau4[[Réponse 1]:[Réponse 19]];EQUIV($P$2&amp;" Rouge "&amp;"7";Tableau4[Prénom Nom Série Fiche];0);N39));"")</f>
        <v/>
      </c>
      <c r="P39" s="13" t="str">
        <f t="shared" si="13"/>
        <v/>
      </c>
      <c r="Q39" s="34" t="s">
        <v>5</v>
      </c>
      <c r="R39" s="42" t="str">
        <f t="shared" si="14"/>
        <v>B</v>
      </c>
      <c r="S39" s="45"/>
      <c r="T39" s="40" t="s">
        <v>15</v>
      </c>
      <c r="U39" s="34" t="str">
        <f>SIERREUR(SI($P$2="";""; INDEX(Tableau4[[Réponse 1]:[Réponse 19]];EQUIV($P$2&amp;" Rouge "&amp;"8";Tableau4[Prénom Nom Série Fiche];0);T39));"")</f>
        <v/>
      </c>
      <c r="V39" s="13" t="str">
        <f t="shared" si="15"/>
        <v/>
      </c>
      <c r="W39" s="34" t="s">
        <v>5</v>
      </c>
      <c r="X39" s="42" t="str">
        <f t="shared" si="16"/>
        <v>B</v>
      </c>
      <c r="Y39" s="45"/>
    </row>
    <row r="40" spans="2:25" ht="24.95" customHeight="1" x14ac:dyDescent="0.2">
      <c r="B40" s="40" t="s">
        <v>16</v>
      </c>
      <c r="C40" s="34" t="str">
        <f>SIERREUR(SI($P$2="";""; INDEX(Tableau4[[Réponse 1]:[Réponse 19]];EQUIV($P$2&amp;" Rouge "&amp;"5";Tableau4[Prénom Nom Série Fiche];0);B40));"")</f>
        <v/>
      </c>
      <c r="D40" s="13" t="str">
        <f t="shared" si="9"/>
        <v/>
      </c>
      <c r="E40" s="35" t="s">
        <v>5</v>
      </c>
      <c r="F40" s="42" t="str">
        <f t="shared" si="10"/>
        <v>A</v>
      </c>
      <c r="G40" s="45"/>
      <c r="H40" s="40" t="s">
        <v>16</v>
      </c>
      <c r="I40" s="34" t="str">
        <f>SIERREUR(SI($P$2="";""; INDEX(Tableau4[[Réponse 1]:[Réponse 19]];EQUIV($P$2&amp;" Rouge "&amp;"6";Tableau4[Prénom Nom Série Fiche];0);H40));"")</f>
        <v/>
      </c>
      <c r="J40" s="13" t="str">
        <f t="shared" si="11"/>
        <v/>
      </c>
      <c r="K40" s="35" t="s">
        <v>5</v>
      </c>
      <c r="L40" s="42" t="str">
        <f t="shared" si="12"/>
        <v>B</v>
      </c>
      <c r="M40" s="45"/>
      <c r="N40" s="40" t="s">
        <v>16</v>
      </c>
      <c r="O40" s="34" t="str">
        <f>SIERREUR(SI($P$2="";""; INDEX(Tableau4[[Réponse 1]:[Réponse 19]];EQUIV($P$2&amp;" Rouge "&amp;"7";Tableau4[Prénom Nom Série Fiche];0);N40));"")</f>
        <v/>
      </c>
      <c r="P40" s="13" t="str">
        <f t="shared" si="13"/>
        <v/>
      </c>
      <c r="Q40" s="35" t="s">
        <v>5</v>
      </c>
      <c r="R40" s="42" t="str">
        <f t="shared" si="14"/>
        <v>B</v>
      </c>
      <c r="S40" s="45"/>
      <c r="T40" s="40" t="s">
        <v>16</v>
      </c>
      <c r="U40" s="34" t="str">
        <f>SIERREUR(SI($P$2="";""; INDEX(Tableau4[[Réponse 1]:[Réponse 19]];EQUIV($P$2&amp;" Rouge "&amp;"8";Tableau4[Prénom Nom Série Fiche];0);T40));"")</f>
        <v/>
      </c>
      <c r="V40" s="13" t="str">
        <f t="shared" si="15"/>
        <v/>
      </c>
      <c r="W40" s="35" t="s">
        <v>5</v>
      </c>
      <c r="X40" s="42" t="str">
        <f t="shared" si="16"/>
        <v>A</v>
      </c>
      <c r="Y40" s="45"/>
    </row>
    <row r="41" spans="2:25" ht="24.95" customHeight="1" x14ac:dyDescent="0.2">
      <c r="B41" s="40" t="s">
        <v>17</v>
      </c>
      <c r="C41" s="34" t="str">
        <f>SIERREUR(SI($P$2="";""; INDEX(Tableau4[[Réponse 1]:[Réponse 19]];EQUIV($P$2&amp;" Rouge "&amp;"5";Tableau4[Prénom Nom Série Fiche];0);B41));"")</f>
        <v/>
      </c>
      <c r="D41" s="13" t="str">
        <f t="shared" si="9"/>
        <v/>
      </c>
      <c r="E41" s="35" t="s">
        <v>5</v>
      </c>
      <c r="F41" s="42" t="str">
        <f t="shared" si="10"/>
        <v>C</v>
      </c>
      <c r="G41" s="45"/>
      <c r="H41" s="40" t="s">
        <v>17</v>
      </c>
      <c r="I41" s="34" t="str">
        <f>SIERREUR(SI($P$2="";""; INDEX(Tableau4[[Réponse 1]:[Réponse 19]];EQUIV($P$2&amp;" Rouge "&amp;"6";Tableau4[Prénom Nom Série Fiche];0);H41));"")</f>
        <v/>
      </c>
      <c r="J41" s="13" t="str">
        <f t="shared" si="11"/>
        <v/>
      </c>
      <c r="K41" s="35" t="s">
        <v>5</v>
      </c>
      <c r="L41" s="42" t="str">
        <f t="shared" si="12"/>
        <v>C</v>
      </c>
      <c r="N41" s="40" t="s">
        <v>17</v>
      </c>
      <c r="O41" s="34" t="str">
        <f>SIERREUR(SI($P$2="";""; INDEX(Tableau4[[Réponse 1]:[Réponse 19]];EQUIV($P$2&amp;" Rouge "&amp;"7";Tableau4[Prénom Nom Série Fiche];0);N41));"")</f>
        <v/>
      </c>
      <c r="P41" s="13" t="str">
        <f t="shared" si="13"/>
        <v/>
      </c>
      <c r="Q41" s="35" t="s">
        <v>5</v>
      </c>
      <c r="R41" s="42" t="str">
        <f t="shared" si="14"/>
        <v>C</v>
      </c>
      <c r="S41" s="45"/>
      <c r="T41" s="40" t="s">
        <v>17</v>
      </c>
      <c r="U41" s="34" t="str">
        <f>SIERREUR(SI($P$2="";""; INDEX(Tableau4[[Réponse 1]:[Réponse 19]];EQUIV($P$2&amp;" Rouge "&amp;"8";Tableau4[Prénom Nom Série Fiche];0);T41));"")</f>
        <v/>
      </c>
      <c r="V41" s="13" t="str">
        <f t="shared" si="15"/>
        <v/>
      </c>
      <c r="W41" s="35" t="s">
        <v>5</v>
      </c>
      <c r="X41" s="42" t="str">
        <f t="shared" si="16"/>
        <v>B</v>
      </c>
      <c r="Y41" s="45"/>
    </row>
    <row r="42" spans="2:25" ht="15" customHeight="1" x14ac:dyDescent="0.2">
      <c r="M42" s="45"/>
      <c r="Y42" s="45"/>
    </row>
    <row r="43" spans="2:25" ht="24.95" customHeight="1" x14ac:dyDescent="0.2">
      <c r="B43" s="69" t="s">
        <v>18</v>
      </c>
      <c r="C43" s="69"/>
      <c r="D43" s="73"/>
      <c r="E43" s="74"/>
      <c r="G43" s="45"/>
      <c r="H43" s="69" t="s">
        <v>18</v>
      </c>
      <c r="I43" s="69"/>
      <c r="J43" s="69"/>
      <c r="K43" s="69"/>
      <c r="N43" s="69" t="s">
        <v>18</v>
      </c>
      <c r="O43" s="69"/>
      <c r="P43" s="69"/>
      <c r="Q43" s="69"/>
      <c r="S43" s="45"/>
      <c r="T43" s="69" t="s">
        <v>18</v>
      </c>
      <c r="U43" s="69"/>
      <c r="V43" s="69"/>
      <c r="W43" s="69"/>
      <c r="Y43" s="45"/>
    </row>
    <row r="44" spans="2:25" ht="24.95" customHeight="1" x14ac:dyDescent="0.2">
      <c r="B44" s="70" t="str">
        <f>"Nombre de bonnes réponses : "&amp;NB.SI(D27:D41;"ü")&amp;"/"&amp;NB.SI(D27:D41;"ü")+NB.SI(D27:D41;"L")</f>
        <v>Nombre de bonnes réponses : 0/0</v>
      </c>
      <c r="C44" s="71"/>
      <c r="D44" s="71"/>
      <c r="E44" s="72"/>
      <c r="H44" s="70" t="str">
        <f>"Nombre de bonnes réponses : "&amp;NB.SI(J27:J41;"ü")&amp;"/"&amp;NB.SI(J27:J41;"ü")+NB.SI(J27:J41;"L")</f>
        <v>Nombre de bonnes réponses : 0/0</v>
      </c>
      <c r="I44" s="71"/>
      <c r="J44" s="71"/>
      <c r="K44" s="72"/>
      <c r="N44" s="70" t="str">
        <f>"Nombre de bonnes réponses : "&amp;NB.SI(P27:P41;"ü")&amp;"/"&amp;NB.SI(P27:P41;"ü")+NB.SI(P27:P41;"L")</f>
        <v>Nombre de bonnes réponses : 0/0</v>
      </c>
      <c r="O44" s="71"/>
      <c r="P44" s="71"/>
      <c r="Q44" s="72"/>
      <c r="T44" s="70" t="str">
        <f>"Nombre de bonnes réponses : "&amp;NB.SI(V27:V41;"ü")&amp;"/"&amp;NB.SI(V27:V41;"ü")+NB.SI(V27:V41;"L")</f>
        <v>Nombre de bonnes réponses : 0/0</v>
      </c>
      <c r="U44" s="71"/>
      <c r="V44" s="71"/>
      <c r="W44" s="72"/>
    </row>
    <row r="45" spans="2:25" ht="15" customHeight="1" x14ac:dyDescent="0.2">
      <c r="M45" s="44"/>
      <c r="Y45" s="45"/>
    </row>
    <row r="46" spans="2:25" ht="24.95" customHeight="1" x14ac:dyDescent="0.2">
      <c r="B46" s="44"/>
      <c r="C46" s="44"/>
      <c r="D46" s="44"/>
      <c r="E46" s="44"/>
      <c r="F46" s="44"/>
      <c r="G46" s="44"/>
      <c r="H46" s="44"/>
      <c r="I46" s="44"/>
      <c r="J46" s="44"/>
      <c r="K46" s="44"/>
      <c r="L46" s="44"/>
      <c r="M46" s="44"/>
      <c r="N46" s="44"/>
      <c r="O46" s="44"/>
    </row>
    <row r="47" spans="2:25" ht="24.95" customHeight="1" x14ac:dyDescent="0.2">
      <c r="B47" s="44"/>
      <c r="C47" s="44"/>
      <c r="D47" s="44"/>
      <c r="E47" s="44"/>
      <c r="F47" s="44"/>
      <c r="G47" s="44"/>
      <c r="H47" s="44"/>
      <c r="I47" s="44"/>
      <c r="J47" s="44"/>
      <c r="K47" s="44"/>
      <c r="L47" s="44"/>
      <c r="M47" s="44"/>
      <c r="N47" s="44"/>
      <c r="O47" s="44"/>
      <c r="P47" s="42"/>
      <c r="Q47" s="42"/>
      <c r="S47" s="42"/>
      <c r="T47" s="42"/>
      <c r="U47" s="42"/>
      <c r="V47" s="42"/>
      <c r="W47" s="42"/>
    </row>
    <row r="48" spans="2:25" ht="24.95" customHeight="1" x14ac:dyDescent="0.2">
      <c r="B48" s="44"/>
      <c r="C48" s="44"/>
      <c r="D48" s="44"/>
      <c r="E48" s="44"/>
      <c r="F48" s="44"/>
      <c r="G48" s="44"/>
      <c r="H48" s="44"/>
      <c r="I48" s="44"/>
      <c r="J48" s="44"/>
      <c r="K48" s="44"/>
      <c r="L48" s="44"/>
      <c r="M48" s="44"/>
      <c r="N48" s="44"/>
      <c r="O48" s="44"/>
      <c r="X48" s="42"/>
    </row>
    <row r="49" spans="2:1025" ht="24.95" customHeight="1" x14ac:dyDescent="0.2">
      <c r="B49" s="44"/>
      <c r="C49" s="44"/>
      <c r="D49" s="44"/>
      <c r="E49" s="44"/>
      <c r="F49" s="44"/>
      <c r="G49" s="44"/>
      <c r="H49" s="44"/>
      <c r="I49" s="44"/>
      <c r="J49" s="44"/>
      <c r="K49" s="44"/>
      <c r="L49" s="44"/>
      <c r="M49" s="44"/>
      <c r="N49" s="44"/>
      <c r="O49" s="44"/>
    </row>
    <row r="50" spans="2:1025" ht="24.95" customHeight="1" x14ac:dyDescent="0.2">
      <c r="B50" s="44"/>
      <c r="C50" s="44"/>
      <c r="D50" s="44"/>
      <c r="E50" s="44"/>
      <c r="F50" s="44"/>
      <c r="G50" s="44"/>
      <c r="H50" s="44"/>
      <c r="I50" s="44"/>
      <c r="J50" s="44"/>
      <c r="K50" s="44"/>
      <c r="L50" s="44"/>
      <c r="M50" s="44"/>
      <c r="N50" s="44"/>
      <c r="O50" s="44"/>
    </row>
    <row r="51" spans="2:1025" s="42" customFormat="1" ht="24.95" customHeight="1" x14ac:dyDescent="0.2">
      <c r="B51" s="44"/>
      <c r="C51" s="44"/>
      <c r="D51" s="44"/>
      <c r="E51" s="44"/>
      <c r="F51" s="44"/>
      <c r="G51" s="44"/>
      <c r="H51" s="44"/>
      <c r="I51" s="44"/>
      <c r="J51" s="44"/>
      <c r="K51" s="44"/>
      <c r="L51" s="44"/>
      <c r="M51" s="44"/>
      <c r="N51" s="44"/>
      <c r="O51" s="44"/>
      <c r="P51" s="41"/>
      <c r="Q51" s="41"/>
      <c r="S51" s="41"/>
      <c r="T51" s="41"/>
      <c r="U51" s="41"/>
      <c r="V51" s="41"/>
      <c r="W51" s="41"/>
      <c r="X51" s="41"/>
      <c r="Y51" s="47"/>
      <c r="AA51" s="41"/>
      <c r="AB51" s="41"/>
      <c r="AC51" s="41"/>
      <c r="AD51" s="41"/>
      <c r="AE51" s="41"/>
      <c r="AF51" s="41"/>
      <c r="AMD51" s="44"/>
      <c r="AME51" s="44"/>
      <c r="AMF51" s="44"/>
      <c r="AMG51" s="44"/>
      <c r="AMH51" s="44"/>
      <c r="AMI51" s="44"/>
      <c r="AMJ51" s="44"/>
      <c r="AMK51" s="44"/>
    </row>
    <row r="52" spans="2:1025" ht="24.95" customHeight="1" x14ac:dyDescent="0.2">
      <c r="B52" s="44"/>
      <c r="C52" s="44"/>
      <c r="D52" s="44"/>
      <c r="E52" s="44"/>
      <c r="F52" s="44"/>
      <c r="G52" s="44"/>
      <c r="H52" s="44"/>
      <c r="I52" s="44"/>
      <c r="J52" s="44"/>
      <c r="K52" s="44"/>
      <c r="L52" s="44"/>
      <c r="M52" s="44"/>
      <c r="N52" s="44"/>
      <c r="O52" s="44"/>
    </row>
    <row r="53" spans="2:1025" ht="24.95" customHeight="1" x14ac:dyDescent="0.2">
      <c r="B53" s="44"/>
      <c r="C53" s="44"/>
      <c r="D53" s="44"/>
      <c r="E53" s="44"/>
      <c r="F53" s="44"/>
      <c r="G53" s="44"/>
      <c r="H53" s="44"/>
      <c r="I53" s="44"/>
      <c r="J53" s="44"/>
      <c r="K53" s="44"/>
      <c r="L53" s="44"/>
      <c r="M53" s="44"/>
      <c r="N53" s="44"/>
      <c r="O53" s="44"/>
      <c r="AA53" s="42"/>
      <c r="AB53" s="42"/>
      <c r="AC53" s="42"/>
      <c r="AD53" s="42"/>
      <c r="AE53" s="42"/>
      <c r="AF53" s="42"/>
    </row>
    <row r="54" spans="2:1025" ht="24.95" customHeight="1" x14ac:dyDescent="0.2">
      <c r="B54" s="44"/>
      <c r="C54" s="44"/>
      <c r="D54" s="44"/>
      <c r="E54" s="44"/>
      <c r="F54" s="44"/>
      <c r="G54" s="44"/>
      <c r="H54" s="44"/>
      <c r="I54" s="44"/>
      <c r="J54" s="44"/>
      <c r="K54" s="44"/>
      <c r="L54" s="44"/>
      <c r="M54" s="44"/>
      <c r="N54" s="44"/>
      <c r="O54" s="44"/>
    </row>
    <row r="55" spans="2:1025" ht="24.95" customHeight="1" x14ac:dyDescent="0.2">
      <c r="B55" s="44"/>
      <c r="C55" s="44"/>
      <c r="D55" s="44"/>
      <c r="E55" s="44"/>
      <c r="F55" s="44"/>
      <c r="G55" s="44"/>
      <c r="H55" s="44"/>
      <c r="I55" s="44"/>
      <c r="J55" s="44"/>
      <c r="K55" s="44"/>
      <c r="L55" s="44"/>
      <c r="M55" s="44"/>
      <c r="N55" s="44"/>
      <c r="O55" s="44"/>
    </row>
    <row r="56" spans="2:1025" ht="24.95" customHeight="1" x14ac:dyDescent="0.2">
      <c r="B56" s="44"/>
      <c r="C56" s="44"/>
      <c r="D56" s="44"/>
      <c r="E56" s="44"/>
      <c r="F56" s="44"/>
      <c r="G56" s="44"/>
      <c r="H56" s="44"/>
      <c r="I56" s="44"/>
      <c r="J56" s="44"/>
      <c r="K56" s="44"/>
      <c r="L56" s="44"/>
      <c r="M56" s="44"/>
      <c r="N56" s="44"/>
      <c r="O56" s="44"/>
    </row>
    <row r="57" spans="2:1025" ht="24.95" customHeight="1" x14ac:dyDescent="0.2">
      <c r="B57" s="44"/>
      <c r="C57" s="44"/>
      <c r="D57" s="44"/>
      <c r="E57" s="44"/>
      <c r="F57" s="44"/>
      <c r="G57" s="44"/>
      <c r="H57" s="44"/>
      <c r="I57" s="44"/>
      <c r="J57" s="44"/>
      <c r="K57" s="44"/>
      <c r="L57" s="44"/>
      <c r="M57" s="44"/>
      <c r="N57" s="44"/>
      <c r="O57" s="44"/>
      <c r="P57" s="43"/>
      <c r="Q57" s="43"/>
      <c r="R57" s="47"/>
      <c r="S57" s="43"/>
      <c r="T57" s="43"/>
      <c r="U57" s="43"/>
      <c r="V57" s="43"/>
      <c r="W57" s="43"/>
    </row>
    <row r="58" spans="2:1025" ht="24.95" customHeight="1" x14ac:dyDescent="0.2">
      <c r="B58" s="44"/>
      <c r="C58" s="44"/>
      <c r="D58" s="44"/>
      <c r="E58" s="44"/>
      <c r="F58" s="44"/>
      <c r="G58" s="44"/>
      <c r="H58" s="44"/>
      <c r="I58" s="44"/>
      <c r="J58" s="44"/>
      <c r="K58" s="44"/>
      <c r="L58" s="44"/>
      <c r="M58" s="44"/>
      <c r="N58" s="44"/>
      <c r="O58" s="44"/>
      <c r="X58" s="43"/>
    </row>
    <row r="59" spans="2:1025" ht="24.95" customHeight="1" x14ac:dyDescent="0.2">
      <c r="B59" s="44"/>
      <c r="C59" s="44"/>
      <c r="D59" s="44"/>
      <c r="E59" s="44"/>
      <c r="F59" s="44"/>
      <c r="G59" s="44"/>
      <c r="H59" s="44"/>
      <c r="I59" s="44"/>
      <c r="J59" s="44"/>
      <c r="K59" s="44"/>
      <c r="L59" s="44"/>
      <c r="M59" s="44"/>
      <c r="N59" s="44"/>
      <c r="O59" s="44"/>
      <c r="P59" s="43"/>
      <c r="Q59" s="43"/>
      <c r="R59" s="47"/>
      <c r="S59" s="43"/>
      <c r="T59" s="43"/>
      <c r="U59" s="43"/>
      <c r="V59" s="43"/>
      <c r="W59" s="43"/>
    </row>
    <row r="60" spans="2:1025" ht="24.95" customHeight="1" x14ac:dyDescent="0.2">
      <c r="B60" s="44"/>
      <c r="C60" s="44"/>
      <c r="D60" s="44"/>
      <c r="E60" s="44"/>
      <c r="F60" s="44"/>
      <c r="G60" s="44"/>
      <c r="H60" s="44"/>
      <c r="I60" s="44"/>
      <c r="J60" s="44"/>
      <c r="K60" s="44"/>
      <c r="L60" s="44"/>
      <c r="M60" s="44"/>
      <c r="N60" s="44"/>
      <c r="O60" s="44"/>
      <c r="P60" s="43"/>
      <c r="Q60" s="43"/>
      <c r="R60" s="47"/>
      <c r="S60" s="43"/>
      <c r="T60" s="43"/>
      <c r="U60" s="43"/>
      <c r="V60" s="43"/>
      <c r="W60" s="43"/>
      <c r="X60" s="43"/>
    </row>
    <row r="61" spans="2:1025" s="43" customFormat="1" ht="24.95" customHeight="1" x14ac:dyDescent="0.2">
      <c r="B61" s="44"/>
      <c r="C61" s="44"/>
      <c r="D61" s="44"/>
      <c r="E61" s="44"/>
      <c r="F61" s="44"/>
      <c r="G61" s="44"/>
      <c r="H61" s="44"/>
      <c r="I61" s="44"/>
      <c r="J61" s="44"/>
      <c r="K61" s="44"/>
      <c r="L61" s="44"/>
      <c r="M61" s="44"/>
      <c r="N61" s="44"/>
      <c r="O61" s="44"/>
      <c r="R61" s="47"/>
      <c r="AA61" s="41"/>
      <c r="AB61" s="41"/>
      <c r="AC61" s="41"/>
      <c r="AD61" s="41"/>
      <c r="AE61" s="41"/>
      <c r="AF61" s="41"/>
      <c r="AMD61" s="44"/>
      <c r="AME61" s="44"/>
      <c r="AMF61" s="44"/>
      <c r="AMG61" s="44"/>
      <c r="AMH61" s="44"/>
      <c r="AMI61" s="44"/>
      <c r="AMJ61" s="44"/>
      <c r="AMK61" s="44"/>
    </row>
    <row r="62" spans="2:1025" ht="24.95" customHeight="1" x14ac:dyDescent="0.2">
      <c r="B62" s="44"/>
      <c r="C62" s="44"/>
      <c r="D62" s="44"/>
      <c r="E62" s="44"/>
      <c r="F62" s="44"/>
      <c r="G62" s="44"/>
      <c r="H62" s="44"/>
      <c r="I62" s="44"/>
      <c r="J62" s="44"/>
      <c r="K62" s="44"/>
      <c r="L62" s="44"/>
      <c r="M62" s="44"/>
      <c r="N62" s="44"/>
      <c r="O62" s="44"/>
      <c r="P62" s="43"/>
      <c r="Q62" s="43"/>
      <c r="R62" s="47"/>
      <c r="S62" s="43"/>
      <c r="T62" s="43"/>
      <c r="U62" s="43"/>
      <c r="V62" s="43"/>
      <c r="W62" s="43"/>
      <c r="X62" s="43"/>
    </row>
    <row r="63" spans="2:1025" s="43" customFormat="1" ht="24.95" customHeight="1" x14ac:dyDescent="0.2">
      <c r="B63" s="44"/>
      <c r="C63" s="44"/>
      <c r="D63" s="44"/>
      <c r="E63" s="44"/>
      <c r="F63" s="44"/>
      <c r="G63" s="44"/>
      <c r="H63" s="44"/>
      <c r="I63" s="44"/>
      <c r="J63" s="44"/>
      <c r="K63" s="44"/>
      <c r="L63" s="44"/>
      <c r="M63" s="41"/>
      <c r="N63" s="44"/>
      <c r="O63" s="44"/>
      <c r="P63" s="41"/>
      <c r="Q63" s="41"/>
      <c r="R63" s="42"/>
      <c r="S63" s="41"/>
      <c r="T63" s="41"/>
      <c r="U63" s="41"/>
      <c r="V63" s="41"/>
      <c r="W63" s="41"/>
      <c r="AMD63" s="44"/>
      <c r="AME63" s="44"/>
      <c r="AMF63" s="44"/>
      <c r="AMG63" s="44"/>
      <c r="AMH63" s="44"/>
      <c r="AMI63" s="44"/>
      <c r="AMJ63" s="44"/>
      <c r="AMK63" s="44"/>
    </row>
    <row r="64" spans="2:1025" s="43" customFormat="1" ht="24.95" customHeight="1" x14ac:dyDescent="0.2">
      <c r="B64" s="41"/>
      <c r="C64" s="41"/>
      <c r="D64" s="41"/>
      <c r="E64" s="41"/>
      <c r="F64" s="42"/>
      <c r="G64" s="41"/>
      <c r="H64" s="41"/>
      <c r="I64" s="41"/>
      <c r="J64" s="41"/>
      <c r="K64" s="41"/>
      <c r="L64" s="42"/>
      <c r="M64" s="41"/>
      <c r="N64" s="41"/>
      <c r="O64" s="41"/>
      <c r="P64" s="41"/>
      <c r="Q64" s="41"/>
      <c r="R64" s="42"/>
      <c r="S64" s="41"/>
      <c r="T64" s="41"/>
      <c r="U64" s="41"/>
      <c r="V64" s="41"/>
      <c r="W64" s="41"/>
      <c r="X64" s="41"/>
      <c r="AA64" s="41"/>
      <c r="AB64" s="41"/>
      <c r="AC64" s="41"/>
      <c r="AD64" s="41"/>
      <c r="AE64" s="41"/>
      <c r="AF64" s="41"/>
      <c r="AMD64" s="44"/>
      <c r="AME64" s="44"/>
      <c r="AMF64" s="44"/>
      <c r="AMG64" s="44"/>
      <c r="AMH64" s="44"/>
      <c r="AMI64" s="44"/>
      <c r="AMJ64" s="44"/>
      <c r="AMK64" s="44"/>
    </row>
    <row r="65" spans="2:1025" s="43" customFormat="1" ht="24.95" customHeight="1" x14ac:dyDescent="0.2">
      <c r="B65" s="41"/>
      <c r="C65" s="41"/>
      <c r="D65" s="41"/>
      <c r="E65" s="41"/>
      <c r="F65" s="42"/>
      <c r="G65" s="41"/>
      <c r="H65" s="41"/>
      <c r="I65" s="41"/>
      <c r="J65" s="41"/>
      <c r="K65" s="41"/>
      <c r="L65" s="42"/>
      <c r="M65" s="41"/>
      <c r="N65" s="41"/>
      <c r="O65" s="41"/>
      <c r="P65" s="41"/>
      <c r="Q65" s="41"/>
      <c r="R65" s="42"/>
      <c r="S65" s="41"/>
      <c r="T65" s="41"/>
      <c r="U65" s="41"/>
      <c r="V65" s="41"/>
      <c r="W65" s="41"/>
      <c r="X65" s="41"/>
      <c r="AMD65" s="44"/>
      <c r="AME65" s="44"/>
      <c r="AMF65" s="44"/>
      <c r="AMG65" s="44"/>
      <c r="AMH65" s="44"/>
      <c r="AMI65" s="44"/>
      <c r="AMJ65" s="44"/>
      <c r="AMK65" s="44"/>
    </row>
    <row r="66" spans="2:1025" s="43" customFormat="1" ht="24.95" customHeight="1" x14ac:dyDescent="0.2">
      <c r="B66" s="41"/>
      <c r="C66" s="41"/>
      <c r="D66" s="41"/>
      <c r="E66" s="41"/>
      <c r="F66" s="42"/>
      <c r="G66" s="41"/>
      <c r="H66" s="41"/>
      <c r="I66" s="41"/>
      <c r="J66" s="41"/>
      <c r="K66" s="41"/>
      <c r="L66" s="42"/>
      <c r="M66" s="41"/>
      <c r="N66" s="41"/>
      <c r="O66" s="41"/>
      <c r="P66" s="41"/>
      <c r="Q66" s="41"/>
      <c r="R66" s="42"/>
      <c r="S66" s="41"/>
      <c r="T66" s="41"/>
      <c r="U66" s="41"/>
      <c r="V66" s="41"/>
      <c r="W66" s="41"/>
      <c r="X66" s="41"/>
      <c r="AMD66" s="44"/>
      <c r="AME66" s="44"/>
      <c r="AMF66" s="44"/>
      <c r="AMG66" s="44"/>
      <c r="AMH66" s="44"/>
      <c r="AMI66" s="44"/>
      <c r="AMJ66" s="44"/>
      <c r="AMK66" s="44"/>
    </row>
    <row r="67" spans="2:1025" ht="24.95" customHeight="1" x14ac:dyDescent="0.2">
      <c r="AA67" s="43"/>
      <c r="AB67" s="43"/>
      <c r="AC67" s="43"/>
      <c r="AD67" s="43"/>
      <c r="AE67" s="43"/>
      <c r="AF67" s="43"/>
    </row>
    <row r="68" spans="2:1025" ht="24.95" customHeight="1" x14ac:dyDescent="0.2">
      <c r="AA68" s="43"/>
      <c r="AB68" s="43"/>
      <c r="AC68" s="43"/>
      <c r="AD68" s="43"/>
      <c r="AE68" s="43"/>
      <c r="AF68" s="43"/>
    </row>
    <row r="69" spans="2:1025" ht="24.95" customHeight="1" x14ac:dyDescent="0.2"/>
    <row r="70" spans="2:1025" ht="24.95" customHeight="1" x14ac:dyDescent="0.2"/>
    <row r="71" spans="2:1025" ht="24.95" customHeight="1" x14ac:dyDescent="0.2"/>
    <row r="72" spans="2:1025" ht="24.95" customHeight="1" x14ac:dyDescent="0.2"/>
    <row r="73" spans="2:1025" ht="24.95" customHeight="1" x14ac:dyDescent="0.2"/>
    <row r="74" spans="2:1025" ht="24.95" customHeight="1" x14ac:dyDescent="0.2"/>
    <row r="75" spans="2:1025" ht="24.95" customHeight="1" x14ac:dyDescent="0.2"/>
    <row r="76" spans="2:1025" ht="24.95" customHeight="1" x14ac:dyDescent="0.2"/>
    <row r="77" spans="2:1025" ht="24.95" customHeight="1" x14ac:dyDescent="0.2"/>
    <row r="78" spans="2:1025" ht="24.95" customHeight="1" x14ac:dyDescent="0.2"/>
    <row r="79" spans="2:1025" ht="24.95" customHeight="1" x14ac:dyDescent="0.2"/>
    <row r="80" spans="2:1025" ht="24.95" customHeight="1" x14ac:dyDescent="0.2"/>
    <row r="81" ht="24.95" customHeight="1" x14ac:dyDescent="0.2"/>
    <row r="82" ht="24.95" customHeight="1" x14ac:dyDescent="0.2"/>
    <row r="83" ht="24.95" customHeight="1" x14ac:dyDescent="0.2"/>
    <row r="84" ht="24.95" customHeight="1" x14ac:dyDescent="0.2"/>
    <row r="85" ht="24.95" customHeight="1" x14ac:dyDescent="0.2"/>
    <row r="86" ht="24.95" customHeight="1" x14ac:dyDescent="0.2"/>
    <row r="87" ht="24.95" customHeight="1" x14ac:dyDescent="0.2"/>
    <row r="88" ht="24.95" customHeight="1" x14ac:dyDescent="0.2"/>
    <row r="89" ht="24.95" customHeight="1" x14ac:dyDescent="0.2"/>
    <row r="90" ht="24.95" customHeight="1" x14ac:dyDescent="0.2"/>
    <row r="91" ht="24.95" customHeight="1" x14ac:dyDescent="0.2"/>
    <row r="92" ht="24.95" customHeight="1" x14ac:dyDescent="0.2"/>
    <row r="93" ht="24.95" customHeight="1" x14ac:dyDescent="0.2"/>
    <row r="94" ht="24.95" customHeight="1" x14ac:dyDescent="0.2"/>
    <row r="95" ht="24.95" customHeight="1" x14ac:dyDescent="0.2"/>
    <row r="96" ht="24.95" customHeight="1" x14ac:dyDescent="0.2"/>
    <row r="97" ht="24.95" customHeight="1" x14ac:dyDescent="0.2"/>
    <row r="98" ht="24.95" customHeight="1" x14ac:dyDescent="0.2"/>
    <row r="99" ht="24.95" customHeight="1" x14ac:dyDescent="0.2"/>
    <row r="100" ht="24.95" customHeight="1" x14ac:dyDescent="0.2"/>
    <row r="101" ht="24.95" customHeight="1" x14ac:dyDescent="0.2"/>
    <row r="102" ht="24.95" customHeight="1" x14ac:dyDescent="0.2"/>
    <row r="103" ht="24.95" customHeight="1" x14ac:dyDescent="0.2"/>
    <row r="104" ht="24.95" customHeight="1" x14ac:dyDescent="0.2"/>
    <row r="105" ht="24.95" customHeight="1" x14ac:dyDescent="0.2"/>
    <row r="106" ht="24.95" customHeight="1" x14ac:dyDescent="0.2"/>
    <row r="107" ht="24.95" customHeight="1" x14ac:dyDescent="0.2"/>
    <row r="108" ht="24.95" customHeight="1" x14ac:dyDescent="0.2"/>
    <row r="109" ht="24.95" customHeight="1" x14ac:dyDescent="0.2"/>
    <row r="110" ht="24.95" customHeight="1" x14ac:dyDescent="0.2"/>
    <row r="111" ht="24.95" customHeight="1" x14ac:dyDescent="0.2"/>
    <row r="112" ht="24.95" customHeight="1" x14ac:dyDescent="0.2"/>
    <row r="113" ht="24.95" customHeight="1" x14ac:dyDescent="0.2"/>
    <row r="114" ht="24.95" customHeight="1" x14ac:dyDescent="0.2"/>
    <row r="115" ht="24.95" customHeight="1" x14ac:dyDescent="0.2"/>
    <row r="116" ht="24.95" customHeight="1" x14ac:dyDescent="0.2"/>
    <row r="117" ht="24.95" customHeight="1" x14ac:dyDescent="0.2"/>
    <row r="118" ht="24.95" customHeight="1" x14ac:dyDescent="0.2"/>
    <row r="119" ht="24.95" customHeight="1" x14ac:dyDescent="0.2"/>
    <row r="120" ht="24.95" customHeight="1" x14ac:dyDescent="0.2"/>
    <row r="121" ht="24.95" customHeight="1" x14ac:dyDescent="0.2"/>
    <row r="122" ht="24.95" customHeight="1" x14ac:dyDescent="0.2"/>
    <row r="123" ht="24.95" customHeight="1" x14ac:dyDescent="0.2"/>
    <row r="124" ht="24.95" customHeight="1" x14ac:dyDescent="0.2"/>
    <row r="125" ht="24.95" customHeight="1" x14ac:dyDescent="0.2"/>
    <row r="126" ht="24.95" customHeight="1" x14ac:dyDescent="0.2"/>
    <row r="127" ht="24.95" customHeight="1" x14ac:dyDescent="0.2"/>
    <row r="128" ht="24.95" customHeight="1" x14ac:dyDescent="0.2"/>
    <row r="129" ht="24.95" customHeight="1" x14ac:dyDescent="0.2"/>
    <row r="130" ht="24.95" customHeight="1" x14ac:dyDescent="0.2"/>
    <row r="131" ht="24.95" customHeight="1" x14ac:dyDescent="0.2"/>
    <row r="132" ht="24.95" customHeight="1" x14ac:dyDescent="0.2"/>
    <row r="133" ht="24.95" customHeight="1" x14ac:dyDescent="0.2"/>
    <row r="134" ht="24.95" customHeight="1" x14ac:dyDescent="0.2"/>
    <row r="135" ht="24.95" customHeight="1" x14ac:dyDescent="0.2"/>
    <row r="136" ht="24.95" customHeight="1" x14ac:dyDescent="0.2"/>
    <row r="137" ht="24.95" customHeight="1" x14ac:dyDescent="0.2"/>
    <row r="138" ht="24.95" customHeight="1" x14ac:dyDescent="0.2"/>
    <row r="139" ht="24.95" customHeight="1" x14ac:dyDescent="0.2"/>
    <row r="140" ht="24.95" customHeight="1" x14ac:dyDescent="0.2"/>
    <row r="141" ht="24.95" customHeight="1" x14ac:dyDescent="0.2"/>
    <row r="142" ht="24.95" customHeight="1" x14ac:dyDescent="0.2"/>
    <row r="143" ht="24.95" customHeight="1" x14ac:dyDescent="0.2"/>
    <row r="144" ht="24.95" customHeight="1" x14ac:dyDescent="0.2"/>
    <row r="145" ht="24.95" customHeight="1" x14ac:dyDescent="0.2"/>
    <row r="146" ht="24.95" customHeight="1" x14ac:dyDescent="0.2"/>
    <row r="147" ht="24.95" customHeight="1" x14ac:dyDescent="0.2"/>
    <row r="148" ht="24.95" customHeight="1" x14ac:dyDescent="0.2"/>
    <row r="149" ht="24.95" customHeight="1" x14ac:dyDescent="0.2"/>
    <row r="150" ht="24.95" customHeight="1" x14ac:dyDescent="0.2"/>
    <row r="151" ht="24.95" customHeight="1" x14ac:dyDescent="0.2"/>
    <row r="152" ht="24.95" customHeight="1" x14ac:dyDescent="0.2"/>
    <row r="153" ht="24.95" customHeight="1" x14ac:dyDescent="0.2"/>
    <row r="154" ht="24.95" customHeight="1" x14ac:dyDescent="0.2"/>
    <row r="155" ht="24.95" customHeight="1" x14ac:dyDescent="0.2"/>
    <row r="156" ht="24.95" customHeight="1" x14ac:dyDescent="0.2"/>
    <row r="157" ht="24.95" customHeight="1" x14ac:dyDescent="0.2"/>
    <row r="158" ht="24.95" customHeight="1" x14ac:dyDescent="0.2"/>
    <row r="159" ht="24.95" customHeight="1" x14ac:dyDescent="0.2"/>
    <row r="160" ht="24.95" customHeight="1" x14ac:dyDescent="0.2"/>
    <row r="161" ht="24.95" customHeight="1" x14ac:dyDescent="0.2"/>
    <row r="162" ht="24.95" customHeight="1" x14ac:dyDescent="0.2"/>
    <row r="163" ht="24.95" customHeight="1" x14ac:dyDescent="0.2"/>
    <row r="164" ht="24.95" customHeight="1" x14ac:dyDescent="0.2"/>
    <row r="165" ht="24.95" customHeight="1" x14ac:dyDescent="0.2"/>
    <row r="166" ht="24.95" customHeight="1" x14ac:dyDescent="0.2"/>
    <row r="167" ht="24.95" customHeight="1" x14ac:dyDescent="0.2"/>
    <row r="168" ht="24.95" customHeight="1" x14ac:dyDescent="0.2"/>
    <row r="169" ht="24.95" customHeight="1" x14ac:dyDescent="0.2"/>
    <row r="170" ht="24.95" customHeight="1" x14ac:dyDescent="0.2"/>
    <row r="171" ht="24.95" customHeight="1" x14ac:dyDescent="0.2"/>
    <row r="172" ht="24.95" customHeight="1" x14ac:dyDescent="0.2"/>
    <row r="173" ht="24.95" customHeight="1" x14ac:dyDescent="0.2"/>
    <row r="174" ht="24.95" customHeight="1" x14ac:dyDescent="0.2"/>
    <row r="175" ht="24.95" customHeight="1" x14ac:dyDescent="0.2"/>
    <row r="176" ht="24.95" customHeight="1" x14ac:dyDescent="0.2"/>
    <row r="177" ht="24.95" customHeight="1" x14ac:dyDescent="0.2"/>
    <row r="178" ht="24.95" customHeight="1" x14ac:dyDescent="0.2"/>
    <row r="179" ht="24.95" customHeight="1" x14ac:dyDescent="0.2"/>
    <row r="180" ht="24.95" customHeight="1" x14ac:dyDescent="0.2"/>
    <row r="181" ht="24.95" customHeight="1" x14ac:dyDescent="0.2"/>
    <row r="182" ht="24.95" customHeight="1" x14ac:dyDescent="0.2"/>
    <row r="183" ht="24.95" customHeight="1" x14ac:dyDescent="0.2"/>
    <row r="184" ht="24.95" customHeight="1" x14ac:dyDescent="0.2"/>
    <row r="185" ht="24.95" customHeight="1" x14ac:dyDescent="0.2"/>
    <row r="186" ht="24.95" customHeight="1" x14ac:dyDescent="0.2"/>
    <row r="187" ht="24.95" customHeight="1" x14ac:dyDescent="0.2"/>
    <row r="188" ht="24.95" customHeight="1" x14ac:dyDescent="0.2"/>
    <row r="189" ht="24.95" customHeight="1" x14ac:dyDescent="0.2"/>
    <row r="190" ht="24.95" customHeight="1" x14ac:dyDescent="0.2"/>
    <row r="191" ht="24.95" customHeight="1" x14ac:dyDescent="0.2"/>
    <row r="192" ht="24.95" customHeight="1" x14ac:dyDescent="0.2"/>
    <row r="193" ht="24.95" customHeight="1" x14ac:dyDescent="0.2"/>
    <row r="194" ht="24.95" customHeight="1" x14ac:dyDescent="0.2"/>
    <row r="195" ht="24.95" customHeight="1" x14ac:dyDescent="0.2"/>
    <row r="196" ht="24.95" customHeight="1" x14ac:dyDescent="0.2"/>
    <row r="197" ht="24.95" customHeight="1" x14ac:dyDescent="0.2"/>
    <row r="198" ht="24.95" customHeight="1" x14ac:dyDescent="0.2"/>
    <row r="199" ht="24.95" customHeight="1" x14ac:dyDescent="0.2"/>
    <row r="200" ht="24.95" customHeight="1" x14ac:dyDescent="0.2"/>
    <row r="201" ht="24.95" customHeight="1" x14ac:dyDescent="0.2"/>
    <row r="202" ht="24.95" customHeight="1" x14ac:dyDescent="0.2"/>
    <row r="203" ht="24.95" customHeight="1" x14ac:dyDescent="0.2"/>
    <row r="204" ht="24.95" customHeight="1" x14ac:dyDescent="0.2"/>
    <row r="205" ht="24.95" customHeight="1" x14ac:dyDescent="0.2"/>
    <row r="206" ht="24.95" customHeight="1" x14ac:dyDescent="0.2"/>
    <row r="207" ht="24.95" customHeight="1" x14ac:dyDescent="0.2"/>
    <row r="208" ht="24.95" customHeight="1" x14ac:dyDescent="0.2"/>
    <row r="209" ht="24.95" customHeight="1" x14ac:dyDescent="0.2"/>
    <row r="210" ht="24.95" customHeight="1" x14ac:dyDescent="0.2"/>
    <row r="211" ht="24.95" customHeight="1" x14ac:dyDescent="0.2"/>
    <row r="212" ht="24.95" customHeight="1" x14ac:dyDescent="0.2"/>
    <row r="213" ht="24.95" customHeight="1" x14ac:dyDescent="0.2"/>
    <row r="214" ht="24.95" customHeight="1" x14ac:dyDescent="0.2"/>
    <row r="215" ht="24.95" customHeight="1" x14ac:dyDescent="0.2"/>
    <row r="216" ht="24.95" customHeight="1" x14ac:dyDescent="0.2"/>
    <row r="217" ht="24.95" customHeight="1" x14ac:dyDescent="0.2"/>
    <row r="218" ht="24.95" customHeight="1" x14ac:dyDescent="0.2"/>
    <row r="219" ht="24.95" customHeight="1" x14ac:dyDescent="0.2"/>
    <row r="220" ht="24.95" customHeight="1" x14ac:dyDescent="0.2"/>
    <row r="221" ht="24.95" customHeight="1" x14ac:dyDescent="0.2"/>
    <row r="222" ht="24.95" customHeight="1" x14ac:dyDescent="0.2"/>
    <row r="223" ht="24.95" customHeight="1" x14ac:dyDescent="0.2"/>
    <row r="224" ht="24.95" customHeight="1" x14ac:dyDescent="0.2"/>
    <row r="225" ht="24.95" customHeight="1" x14ac:dyDescent="0.2"/>
    <row r="226" ht="24.95" customHeight="1" x14ac:dyDescent="0.2"/>
    <row r="227" ht="24.95" customHeight="1" x14ac:dyDescent="0.2"/>
    <row r="228" ht="24.95" customHeight="1" x14ac:dyDescent="0.2"/>
    <row r="229" ht="24.95" customHeight="1" x14ac:dyDescent="0.2"/>
    <row r="230" ht="24.95" customHeight="1" x14ac:dyDescent="0.2"/>
    <row r="231" ht="24.95" customHeight="1" x14ac:dyDescent="0.2"/>
    <row r="232" ht="24.95" customHeight="1" x14ac:dyDescent="0.2"/>
    <row r="233" ht="24.95" customHeight="1" x14ac:dyDescent="0.2"/>
    <row r="234" ht="24.95" customHeight="1" x14ac:dyDescent="0.2"/>
    <row r="235" ht="24.95" customHeight="1" x14ac:dyDescent="0.2"/>
    <row r="236" ht="24.95" customHeight="1" x14ac:dyDescent="0.2"/>
    <row r="237" ht="24.95" customHeight="1" x14ac:dyDescent="0.2"/>
    <row r="238" ht="24.95" customHeight="1" x14ac:dyDescent="0.2"/>
    <row r="239" ht="24.95" customHeight="1" x14ac:dyDescent="0.2"/>
    <row r="240" ht="24.95" customHeight="1" x14ac:dyDescent="0.2"/>
    <row r="241" ht="24.95" customHeight="1" x14ac:dyDescent="0.2"/>
    <row r="242" ht="24.95" customHeight="1" x14ac:dyDescent="0.2"/>
    <row r="243" ht="24.95" customHeight="1" x14ac:dyDescent="0.2"/>
    <row r="244" ht="24.95" customHeight="1" x14ac:dyDescent="0.2"/>
    <row r="245" ht="24.95" customHeight="1" x14ac:dyDescent="0.2"/>
    <row r="246" ht="24.95" customHeight="1" x14ac:dyDescent="0.2"/>
    <row r="247" ht="24.95" customHeight="1" x14ac:dyDescent="0.2"/>
    <row r="248" ht="24.95" customHeight="1" x14ac:dyDescent="0.2"/>
    <row r="249" ht="24.95" customHeight="1" x14ac:dyDescent="0.2"/>
    <row r="250" ht="24.95" customHeight="1" x14ac:dyDescent="0.2"/>
    <row r="251" ht="24.95" customHeight="1" x14ac:dyDescent="0.2"/>
    <row r="252" ht="24.95" customHeight="1" x14ac:dyDescent="0.2"/>
    <row r="253" ht="24.95" customHeight="1" x14ac:dyDescent="0.2"/>
    <row r="254" ht="24.95" customHeight="1" x14ac:dyDescent="0.2"/>
    <row r="255" ht="24.95" customHeight="1" x14ac:dyDescent="0.2"/>
  </sheetData>
  <sheetProtection selectLockedCells="1"/>
  <mergeCells count="42">
    <mergeCell ref="B2:K2"/>
    <mergeCell ref="N2:O2"/>
    <mergeCell ref="P2:Q2"/>
    <mergeCell ref="U2:W2"/>
    <mergeCell ref="B4:E4"/>
    <mergeCell ref="H4:K4"/>
    <mergeCell ref="N4:Q4"/>
    <mergeCell ref="T4:W4"/>
    <mergeCell ref="AA14:AF14"/>
    <mergeCell ref="AA15:AF17"/>
    <mergeCell ref="AA18:AF18"/>
    <mergeCell ref="AA19:AF20"/>
    <mergeCell ref="AA21:AF22"/>
    <mergeCell ref="P22:Q22"/>
    <mergeCell ref="T22:U22"/>
    <mergeCell ref="V22:W22"/>
    <mergeCell ref="B23:E23"/>
    <mergeCell ref="H23:K23"/>
    <mergeCell ref="N23:Q23"/>
    <mergeCell ref="T23:W23"/>
    <mergeCell ref="B22:C22"/>
    <mergeCell ref="D22:E22"/>
    <mergeCell ref="H22:I22"/>
    <mergeCell ref="J22:K22"/>
    <mergeCell ref="N22:O22"/>
    <mergeCell ref="AA23:AF24"/>
    <mergeCell ref="B25:E25"/>
    <mergeCell ref="H25:K25"/>
    <mergeCell ref="N25:Q25"/>
    <mergeCell ref="T25:W25"/>
    <mergeCell ref="P43:Q43"/>
    <mergeCell ref="T43:U43"/>
    <mergeCell ref="V43:W43"/>
    <mergeCell ref="B44:E44"/>
    <mergeCell ref="H44:K44"/>
    <mergeCell ref="N44:Q44"/>
    <mergeCell ref="T44:W44"/>
    <mergeCell ref="B43:C43"/>
    <mergeCell ref="D43:E43"/>
    <mergeCell ref="H43:I43"/>
    <mergeCell ref="J43:K43"/>
    <mergeCell ref="N43:O43"/>
  </mergeCells>
  <conditionalFormatting sqref="D6:D20 J6:J20 P6:P20 V6:V20 D27:D41 J27:J41 P27:P41 V27:V41">
    <cfRule type="containsText" dxfId="13" priority="1" operator="containsText" text="ü">
      <formula>NON(ESTERREUR(CHERCHE("ü";D6)))</formula>
    </cfRule>
    <cfRule type="containsText" dxfId="12" priority="2" operator="containsText" text="L">
      <formula>NON(ESTERREUR(CHERCHE("L";D6)))</formula>
    </cfRule>
  </conditionalFormatting>
  <dataValidations count="1">
    <dataValidation type="list" allowBlank="1" showInputMessage="1" showErrorMessage="1" sqref="P2:Q2" xr:uid="{223A05C8-7693-465F-ABF5-C1C4ACE59100}">
      <formula1>Prénom_Nom</formula1>
    </dataValidation>
  </dataValidations>
  <pageMargins left="0.39374999999999999" right="0.39374999999999999" top="0.39374999999999999" bottom="0.39374999999999999" header="0.51180555555555496" footer="0.51180555555555496"/>
  <pageSetup paperSize="9"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7C452-AC81-4963-85D8-BBD76DDBE89D}">
  <sheetPr codeName="Feuil3">
    <tabColor rgb="FFFF8F33"/>
  </sheetPr>
  <dimension ref="B1:AMK255"/>
  <sheetViews>
    <sheetView zoomScale="70" zoomScaleNormal="70" workbookViewId="0">
      <selection activeCell="P2" sqref="P2:Q2"/>
    </sheetView>
  </sheetViews>
  <sheetFormatPr baseColWidth="10" defaultColWidth="11.5703125" defaultRowHeight="12.75" x14ac:dyDescent="0.2"/>
  <cols>
    <col min="1" max="1" width="5.7109375" style="44" customWidth="1"/>
    <col min="2" max="2" width="10.7109375" style="41" customWidth="1"/>
    <col min="3" max="5" width="12.28515625" style="41" customWidth="1"/>
    <col min="6" max="6" width="8.28515625" style="42" customWidth="1"/>
    <col min="7" max="7" width="5.7109375" style="41" customWidth="1"/>
    <col min="8" max="8" width="10.7109375" style="41" customWidth="1"/>
    <col min="9" max="11" width="12.28515625" style="41" customWidth="1"/>
    <col min="12" max="12" width="8.28515625" style="42" customWidth="1"/>
    <col min="13" max="13" width="5.7109375" style="41" customWidth="1"/>
    <col min="14" max="14" width="10.7109375" style="41" customWidth="1"/>
    <col min="15" max="17" width="12.28515625" style="41" customWidth="1"/>
    <col min="18" max="18" width="8.28515625" style="42" customWidth="1"/>
    <col min="19" max="19" width="5.7109375" style="41" customWidth="1"/>
    <col min="20" max="20" width="10.7109375" style="41" customWidth="1"/>
    <col min="21" max="23" width="12.28515625" style="41" customWidth="1"/>
    <col min="24" max="24" width="8.28515625" style="41" customWidth="1"/>
    <col min="25" max="25" width="5.7109375" style="43" customWidth="1"/>
    <col min="26" max="26" width="5.7109375" style="41" customWidth="1"/>
    <col min="27" max="27" width="48.28515625" style="41" customWidth="1"/>
    <col min="28" max="28" width="13.42578125" style="41" customWidth="1"/>
    <col min="29" max="29" width="17" style="41" customWidth="1"/>
    <col min="30" max="30" width="24" style="41" customWidth="1"/>
    <col min="31" max="31" width="11.28515625" style="41" customWidth="1"/>
    <col min="32" max="32" width="8.5703125" style="41" customWidth="1"/>
    <col min="33" max="1017" width="11.5703125" style="41"/>
    <col min="1018" max="16384" width="11.5703125" style="44"/>
  </cols>
  <sheetData>
    <row r="1" spans="2:1025" ht="9" customHeight="1" thickBot="1" x14ac:dyDescent="0.25"/>
    <row r="2" spans="2:1025" ht="30" customHeight="1" thickBot="1" x14ac:dyDescent="0.25">
      <c r="B2" s="89" t="s">
        <v>191</v>
      </c>
      <c r="C2" s="90"/>
      <c r="D2" s="90"/>
      <c r="E2" s="90"/>
      <c r="F2" s="90"/>
      <c r="G2" s="90"/>
      <c r="H2" s="90"/>
      <c r="I2" s="90"/>
      <c r="J2" s="90"/>
      <c r="K2" s="91"/>
      <c r="L2" s="43"/>
      <c r="N2" s="93" t="s">
        <v>174</v>
      </c>
      <c r="O2" s="94"/>
      <c r="P2" s="95"/>
      <c r="Q2" s="96"/>
      <c r="T2" s="22" t="s">
        <v>179</v>
      </c>
      <c r="U2" s="97"/>
      <c r="V2" s="97"/>
      <c r="W2" s="97"/>
    </row>
    <row r="3" spans="2:1025" ht="15" customHeight="1" x14ac:dyDescent="0.2">
      <c r="B3" s="23"/>
      <c r="M3" s="45"/>
      <c r="AA3" s="44"/>
      <c r="AB3" s="44"/>
      <c r="AC3" s="44"/>
      <c r="AD3" s="44"/>
      <c r="AE3" s="44"/>
      <c r="AF3" s="44"/>
    </row>
    <row r="4" spans="2:1025" ht="30" customHeight="1" x14ac:dyDescent="0.2">
      <c r="B4" s="99" t="s">
        <v>20</v>
      </c>
      <c r="C4" s="99"/>
      <c r="D4" s="99"/>
      <c r="E4" s="99"/>
      <c r="G4" s="45"/>
      <c r="H4" s="99" t="s">
        <v>21</v>
      </c>
      <c r="I4" s="99"/>
      <c r="J4" s="99"/>
      <c r="K4" s="99"/>
      <c r="M4" s="24"/>
      <c r="N4" s="99" t="s">
        <v>22</v>
      </c>
      <c r="O4" s="99"/>
      <c r="P4" s="99"/>
      <c r="Q4" s="99"/>
      <c r="S4" s="45"/>
      <c r="T4" s="99" t="s">
        <v>23</v>
      </c>
      <c r="U4" s="99"/>
      <c r="V4" s="99"/>
      <c r="W4" s="99"/>
      <c r="Y4" s="45"/>
      <c r="AA4" s="25" t="s">
        <v>192</v>
      </c>
      <c r="AB4" s="52" t="s">
        <v>151</v>
      </c>
      <c r="AC4" s="52" t="s">
        <v>152</v>
      </c>
      <c r="AD4" s="52" t="s">
        <v>180</v>
      </c>
      <c r="AE4" s="52" t="s">
        <v>24</v>
      </c>
      <c r="AF4" s="53" t="s">
        <v>25</v>
      </c>
    </row>
    <row r="5" spans="2:1025" s="23" customFormat="1" ht="24.95" customHeight="1" x14ac:dyDescent="0.2">
      <c r="B5" s="40" t="s">
        <v>0</v>
      </c>
      <c r="C5" s="40" t="s">
        <v>1</v>
      </c>
      <c r="D5" s="28" t="s">
        <v>150</v>
      </c>
      <c r="E5" s="40" t="s">
        <v>2</v>
      </c>
      <c r="F5" s="29"/>
      <c r="G5" s="24"/>
      <c r="H5" s="40" t="s">
        <v>0</v>
      </c>
      <c r="I5" s="40" t="s">
        <v>1</v>
      </c>
      <c r="J5" s="28" t="s">
        <v>150</v>
      </c>
      <c r="K5" s="40" t="s">
        <v>2</v>
      </c>
      <c r="L5" s="29"/>
      <c r="M5" s="45"/>
      <c r="N5" s="40" t="s">
        <v>0</v>
      </c>
      <c r="O5" s="40" t="s">
        <v>1</v>
      </c>
      <c r="P5" s="28" t="s">
        <v>150</v>
      </c>
      <c r="Q5" s="40" t="s">
        <v>2</v>
      </c>
      <c r="R5" s="29"/>
      <c r="S5" s="24"/>
      <c r="T5" s="40" t="s">
        <v>0</v>
      </c>
      <c r="U5" s="40" t="s">
        <v>1</v>
      </c>
      <c r="V5" s="28" t="s">
        <v>150</v>
      </c>
      <c r="W5" s="40" t="s">
        <v>2</v>
      </c>
      <c r="Y5" s="24"/>
      <c r="AA5" s="30" t="s">
        <v>26</v>
      </c>
      <c r="AB5" s="31" t="str">
        <f>SI(NB.VIDE(C6:C20)=15;"NON";"OUI")</f>
        <v>NON</v>
      </c>
      <c r="AC5" s="38"/>
      <c r="AD5" s="31" t="str">
        <f>SI(NB.VIDE(C6:C20)=15;0;NB.SI(D6:D20;"ü"))&amp;"/"&amp;15</f>
        <v>0/15</v>
      </c>
      <c r="AE5" s="32">
        <f>SI(NB.VIDE(C6:C20)=15;0;NB.SI(D6:D20;"ü"))/15</f>
        <v>0</v>
      </c>
      <c r="AF5" s="33" t="str">
        <f>SI(AE5&gt;=0,8;"«";"¶")</f>
        <v>¶</v>
      </c>
      <c r="AMD5" s="44"/>
      <c r="AME5" s="44"/>
      <c r="AMF5" s="44"/>
      <c r="AMG5" s="44"/>
      <c r="AMH5" s="44"/>
      <c r="AMI5" s="44"/>
      <c r="AMJ5" s="44"/>
      <c r="AMK5" s="44"/>
    </row>
    <row r="6" spans="2:1025" ht="24.95" customHeight="1" x14ac:dyDescent="0.2">
      <c r="B6" s="40">
        <v>1</v>
      </c>
      <c r="C6" s="34" t="str">
        <f>SIERREUR(SI($P$2="";""; INDEX(Tableau4[[Réponse 1]:[Réponse 19]];EQUIV($P$2&amp;" Orange "&amp;"1";Tableau4[Prénom Nom Série Fiche];0);B6));"")</f>
        <v/>
      </c>
      <c r="D6" s="13" t="str">
        <f t="shared" ref="D6:D20" si="0">SI(C6="";"";SI(C6=INDEX(Orange_1_réponses;B6);"ü";"L"))</f>
        <v/>
      </c>
      <c r="E6" s="34" t="s">
        <v>5</v>
      </c>
      <c r="F6" s="42" t="str">
        <f t="shared" ref="F6:F20" si="1">INDEX(Orange_1_réponses;B6)</f>
        <v>B</v>
      </c>
      <c r="G6" s="45"/>
      <c r="H6" s="40">
        <v>1</v>
      </c>
      <c r="I6" s="34" t="str">
        <f>SIERREUR(SI($P$2="";""; INDEX(Tableau4[[Réponse 1]:[Réponse 19]];EQUIV($P$2&amp;" Orange "&amp;"2";Tableau4[Prénom Nom Série Fiche];0);H6));"")</f>
        <v/>
      </c>
      <c r="J6" s="13" t="str">
        <f t="shared" ref="J6:J20" si="2">SI(I6="";"";SI(I6=INDEX(Orange_2_réponses;H6);"ü";"L"))</f>
        <v/>
      </c>
      <c r="K6" s="34" t="s">
        <v>5</v>
      </c>
      <c r="L6" s="42" t="str">
        <f t="shared" ref="L6:L20" si="3">INDEX(Orange_2_réponses;H6)</f>
        <v>B</v>
      </c>
      <c r="M6" s="45"/>
      <c r="N6" s="40">
        <v>1</v>
      </c>
      <c r="O6" s="34" t="str">
        <f>SIERREUR(SI($P$2="";""; INDEX(Tableau4[[Réponse 1]:[Réponse 19]];EQUIV($P$2&amp;" Orange "&amp;"3";Tableau4[Prénom Nom Série Fiche];0);N6));"")</f>
        <v/>
      </c>
      <c r="P6" s="13" t="str">
        <f t="shared" ref="P6:P20" si="4">SI(O6="";"";SI(O6=INDEX(Orange_3_réponses;N6);"ü";"L"))</f>
        <v/>
      </c>
      <c r="Q6" s="34" t="s">
        <v>5</v>
      </c>
      <c r="R6" s="42" t="str">
        <f t="shared" ref="R6:R20" si="5">INDEX(Orange_3_réponses;N6)</f>
        <v>B</v>
      </c>
      <c r="S6" s="45"/>
      <c r="T6" s="40">
        <v>1</v>
      </c>
      <c r="U6" s="34" t="str">
        <f>SIERREUR(SI($P$2="";""; INDEX(Tableau4[[Réponse 1]:[Réponse 19]];EQUIV($P$2&amp;" Orange "&amp;"4";Tableau4[Prénom Nom Série Fiche];0);T6));"")</f>
        <v/>
      </c>
      <c r="V6" s="13" t="str">
        <f t="shared" ref="V6:V20" si="6">SI(U6="";"";SI(U6=INDEX(Orange_4_réponses;T6);"ü";"L"))</f>
        <v/>
      </c>
      <c r="W6" s="34" t="s">
        <v>5</v>
      </c>
      <c r="X6" s="42" t="str">
        <f t="shared" ref="X6:X20" si="7">INDEX(Orange_4_réponses;T6)</f>
        <v>C</v>
      </c>
      <c r="Y6" s="45"/>
      <c r="AA6" s="30" t="s">
        <v>29</v>
      </c>
      <c r="AB6" s="31" t="str">
        <f>SI(NB.VIDE(I6:I20)=15;"NON";"OUI")</f>
        <v>NON</v>
      </c>
      <c r="AC6" s="39"/>
      <c r="AD6" s="31" t="str">
        <f>SI(NB.VIDE(I6:I20)=15;0;NB.SI(J6:J20;"ü"))&amp;"/"&amp;15</f>
        <v>0/15</v>
      </c>
      <c r="AE6" s="32">
        <f>SI(NB.VIDE(I6:I20)=15;0;NB.SI(J6:J20;"ü"))/15</f>
        <v>0</v>
      </c>
      <c r="AF6" s="33" t="str">
        <f t="shared" ref="AF6:AF12" si="8">SI(AE6&gt;=0,8;"«";"¶")</f>
        <v>¶</v>
      </c>
    </row>
    <row r="7" spans="2:1025" ht="24.95" customHeight="1" x14ac:dyDescent="0.2">
      <c r="B7" s="40" t="s">
        <v>3</v>
      </c>
      <c r="C7" s="34" t="str">
        <f>SIERREUR(SI($P$2="";""; INDEX(Tableau4[[Réponse 1]:[Réponse 19]];EQUIV($P$2&amp;" Orange "&amp;"1";Tableau4[Prénom Nom Série Fiche];0);B7));"")</f>
        <v/>
      </c>
      <c r="D7" s="13" t="str">
        <f t="shared" si="0"/>
        <v/>
      </c>
      <c r="E7" s="34" t="s">
        <v>5</v>
      </c>
      <c r="F7" s="42" t="str">
        <f t="shared" si="1"/>
        <v>B</v>
      </c>
      <c r="G7" s="45"/>
      <c r="H7" s="40" t="s">
        <v>3</v>
      </c>
      <c r="I7" s="34" t="str">
        <f>SIERREUR(SI($P$2="";""; INDEX(Tableau4[[Réponse 1]:[Réponse 19]];EQUIV($P$2&amp;" Orange "&amp;"2";Tableau4[Prénom Nom Série Fiche];0);H7));"")</f>
        <v/>
      </c>
      <c r="J7" s="13" t="str">
        <f t="shared" si="2"/>
        <v/>
      </c>
      <c r="K7" s="34" t="s">
        <v>5</v>
      </c>
      <c r="L7" s="42" t="str">
        <f t="shared" si="3"/>
        <v>C</v>
      </c>
      <c r="M7" s="45"/>
      <c r="N7" s="40" t="s">
        <v>3</v>
      </c>
      <c r="O7" s="34" t="str">
        <f>SIERREUR(SI($P$2="";""; INDEX(Tableau4[[Réponse 1]:[Réponse 19]];EQUIV($P$2&amp;" Orange "&amp;"3";Tableau4[Prénom Nom Série Fiche];0);N7));"")</f>
        <v/>
      </c>
      <c r="P7" s="13" t="str">
        <f t="shared" si="4"/>
        <v/>
      </c>
      <c r="Q7" s="34" t="s">
        <v>5</v>
      </c>
      <c r="R7" s="42" t="str">
        <f t="shared" si="5"/>
        <v>A</v>
      </c>
      <c r="S7" s="45"/>
      <c r="T7" s="40" t="s">
        <v>3</v>
      </c>
      <c r="U7" s="34" t="str">
        <f>SIERREUR(SI($P$2="";""; INDEX(Tableau4[[Réponse 1]:[Réponse 19]];EQUIV($P$2&amp;" Orange "&amp;"4";Tableau4[Prénom Nom Série Fiche];0);T7));"")</f>
        <v/>
      </c>
      <c r="V7" s="13" t="str">
        <f t="shared" si="6"/>
        <v/>
      </c>
      <c r="W7" s="34" t="s">
        <v>5</v>
      </c>
      <c r="X7" s="42" t="str">
        <f t="shared" si="7"/>
        <v>A</v>
      </c>
      <c r="Y7" s="45"/>
      <c r="AA7" s="30" t="s">
        <v>31</v>
      </c>
      <c r="AB7" s="31" t="str">
        <f>SI(NB.VIDE(O6:O20)=15;"NON";"OUI")</f>
        <v>NON</v>
      </c>
      <c r="AC7" s="39"/>
      <c r="AD7" s="31" t="str">
        <f>SI(NB.VIDE(O6:O20)=15;0;NB.SI(P6:P20;"ü"))&amp;"/"&amp;15</f>
        <v>0/15</v>
      </c>
      <c r="AE7" s="32">
        <f>SI(NB.VIDE(O6:O20)=15;0;NB.SI(P6:P20;"ü"))/15</f>
        <v>0</v>
      </c>
      <c r="AF7" s="33" t="str">
        <f t="shared" si="8"/>
        <v>¶</v>
      </c>
    </row>
    <row r="8" spans="2:1025" ht="24.95" customHeight="1" x14ac:dyDescent="0.2">
      <c r="B8" s="40" t="s">
        <v>4</v>
      </c>
      <c r="C8" s="34" t="str">
        <f>SIERREUR(SI($P$2="";""; INDEX(Tableau4[[Réponse 1]:[Réponse 19]];EQUIV($P$2&amp;" Orange "&amp;"1";Tableau4[Prénom Nom Série Fiche];0);B8));"")</f>
        <v/>
      </c>
      <c r="D8" s="13" t="str">
        <f t="shared" si="0"/>
        <v/>
      </c>
      <c r="E8" s="35" t="s">
        <v>5</v>
      </c>
      <c r="F8" s="42" t="str">
        <f t="shared" si="1"/>
        <v>A</v>
      </c>
      <c r="G8" s="45"/>
      <c r="H8" s="40" t="s">
        <v>4</v>
      </c>
      <c r="I8" s="34" t="str">
        <f>SIERREUR(SI($P$2="";""; INDEX(Tableau4[[Réponse 1]:[Réponse 19]];EQUIV($P$2&amp;" Orange "&amp;"2";Tableau4[Prénom Nom Série Fiche];0);H8));"")</f>
        <v/>
      </c>
      <c r="J8" s="13" t="str">
        <f t="shared" si="2"/>
        <v/>
      </c>
      <c r="K8" s="35" t="s">
        <v>5</v>
      </c>
      <c r="L8" s="42" t="str">
        <f t="shared" si="3"/>
        <v>A</v>
      </c>
      <c r="M8" s="45"/>
      <c r="N8" s="40" t="s">
        <v>4</v>
      </c>
      <c r="O8" s="34" t="str">
        <f>SIERREUR(SI($P$2="";""; INDEX(Tableau4[[Réponse 1]:[Réponse 19]];EQUIV($P$2&amp;" Orange "&amp;"3";Tableau4[Prénom Nom Série Fiche];0);N8));"")</f>
        <v/>
      </c>
      <c r="P8" s="13" t="str">
        <f t="shared" si="4"/>
        <v/>
      </c>
      <c r="Q8" s="35" t="s">
        <v>5</v>
      </c>
      <c r="R8" s="42" t="str">
        <f t="shared" si="5"/>
        <v>B</v>
      </c>
      <c r="S8" s="45"/>
      <c r="T8" s="40" t="s">
        <v>4</v>
      </c>
      <c r="U8" s="34" t="str">
        <f>SIERREUR(SI($P$2="";""; INDEX(Tableau4[[Réponse 1]:[Réponse 19]];EQUIV($P$2&amp;" Orange "&amp;"4";Tableau4[Prénom Nom Série Fiche];0);T8));"")</f>
        <v/>
      </c>
      <c r="V8" s="13" t="str">
        <f t="shared" si="6"/>
        <v/>
      </c>
      <c r="W8" s="35" t="s">
        <v>5</v>
      </c>
      <c r="X8" s="42" t="str">
        <f t="shared" si="7"/>
        <v>C</v>
      </c>
      <c r="Y8" s="45"/>
      <c r="AA8" s="36" t="s">
        <v>32</v>
      </c>
      <c r="AB8" s="31" t="str">
        <f>SI(NB.VIDE(U6:U20)=15;"NON";"OUI")</f>
        <v>NON</v>
      </c>
      <c r="AC8" s="39"/>
      <c r="AD8" s="31" t="str">
        <f>SI(NB.VIDE(U6:U20)=15;0;NB.SI(V6:V20;"ü"))&amp;"/"&amp;15</f>
        <v>0/15</v>
      </c>
      <c r="AE8" s="32">
        <f>SI(NB.VIDE(U6:U20)=15;0;NB.SI(V6:V20;"ü"))/15</f>
        <v>0</v>
      </c>
      <c r="AF8" s="33" t="str">
        <f t="shared" si="8"/>
        <v>¶</v>
      </c>
    </row>
    <row r="9" spans="2:1025" ht="24.95" customHeight="1" x14ac:dyDescent="0.2">
      <c r="B9" s="40" t="s">
        <v>6</v>
      </c>
      <c r="C9" s="34" t="str">
        <f>SIERREUR(SI($P$2="";""; INDEX(Tableau4[[Réponse 1]:[Réponse 19]];EQUIV($P$2&amp;" Orange "&amp;"1";Tableau4[Prénom Nom Série Fiche];0);B9));"")</f>
        <v/>
      </c>
      <c r="D9" s="13" t="str">
        <f t="shared" si="0"/>
        <v/>
      </c>
      <c r="E9" s="35" t="s">
        <v>5</v>
      </c>
      <c r="F9" s="42" t="str">
        <f t="shared" si="1"/>
        <v>B</v>
      </c>
      <c r="G9" s="45"/>
      <c r="H9" s="40" t="s">
        <v>6</v>
      </c>
      <c r="I9" s="34" t="str">
        <f>SIERREUR(SI($P$2="";""; INDEX(Tableau4[[Réponse 1]:[Réponse 19]];EQUIV($P$2&amp;" Orange "&amp;"2";Tableau4[Prénom Nom Série Fiche];0);H9));"")</f>
        <v/>
      </c>
      <c r="J9" s="13" t="str">
        <f t="shared" si="2"/>
        <v/>
      </c>
      <c r="K9" s="35" t="s">
        <v>5</v>
      </c>
      <c r="L9" s="42" t="str">
        <f t="shared" si="3"/>
        <v>C</v>
      </c>
      <c r="M9" s="45"/>
      <c r="N9" s="40" t="s">
        <v>6</v>
      </c>
      <c r="O9" s="34" t="str">
        <f>SIERREUR(SI($P$2="";""; INDEX(Tableau4[[Réponse 1]:[Réponse 19]];EQUIV($P$2&amp;" Orange "&amp;"3";Tableau4[Prénom Nom Série Fiche];0);N9));"")</f>
        <v/>
      </c>
      <c r="P9" s="13" t="str">
        <f t="shared" si="4"/>
        <v/>
      </c>
      <c r="Q9" s="35" t="s">
        <v>5</v>
      </c>
      <c r="R9" s="42" t="str">
        <f t="shared" si="5"/>
        <v>A</v>
      </c>
      <c r="S9" s="45"/>
      <c r="T9" s="40" t="s">
        <v>6</v>
      </c>
      <c r="U9" s="34" t="str">
        <f>SIERREUR(SI($P$2="";""; INDEX(Tableau4[[Réponse 1]:[Réponse 19]];EQUIV($P$2&amp;" Orange "&amp;"4";Tableau4[Prénom Nom Série Fiche];0);T9));"")</f>
        <v/>
      </c>
      <c r="V9" s="13" t="str">
        <f t="shared" si="6"/>
        <v/>
      </c>
      <c r="W9" s="35" t="s">
        <v>5</v>
      </c>
      <c r="X9" s="42" t="str">
        <f t="shared" si="7"/>
        <v>B</v>
      </c>
      <c r="Y9" s="45"/>
      <c r="AA9" s="30" t="s">
        <v>33</v>
      </c>
      <c r="AB9" s="31" t="str">
        <f>SI(NB.VIDE(C27:C41)=15;"NON";"OUI")</f>
        <v>NON</v>
      </c>
      <c r="AC9" s="39"/>
      <c r="AD9" s="31" t="str">
        <f>SI(NB.VIDE(C27:C41)=15;0;NB.SI(D27:D41;"ü"))&amp;"/"&amp;15</f>
        <v>0/15</v>
      </c>
      <c r="AE9" s="32">
        <f>SI(NB.VIDE(C27:C41)=15;0;NB.SI(D27:D41;"ü"))/15</f>
        <v>0</v>
      </c>
      <c r="AF9" s="33" t="str">
        <f t="shared" si="8"/>
        <v>¶</v>
      </c>
    </row>
    <row r="10" spans="2:1025" ht="24.95" customHeight="1" x14ac:dyDescent="0.2">
      <c r="B10" s="40" t="s">
        <v>7</v>
      </c>
      <c r="C10" s="34" t="str">
        <f>SIERREUR(SI($P$2="";""; INDEX(Tableau4[[Réponse 1]:[Réponse 19]];EQUIV($P$2&amp;" Orange "&amp;"1";Tableau4[Prénom Nom Série Fiche];0);B10));"")</f>
        <v/>
      </c>
      <c r="D10" s="13" t="str">
        <f t="shared" si="0"/>
        <v/>
      </c>
      <c r="E10" s="35" t="s">
        <v>5</v>
      </c>
      <c r="F10" s="42" t="str">
        <f t="shared" si="1"/>
        <v>C</v>
      </c>
      <c r="G10" s="45"/>
      <c r="H10" s="40" t="s">
        <v>7</v>
      </c>
      <c r="I10" s="34" t="str">
        <f>SIERREUR(SI($P$2="";""; INDEX(Tableau4[[Réponse 1]:[Réponse 19]];EQUIV($P$2&amp;" Orange "&amp;"2";Tableau4[Prénom Nom Série Fiche];0);H10));"")</f>
        <v/>
      </c>
      <c r="J10" s="13" t="str">
        <f t="shared" si="2"/>
        <v/>
      </c>
      <c r="K10" s="35" t="s">
        <v>5</v>
      </c>
      <c r="L10" s="42" t="str">
        <f t="shared" si="3"/>
        <v>C</v>
      </c>
      <c r="M10" s="45"/>
      <c r="N10" s="40" t="s">
        <v>7</v>
      </c>
      <c r="O10" s="34" t="str">
        <f>SIERREUR(SI($P$2="";""; INDEX(Tableau4[[Réponse 1]:[Réponse 19]];EQUIV($P$2&amp;" Orange "&amp;"3";Tableau4[Prénom Nom Série Fiche];0);N10));"")</f>
        <v/>
      </c>
      <c r="P10" s="13" t="str">
        <f t="shared" si="4"/>
        <v/>
      </c>
      <c r="Q10" s="35" t="s">
        <v>5</v>
      </c>
      <c r="R10" s="42" t="str">
        <f t="shared" si="5"/>
        <v>A</v>
      </c>
      <c r="S10" s="45"/>
      <c r="T10" s="40" t="s">
        <v>7</v>
      </c>
      <c r="U10" s="34" t="str">
        <f>SIERREUR(SI($P$2="";""; INDEX(Tableau4[[Réponse 1]:[Réponse 19]];EQUIV($P$2&amp;" Orange "&amp;"4";Tableau4[Prénom Nom Série Fiche];0);T10));"")</f>
        <v/>
      </c>
      <c r="V10" s="13" t="str">
        <f t="shared" si="6"/>
        <v/>
      </c>
      <c r="W10" s="35" t="s">
        <v>5</v>
      </c>
      <c r="X10" s="42" t="str">
        <f t="shared" si="7"/>
        <v>A</v>
      </c>
      <c r="Y10" s="45"/>
      <c r="AA10" s="30" t="s">
        <v>34</v>
      </c>
      <c r="AB10" s="31" t="str">
        <f>SI(NB.VIDE(I27:I41)=15;"NON";"OUI")</f>
        <v>NON</v>
      </c>
      <c r="AC10" s="39"/>
      <c r="AD10" s="31" t="str">
        <f>SI(NB.VIDE(I27:I41)=15;0;NB.SI(J27:J41;"ü"))&amp;"/"&amp;15</f>
        <v>0/15</v>
      </c>
      <c r="AE10" s="32">
        <f>SI(NB.VIDE(I27:I41)=15;0;NB.SI(J27:J41;"ü"))/15</f>
        <v>0</v>
      </c>
      <c r="AF10" s="33" t="str">
        <f t="shared" si="8"/>
        <v>¶</v>
      </c>
    </row>
    <row r="11" spans="2:1025" ht="24.95" customHeight="1" x14ac:dyDescent="0.2">
      <c r="B11" s="40" t="s">
        <v>8</v>
      </c>
      <c r="C11" s="34" t="str">
        <f>SIERREUR(SI($P$2="";""; INDEX(Tableau4[[Réponse 1]:[Réponse 19]];EQUIV($P$2&amp;" Orange "&amp;"1";Tableau4[Prénom Nom Série Fiche];0);B11));"")</f>
        <v/>
      </c>
      <c r="D11" s="13" t="str">
        <f t="shared" si="0"/>
        <v/>
      </c>
      <c r="E11" s="35" t="s">
        <v>5</v>
      </c>
      <c r="F11" s="42" t="str">
        <f t="shared" si="1"/>
        <v>C</v>
      </c>
      <c r="G11" s="45"/>
      <c r="H11" s="40" t="s">
        <v>8</v>
      </c>
      <c r="I11" s="34" t="str">
        <f>SIERREUR(SI($P$2="";""; INDEX(Tableau4[[Réponse 1]:[Réponse 19]];EQUIV($P$2&amp;" Orange "&amp;"2";Tableau4[Prénom Nom Série Fiche];0);H11));"")</f>
        <v/>
      </c>
      <c r="J11" s="13" t="str">
        <f t="shared" si="2"/>
        <v/>
      </c>
      <c r="K11" s="35" t="s">
        <v>5</v>
      </c>
      <c r="L11" s="42" t="str">
        <f t="shared" si="3"/>
        <v>B</v>
      </c>
      <c r="M11" s="45"/>
      <c r="N11" s="40" t="s">
        <v>8</v>
      </c>
      <c r="O11" s="34" t="str">
        <f>SIERREUR(SI($P$2="";""; INDEX(Tableau4[[Réponse 1]:[Réponse 19]];EQUIV($P$2&amp;" Orange "&amp;"3";Tableau4[Prénom Nom Série Fiche];0);N11));"")</f>
        <v/>
      </c>
      <c r="P11" s="13" t="str">
        <f t="shared" si="4"/>
        <v/>
      </c>
      <c r="Q11" s="35" t="s">
        <v>5</v>
      </c>
      <c r="R11" s="42" t="str">
        <f t="shared" si="5"/>
        <v>B</v>
      </c>
      <c r="S11" s="45"/>
      <c r="T11" s="40" t="s">
        <v>8</v>
      </c>
      <c r="U11" s="34" t="str">
        <f>SIERREUR(SI($P$2="";""; INDEX(Tableau4[[Réponse 1]:[Réponse 19]];EQUIV($P$2&amp;" Orange "&amp;"4";Tableau4[Prénom Nom Série Fiche];0);T11));"")</f>
        <v/>
      </c>
      <c r="V11" s="13" t="str">
        <f t="shared" si="6"/>
        <v/>
      </c>
      <c r="W11" s="35" t="s">
        <v>5</v>
      </c>
      <c r="X11" s="42" t="str">
        <f t="shared" si="7"/>
        <v>B</v>
      </c>
      <c r="Y11" s="45"/>
      <c r="AA11" s="30" t="s">
        <v>35</v>
      </c>
      <c r="AB11" s="31" t="str">
        <f>SI(NB.VIDE(O27:O41)=15;"NON";"OUI")</f>
        <v>NON</v>
      </c>
      <c r="AC11" s="39"/>
      <c r="AD11" s="31" t="str">
        <f>SI(NB.VIDE(O27:O41)=15;0;NB.SI(P27:P41;"ü"))&amp;"/"&amp;15</f>
        <v>0/15</v>
      </c>
      <c r="AE11" s="32">
        <f>SI(NB.VIDE(O27:O41)=15;0;NB.SI(P27:P41;"ü"))/15</f>
        <v>0</v>
      </c>
      <c r="AF11" s="33" t="str">
        <f t="shared" si="8"/>
        <v>¶</v>
      </c>
    </row>
    <row r="12" spans="2:1025" ht="24.95" customHeight="1" x14ac:dyDescent="0.2">
      <c r="B12" s="40" t="s">
        <v>9</v>
      </c>
      <c r="C12" s="34" t="str">
        <f>SIERREUR(SI($P$2="";""; INDEX(Tableau4[[Réponse 1]:[Réponse 19]];EQUIV($P$2&amp;" Orange "&amp;"1";Tableau4[Prénom Nom Série Fiche];0);B12));"")</f>
        <v/>
      </c>
      <c r="D12" s="13" t="str">
        <f t="shared" si="0"/>
        <v/>
      </c>
      <c r="E12" s="35" t="s">
        <v>5</v>
      </c>
      <c r="F12" s="42" t="str">
        <f t="shared" si="1"/>
        <v>C</v>
      </c>
      <c r="G12" s="45"/>
      <c r="H12" s="40" t="s">
        <v>9</v>
      </c>
      <c r="I12" s="34" t="str">
        <f>SIERREUR(SI($P$2="";""; INDEX(Tableau4[[Réponse 1]:[Réponse 19]];EQUIV($P$2&amp;" Orange "&amp;"2";Tableau4[Prénom Nom Série Fiche];0);H12));"")</f>
        <v/>
      </c>
      <c r="J12" s="13" t="str">
        <f t="shared" si="2"/>
        <v/>
      </c>
      <c r="K12" s="35" t="s">
        <v>5</v>
      </c>
      <c r="L12" s="42" t="str">
        <f t="shared" si="3"/>
        <v>A</v>
      </c>
      <c r="M12" s="45"/>
      <c r="N12" s="40" t="s">
        <v>9</v>
      </c>
      <c r="O12" s="34" t="str">
        <f>SIERREUR(SI($P$2="";""; INDEX(Tableau4[[Réponse 1]:[Réponse 19]];EQUIV($P$2&amp;" Orange "&amp;"3";Tableau4[Prénom Nom Série Fiche];0);N12));"")</f>
        <v/>
      </c>
      <c r="P12" s="13" t="str">
        <f t="shared" si="4"/>
        <v/>
      </c>
      <c r="Q12" s="35" t="s">
        <v>5</v>
      </c>
      <c r="R12" s="42" t="str">
        <f t="shared" si="5"/>
        <v>B</v>
      </c>
      <c r="S12" s="45"/>
      <c r="T12" s="40" t="s">
        <v>9</v>
      </c>
      <c r="U12" s="34" t="str">
        <f>SIERREUR(SI($P$2="";""; INDEX(Tableau4[[Réponse 1]:[Réponse 19]];EQUIV($P$2&amp;" Orange "&amp;"4";Tableau4[Prénom Nom Série Fiche];0);T12));"")</f>
        <v/>
      </c>
      <c r="V12" s="13" t="str">
        <f t="shared" si="6"/>
        <v/>
      </c>
      <c r="W12" s="35" t="s">
        <v>5</v>
      </c>
      <c r="X12" s="42" t="str">
        <f t="shared" si="7"/>
        <v>B</v>
      </c>
      <c r="Y12" s="45"/>
      <c r="AA12" s="30" t="s">
        <v>36</v>
      </c>
      <c r="AB12" s="31" t="str">
        <f>SI(NB.VIDE(U27:U41)=15;"NON";"OUI")</f>
        <v>NON</v>
      </c>
      <c r="AC12" s="39"/>
      <c r="AD12" s="31" t="str">
        <f>SI(NB.VIDE(U27:U41)=15;0;NB.SI(V27:V41;"ü"))&amp;"/"&amp;15</f>
        <v>0/15</v>
      </c>
      <c r="AE12" s="32">
        <f>SI(NB.VIDE(U27:U41)=15;0;NB.SI(V27:V41;"ü"))/15</f>
        <v>0</v>
      </c>
      <c r="AF12" s="33" t="str">
        <f t="shared" si="8"/>
        <v>¶</v>
      </c>
    </row>
    <row r="13" spans="2:1025" ht="24.95" customHeight="1" x14ac:dyDescent="0.2">
      <c r="B13" s="40" t="s">
        <v>10</v>
      </c>
      <c r="C13" s="34" t="str">
        <f>SIERREUR(SI($P$2="";""; INDEX(Tableau4[[Réponse 1]:[Réponse 19]];EQUIV($P$2&amp;" Orange "&amp;"1";Tableau4[Prénom Nom Série Fiche];0);B13));"")</f>
        <v/>
      </c>
      <c r="D13" s="13" t="str">
        <f t="shared" si="0"/>
        <v/>
      </c>
      <c r="E13" s="35" t="s">
        <v>5</v>
      </c>
      <c r="F13" s="42" t="str">
        <f t="shared" si="1"/>
        <v>B</v>
      </c>
      <c r="G13" s="45"/>
      <c r="H13" s="40" t="s">
        <v>10</v>
      </c>
      <c r="I13" s="34" t="str">
        <f>SIERREUR(SI($P$2="";""; INDEX(Tableau4[[Réponse 1]:[Réponse 19]];EQUIV($P$2&amp;" Orange "&amp;"2";Tableau4[Prénom Nom Série Fiche];0);H13));"")</f>
        <v/>
      </c>
      <c r="J13" s="13" t="str">
        <f t="shared" si="2"/>
        <v/>
      </c>
      <c r="K13" s="35" t="s">
        <v>5</v>
      </c>
      <c r="L13" s="42" t="str">
        <f t="shared" si="3"/>
        <v>C</v>
      </c>
      <c r="M13" s="45"/>
      <c r="N13" s="40" t="s">
        <v>10</v>
      </c>
      <c r="O13" s="34" t="str">
        <f>SIERREUR(SI($P$2="";""; INDEX(Tableau4[[Réponse 1]:[Réponse 19]];EQUIV($P$2&amp;" Orange "&amp;"3";Tableau4[Prénom Nom Série Fiche];0);N13));"")</f>
        <v/>
      </c>
      <c r="P13" s="13" t="str">
        <f t="shared" si="4"/>
        <v/>
      </c>
      <c r="Q13" s="35" t="s">
        <v>5</v>
      </c>
      <c r="R13" s="42" t="str">
        <f t="shared" si="5"/>
        <v>B</v>
      </c>
      <c r="S13" s="45"/>
      <c r="T13" s="40" t="s">
        <v>10</v>
      </c>
      <c r="U13" s="34" t="str">
        <f>SIERREUR(SI($P$2="";""; INDEX(Tableau4[[Réponse 1]:[Réponse 19]];EQUIV($P$2&amp;" Orange "&amp;"4";Tableau4[Prénom Nom Série Fiche];0);T13));"")</f>
        <v/>
      </c>
      <c r="V13" s="13" t="str">
        <f t="shared" si="6"/>
        <v/>
      </c>
      <c r="W13" s="35" t="s">
        <v>5</v>
      </c>
      <c r="X13" s="42" t="str">
        <f t="shared" si="7"/>
        <v>C</v>
      </c>
      <c r="Y13" s="45"/>
      <c r="AB13" s="42"/>
    </row>
    <row r="14" spans="2:1025" ht="24.95" customHeight="1" x14ac:dyDescent="0.2">
      <c r="B14" s="40" t="s">
        <v>11</v>
      </c>
      <c r="C14" s="34" t="str">
        <f>SIERREUR(SI($P$2="";""; INDEX(Tableau4[[Réponse 1]:[Réponse 19]];EQUIV($P$2&amp;" Orange "&amp;"1";Tableau4[Prénom Nom Série Fiche];0);B14));"")</f>
        <v/>
      </c>
      <c r="D14" s="13" t="str">
        <f t="shared" si="0"/>
        <v/>
      </c>
      <c r="E14" s="35" t="s">
        <v>5</v>
      </c>
      <c r="F14" s="42" t="str">
        <f t="shared" si="1"/>
        <v>C</v>
      </c>
      <c r="G14" s="45"/>
      <c r="H14" s="40" t="s">
        <v>11</v>
      </c>
      <c r="I14" s="34" t="str">
        <f>SIERREUR(SI($P$2="";""; INDEX(Tableau4[[Réponse 1]:[Réponse 19]];EQUIV($P$2&amp;" Orange "&amp;"2";Tableau4[Prénom Nom Série Fiche];0);H14));"")</f>
        <v/>
      </c>
      <c r="J14" s="13" t="str">
        <f t="shared" si="2"/>
        <v/>
      </c>
      <c r="K14" s="35" t="s">
        <v>5</v>
      </c>
      <c r="L14" s="42" t="str">
        <f t="shared" si="3"/>
        <v>A</v>
      </c>
      <c r="M14" s="45"/>
      <c r="N14" s="40" t="s">
        <v>11</v>
      </c>
      <c r="O14" s="34" t="str">
        <f>SIERREUR(SI($P$2="";""; INDEX(Tableau4[[Réponse 1]:[Réponse 19]];EQUIV($P$2&amp;" Orange "&amp;"3";Tableau4[Prénom Nom Série Fiche];0);N14));"")</f>
        <v/>
      </c>
      <c r="P14" s="13" t="str">
        <f t="shared" si="4"/>
        <v/>
      </c>
      <c r="Q14" s="35" t="s">
        <v>5</v>
      </c>
      <c r="R14" s="42" t="str">
        <f t="shared" si="5"/>
        <v>C</v>
      </c>
      <c r="S14" s="45"/>
      <c r="T14" s="40" t="s">
        <v>11</v>
      </c>
      <c r="U14" s="34" t="str">
        <f>SIERREUR(SI($P$2="";""; INDEX(Tableau4[[Réponse 1]:[Réponse 19]];EQUIV($P$2&amp;" Orange "&amp;"4";Tableau4[Prénom Nom Série Fiche];0);T14));"")</f>
        <v/>
      </c>
      <c r="V14" s="13" t="str">
        <f t="shared" si="6"/>
        <v/>
      </c>
      <c r="W14" s="35" t="s">
        <v>5</v>
      </c>
      <c r="X14" s="42" t="str">
        <f t="shared" si="7"/>
        <v>B</v>
      </c>
      <c r="Y14" s="45"/>
      <c r="AA14" s="92" t="s">
        <v>143</v>
      </c>
      <c r="AB14" s="92"/>
      <c r="AC14" s="92"/>
      <c r="AD14" s="92"/>
      <c r="AE14" s="92"/>
      <c r="AF14" s="92"/>
    </row>
    <row r="15" spans="2:1025" ht="24.95" customHeight="1" x14ac:dyDescent="0.2">
      <c r="B15" s="40" t="s">
        <v>12</v>
      </c>
      <c r="C15" s="34" t="str">
        <f>SIERREUR(SI($P$2="";""; INDEX(Tableau4[[Réponse 1]:[Réponse 19]];EQUIV($P$2&amp;" Orange "&amp;"1";Tableau4[Prénom Nom Série Fiche];0);B15));"")</f>
        <v/>
      </c>
      <c r="D15" s="13" t="str">
        <f t="shared" si="0"/>
        <v/>
      </c>
      <c r="E15" s="35" t="s">
        <v>5</v>
      </c>
      <c r="F15" s="42" t="str">
        <f t="shared" si="1"/>
        <v>C</v>
      </c>
      <c r="G15" s="45"/>
      <c r="H15" s="40" t="s">
        <v>12</v>
      </c>
      <c r="I15" s="34" t="str">
        <f>SIERREUR(SI($P$2="";""; INDEX(Tableau4[[Réponse 1]:[Réponse 19]];EQUIV($P$2&amp;" Orange "&amp;"2";Tableau4[Prénom Nom Série Fiche];0);H15));"")</f>
        <v/>
      </c>
      <c r="J15" s="13" t="str">
        <f t="shared" si="2"/>
        <v/>
      </c>
      <c r="K15" s="35" t="s">
        <v>5</v>
      </c>
      <c r="L15" s="42" t="str">
        <f t="shared" si="3"/>
        <v>C</v>
      </c>
      <c r="M15" s="45"/>
      <c r="N15" s="40" t="s">
        <v>12</v>
      </c>
      <c r="O15" s="34" t="str">
        <f>SIERREUR(SI($P$2="";""; INDEX(Tableau4[[Réponse 1]:[Réponse 19]];EQUIV($P$2&amp;" Orange "&amp;"3";Tableau4[Prénom Nom Série Fiche];0);N15));"")</f>
        <v/>
      </c>
      <c r="P15" s="13" t="str">
        <f t="shared" si="4"/>
        <v/>
      </c>
      <c r="Q15" s="35" t="s">
        <v>5</v>
      </c>
      <c r="R15" s="42" t="str">
        <f t="shared" si="5"/>
        <v>A</v>
      </c>
      <c r="S15" s="45"/>
      <c r="T15" s="40" t="s">
        <v>12</v>
      </c>
      <c r="U15" s="34" t="str">
        <f>SIERREUR(SI($P$2="";""; INDEX(Tableau4[[Réponse 1]:[Réponse 19]];EQUIV($P$2&amp;" Orange "&amp;"4";Tableau4[Prénom Nom Série Fiche];0);T15));"")</f>
        <v/>
      </c>
      <c r="V15" s="13" t="str">
        <f t="shared" si="6"/>
        <v/>
      </c>
      <c r="W15" s="35" t="s">
        <v>5</v>
      </c>
      <c r="X15" s="42" t="str">
        <f t="shared" si="7"/>
        <v>A</v>
      </c>
      <c r="Y15" s="45"/>
      <c r="AA15" s="80"/>
      <c r="AB15" s="81"/>
      <c r="AC15" s="81"/>
      <c r="AD15" s="81"/>
      <c r="AE15" s="81"/>
      <c r="AF15" s="82"/>
    </row>
    <row r="16" spans="2:1025" ht="24.95" customHeight="1" x14ac:dyDescent="0.2">
      <c r="B16" s="40" t="s">
        <v>13</v>
      </c>
      <c r="C16" s="34" t="str">
        <f>SIERREUR(SI($P$2="";""; INDEX(Tableau4[[Réponse 1]:[Réponse 19]];EQUIV($P$2&amp;" Orange "&amp;"1";Tableau4[Prénom Nom Série Fiche];0);B16));"")</f>
        <v/>
      </c>
      <c r="D16" s="13" t="str">
        <f t="shared" si="0"/>
        <v/>
      </c>
      <c r="E16" s="40" t="s">
        <v>5</v>
      </c>
      <c r="F16" s="42" t="str">
        <f t="shared" si="1"/>
        <v>A</v>
      </c>
      <c r="G16" s="45"/>
      <c r="H16" s="40" t="s">
        <v>13</v>
      </c>
      <c r="I16" s="34" t="str">
        <f>SIERREUR(SI($P$2="";""; INDEX(Tableau4[[Réponse 1]:[Réponse 19]];EQUIV($P$2&amp;" Orange "&amp;"2";Tableau4[Prénom Nom Série Fiche];0);H16));"")</f>
        <v/>
      </c>
      <c r="J16" s="13" t="str">
        <f t="shared" si="2"/>
        <v/>
      </c>
      <c r="K16" s="40" t="s">
        <v>5</v>
      </c>
      <c r="L16" s="42" t="str">
        <f t="shared" si="3"/>
        <v>C</v>
      </c>
      <c r="M16" s="45"/>
      <c r="N16" s="40" t="s">
        <v>13</v>
      </c>
      <c r="O16" s="34" t="str">
        <f>SIERREUR(SI($P$2="";""; INDEX(Tableau4[[Réponse 1]:[Réponse 19]];EQUIV($P$2&amp;" Orange "&amp;"3";Tableau4[Prénom Nom Série Fiche];0);N16));"")</f>
        <v/>
      </c>
      <c r="P16" s="13" t="str">
        <f t="shared" si="4"/>
        <v/>
      </c>
      <c r="Q16" s="40" t="s">
        <v>5</v>
      </c>
      <c r="R16" s="42" t="str">
        <f t="shared" si="5"/>
        <v>C</v>
      </c>
      <c r="S16" s="45"/>
      <c r="T16" s="40" t="s">
        <v>13</v>
      </c>
      <c r="U16" s="34" t="str">
        <f>SIERREUR(SI($P$2="";""; INDEX(Tableau4[[Réponse 1]:[Réponse 19]];EQUIV($P$2&amp;" Orange "&amp;"4";Tableau4[Prénom Nom Série Fiche];0);T16));"")</f>
        <v/>
      </c>
      <c r="V16" s="13" t="str">
        <f t="shared" si="6"/>
        <v/>
      </c>
      <c r="W16" s="40" t="s">
        <v>5</v>
      </c>
      <c r="X16" s="42" t="str">
        <f t="shared" si="7"/>
        <v>C</v>
      </c>
      <c r="Y16" s="45"/>
      <c r="AA16" s="83"/>
      <c r="AB16" s="84"/>
      <c r="AC16" s="84"/>
      <c r="AD16" s="84"/>
      <c r="AE16" s="84"/>
      <c r="AF16" s="85"/>
    </row>
    <row r="17" spans="2:32" ht="24.95" customHeight="1" x14ac:dyDescent="0.2">
      <c r="B17" s="40" t="s">
        <v>14</v>
      </c>
      <c r="C17" s="34" t="str">
        <f>SIERREUR(SI($P$2="";""; INDEX(Tableau4[[Réponse 1]:[Réponse 19]];EQUIV($P$2&amp;" Orange "&amp;"1";Tableau4[Prénom Nom Série Fiche];0);B17));"")</f>
        <v/>
      </c>
      <c r="D17" s="13" t="str">
        <f t="shared" si="0"/>
        <v/>
      </c>
      <c r="E17" s="34" t="s">
        <v>5</v>
      </c>
      <c r="F17" s="42" t="str">
        <f t="shared" si="1"/>
        <v>B</v>
      </c>
      <c r="G17" s="45"/>
      <c r="H17" s="40" t="s">
        <v>14</v>
      </c>
      <c r="I17" s="34" t="str">
        <f>SIERREUR(SI($P$2="";""; INDEX(Tableau4[[Réponse 1]:[Réponse 19]];EQUIV($P$2&amp;" Orange "&amp;"2";Tableau4[Prénom Nom Série Fiche];0);H17));"")</f>
        <v/>
      </c>
      <c r="J17" s="13" t="str">
        <f t="shared" si="2"/>
        <v/>
      </c>
      <c r="K17" s="34" t="s">
        <v>5</v>
      </c>
      <c r="L17" s="42" t="str">
        <f t="shared" si="3"/>
        <v>B</v>
      </c>
      <c r="M17" s="45"/>
      <c r="N17" s="40" t="s">
        <v>14</v>
      </c>
      <c r="O17" s="34" t="str">
        <f>SIERREUR(SI($P$2="";""; INDEX(Tableau4[[Réponse 1]:[Réponse 19]];EQUIV($P$2&amp;" Orange "&amp;"3";Tableau4[Prénom Nom Série Fiche];0);N17));"")</f>
        <v/>
      </c>
      <c r="P17" s="13" t="str">
        <f t="shared" si="4"/>
        <v/>
      </c>
      <c r="Q17" s="34" t="s">
        <v>5</v>
      </c>
      <c r="R17" s="42" t="str">
        <f t="shared" si="5"/>
        <v>C</v>
      </c>
      <c r="S17" s="45"/>
      <c r="T17" s="40" t="s">
        <v>14</v>
      </c>
      <c r="U17" s="34" t="str">
        <f>SIERREUR(SI($P$2="";""; INDEX(Tableau4[[Réponse 1]:[Réponse 19]];EQUIV($P$2&amp;" Orange "&amp;"4";Tableau4[Prénom Nom Série Fiche];0);T17));"")</f>
        <v/>
      </c>
      <c r="V17" s="13" t="str">
        <f t="shared" si="6"/>
        <v/>
      </c>
      <c r="W17" s="34" t="s">
        <v>5</v>
      </c>
      <c r="X17" s="42" t="str">
        <f t="shared" si="7"/>
        <v>A</v>
      </c>
      <c r="Y17" s="45"/>
      <c r="AA17" s="86"/>
      <c r="AB17" s="87"/>
      <c r="AC17" s="87"/>
      <c r="AD17" s="87"/>
      <c r="AE17" s="87"/>
      <c r="AF17" s="88"/>
    </row>
    <row r="18" spans="2:32" ht="24.95" customHeight="1" x14ac:dyDescent="0.2">
      <c r="B18" s="40" t="s">
        <v>15</v>
      </c>
      <c r="C18" s="34" t="str">
        <f>SIERREUR(SI($P$2="";""; INDEX(Tableau4[[Réponse 1]:[Réponse 19]];EQUIV($P$2&amp;" Orange "&amp;"1";Tableau4[Prénom Nom Série Fiche];0);B18));"")</f>
        <v/>
      </c>
      <c r="D18" s="13" t="str">
        <f t="shared" si="0"/>
        <v/>
      </c>
      <c r="E18" s="34" t="s">
        <v>5</v>
      </c>
      <c r="F18" s="42" t="str">
        <f t="shared" si="1"/>
        <v>C</v>
      </c>
      <c r="G18" s="45"/>
      <c r="H18" s="40" t="s">
        <v>15</v>
      </c>
      <c r="I18" s="34" t="str">
        <f>SIERREUR(SI($P$2="";""; INDEX(Tableau4[[Réponse 1]:[Réponse 19]];EQUIV($P$2&amp;" Orange "&amp;"2";Tableau4[Prénom Nom Série Fiche];0);H18));"")</f>
        <v/>
      </c>
      <c r="J18" s="13" t="str">
        <f t="shared" si="2"/>
        <v/>
      </c>
      <c r="K18" s="34" t="s">
        <v>5</v>
      </c>
      <c r="L18" s="42" t="str">
        <f t="shared" si="3"/>
        <v>A</v>
      </c>
      <c r="M18" s="45"/>
      <c r="N18" s="40" t="s">
        <v>15</v>
      </c>
      <c r="O18" s="34" t="str">
        <f>SIERREUR(SI($P$2="";""; INDEX(Tableau4[[Réponse 1]:[Réponse 19]];EQUIV($P$2&amp;" Orange "&amp;"3";Tableau4[Prénom Nom Série Fiche];0);N18));"")</f>
        <v/>
      </c>
      <c r="P18" s="13" t="str">
        <f t="shared" si="4"/>
        <v/>
      </c>
      <c r="Q18" s="34" t="s">
        <v>5</v>
      </c>
      <c r="R18" s="42" t="str">
        <f t="shared" si="5"/>
        <v>A</v>
      </c>
      <c r="S18" s="45"/>
      <c r="T18" s="40" t="s">
        <v>15</v>
      </c>
      <c r="U18" s="34" t="str">
        <f>SIERREUR(SI($P$2="";""; INDEX(Tableau4[[Réponse 1]:[Réponse 19]];EQUIV($P$2&amp;" Orange "&amp;"4";Tableau4[Prénom Nom Série Fiche];0);T18));"")</f>
        <v/>
      </c>
      <c r="V18" s="13" t="str">
        <f t="shared" si="6"/>
        <v/>
      </c>
      <c r="W18" s="34" t="s">
        <v>5</v>
      </c>
      <c r="X18" s="42" t="str">
        <f t="shared" si="7"/>
        <v>C</v>
      </c>
      <c r="Y18" s="45"/>
      <c r="AA18" s="79" t="s">
        <v>37</v>
      </c>
      <c r="AB18" s="79"/>
      <c r="AC18" s="79"/>
      <c r="AD18" s="79"/>
      <c r="AE18" s="79"/>
      <c r="AF18" s="79"/>
    </row>
    <row r="19" spans="2:32" ht="24.95" customHeight="1" x14ac:dyDescent="0.2">
      <c r="B19" s="40" t="s">
        <v>16</v>
      </c>
      <c r="C19" s="34" t="str">
        <f>SIERREUR(SI($P$2="";""; INDEX(Tableau4[[Réponse 1]:[Réponse 19]];EQUIV($P$2&amp;" Orange "&amp;"1";Tableau4[Prénom Nom Série Fiche];0);B19));"")</f>
        <v/>
      </c>
      <c r="D19" s="13" t="str">
        <f t="shared" si="0"/>
        <v/>
      </c>
      <c r="E19" s="35" t="s">
        <v>5</v>
      </c>
      <c r="F19" s="42" t="str">
        <f t="shared" si="1"/>
        <v>A</v>
      </c>
      <c r="G19" s="45"/>
      <c r="H19" s="40" t="s">
        <v>16</v>
      </c>
      <c r="I19" s="34" t="str">
        <f>SIERREUR(SI($P$2="";""; INDEX(Tableau4[[Réponse 1]:[Réponse 19]];EQUIV($P$2&amp;" Orange "&amp;"2";Tableau4[Prénom Nom Série Fiche];0);H19));"")</f>
        <v/>
      </c>
      <c r="J19" s="13" t="str">
        <f t="shared" si="2"/>
        <v/>
      </c>
      <c r="K19" s="35" t="s">
        <v>5</v>
      </c>
      <c r="L19" s="42" t="str">
        <f t="shared" si="3"/>
        <v>B</v>
      </c>
      <c r="M19" s="45"/>
      <c r="N19" s="40" t="s">
        <v>16</v>
      </c>
      <c r="O19" s="34" t="str">
        <f>SIERREUR(SI($P$2="";""; INDEX(Tableau4[[Réponse 1]:[Réponse 19]];EQUIV($P$2&amp;" Orange "&amp;"3";Tableau4[Prénom Nom Série Fiche];0);N19));"")</f>
        <v/>
      </c>
      <c r="P19" s="13" t="str">
        <f t="shared" si="4"/>
        <v/>
      </c>
      <c r="Q19" s="35" t="s">
        <v>5</v>
      </c>
      <c r="R19" s="42" t="str">
        <f t="shared" si="5"/>
        <v>B</v>
      </c>
      <c r="S19" s="45"/>
      <c r="T19" s="40" t="s">
        <v>16</v>
      </c>
      <c r="U19" s="34" t="str">
        <f>SIERREUR(SI($P$2="";""; INDEX(Tableau4[[Réponse 1]:[Réponse 19]];EQUIV($P$2&amp;" Orange "&amp;"4";Tableau4[Prénom Nom Série Fiche];0);T19));"")</f>
        <v/>
      </c>
      <c r="V19" s="13" t="str">
        <f t="shared" si="6"/>
        <v/>
      </c>
      <c r="W19" s="35" t="s">
        <v>5</v>
      </c>
      <c r="X19" s="42" t="str">
        <f t="shared" si="7"/>
        <v>A</v>
      </c>
      <c r="Y19" s="45"/>
      <c r="Z19" s="48"/>
      <c r="AA19" s="76" t="s">
        <v>176</v>
      </c>
      <c r="AB19" s="77"/>
      <c r="AC19" s="77"/>
      <c r="AD19" s="77"/>
      <c r="AE19" s="77"/>
      <c r="AF19" s="78"/>
    </row>
    <row r="20" spans="2:32" ht="24.95" customHeight="1" x14ac:dyDescent="0.2">
      <c r="B20" s="40" t="s">
        <v>17</v>
      </c>
      <c r="C20" s="34" t="str">
        <f>SIERREUR(SI($P$2="";""; INDEX(Tableau4[[Réponse 1]:[Réponse 19]];EQUIV($P$2&amp;" Orange "&amp;"1";Tableau4[Prénom Nom Série Fiche];0);B20));"")</f>
        <v/>
      </c>
      <c r="D20" s="13" t="str">
        <f t="shared" si="0"/>
        <v/>
      </c>
      <c r="E20" s="35" t="s">
        <v>5</v>
      </c>
      <c r="F20" s="42" t="str">
        <f t="shared" si="1"/>
        <v>B</v>
      </c>
      <c r="G20" s="45"/>
      <c r="H20" s="40" t="s">
        <v>17</v>
      </c>
      <c r="I20" s="34" t="str">
        <f>SIERREUR(SI($P$2="";""; INDEX(Tableau4[[Réponse 1]:[Réponse 19]];EQUIV($P$2&amp;" Orange "&amp;"2";Tableau4[Prénom Nom Série Fiche];0);H20));"")</f>
        <v/>
      </c>
      <c r="J20" s="13" t="str">
        <f t="shared" si="2"/>
        <v/>
      </c>
      <c r="K20" s="35" t="s">
        <v>5</v>
      </c>
      <c r="L20" s="42" t="str">
        <f t="shared" si="3"/>
        <v>B</v>
      </c>
      <c r="N20" s="40" t="s">
        <v>17</v>
      </c>
      <c r="O20" s="34" t="str">
        <f>SIERREUR(SI($P$2="";""; INDEX(Tableau4[[Réponse 1]:[Réponse 19]];EQUIV($P$2&amp;" Orange "&amp;"3";Tableau4[Prénom Nom Série Fiche];0);N20));"")</f>
        <v/>
      </c>
      <c r="P20" s="13" t="str">
        <f t="shared" si="4"/>
        <v/>
      </c>
      <c r="Q20" s="35" t="s">
        <v>5</v>
      </c>
      <c r="R20" s="42" t="str">
        <f t="shared" si="5"/>
        <v>B</v>
      </c>
      <c r="S20" s="45"/>
      <c r="T20" s="40" t="s">
        <v>17</v>
      </c>
      <c r="U20" s="34" t="str">
        <f>SIERREUR(SI($P$2="";""; INDEX(Tableau4[[Réponse 1]:[Réponse 19]];EQUIV($P$2&amp;" Orange "&amp;"4";Tableau4[Prénom Nom Série Fiche];0);T20));"")</f>
        <v/>
      </c>
      <c r="V20" s="13" t="str">
        <f t="shared" si="6"/>
        <v/>
      </c>
      <c r="W20" s="35" t="s">
        <v>5</v>
      </c>
      <c r="X20" s="42" t="str">
        <f t="shared" si="7"/>
        <v>C</v>
      </c>
      <c r="Y20" s="45"/>
      <c r="Z20" s="48"/>
      <c r="AA20" s="76"/>
      <c r="AB20" s="77"/>
      <c r="AC20" s="77"/>
      <c r="AD20" s="77"/>
      <c r="AE20" s="77"/>
      <c r="AF20" s="78"/>
    </row>
    <row r="21" spans="2:32" ht="15" customHeight="1" x14ac:dyDescent="0.2">
      <c r="M21" s="45"/>
      <c r="AA21" s="76" t="s">
        <v>175</v>
      </c>
      <c r="AB21" s="77"/>
      <c r="AC21" s="77"/>
      <c r="AD21" s="77"/>
      <c r="AE21" s="77"/>
      <c r="AF21" s="78"/>
    </row>
    <row r="22" spans="2:32" ht="24.95" customHeight="1" x14ac:dyDescent="0.2">
      <c r="B22" s="69" t="s">
        <v>18</v>
      </c>
      <c r="C22" s="69"/>
      <c r="D22" s="73"/>
      <c r="E22" s="74"/>
      <c r="G22" s="45"/>
      <c r="H22" s="69" t="s">
        <v>18</v>
      </c>
      <c r="I22" s="69"/>
      <c r="J22" s="69"/>
      <c r="K22" s="69"/>
      <c r="N22" s="69" t="s">
        <v>18</v>
      </c>
      <c r="O22" s="69"/>
      <c r="P22" s="69"/>
      <c r="Q22" s="69"/>
      <c r="S22" s="45"/>
      <c r="T22" s="69" t="s">
        <v>18</v>
      </c>
      <c r="U22" s="69"/>
      <c r="V22" s="69"/>
      <c r="W22" s="69"/>
      <c r="Y22" s="45"/>
      <c r="AA22" s="76"/>
      <c r="AB22" s="77"/>
      <c r="AC22" s="77"/>
      <c r="AD22" s="77"/>
      <c r="AE22" s="77"/>
      <c r="AF22" s="78"/>
    </row>
    <row r="23" spans="2:32" ht="24.95" customHeight="1" x14ac:dyDescent="0.2">
      <c r="B23" s="70" t="str">
        <f>"Nombre de bonnes réponses : "&amp;NB.SI(D6:D20;"ü")&amp;"/"&amp;NB.SI(D6:D20;"ü")+NB.SI(D6:D20;"L")</f>
        <v>Nombre de bonnes réponses : 0/0</v>
      </c>
      <c r="C23" s="71"/>
      <c r="D23" s="71"/>
      <c r="E23" s="72"/>
      <c r="H23" s="70" t="str">
        <f>"Nombre de bonnes réponses : "&amp;NB.SI(J6:J20;"ü")&amp;"/"&amp;NB.SI(J6:J20;"ü")+NB.SI(J6:J20;"L")</f>
        <v>Nombre de bonnes réponses : 0/0</v>
      </c>
      <c r="I23" s="71"/>
      <c r="J23" s="71"/>
      <c r="K23" s="72"/>
      <c r="N23" s="70" t="str">
        <f>"Nombre de bonnes réponses : "&amp;NB.SI(P6:P20;"ü")&amp;"/"&amp;NB.SI(P6:P20;"ü")+NB.SI(P6:P20;"L")</f>
        <v>Nombre de bonnes réponses : 0/0</v>
      </c>
      <c r="O23" s="71"/>
      <c r="P23" s="71"/>
      <c r="Q23" s="72"/>
      <c r="T23" s="70" t="str">
        <f>"Nombre de bonnes réponses : "&amp;NB.SI(V6:V20;"ü")&amp;"/"&amp;NB.SI(V6:V20;"ü")+NB.SI(V6:V20;"L")</f>
        <v>Nombre de bonnes réponses : 0/0</v>
      </c>
      <c r="U23" s="71"/>
      <c r="V23" s="71"/>
      <c r="W23" s="72"/>
      <c r="AA23" s="76" t="s">
        <v>177</v>
      </c>
      <c r="AB23" s="77"/>
      <c r="AC23" s="77"/>
      <c r="AD23" s="77"/>
      <c r="AE23" s="77"/>
      <c r="AF23" s="78"/>
    </row>
    <row r="24" spans="2:32" ht="15" customHeight="1" x14ac:dyDescent="0.2">
      <c r="M24" s="45"/>
      <c r="AA24" s="76"/>
      <c r="AB24" s="77"/>
      <c r="AC24" s="77"/>
      <c r="AD24" s="77"/>
      <c r="AE24" s="77"/>
      <c r="AF24" s="78"/>
    </row>
    <row r="25" spans="2:32" ht="30" customHeight="1" x14ac:dyDescent="0.2">
      <c r="B25" s="99" t="s">
        <v>38</v>
      </c>
      <c r="C25" s="99"/>
      <c r="D25" s="99"/>
      <c r="E25" s="99"/>
      <c r="G25" s="45"/>
      <c r="H25" s="99" t="s">
        <v>39</v>
      </c>
      <c r="I25" s="99"/>
      <c r="J25" s="99"/>
      <c r="K25" s="99"/>
      <c r="M25" s="24"/>
      <c r="N25" s="99" t="s">
        <v>40</v>
      </c>
      <c r="O25" s="99"/>
      <c r="P25" s="99"/>
      <c r="Q25" s="99"/>
      <c r="S25" s="45"/>
      <c r="T25" s="99" t="s">
        <v>41</v>
      </c>
      <c r="U25" s="99"/>
      <c r="V25" s="99"/>
      <c r="W25" s="99"/>
    </row>
    <row r="26" spans="2:32" ht="30" customHeight="1" x14ac:dyDescent="0.2">
      <c r="B26" s="40" t="s">
        <v>0</v>
      </c>
      <c r="C26" s="40" t="s">
        <v>1</v>
      </c>
      <c r="D26" s="28" t="s">
        <v>150</v>
      </c>
      <c r="E26" s="40" t="s">
        <v>2</v>
      </c>
      <c r="F26" s="29"/>
      <c r="G26" s="24"/>
      <c r="H26" s="40" t="s">
        <v>0</v>
      </c>
      <c r="I26" s="40" t="s">
        <v>1</v>
      </c>
      <c r="J26" s="28" t="s">
        <v>150</v>
      </c>
      <c r="K26" s="40" t="s">
        <v>2</v>
      </c>
      <c r="L26" s="29"/>
      <c r="M26" s="45"/>
      <c r="N26" s="40" t="s">
        <v>0</v>
      </c>
      <c r="O26" s="40" t="s">
        <v>1</v>
      </c>
      <c r="P26" s="28" t="s">
        <v>150</v>
      </c>
      <c r="Q26" s="40" t="s">
        <v>2</v>
      </c>
      <c r="R26" s="29"/>
      <c r="S26" s="24"/>
      <c r="T26" s="40" t="s">
        <v>0</v>
      </c>
      <c r="U26" s="40" t="s">
        <v>1</v>
      </c>
      <c r="V26" s="28" t="s">
        <v>150</v>
      </c>
      <c r="W26" s="40" t="s">
        <v>2</v>
      </c>
      <c r="AA26" s="46"/>
    </row>
    <row r="27" spans="2:32" ht="24.95" customHeight="1" x14ac:dyDescent="0.2">
      <c r="B27" s="40">
        <v>1</v>
      </c>
      <c r="C27" s="34" t="str">
        <f>SIERREUR(SI($P$2="";""; INDEX(Tableau4[[Réponse 1]:[Réponse 19]];EQUIV($P$2&amp;" Orange "&amp;"5";Tableau4[Prénom Nom Série Fiche];0);B27));"")</f>
        <v/>
      </c>
      <c r="D27" s="13" t="str">
        <f t="shared" ref="D27:D41" si="9">SI(C27="";"";SI(C27=INDEX(Orange_5_réponses;B27);"ü";"L"))</f>
        <v/>
      </c>
      <c r="E27" s="34" t="s">
        <v>5</v>
      </c>
      <c r="F27" s="42" t="str">
        <f t="shared" ref="F27:F41" si="10">INDEX(Orange_5_réponses;B27)</f>
        <v>B</v>
      </c>
      <c r="G27" s="45"/>
      <c r="H27" s="40">
        <v>1</v>
      </c>
      <c r="I27" s="34" t="str">
        <f>SIERREUR(SI($P$2="";""; INDEX(Tableau4[[Réponse 1]:[Réponse 19]];EQUIV($P$2&amp;" Orange "&amp;"6";Tableau4[Prénom Nom Série Fiche];0);H27));"")</f>
        <v/>
      </c>
      <c r="J27" s="13" t="str">
        <f t="shared" ref="J27:J41" si="11">SI(I27="";"";SI(I27=INDEX(Orange_6_réponses;H27);"ü";"L"))</f>
        <v/>
      </c>
      <c r="K27" s="34" t="s">
        <v>5</v>
      </c>
      <c r="L27" s="42" t="str">
        <f t="shared" ref="L27:L41" si="12">INDEX(Orange_6_réponses;H27)</f>
        <v>C</v>
      </c>
      <c r="M27" s="45"/>
      <c r="N27" s="40">
        <v>1</v>
      </c>
      <c r="O27" s="34" t="str">
        <f>SIERREUR(SI($P$2="";""; INDEX(Tableau4[[Réponse 1]:[Réponse 19]];EQUIV($P$2&amp;" Orange "&amp;"7";Tableau4[Prénom Nom Série Fiche];0);N27));"")</f>
        <v/>
      </c>
      <c r="P27" s="13" t="str">
        <f t="shared" ref="P27:P41" si="13">SI(O27="";"";SI(O27=INDEX(Orange_7_réponses;N27);"ü";"L"))</f>
        <v/>
      </c>
      <c r="Q27" s="34" t="s">
        <v>5</v>
      </c>
      <c r="R27" s="42" t="str">
        <f t="shared" ref="R27:R41" si="14">INDEX(Orange_7_réponses;N27)</f>
        <v>B</v>
      </c>
      <c r="S27" s="45"/>
      <c r="T27" s="40">
        <v>1</v>
      </c>
      <c r="U27" s="34" t="str">
        <f>SIERREUR(SI($P$2="";""; INDEX(Tableau4[[Réponse 1]:[Réponse 19]];EQUIV($P$2&amp;" Orange "&amp;"8";Tableau4[Prénom Nom Série Fiche];0);T27));"")</f>
        <v/>
      </c>
      <c r="V27" s="13" t="str">
        <f t="shared" ref="V27:V41" si="15">SI(U27="";"";SI(U27=INDEX(Orange_8_réponses;T27);"ü";"L"))</f>
        <v/>
      </c>
      <c r="W27" s="34" t="s">
        <v>5</v>
      </c>
      <c r="X27" s="42" t="str">
        <f t="shared" ref="X27:X41" si="16">INDEX(Orange_8_réponses;T27)</f>
        <v>B</v>
      </c>
      <c r="Y27" s="45"/>
    </row>
    <row r="28" spans="2:32" ht="24.95" customHeight="1" x14ac:dyDescent="0.2">
      <c r="B28" s="40" t="s">
        <v>3</v>
      </c>
      <c r="C28" s="34" t="str">
        <f>SIERREUR(SI($P$2="";""; INDEX(Tableau4[[Réponse 1]:[Réponse 19]];EQUIV($P$2&amp;" Orange "&amp;"5";Tableau4[Prénom Nom Série Fiche];0);B28));"")</f>
        <v/>
      </c>
      <c r="D28" s="13" t="str">
        <f t="shared" si="9"/>
        <v/>
      </c>
      <c r="E28" s="34" t="s">
        <v>5</v>
      </c>
      <c r="F28" s="42" t="str">
        <f t="shared" si="10"/>
        <v>C</v>
      </c>
      <c r="G28" s="45"/>
      <c r="H28" s="40" t="s">
        <v>3</v>
      </c>
      <c r="I28" s="34" t="str">
        <f>SIERREUR(SI($P$2="";""; INDEX(Tableau4[[Réponse 1]:[Réponse 19]];EQUIV($P$2&amp;" Orange "&amp;"6";Tableau4[Prénom Nom Série Fiche];0);H28));"")</f>
        <v/>
      </c>
      <c r="J28" s="13" t="str">
        <f t="shared" si="11"/>
        <v/>
      </c>
      <c r="K28" s="34" t="s">
        <v>5</v>
      </c>
      <c r="L28" s="42" t="str">
        <f t="shared" si="12"/>
        <v>B</v>
      </c>
      <c r="M28" s="45"/>
      <c r="N28" s="40" t="s">
        <v>3</v>
      </c>
      <c r="O28" s="34" t="str">
        <f>SIERREUR(SI($P$2="";""; INDEX(Tableau4[[Réponse 1]:[Réponse 19]];EQUIV($P$2&amp;" Orange "&amp;"7";Tableau4[Prénom Nom Série Fiche];0);N28));"")</f>
        <v/>
      </c>
      <c r="P28" s="13" t="str">
        <f t="shared" si="13"/>
        <v/>
      </c>
      <c r="Q28" s="34" t="s">
        <v>5</v>
      </c>
      <c r="R28" s="42" t="str">
        <f t="shared" si="14"/>
        <v>B</v>
      </c>
      <c r="S28" s="45"/>
      <c r="T28" s="40" t="s">
        <v>3</v>
      </c>
      <c r="U28" s="34" t="str">
        <f>SIERREUR(SI($P$2="";""; INDEX(Tableau4[[Réponse 1]:[Réponse 19]];EQUIV($P$2&amp;" Orange "&amp;"8";Tableau4[Prénom Nom Série Fiche];0);T28));"")</f>
        <v/>
      </c>
      <c r="V28" s="13" t="str">
        <f t="shared" si="15"/>
        <v/>
      </c>
      <c r="W28" s="34" t="s">
        <v>5</v>
      </c>
      <c r="X28" s="42" t="str">
        <f t="shared" si="16"/>
        <v>C</v>
      </c>
      <c r="Y28" s="45"/>
    </row>
    <row r="29" spans="2:32" ht="24.95" customHeight="1" x14ac:dyDescent="0.2">
      <c r="B29" s="40" t="s">
        <v>4</v>
      </c>
      <c r="C29" s="34" t="str">
        <f>SIERREUR(SI($P$2="";""; INDEX(Tableau4[[Réponse 1]:[Réponse 19]];EQUIV($P$2&amp;" Orange "&amp;"5";Tableau4[Prénom Nom Série Fiche];0);B29));"")</f>
        <v/>
      </c>
      <c r="D29" s="13" t="str">
        <f t="shared" si="9"/>
        <v/>
      </c>
      <c r="E29" s="35" t="s">
        <v>5</v>
      </c>
      <c r="F29" s="42" t="str">
        <f t="shared" si="10"/>
        <v>B</v>
      </c>
      <c r="G29" s="45"/>
      <c r="H29" s="40" t="s">
        <v>4</v>
      </c>
      <c r="I29" s="34" t="str">
        <f>SIERREUR(SI($P$2="";""; INDEX(Tableau4[[Réponse 1]:[Réponse 19]];EQUIV($P$2&amp;" Orange "&amp;"6";Tableau4[Prénom Nom Série Fiche];0);H29));"")</f>
        <v/>
      </c>
      <c r="J29" s="13" t="str">
        <f t="shared" si="11"/>
        <v/>
      </c>
      <c r="K29" s="35" t="s">
        <v>5</v>
      </c>
      <c r="L29" s="42" t="str">
        <f t="shared" si="12"/>
        <v>A</v>
      </c>
      <c r="M29" s="45"/>
      <c r="N29" s="40" t="s">
        <v>4</v>
      </c>
      <c r="O29" s="34" t="str">
        <f>SIERREUR(SI($P$2="";""; INDEX(Tableau4[[Réponse 1]:[Réponse 19]];EQUIV($P$2&amp;" Orange "&amp;"7";Tableau4[Prénom Nom Série Fiche];0);N29));"")</f>
        <v/>
      </c>
      <c r="P29" s="13" t="str">
        <f t="shared" si="13"/>
        <v/>
      </c>
      <c r="Q29" s="35" t="s">
        <v>5</v>
      </c>
      <c r="R29" s="42" t="str">
        <f t="shared" si="14"/>
        <v>C</v>
      </c>
      <c r="S29" s="45"/>
      <c r="T29" s="40" t="s">
        <v>4</v>
      </c>
      <c r="U29" s="34" t="str">
        <f>SIERREUR(SI($P$2="";""; INDEX(Tableau4[[Réponse 1]:[Réponse 19]];EQUIV($P$2&amp;" Orange "&amp;"8";Tableau4[Prénom Nom Série Fiche];0);T29));"")</f>
        <v/>
      </c>
      <c r="V29" s="13" t="str">
        <f t="shared" si="15"/>
        <v/>
      </c>
      <c r="W29" s="35" t="s">
        <v>5</v>
      </c>
      <c r="X29" s="42" t="str">
        <f t="shared" si="16"/>
        <v>B</v>
      </c>
      <c r="Y29" s="45"/>
    </row>
    <row r="30" spans="2:32" ht="24.95" customHeight="1" x14ac:dyDescent="0.2">
      <c r="B30" s="40" t="s">
        <v>6</v>
      </c>
      <c r="C30" s="34" t="str">
        <f>SIERREUR(SI($P$2="";""; INDEX(Tableau4[[Réponse 1]:[Réponse 19]];EQUIV($P$2&amp;" Orange "&amp;"5";Tableau4[Prénom Nom Série Fiche];0);B30));"")</f>
        <v/>
      </c>
      <c r="D30" s="13" t="str">
        <f t="shared" si="9"/>
        <v/>
      </c>
      <c r="E30" s="35" t="s">
        <v>5</v>
      </c>
      <c r="F30" s="42" t="str">
        <f t="shared" si="10"/>
        <v>B</v>
      </c>
      <c r="G30" s="45"/>
      <c r="H30" s="40" t="s">
        <v>6</v>
      </c>
      <c r="I30" s="34" t="str">
        <f>SIERREUR(SI($P$2="";""; INDEX(Tableau4[[Réponse 1]:[Réponse 19]];EQUIV($P$2&amp;" Orange "&amp;"6";Tableau4[Prénom Nom Série Fiche];0);H30));"")</f>
        <v/>
      </c>
      <c r="J30" s="13" t="str">
        <f t="shared" si="11"/>
        <v/>
      </c>
      <c r="K30" s="35" t="s">
        <v>5</v>
      </c>
      <c r="L30" s="42" t="str">
        <f t="shared" si="12"/>
        <v>A</v>
      </c>
      <c r="M30" s="45"/>
      <c r="N30" s="40" t="s">
        <v>6</v>
      </c>
      <c r="O30" s="34" t="str">
        <f>SIERREUR(SI($P$2="";""; INDEX(Tableau4[[Réponse 1]:[Réponse 19]];EQUIV($P$2&amp;" Orange "&amp;"7";Tableau4[Prénom Nom Série Fiche];0);N30));"")</f>
        <v/>
      </c>
      <c r="P30" s="13" t="str">
        <f t="shared" si="13"/>
        <v/>
      </c>
      <c r="Q30" s="35" t="s">
        <v>5</v>
      </c>
      <c r="R30" s="42" t="str">
        <f t="shared" si="14"/>
        <v>B</v>
      </c>
      <c r="S30" s="45"/>
      <c r="T30" s="40" t="s">
        <v>6</v>
      </c>
      <c r="U30" s="34" t="str">
        <f>SIERREUR(SI($P$2="";""; INDEX(Tableau4[[Réponse 1]:[Réponse 19]];EQUIV($P$2&amp;" Orange "&amp;"8";Tableau4[Prénom Nom Série Fiche];0);T30));"")</f>
        <v/>
      </c>
      <c r="V30" s="13" t="str">
        <f t="shared" si="15"/>
        <v/>
      </c>
      <c r="W30" s="35" t="s">
        <v>5</v>
      </c>
      <c r="X30" s="42" t="str">
        <f t="shared" si="16"/>
        <v>B</v>
      </c>
      <c r="Y30" s="45"/>
    </row>
    <row r="31" spans="2:32" ht="24.95" customHeight="1" x14ac:dyDescent="0.2">
      <c r="B31" s="40" t="s">
        <v>7</v>
      </c>
      <c r="C31" s="34" t="str">
        <f>SIERREUR(SI($P$2="";""; INDEX(Tableau4[[Réponse 1]:[Réponse 19]];EQUIV($P$2&amp;" Orange "&amp;"5";Tableau4[Prénom Nom Série Fiche];0);B31));"")</f>
        <v/>
      </c>
      <c r="D31" s="13" t="str">
        <f t="shared" si="9"/>
        <v/>
      </c>
      <c r="E31" s="35" t="s">
        <v>5</v>
      </c>
      <c r="F31" s="42" t="str">
        <f t="shared" si="10"/>
        <v>B</v>
      </c>
      <c r="G31" s="45"/>
      <c r="H31" s="40" t="s">
        <v>7</v>
      </c>
      <c r="I31" s="34" t="str">
        <f>SIERREUR(SI($P$2="";""; INDEX(Tableau4[[Réponse 1]:[Réponse 19]];EQUIV($P$2&amp;" Orange "&amp;"6";Tableau4[Prénom Nom Série Fiche];0);H31));"")</f>
        <v/>
      </c>
      <c r="J31" s="13" t="str">
        <f t="shared" si="11"/>
        <v/>
      </c>
      <c r="K31" s="35" t="s">
        <v>5</v>
      </c>
      <c r="L31" s="42" t="str">
        <f t="shared" si="12"/>
        <v>B</v>
      </c>
      <c r="M31" s="45"/>
      <c r="N31" s="40" t="s">
        <v>7</v>
      </c>
      <c r="O31" s="34" t="str">
        <f>SIERREUR(SI($P$2="";""; INDEX(Tableau4[[Réponse 1]:[Réponse 19]];EQUIV($P$2&amp;" Orange "&amp;"7";Tableau4[Prénom Nom Série Fiche];0);N31));"")</f>
        <v/>
      </c>
      <c r="P31" s="13" t="str">
        <f t="shared" si="13"/>
        <v/>
      </c>
      <c r="Q31" s="35" t="s">
        <v>5</v>
      </c>
      <c r="R31" s="42" t="str">
        <f t="shared" si="14"/>
        <v>C</v>
      </c>
      <c r="S31" s="45"/>
      <c r="T31" s="40" t="s">
        <v>7</v>
      </c>
      <c r="U31" s="34" t="str">
        <f>SIERREUR(SI($P$2="";""; INDEX(Tableau4[[Réponse 1]:[Réponse 19]];EQUIV($P$2&amp;" Orange "&amp;"8";Tableau4[Prénom Nom Série Fiche];0);T31));"")</f>
        <v/>
      </c>
      <c r="V31" s="13" t="str">
        <f t="shared" si="15"/>
        <v/>
      </c>
      <c r="W31" s="35" t="s">
        <v>5</v>
      </c>
      <c r="X31" s="42" t="str">
        <f t="shared" si="16"/>
        <v>C</v>
      </c>
      <c r="Y31" s="45"/>
    </row>
    <row r="32" spans="2:32" ht="24.95" customHeight="1" x14ac:dyDescent="0.2">
      <c r="B32" s="40" t="s">
        <v>8</v>
      </c>
      <c r="C32" s="34" t="str">
        <f>SIERREUR(SI($P$2="";""; INDEX(Tableau4[[Réponse 1]:[Réponse 19]];EQUIV($P$2&amp;" Orange "&amp;"5";Tableau4[Prénom Nom Série Fiche];0);B32));"")</f>
        <v/>
      </c>
      <c r="D32" s="13" t="str">
        <f t="shared" si="9"/>
        <v/>
      </c>
      <c r="E32" s="35" t="s">
        <v>5</v>
      </c>
      <c r="F32" s="42" t="str">
        <f t="shared" si="10"/>
        <v>C</v>
      </c>
      <c r="G32" s="45"/>
      <c r="H32" s="40" t="s">
        <v>8</v>
      </c>
      <c r="I32" s="34" t="str">
        <f>SIERREUR(SI($P$2="";""; INDEX(Tableau4[[Réponse 1]:[Réponse 19]];EQUIV($P$2&amp;" Orange "&amp;"6";Tableau4[Prénom Nom Série Fiche];0);H32));"")</f>
        <v/>
      </c>
      <c r="J32" s="13" t="str">
        <f t="shared" si="11"/>
        <v/>
      </c>
      <c r="K32" s="35" t="s">
        <v>5</v>
      </c>
      <c r="L32" s="42" t="str">
        <f t="shared" si="12"/>
        <v>B</v>
      </c>
      <c r="M32" s="45"/>
      <c r="N32" s="40" t="s">
        <v>8</v>
      </c>
      <c r="O32" s="34" t="str">
        <f>SIERREUR(SI($P$2="";""; INDEX(Tableau4[[Réponse 1]:[Réponse 19]];EQUIV($P$2&amp;" Orange "&amp;"7";Tableau4[Prénom Nom Série Fiche];0);N32));"")</f>
        <v/>
      </c>
      <c r="P32" s="13" t="str">
        <f t="shared" si="13"/>
        <v/>
      </c>
      <c r="Q32" s="35" t="s">
        <v>5</v>
      </c>
      <c r="R32" s="42" t="str">
        <f t="shared" si="14"/>
        <v>B</v>
      </c>
      <c r="S32" s="45"/>
      <c r="T32" s="40" t="s">
        <v>8</v>
      </c>
      <c r="U32" s="34" t="str">
        <f>SIERREUR(SI($P$2="";""; INDEX(Tableau4[[Réponse 1]:[Réponse 19]];EQUIV($P$2&amp;" Orange "&amp;"8";Tableau4[Prénom Nom Série Fiche];0);T32));"")</f>
        <v/>
      </c>
      <c r="V32" s="13" t="str">
        <f t="shared" si="15"/>
        <v/>
      </c>
      <c r="W32" s="35" t="s">
        <v>5</v>
      </c>
      <c r="X32" s="42" t="str">
        <f t="shared" si="16"/>
        <v>C</v>
      </c>
      <c r="Y32" s="45"/>
    </row>
    <row r="33" spans="2:25" ht="24.95" customHeight="1" x14ac:dyDescent="0.2">
      <c r="B33" s="40" t="s">
        <v>9</v>
      </c>
      <c r="C33" s="34" t="str">
        <f>SIERREUR(SI($P$2="";""; INDEX(Tableau4[[Réponse 1]:[Réponse 19]];EQUIV($P$2&amp;" Orange "&amp;"5";Tableau4[Prénom Nom Série Fiche];0);B33));"")</f>
        <v/>
      </c>
      <c r="D33" s="13" t="str">
        <f t="shared" si="9"/>
        <v/>
      </c>
      <c r="E33" s="35" t="s">
        <v>5</v>
      </c>
      <c r="F33" s="42" t="str">
        <f t="shared" si="10"/>
        <v>B</v>
      </c>
      <c r="G33" s="45"/>
      <c r="H33" s="40" t="s">
        <v>9</v>
      </c>
      <c r="I33" s="34" t="str">
        <f>SIERREUR(SI($P$2="";""; INDEX(Tableau4[[Réponse 1]:[Réponse 19]];EQUIV($P$2&amp;" Orange "&amp;"6";Tableau4[Prénom Nom Série Fiche];0);H33));"")</f>
        <v/>
      </c>
      <c r="J33" s="13" t="str">
        <f t="shared" si="11"/>
        <v/>
      </c>
      <c r="K33" s="35" t="s">
        <v>5</v>
      </c>
      <c r="L33" s="42" t="str">
        <f t="shared" si="12"/>
        <v>A</v>
      </c>
      <c r="M33" s="45"/>
      <c r="N33" s="40" t="s">
        <v>9</v>
      </c>
      <c r="O33" s="34" t="str">
        <f>SIERREUR(SI($P$2="";""; INDEX(Tableau4[[Réponse 1]:[Réponse 19]];EQUIV($P$2&amp;" Orange "&amp;"7";Tableau4[Prénom Nom Série Fiche];0);N33));"")</f>
        <v/>
      </c>
      <c r="P33" s="13" t="str">
        <f t="shared" si="13"/>
        <v/>
      </c>
      <c r="Q33" s="35" t="s">
        <v>5</v>
      </c>
      <c r="R33" s="42" t="str">
        <f t="shared" si="14"/>
        <v>B</v>
      </c>
      <c r="S33" s="45"/>
      <c r="T33" s="40" t="s">
        <v>9</v>
      </c>
      <c r="U33" s="34" t="str">
        <f>SIERREUR(SI($P$2="";""; INDEX(Tableau4[[Réponse 1]:[Réponse 19]];EQUIV($P$2&amp;" Orange "&amp;"8";Tableau4[Prénom Nom Série Fiche];0);T33));"")</f>
        <v/>
      </c>
      <c r="V33" s="13" t="str">
        <f t="shared" si="15"/>
        <v/>
      </c>
      <c r="W33" s="35" t="s">
        <v>5</v>
      </c>
      <c r="X33" s="42" t="str">
        <f t="shared" si="16"/>
        <v>B</v>
      </c>
      <c r="Y33" s="45"/>
    </row>
    <row r="34" spans="2:25" ht="24.95" customHeight="1" x14ac:dyDescent="0.2">
      <c r="B34" s="40" t="s">
        <v>10</v>
      </c>
      <c r="C34" s="34" t="str">
        <f>SIERREUR(SI($P$2="";""; INDEX(Tableau4[[Réponse 1]:[Réponse 19]];EQUIV($P$2&amp;" Orange "&amp;"5";Tableau4[Prénom Nom Série Fiche];0);B34));"")</f>
        <v/>
      </c>
      <c r="D34" s="13" t="str">
        <f t="shared" si="9"/>
        <v/>
      </c>
      <c r="E34" s="35" t="s">
        <v>5</v>
      </c>
      <c r="F34" s="42" t="str">
        <f t="shared" si="10"/>
        <v>A</v>
      </c>
      <c r="G34" s="45"/>
      <c r="H34" s="40" t="s">
        <v>10</v>
      </c>
      <c r="I34" s="34" t="str">
        <f>SIERREUR(SI($P$2="";""; INDEX(Tableau4[[Réponse 1]:[Réponse 19]];EQUIV($P$2&amp;" Orange "&amp;"6";Tableau4[Prénom Nom Série Fiche];0);H34));"")</f>
        <v/>
      </c>
      <c r="J34" s="13" t="str">
        <f t="shared" si="11"/>
        <v/>
      </c>
      <c r="K34" s="35" t="s">
        <v>5</v>
      </c>
      <c r="L34" s="42" t="str">
        <f t="shared" si="12"/>
        <v>B</v>
      </c>
      <c r="M34" s="45"/>
      <c r="N34" s="40" t="s">
        <v>10</v>
      </c>
      <c r="O34" s="34" t="str">
        <f>SIERREUR(SI($P$2="";""; INDEX(Tableau4[[Réponse 1]:[Réponse 19]];EQUIV($P$2&amp;" Orange "&amp;"7";Tableau4[Prénom Nom Série Fiche];0);N34));"")</f>
        <v/>
      </c>
      <c r="P34" s="13" t="str">
        <f t="shared" si="13"/>
        <v/>
      </c>
      <c r="Q34" s="35" t="s">
        <v>5</v>
      </c>
      <c r="R34" s="42" t="str">
        <f t="shared" si="14"/>
        <v>C</v>
      </c>
      <c r="S34" s="45"/>
      <c r="T34" s="40" t="s">
        <v>10</v>
      </c>
      <c r="U34" s="34" t="str">
        <f>SIERREUR(SI($P$2="";""; INDEX(Tableau4[[Réponse 1]:[Réponse 19]];EQUIV($P$2&amp;" Orange "&amp;"8";Tableau4[Prénom Nom Série Fiche];0);T34));"")</f>
        <v/>
      </c>
      <c r="V34" s="13" t="str">
        <f t="shared" si="15"/>
        <v/>
      </c>
      <c r="W34" s="35" t="s">
        <v>5</v>
      </c>
      <c r="X34" s="42" t="str">
        <f t="shared" si="16"/>
        <v>C</v>
      </c>
      <c r="Y34" s="45"/>
    </row>
    <row r="35" spans="2:25" ht="24.95" customHeight="1" x14ac:dyDescent="0.2">
      <c r="B35" s="40" t="s">
        <v>11</v>
      </c>
      <c r="C35" s="34" t="str">
        <f>SIERREUR(SI($P$2="";""; INDEX(Tableau4[[Réponse 1]:[Réponse 19]];EQUIV($P$2&amp;" Orange "&amp;"5";Tableau4[Prénom Nom Série Fiche];0);B35));"")</f>
        <v/>
      </c>
      <c r="D35" s="13" t="str">
        <f t="shared" si="9"/>
        <v/>
      </c>
      <c r="E35" s="35" t="s">
        <v>5</v>
      </c>
      <c r="F35" s="42" t="str">
        <f t="shared" si="10"/>
        <v>B</v>
      </c>
      <c r="G35" s="45"/>
      <c r="H35" s="40" t="s">
        <v>11</v>
      </c>
      <c r="I35" s="34" t="str">
        <f>SIERREUR(SI($P$2="";""; INDEX(Tableau4[[Réponse 1]:[Réponse 19]];EQUIV($P$2&amp;" Orange "&amp;"6";Tableau4[Prénom Nom Série Fiche];0);H35));"")</f>
        <v/>
      </c>
      <c r="J35" s="13" t="str">
        <f t="shared" si="11"/>
        <v/>
      </c>
      <c r="K35" s="35" t="s">
        <v>5</v>
      </c>
      <c r="L35" s="42" t="str">
        <f t="shared" si="12"/>
        <v>B</v>
      </c>
      <c r="M35" s="45"/>
      <c r="N35" s="40" t="s">
        <v>11</v>
      </c>
      <c r="O35" s="34" t="str">
        <f>SIERREUR(SI($P$2="";""; INDEX(Tableau4[[Réponse 1]:[Réponse 19]];EQUIV($P$2&amp;" Orange "&amp;"7";Tableau4[Prénom Nom Série Fiche];0);N35));"")</f>
        <v/>
      </c>
      <c r="P35" s="13" t="str">
        <f t="shared" si="13"/>
        <v/>
      </c>
      <c r="Q35" s="35" t="s">
        <v>5</v>
      </c>
      <c r="R35" s="42" t="str">
        <f t="shared" si="14"/>
        <v>A</v>
      </c>
      <c r="S35" s="45"/>
      <c r="T35" s="40" t="s">
        <v>11</v>
      </c>
      <c r="U35" s="34" t="str">
        <f>SIERREUR(SI($P$2="";""; INDEX(Tableau4[[Réponse 1]:[Réponse 19]];EQUIV($P$2&amp;" Orange "&amp;"8";Tableau4[Prénom Nom Série Fiche];0);T35));"")</f>
        <v/>
      </c>
      <c r="V35" s="13" t="str">
        <f t="shared" si="15"/>
        <v/>
      </c>
      <c r="W35" s="35" t="s">
        <v>5</v>
      </c>
      <c r="X35" s="42" t="str">
        <f t="shared" si="16"/>
        <v>C</v>
      </c>
      <c r="Y35" s="45"/>
    </row>
    <row r="36" spans="2:25" ht="24.95" customHeight="1" x14ac:dyDescent="0.2">
      <c r="B36" s="40" t="s">
        <v>12</v>
      </c>
      <c r="C36" s="34" t="str">
        <f>SIERREUR(SI($P$2="";""; INDEX(Tableau4[[Réponse 1]:[Réponse 19]];EQUIV($P$2&amp;" Orange "&amp;"5";Tableau4[Prénom Nom Série Fiche];0);B36));"")</f>
        <v/>
      </c>
      <c r="D36" s="13" t="str">
        <f t="shared" si="9"/>
        <v/>
      </c>
      <c r="E36" s="35" t="s">
        <v>5</v>
      </c>
      <c r="F36" s="42" t="str">
        <f t="shared" si="10"/>
        <v>B</v>
      </c>
      <c r="G36" s="45"/>
      <c r="H36" s="40" t="s">
        <v>12</v>
      </c>
      <c r="I36" s="34" t="str">
        <f>SIERREUR(SI($P$2="";""; INDEX(Tableau4[[Réponse 1]:[Réponse 19]];EQUIV($P$2&amp;" Orange "&amp;"6";Tableau4[Prénom Nom Série Fiche];0);H36));"")</f>
        <v/>
      </c>
      <c r="J36" s="13" t="str">
        <f t="shared" si="11"/>
        <v/>
      </c>
      <c r="K36" s="35" t="s">
        <v>5</v>
      </c>
      <c r="L36" s="42" t="str">
        <f t="shared" si="12"/>
        <v>A</v>
      </c>
      <c r="M36" s="45"/>
      <c r="N36" s="40" t="s">
        <v>12</v>
      </c>
      <c r="O36" s="34" t="str">
        <f>SIERREUR(SI($P$2="";""; INDEX(Tableau4[[Réponse 1]:[Réponse 19]];EQUIV($P$2&amp;" Orange "&amp;"7";Tableau4[Prénom Nom Série Fiche];0);N36));"")</f>
        <v/>
      </c>
      <c r="P36" s="13" t="str">
        <f t="shared" si="13"/>
        <v/>
      </c>
      <c r="Q36" s="35" t="s">
        <v>5</v>
      </c>
      <c r="R36" s="42" t="str">
        <f t="shared" si="14"/>
        <v>C</v>
      </c>
      <c r="S36" s="45"/>
      <c r="T36" s="40" t="s">
        <v>12</v>
      </c>
      <c r="U36" s="34" t="str">
        <f>SIERREUR(SI($P$2="";""; INDEX(Tableau4[[Réponse 1]:[Réponse 19]];EQUIV($P$2&amp;" Orange "&amp;"8";Tableau4[Prénom Nom Série Fiche];0);T36));"")</f>
        <v/>
      </c>
      <c r="V36" s="13" t="str">
        <f t="shared" si="15"/>
        <v/>
      </c>
      <c r="W36" s="35" t="s">
        <v>5</v>
      </c>
      <c r="X36" s="42" t="str">
        <f t="shared" si="16"/>
        <v>A</v>
      </c>
      <c r="Y36" s="45"/>
    </row>
    <row r="37" spans="2:25" ht="24.95" customHeight="1" x14ac:dyDescent="0.2">
      <c r="B37" s="40" t="s">
        <v>13</v>
      </c>
      <c r="C37" s="34" t="str">
        <f>SIERREUR(SI($P$2="";""; INDEX(Tableau4[[Réponse 1]:[Réponse 19]];EQUIV($P$2&amp;" Orange "&amp;"5";Tableau4[Prénom Nom Série Fiche];0);B37));"")</f>
        <v/>
      </c>
      <c r="D37" s="13" t="str">
        <f t="shared" si="9"/>
        <v/>
      </c>
      <c r="E37" s="40" t="s">
        <v>5</v>
      </c>
      <c r="F37" s="42" t="str">
        <f t="shared" si="10"/>
        <v>A</v>
      </c>
      <c r="G37" s="45"/>
      <c r="H37" s="40" t="s">
        <v>13</v>
      </c>
      <c r="I37" s="34" t="str">
        <f>SIERREUR(SI($P$2="";""; INDEX(Tableau4[[Réponse 1]:[Réponse 19]];EQUIV($P$2&amp;" Orange "&amp;"6";Tableau4[Prénom Nom Série Fiche];0);H37));"")</f>
        <v/>
      </c>
      <c r="J37" s="13" t="str">
        <f t="shared" si="11"/>
        <v/>
      </c>
      <c r="K37" s="40" t="s">
        <v>5</v>
      </c>
      <c r="L37" s="42" t="str">
        <f t="shared" si="12"/>
        <v>B</v>
      </c>
      <c r="M37" s="45"/>
      <c r="N37" s="40" t="s">
        <v>13</v>
      </c>
      <c r="O37" s="34" t="str">
        <f>SIERREUR(SI($P$2="";""; INDEX(Tableau4[[Réponse 1]:[Réponse 19]];EQUIV($P$2&amp;" Orange "&amp;"7";Tableau4[Prénom Nom Série Fiche];0);N37));"")</f>
        <v/>
      </c>
      <c r="P37" s="13" t="str">
        <f t="shared" si="13"/>
        <v/>
      </c>
      <c r="Q37" s="40" t="s">
        <v>5</v>
      </c>
      <c r="R37" s="42" t="str">
        <f t="shared" si="14"/>
        <v>A</v>
      </c>
      <c r="S37" s="45"/>
      <c r="T37" s="40" t="s">
        <v>13</v>
      </c>
      <c r="U37" s="34" t="str">
        <f>SIERREUR(SI($P$2="";""; INDEX(Tableau4[[Réponse 1]:[Réponse 19]];EQUIV($P$2&amp;" Orange "&amp;"8";Tableau4[Prénom Nom Série Fiche];0);T37));"")</f>
        <v/>
      </c>
      <c r="V37" s="13" t="str">
        <f t="shared" si="15"/>
        <v/>
      </c>
      <c r="W37" s="40" t="s">
        <v>5</v>
      </c>
      <c r="X37" s="42" t="str">
        <f t="shared" si="16"/>
        <v>B</v>
      </c>
      <c r="Y37" s="45"/>
    </row>
    <row r="38" spans="2:25" ht="24.95" customHeight="1" x14ac:dyDescent="0.2">
      <c r="B38" s="40" t="s">
        <v>14</v>
      </c>
      <c r="C38" s="34" t="str">
        <f>SIERREUR(SI($P$2="";""; INDEX(Tableau4[[Réponse 1]:[Réponse 19]];EQUIV($P$2&amp;" Orange "&amp;"5";Tableau4[Prénom Nom Série Fiche];0);B38));"")</f>
        <v/>
      </c>
      <c r="D38" s="13" t="str">
        <f t="shared" si="9"/>
        <v/>
      </c>
      <c r="E38" s="34" t="s">
        <v>5</v>
      </c>
      <c r="F38" s="42" t="str">
        <f t="shared" si="10"/>
        <v>C</v>
      </c>
      <c r="G38" s="45"/>
      <c r="H38" s="40" t="s">
        <v>14</v>
      </c>
      <c r="I38" s="34" t="str">
        <f>SIERREUR(SI($P$2="";""; INDEX(Tableau4[[Réponse 1]:[Réponse 19]];EQUIV($P$2&amp;" Orange "&amp;"6";Tableau4[Prénom Nom Série Fiche];0);H38));"")</f>
        <v/>
      </c>
      <c r="J38" s="13" t="str">
        <f t="shared" si="11"/>
        <v/>
      </c>
      <c r="K38" s="34" t="s">
        <v>5</v>
      </c>
      <c r="L38" s="42" t="str">
        <f t="shared" si="12"/>
        <v>C</v>
      </c>
      <c r="M38" s="45"/>
      <c r="N38" s="40" t="s">
        <v>14</v>
      </c>
      <c r="O38" s="34" t="str">
        <f>SIERREUR(SI($P$2="";""; INDEX(Tableau4[[Réponse 1]:[Réponse 19]];EQUIV($P$2&amp;" Orange "&amp;"7";Tableau4[Prénom Nom Série Fiche];0);N38));"")</f>
        <v/>
      </c>
      <c r="P38" s="13" t="str">
        <f t="shared" si="13"/>
        <v/>
      </c>
      <c r="Q38" s="34" t="s">
        <v>5</v>
      </c>
      <c r="R38" s="42" t="str">
        <f t="shared" si="14"/>
        <v>A</v>
      </c>
      <c r="S38" s="45"/>
      <c r="T38" s="40" t="s">
        <v>14</v>
      </c>
      <c r="U38" s="34" t="str">
        <f>SIERREUR(SI($P$2="";""; INDEX(Tableau4[[Réponse 1]:[Réponse 19]];EQUIV($P$2&amp;" Orange "&amp;"8";Tableau4[Prénom Nom Série Fiche];0);T38));"")</f>
        <v/>
      </c>
      <c r="V38" s="13" t="str">
        <f t="shared" si="15"/>
        <v/>
      </c>
      <c r="W38" s="34" t="s">
        <v>5</v>
      </c>
      <c r="X38" s="42" t="str">
        <f t="shared" si="16"/>
        <v>B</v>
      </c>
      <c r="Y38" s="45"/>
    </row>
    <row r="39" spans="2:25" ht="24.95" customHeight="1" x14ac:dyDescent="0.2">
      <c r="B39" s="40" t="s">
        <v>15</v>
      </c>
      <c r="C39" s="34" t="str">
        <f>SIERREUR(SI($P$2="";""; INDEX(Tableau4[[Réponse 1]:[Réponse 19]];EQUIV($P$2&amp;" Orange "&amp;"5";Tableau4[Prénom Nom Série Fiche];0);B39));"")</f>
        <v/>
      </c>
      <c r="D39" s="13" t="str">
        <f t="shared" si="9"/>
        <v/>
      </c>
      <c r="E39" s="34" t="s">
        <v>5</v>
      </c>
      <c r="F39" s="42" t="str">
        <f t="shared" si="10"/>
        <v>B</v>
      </c>
      <c r="G39" s="45"/>
      <c r="H39" s="40" t="s">
        <v>15</v>
      </c>
      <c r="I39" s="34" t="str">
        <f>SIERREUR(SI($P$2="";""; INDEX(Tableau4[[Réponse 1]:[Réponse 19]];EQUIV($P$2&amp;" Orange "&amp;"6";Tableau4[Prénom Nom Série Fiche];0);H39));"")</f>
        <v/>
      </c>
      <c r="J39" s="13" t="str">
        <f t="shared" si="11"/>
        <v/>
      </c>
      <c r="K39" s="34" t="s">
        <v>5</v>
      </c>
      <c r="L39" s="42" t="str">
        <f t="shared" si="12"/>
        <v>A</v>
      </c>
      <c r="M39" s="45"/>
      <c r="N39" s="40" t="s">
        <v>15</v>
      </c>
      <c r="O39" s="34" t="str">
        <f>SIERREUR(SI($P$2="";""; INDEX(Tableau4[[Réponse 1]:[Réponse 19]];EQUIV($P$2&amp;" Orange "&amp;"7";Tableau4[Prénom Nom Série Fiche];0);N39));"")</f>
        <v/>
      </c>
      <c r="P39" s="13" t="str">
        <f t="shared" si="13"/>
        <v/>
      </c>
      <c r="Q39" s="34" t="s">
        <v>5</v>
      </c>
      <c r="R39" s="42" t="str">
        <f t="shared" si="14"/>
        <v>B</v>
      </c>
      <c r="S39" s="45"/>
      <c r="T39" s="40" t="s">
        <v>15</v>
      </c>
      <c r="U39" s="34" t="str">
        <f>SIERREUR(SI($P$2="";""; INDEX(Tableau4[[Réponse 1]:[Réponse 19]];EQUIV($P$2&amp;" Orange "&amp;"8";Tableau4[Prénom Nom Série Fiche];0);T39));"")</f>
        <v/>
      </c>
      <c r="V39" s="13" t="str">
        <f t="shared" si="15"/>
        <v/>
      </c>
      <c r="W39" s="34" t="s">
        <v>5</v>
      </c>
      <c r="X39" s="42" t="str">
        <f t="shared" si="16"/>
        <v>A</v>
      </c>
      <c r="Y39" s="45"/>
    </row>
    <row r="40" spans="2:25" ht="24.95" customHeight="1" x14ac:dyDescent="0.2">
      <c r="B40" s="40" t="s">
        <v>16</v>
      </c>
      <c r="C40" s="34" t="str">
        <f>SIERREUR(SI($P$2="";""; INDEX(Tableau4[[Réponse 1]:[Réponse 19]];EQUIV($P$2&amp;" Orange "&amp;"5";Tableau4[Prénom Nom Série Fiche];0);B40));"")</f>
        <v/>
      </c>
      <c r="D40" s="13" t="str">
        <f t="shared" si="9"/>
        <v/>
      </c>
      <c r="E40" s="35" t="s">
        <v>5</v>
      </c>
      <c r="F40" s="42" t="str">
        <f t="shared" si="10"/>
        <v>C</v>
      </c>
      <c r="G40" s="45"/>
      <c r="H40" s="40" t="s">
        <v>16</v>
      </c>
      <c r="I40" s="34" t="str">
        <f>SIERREUR(SI($P$2="";""; INDEX(Tableau4[[Réponse 1]:[Réponse 19]];EQUIV($P$2&amp;" Orange "&amp;"6";Tableau4[Prénom Nom Série Fiche];0);H40));"")</f>
        <v/>
      </c>
      <c r="J40" s="13" t="str">
        <f t="shared" si="11"/>
        <v/>
      </c>
      <c r="K40" s="35" t="s">
        <v>5</v>
      </c>
      <c r="L40" s="42" t="str">
        <f t="shared" si="12"/>
        <v>B</v>
      </c>
      <c r="M40" s="45"/>
      <c r="N40" s="40" t="s">
        <v>16</v>
      </c>
      <c r="O40" s="34" t="str">
        <f>SIERREUR(SI($P$2="";""; INDEX(Tableau4[[Réponse 1]:[Réponse 19]];EQUIV($P$2&amp;" Orange "&amp;"7";Tableau4[Prénom Nom Série Fiche];0);N40));"")</f>
        <v/>
      </c>
      <c r="P40" s="13" t="str">
        <f t="shared" si="13"/>
        <v/>
      </c>
      <c r="Q40" s="35" t="s">
        <v>5</v>
      </c>
      <c r="R40" s="42" t="str">
        <f t="shared" si="14"/>
        <v>C</v>
      </c>
      <c r="S40" s="45"/>
      <c r="T40" s="40" t="s">
        <v>16</v>
      </c>
      <c r="U40" s="34" t="str">
        <f>SIERREUR(SI($P$2="";""; INDEX(Tableau4[[Réponse 1]:[Réponse 19]];EQUIV($P$2&amp;" Orange "&amp;"8";Tableau4[Prénom Nom Série Fiche];0);T40));"")</f>
        <v/>
      </c>
      <c r="V40" s="13" t="str">
        <f t="shared" si="15"/>
        <v/>
      </c>
      <c r="W40" s="35" t="s">
        <v>5</v>
      </c>
      <c r="X40" s="42" t="str">
        <f t="shared" si="16"/>
        <v>B</v>
      </c>
      <c r="Y40" s="45"/>
    </row>
    <row r="41" spans="2:25" ht="24.95" customHeight="1" x14ac:dyDescent="0.2">
      <c r="B41" s="40" t="s">
        <v>17</v>
      </c>
      <c r="C41" s="34" t="str">
        <f>SIERREUR(SI($P$2="";""; INDEX(Tableau4[[Réponse 1]:[Réponse 19]];EQUIV($P$2&amp;" Orange "&amp;"5";Tableau4[Prénom Nom Série Fiche];0);B41));"")</f>
        <v/>
      </c>
      <c r="D41" s="13" t="str">
        <f t="shared" si="9"/>
        <v/>
      </c>
      <c r="E41" s="35" t="s">
        <v>5</v>
      </c>
      <c r="F41" s="42" t="str">
        <f t="shared" si="10"/>
        <v>C</v>
      </c>
      <c r="G41" s="45"/>
      <c r="H41" s="40" t="s">
        <v>17</v>
      </c>
      <c r="I41" s="34" t="str">
        <f>SIERREUR(SI($P$2="";""; INDEX(Tableau4[[Réponse 1]:[Réponse 19]];EQUIV($P$2&amp;" Orange "&amp;"6";Tableau4[Prénom Nom Série Fiche];0);H41));"")</f>
        <v/>
      </c>
      <c r="J41" s="13" t="str">
        <f t="shared" si="11"/>
        <v/>
      </c>
      <c r="K41" s="35" t="s">
        <v>5</v>
      </c>
      <c r="L41" s="42" t="str">
        <f t="shared" si="12"/>
        <v>B</v>
      </c>
      <c r="N41" s="40" t="s">
        <v>17</v>
      </c>
      <c r="O41" s="34" t="str">
        <f>SIERREUR(SI($P$2="";""; INDEX(Tableau4[[Réponse 1]:[Réponse 19]];EQUIV($P$2&amp;" Orange "&amp;"7";Tableau4[Prénom Nom Série Fiche];0);N41));"")</f>
        <v/>
      </c>
      <c r="P41" s="13" t="str">
        <f t="shared" si="13"/>
        <v/>
      </c>
      <c r="Q41" s="35" t="s">
        <v>5</v>
      </c>
      <c r="R41" s="42" t="str">
        <f t="shared" si="14"/>
        <v>A</v>
      </c>
      <c r="S41" s="45"/>
      <c r="T41" s="40" t="s">
        <v>17</v>
      </c>
      <c r="U41" s="34" t="str">
        <f>SIERREUR(SI($P$2="";""; INDEX(Tableau4[[Réponse 1]:[Réponse 19]];EQUIV($P$2&amp;" Orange "&amp;"8";Tableau4[Prénom Nom Série Fiche];0);T41));"")</f>
        <v/>
      </c>
      <c r="V41" s="13" t="str">
        <f t="shared" si="15"/>
        <v/>
      </c>
      <c r="W41" s="35" t="s">
        <v>5</v>
      </c>
      <c r="X41" s="42" t="str">
        <f t="shared" si="16"/>
        <v>B</v>
      </c>
      <c r="Y41" s="45"/>
    </row>
    <row r="42" spans="2:25" ht="15" customHeight="1" x14ac:dyDescent="0.2">
      <c r="M42" s="45"/>
      <c r="Y42" s="45"/>
    </row>
    <row r="43" spans="2:25" ht="24.95" customHeight="1" x14ac:dyDescent="0.2">
      <c r="B43" s="69" t="s">
        <v>18</v>
      </c>
      <c r="C43" s="69"/>
      <c r="D43" s="73"/>
      <c r="E43" s="74"/>
      <c r="G43" s="45"/>
      <c r="H43" s="69" t="s">
        <v>18</v>
      </c>
      <c r="I43" s="69"/>
      <c r="J43" s="69"/>
      <c r="K43" s="69"/>
      <c r="N43" s="69" t="s">
        <v>18</v>
      </c>
      <c r="O43" s="69"/>
      <c r="P43" s="69"/>
      <c r="Q43" s="69"/>
      <c r="S43" s="45"/>
      <c r="T43" s="69" t="s">
        <v>18</v>
      </c>
      <c r="U43" s="69"/>
      <c r="V43" s="69"/>
      <c r="W43" s="69"/>
      <c r="Y43" s="45"/>
    </row>
    <row r="44" spans="2:25" ht="24.95" customHeight="1" x14ac:dyDescent="0.2">
      <c r="B44" s="70" t="str">
        <f>"Nombre de bonnes réponses : "&amp;NB.SI(D27:D41;"ü")&amp;"/"&amp;NB.SI(D27:D41;"ü")+NB.SI(D27:D41;"L")</f>
        <v>Nombre de bonnes réponses : 0/0</v>
      </c>
      <c r="C44" s="71"/>
      <c r="D44" s="71"/>
      <c r="E44" s="72"/>
      <c r="H44" s="70" t="str">
        <f>"Nombre de bonnes réponses : "&amp;NB.SI(J27:J41;"ü")&amp;"/"&amp;NB.SI(J27:J41;"ü")+NB.SI(J27:J41;"L")</f>
        <v>Nombre de bonnes réponses : 0/0</v>
      </c>
      <c r="I44" s="71"/>
      <c r="J44" s="71"/>
      <c r="K44" s="72"/>
      <c r="N44" s="70" t="str">
        <f>"Nombre de bonnes réponses : "&amp;NB.SI(P27:P41;"ü")&amp;"/"&amp;NB.SI(P27:P41;"ü")+NB.SI(P27:P41;"L")</f>
        <v>Nombre de bonnes réponses : 0/0</v>
      </c>
      <c r="O44" s="71"/>
      <c r="P44" s="71"/>
      <c r="Q44" s="72"/>
      <c r="T44" s="70" t="str">
        <f>"Nombre de bonnes réponses : "&amp;NB.SI(V27:V41;"ü")&amp;"/"&amp;NB.SI(V27:V41;"ü")+NB.SI(V27:V41;"L")</f>
        <v>Nombre de bonnes réponses : 0/0</v>
      </c>
      <c r="U44" s="71"/>
      <c r="V44" s="71"/>
      <c r="W44" s="72"/>
    </row>
    <row r="45" spans="2:25" ht="15" customHeight="1" x14ac:dyDescent="0.2">
      <c r="M45" s="44"/>
      <c r="Y45" s="45"/>
    </row>
    <row r="46" spans="2:25" ht="24.95" customHeight="1" x14ac:dyDescent="0.2">
      <c r="B46" s="44"/>
      <c r="C46" s="44"/>
      <c r="D46" s="44"/>
      <c r="E46" s="44"/>
      <c r="F46" s="44"/>
      <c r="G46" s="44"/>
      <c r="H46" s="44"/>
      <c r="I46" s="44"/>
      <c r="J46" s="44"/>
      <c r="K46" s="44"/>
      <c r="L46" s="44"/>
      <c r="M46" s="44"/>
      <c r="N46" s="44"/>
      <c r="O46" s="44"/>
    </row>
    <row r="47" spans="2:25" ht="24.95" customHeight="1" x14ac:dyDescent="0.2">
      <c r="B47" s="44"/>
      <c r="C47" s="44"/>
      <c r="D47" s="44"/>
      <c r="E47" s="44"/>
      <c r="F47" s="44"/>
      <c r="G47" s="44"/>
      <c r="H47" s="44"/>
      <c r="I47" s="44"/>
      <c r="J47" s="44"/>
      <c r="K47" s="44"/>
      <c r="L47" s="44"/>
      <c r="M47" s="44"/>
      <c r="N47" s="44"/>
      <c r="O47" s="44"/>
      <c r="P47" s="42"/>
      <c r="Q47" s="42"/>
      <c r="S47" s="42"/>
      <c r="T47" s="42"/>
      <c r="U47" s="42"/>
      <c r="V47" s="42"/>
      <c r="W47" s="42"/>
    </row>
    <row r="48" spans="2:25" ht="24.95" customHeight="1" x14ac:dyDescent="0.2">
      <c r="B48" s="44"/>
      <c r="C48" s="44"/>
      <c r="D48" s="44"/>
      <c r="E48" s="44"/>
      <c r="F48" s="44"/>
      <c r="G48" s="44"/>
      <c r="H48" s="44"/>
      <c r="I48" s="44"/>
      <c r="J48" s="44"/>
      <c r="K48" s="44"/>
      <c r="L48" s="44"/>
      <c r="M48" s="44"/>
      <c r="N48" s="44"/>
      <c r="O48" s="44"/>
      <c r="X48" s="42"/>
    </row>
    <row r="49" spans="2:1025" ht="24.95" customHeight="1" x14ac:dyDescent="0.2">
      <c r="B49" s="44"/>
      <c r="C49" s="44"/>
      <c r="D49" s="44"/>
      <c r="E49" s="44"/>
      <c r="F49" s="44"/>
      <c r="G49" s="44"/>
      <c r="H49" s="44"/>
      <c r="I49" s="44"/>
      <c r="J49" s="44"/>
      <c r="K49" s="44"/>
      <c r="L49" s="44"/>
      <c r="M49" s="44"/>
      <c r="N49" s="44"/>
      <c r="O49" s="44"/>
    </row>
    <row r="50" spans="2:1025" ht="24.95" customHeight="1" x14ac:dyDescent="0.2">
      <c r="B50" s="44"/>
      <c r="C50" s="44"/>
      <c r="D50" s="44"/>
      <c r="E50" s="44"/>
      <c r="F50" s="44"/>
      <c r="G50" s="44"/>
      <c r="H50" s="44"/>
      <c r="I50" s="44"/>
      <c r="J50" s="44"/>
      <c r="K50" s="44"/>
      <c r="L50" s="44"/>
      <c r="M50" s="44"/>
      <c r="N50" s="44"/>
      <c r="O50" s="44"/>
    </row>
    <row r="51" spans="2:1025" s="42" customFormat="1" ht="24.95" customHeight="1" x14ac:dyDescent="0.2">
      <c r="B51" s="44"/>
      <c r="C51" s="44"/>
      <c r="D51" s="44"/>
      <c r="E51" s="44"/>
      <c r="F51" s="44"/>
      <c r="G51" s="44"/>
      <c r="H51" s="44"/>
      <c r="I51" s="44"/>
      <c r="J51" s="44"/>
      <c r="K51" s="44"/>
      <c r="L51" s="44"/>
      <c r="M51" s="44"/>
      <c r="N51" s="44"/>
      <c r="O51" s="44"/>
      <c r="P51" s="41"/>
      <c r="Q51" s="41"/>
      <c r="S51" s="41"/>
      <c r="T51" s="41"/>
      <c r="U51" s="41"/>
      <c r="V51" s="41"/>
      <c r="W51" s="41"/>
      <c r="X51" s="41"/>
      <c r="Y51" s="47"/>
      <c r="AA51" s="41"/>
      <c r="AB51" s="41"/>
      <c r="AC51" s="41"/>
      <c r="AD51" s="41"/>
      <c r="AE51" s="41"/>
      <c r="AF51" s="41"/>
      <c r="AMD51" s="44"/>
      <c r="AME51" s="44"/>
      <c r="AMF51" s="44"/>
      <c r="AMG51" s="44"/>
      <c r="AMH51" s="44"/>
      <c r="AMI51" s="44"/>
      <c r="AMJ51" s="44"/>
      <c r="AMK51" s="44"/>
    </row>
    <row r="52" spans="2:1025" ht="24.95" customHeight="1" x14ac:dyDescent="0.2">
      <c r="B52" s="44"/>
      <c r="C52" s="44"/>
      <c r="D52" s="44"/>
      <c r="E52" s="44"/>
      <c r="F52" s="44"/>
      <c r="G52" s="44"/>
      <c r="H52" s="44"/>
      <c r="I52" s="44"/>
      <c r="J52" s="44"/>
      <c r="K52" s="44"/>
      <c r="L52" s="44"/>
      <c r="M52" s="44"/>
      <c r="N52" s="44"/>
      <c r="O52" s="44"/>
    </row>
    <row r="53" spans="2:1025" ht="24.95" customHeight="1" x14ac:dyDescent="0.2">
      <c r="B53" s="44"/>
      <c r="C53" s="44"/>
      <c r="D53" s="44"/>
      <c r="E53" s="44"/>
      <c r="F53" s="44"/>
      <c r="G53" s="44"/>
      <c r="H53" s="44"/>
      <c r="I53" s="44"/>
      <c r="J53" s="44"/>
      <c r="K53" s="44"/>
      <c r="L53" s="44"/>
      <c r="M53" s="44"/>
      <c r="N53" s="44"/>
      <c r="O53" s="44"/>
      <c r="AA53" s="42"/>
      <c r="AB53" s="42"/>
      <c r="AC53" s="42"/>
      <c r="AD53" s="42"/>
      <c r="AE53" s="42"/>
      <c r="AF53" s="42"/>
    </row>
    <row r="54" spans="2:1025" ht="24.95" customHeight="1" x14ac:dyDescent="0.2">
      <c r="B54" s="44"/>
      <c r="C54" s="44"/>
      <c r="D54" s="44"/>
      <c r="E54" s="44"/>
      <c r="F54" s="44"/>
      <c r="G54" s="44"/>
      <c r="H54" s="44"/>
      <c r="I54" s="44"/>
      <c r="J54" s="44"/>
      <c r="K54" s="44"/>
      <c r="L54" s="44"/>
      <c r="M54" s="44"/>
      <c r="N54" s="44"/>
      <c r="O54" s="44"/>
    </row>
    <row r="55" spans="2:1025" ht="24.95" customHeight="1" x14ac:dyDescent="0.2">
      <c r="B55" s="44"/>
      <c r="C55" s="44"/>
      <c r="D55" s="44"/>
      <c r="E55" s="44"/>
      <c r="F55" s="44"/>
      <c r="G55" s="44"/>
      <c r="H55" s="44"/>
      <c r="I55" s="44"/>
      <c r="J55" s="44"/>
      <c r="K55" s="44"/>
      <c r="L55" s="44"/>
      <c r="M55" s="44"/>
      <c r="N55" s="44"/>
      <c r="O55" s="44"/>
    </row>
    <row r="56" spans="2:1025" ht="24.95" customHeight="1" x14ac:dyDescent="0.2">
      <c r="B56" s="44"/>
      <c r="C56" s="44"/>
      <c r="D56" s="44"/>
      <c r="E56" s="44"/>
      <c r="F56" s="44"/>
      <c r="G56" s="44"/>
      <c r="H56" s="44"/>
      <c r="I56" s="44"/>
      <c r="J56" s="44"/>
      <c r="K56" s="44"/>
      <c r="L56" s="44"/>
      <c r="M56" s="44"/>
      <c r="N56" s="44"/>
      <c r="O56" s="44"/>
    </row>
    <row r="57" spans="2:1025" ht="24.95" customHeight="1" x14ac:dyDescent="0.2">
      <c r="B57" s="44"/>
      <c r="C57" s="44"/>
      <c r="D57" s="44"/>
      <c r="E57" s="44"/>
      <c r="F57" s="44"/>
      <c r="G57" s="44"/>
      <c r="H57" s="44"/>
      <c r="I57" s="44"/>
      <c r="J57" s="44"/>
      <c r="K57" s="44"/>
      <c r="L57" s="44"/>
      <c r="M57" s="44"/>
      <c r="N57" s="44"/>
      <c r="O57" s="44"/>
      <c r="P57" s="43"/>
      <c r="Q57" s="43"/>
      <c r="R57" s="47"/>
      <c r="S57" s="43"/>
      <c r="T57" s="43"/>
      <c r="U57" s="43"/>
      <c r="V57" s="43"/>
      <c r="W57" s="43"/>
    </row>
    <row r="58" spans="2:1025" ht="24.95" customHeight="1" x14ac:dyDescent="0.2">
      <c r="B58" s="44"/>
      <c r="C58" s="44"/>
      <c r="D58" s="44"/>
      <c r="E58" s="44"/>
      <c r="F58" s="44"/>
      <c r="G58" s="44"/>
      <c r="H58" s="44"/>
      <c r="I58" s="44"/>
      <c r="J58" s="44"/>
      <c r="K58" s="44"/>
      <c r="L58" s="44"/>
      <c r="M58" s="44"/>
      <c r="N58" s="44"/>
      <c r="O58" s="44"/>
      <c r="X58" s="43"/>
    </row>
    <row r="59" spans="2:1025" ht="24.95" customHeight="1" x14ac:dyDescent="0.2">
      <c r="B59" s="44"/>
      <c r="C59" s="44"/>
      <c r="D59" s="44"/>
      <c r="E59" s="44"/>
      <c r="F59" s="44"/>
      <c r="G59" s="44"/>
      <c r="H59" s="44"/>
      <c r="I59" s="44"/>
      <c r="J59" s="44"/>
      <c r="K59" s="44"/>
      <c r="L59" s="44"/>
      <c r="M59" s="44"/>
      <c r="N59" s="44"/>
      <c r="O59" s="44"/>
      <c r="P59" s="43"/>
      <c r="Q59" s="43"/>
      <c r="R59" s="47"/>
      <c r="S59" s="43"/>
      <c r="T59" s="43"/>
      <c r="U59" s="43"/>
      <c r="V59" s="43"/>
      <c r="W59" s="43"/>
    </row>
    <row r="60" spans="2:1025" ht="24.95" customHeight="1" x14ac:dyDescent="0.2">
      <c r="B60" s="44"/>
      <c r="C60" s="44"/>
      <c r="D60" s="44"/>
      <c r="E60" s="44"/>
      <c r="F60" s="44"/>
      <c r="G60" s="44"/>
      <c r="H60" s="44"/>
      <c r="I60" s="44"/>
      <c r="J60" s="44"/>
      <c r="K60" s="44"/>
      <c r="L60" s="44"/>
      <c r="M60" s="44"/>
      <c r="N60" s="44"/>
      <c r="O60" s="44"/>
      <c r="P60" s="43"/>
      <c r="Q60" s="43"/>
      <c r="R60" s="47"/>
      <c r="S60" s="43"/>
      <c r="T60" s="43"/>
      <c r="U60" s="43"/>
      <c r="V60" s="43"/>
      <c r="W60" s="43"/>
      <c r="X60" s="43"/>
    </row>
    <row r="61" spans="2:1025" s="43" customFormat="1" ht="24.95" customHeight="1" x14ac:dyDescent="0.2">
      <c r="B61" s="44"/>
      <c r="C61" s="44"/>
      <c r="D61" s="44"/>
      <c r="E61" s="44"/>
      <c r="F61" s="44"/>
      <c r="G61" s="44"/>
      <c r="H61" s="44"/>
      <c r="I61" s="44"/>
      <c r="J61" s="44"/>
      <c r="K61" s="44"/>
      <c r="L61" s="44"/>
      <c r="M61" s="44"/>
      <c r="N61" s="44"/>
      <c r="O61" s="44"/>
      <c r="R61" s="47"/>
      <c r="AA61" s="41"/>
      <c r="AB61" s="41"/>
      <c r="AC61" s="41"/>
      <c r="AD61" s="41"/>
      <c r="AE61" s="41"/>
      <c r="AF61" s="41"/>
      <c r="AMD61" s="44"/>
      <c r="AME61" s="44"/>
      <c r="AMF61" s="44"/>
      <c r="AMG61" s="44"/>
      <c r="AMH61" s="44"/>
      <c r="AMI61" s="44"/>
      <c r="AMJ61" s="44"/>
      <c r="AMK61" s="44"/>
    </row>
    <row r="62" spans="2:1025" ht="24.95" customHeight="1" x14ac:dyDescent="0.2">
      <c r="B62" s="44"/>
      <c r="C62" s="44"/>
      <c r="D62" s="44"/>
      <c r="E62" s="44"/>
      <c r="F62" s="44"/>
      <c r="G62" s="44"/>
      <c r="H62" s="44"/>
      <c r="I62" s="44"/>
      <c r="J62" s="44"/>
      <c r="K62" s="44"/>
      <c r="L62" s="44"/>
      <c r="M62" s="44"/>
      <c r="N62" s="44"/>
      <c r="O62" s="44"/>
      <c r="P62" s="43"/>
      <c r="Q62" s="43"/>
      <c r="R62" s="47"/>
      <c r="S62" s="43"/>
      <c r="T62" s="43"/>
      <c r="U62" s="43"/>
      <c r="V62" s="43"/>
      <c r="W62" s="43"/>
      <c r="X62" s="43"/>
    </row>
    <row r="63" spans="2:1025" s="43" customFormat="1" ht="24.95" customHeight="1" x14ac:dyDescent="0.2">
      <c r="B63" s="44"/>
      <c r="C63" s="44"/>
      <c r="D63" s="44"/>
      <c r="E63" s="44"/>
      <c r="F63" s="44"/>
      <c r="G63" s="44"/>
      <c r="H63" s="44"/>
      <c r="I63" s="44"/>
      <c r="J63" s="44"/>
      <c r="K63" s="44"/>
      <c r="L63" s="44"/>
      <c r="M63" s="41"/>
      <c r="N63" s="44"/>
      <c r="O63" s="44"/>
      <c r="P63" s="41"/>
      <c r="Q63" s="41"/>
      <c r="R63" s="42"/>
      <c r="S63" s="41"/>
      <c r="T63" s="41"/>
      <c r="U63" s="41"/>
      <c r="V63" s="41"/>
      <c r="W63" s="41"/>
      <c r="AMD63" s="44"/>
      <c r="AME63" s="44"/>
      <c r="AMF63" s="44"/>
      <c r="AMG63" s="44"/>
      <c r="AMH63" s="44"/>
      <c r="AMI63" s="44"/>
      <c r="AMJ63" s="44"/>
      <c r="AMK63" s="44"/>
    </row>
    <row r="64" spans="2:1025" s="43" customFormat="1" ht="24.95" customHeight="1" x14ac:dyDescent="0.2">
      <c r="B64" s="41"/>
      <c r="C64" s="41"/>
      <c r="D64" s="41"/>
      <c r="E64" s="41"/>
      <c r="F64" s="42"/>
      <c r="G64" s="41"/>
      <c r="H64" s="41"/>
      <c r="I64" s="41"/>
      <c r="J64" s="41"/>
      <c r="K64" s="41"/>
      <c r="L64" s="42"/>
      <c r="M64" s="41"/>
      <c r="N64" s="41"/>
      <c r="O64" s="41"/>
      <c r="P64" s="41"/>
      <c r="Q64" s="41"/>
      <c r="R64" s="42"/>
      <c r="S64" s="41"/>
      <c r="T64" s="41"/>
      <c r="U64" s="41"/>
      <c r="V64" s="41"/>
      <c r="W64" s="41"/>
      <c r="X64" s="41"/>
      <c r="AA64" s="41"/>
      <c r="AB64" s="41"/>
      <c r="AC64" s="41"/>
      <c r="AD64" s="41"/>
      <c r="AE64" s="41"/>
      <c r="AF64" s="41"/>
      <c r="AMD64" s="44"/>
      <c r="AME64" s="44"/>
      <c r="AMF64" s="44"/>
      <c r="AMG64" s="44"/>
      <c r="AMH64" s="44"/>
      <c r="AMI64" s="44"/>
      <c r="AMJ64" s="44"/>
      <c r="AMK64" s="44"/>
    </row>
    <row r="65" spans="2:1025" s="43" customFormat="1" ht="24.95" customHeight="1" x14ac:dyDescent="0.2">
      <c r="B65" s="41"/>
      <c r="C65" s="41"/>
      <c r="D65" s="41"/>
      <c r="E65" s="41"/>
      <c r="F65" s="42"/>
      <c r="G65" s="41"/>
      <c r="H65" s="41"/>
      <c r="I65" s="41"/>
      <c r="J65" s="41"/>
      <c r="K65" s="41"/>
      <c r="L65" s="42"/>
      <c r="M65" s="41"/>
      <c r="N65" s="41"/>
      <c r="O65" s="41"/>
      <c r="P65" s="41"/>
      <c r="Q65" s="41"/>
      <c r="R65" s="42"/>
      <c r="S65" s="41"/>
      <c r="T65" s="41"/>
      <c r="U65" s="41"/>
      <c r="V65" s="41"/>
      <c r="W65" s="41"/>
      <c r="X65" s="41"/>
      <c r="AMD65" s="44"/>
      <c r="AME65" s="44"/>
      <c r="AMF65" s="44"/>
      <c r="AMG65" s="44"/>
      <c r="AMH65" s="44"/>
      <c r="AMI65" s="44"/>
      <c r="AMJ65" s="44"/>
      <c r="AMK65" s="44"/>
    </row>
    <row r="66" spans="2:1025" s="43" customFormat="1" ht="24.95" customHeight="1" x14ac:dyDescent="0.2">
      <c r="B66" s="41"/>
      <c r="C66" s="41"/>
      <c r="D66" s="41"/>
      <c r="E66" s="41"/>
      <c r="F66" s="42"/>
      <c r="G66" s="41"/>
      <c r="H66" s="41"/>
      <c r="I66" s="41"/>
      <c r="J66" s="41"/>
      <c r="K66" s="41"/>
      <c r="L66" s="42"/>
      <c r="M66" s="41"/>
      <c r="N66" s="41"/>
      <c r="O66" s="41"/>
      <c r="P66" s="41"/>
      <c r="Q66" s="41"/>
      <c r="R66" s="42"/>
      <c r="S66" s="41"/>
      <c r="T66" s="41"/>
      <c r="U66" s="41"/>
      <c r="V66" s="41"/>
      <c r="W66" s="41"/>
      <c r="X66" s="41"/>
      <c r="AMD66" s="44"/>
      <c r="AME66" s="44"/>
      <c r="AMF66" s="44"/>
      <c r="AMG66" s="44"/>
      <c r="AMH66" s="44"/>
      <c r="AMI66" s="44"/>
      <c r="AMJ66" s="44"/>
      <c r="AMK66" s="44"/>
    </row>
    <row r="67" spans="2:1025" ht="24.95" customHeight="1" x14ac:dyDescent="0.2">
      <c r="AA67" s="43"/>
      <c r="AB67" s="43"/>
      <c r="AC67" s="43"/>
      <c r="AD67" s="43"/>
      <c r="AE67" s="43"/>
      <c r="AF67" s="43"/>
    </row>
    <row r="68" spans="2:1025" ht="24.95" customHeight="1" x14ac:dyDescent="0.2">
      <c r="AA68" s="43"/>
      <c r="AB68" s="43"/>
      <c r="AC68" s="43"/>
      <c r="AD68" s="43"/>
      <c r="AE68" s="43"/>
      <c r="AF68" s="43"/>
    </row>
    <row r="69" spans="2:1025" ht="24.95" customHeight="1" x14ac:dyDescent="0.2"/>
    <row r="70" spans="2:1025" ht="24.95" customHeight="1" x14ac:dyDescent="0.2"/>
    <row r="71" spans="2:1025" ht="24.95" customHeight="1" x14ac:dyDescent="0.2"/>
    <row r="72" spans="2:1025" ht="24.95" customHeight="1" x14ac:dyDescent="0.2"/>
    <row r="73" spans="2:1025" ht="24.95" customHeight="1" x14ac:dyDescent="0.2"/>
    <row r="74" spans="2:1025" ht="24.95" customHeight="1" x14ac:dyDescent="0.2"/>
    <row r="75" spans="2:1025" ht="24.95" customHeight="1" x14ac:dyDescent="0.2"/>
    <row r="76" spans="2:1025" ht="24.95" customHeight="1" x14ac:dyDescent="0.2"/>
    <row r="77" spans="2:1025" ht="24.95" customHeight="1" x14ac:dyDescent="0.2"/>
    <row r="78" spans="2:1025" ht="24.95" customHeight="1" x14ac:dyDescent="0.2"/>
    <row r="79" spans="2:1025" ht="24.95" customHeight="1" x14ac:dyDescent="0.2"/>
    <row r="80" spans="2:1025" ht="24.95" customHeight="1" x14ac:dyDescent="0.2"/>
    <row r="81" ht="24.95" customHeight="1" x14ac:dyDescent="0.2"/>
    <row r="82" ht="24.95" customHeight="1" x14ac:dyDescent="0.2"/>
    <row r="83" ht="24.95" customHeight="1" x14ac:dyDescent="0.2"/>
    <row r="84" ht="24.95" customHeight="1" x14ac:dyDescent="0.2"/>
    <row r="85" ht="24.95" customHeight="1" x14ac:dyDescent="0.2"/>
    <row r="86" ht="24.95" customHeight="1" x14ac:dyDescent="0.2"/>
    <row r="87" ht="24.95" customHeight="1" x14ac:dyDescent="0.2"/>
    <row r="88" ht="24.95" customHeight="1" x14ac:dyDescent="0.2"/>
    <row r="89" ht="24.95" customHeight="1" x14ac:dyDescent="0.2"/>
    <row r="90" ht="24.95" customHeight="1" x14ac:dyDescent="0.2"/>
    <row r="91" ht="24.95" customHeight="1" x14ac:dyDescent="0.2"/>
    <row r="92" ht="24.95" customHeight="1" x14ac:dyDescent="0.2"/>
    <row r="93" ht="24.95" customHeight="1" x14ac:dyDescent="0.2"/>
    <row r="94" ht="24.95" customHeight="1" x14ac:dyDescent="0.2"/>
    <row r="95" ht="24.95" customHeight="1" x14ac:dyDescent="0.2"/>
    <row r="96" ht="24.95" customHeight="1" x14ac:dyDescent="0.2"/>
    <row r="97" ht="24.95" customHeight="1" x14ac:dyDescent="0.2"/>
    <row r="98" ht="24.95" customHeight="1" x14ac:dyDescent="0.2"/>
    <row r="99" ht="24.95" customHeight="1" x14ac:dyDescent="0.2"/>
    <row r="100" ht="24.95" customHeight="1" x14ac:dyDescent="0.2"/>
    <row r="101" ht="24.95" customHeight="1" x14ac:dyDescent="0.2"/>
    <row r="102" ht="24.95" customHeight="1" x14ac:dyDescent="0.2"/>
    <row r="103" ht="24.95" customHeight="1" x14ac:dyDescent="0.2"/>
    <row r="104" ht="24.95" customHeight="1" x14ac:dyDescent="0.2"/>
    <row r="105" ht="24.95" customHeight="1" x14ac:dyDescent="0.2"/>
    <row r="106" ht="24.95" customHeight="1" x14ac:dyDescent="0.2"/>
    <row r="107" ht="24.95" customHeight="1" x14ac:dyDescent="0.2"/>
    <row r="108" ht="24.95" customHeight="1" x14ac:dyDescent="0.2"/>
    <row r="109" ht="24.95" customHeight="1" x14ac:dyDescent="0.2"/>
    <row r="110" ht="24.95" customHeight="1" x14ac:dyDescent="0.2"/>
    <row r="111" ht="24.95" customHeight="1" x14ac:dyDescent="0.2"/>
    <row r="112" ht="24.95" customHeight="1" x14ac:dyDescent="0.2"/>
    <row r="113" ht="24.95" customHeight="1" x14ac:dyDescent="0.2"/>
    <row r="114" ht="24.95" customHeight="1" x14ac:dyDescent="0.2"/>
    <row r="115" ht="24.95" customHeight="1" x14ac:dyDescent="0.2"/>
    <row r="116" ht="24.95" customHeight="1" x14ac:dyDescent="0.2"/>
    <row r="117" ht="24.95" customHeight="1" x14ac:dyDescent="0.2"/>
    <row r="118" ht="24.95" customHeight="1" x14ac:dyDescent="0.2"/>
    <row r="119" ht="24.95" customHeight="1" x14ac:dyDescent="0.2"/>
    <row r="120" ht="24.95" customHeight="1" x14ac:dyDescent="0.2"/>
    <row r="121" ht="24.95" customHeight="1" x14ac:dyDescent="0.2"/>
    <row r="122" ht="24.95" customHeight="1" x14ac:dyDescent="0.2"/>
    <row r="123" ht="24.95" customHeight="1" x14ac:dyDescent="0.2"/>
    <row r="124" ht="24.95" customHeight="1" x14ac:dyDescent="0.2"/>
    <row r="125" ht="24.95" customHeight="1" x14ac:dyDescent="0.2"/>
    <row r="126" ht="24.95" customHeight="1" x14ac:dyDescent="0.2"/>
    <row r="127" ht="24.95" customHeight="1" x14ac:dyDescent="0.2"/>
    <row r="128" ht="24.95" customHeight="1" x14ac:dyDescent="0.2"/>
    <row r="129" ht="24.95" customHeight="1" x14ac:dyDescent="0.2"/>
    <row r="130" ht="24.95" customHeight="1" x14ac:dyDescent="0.2"/>
    <row r="131" ht="24.95" customHeight="1" x14ac:dyDescent="0.2"/>
    <row r="132" ht="24.95" customHeight="1" x14ac:dyDescent="0.2"/>
    <row r="133" ht="24.95" customHeight="1" x14ac:dyDescent="0.2"/>
    <row r="134" ht="24.95" customHeight="1" x14ac:dyDescent="0.2"/>
    <row r="135" ht="24.95" customHeight="1" x14ac:dyDescent="0.2"/>
    <row r="136" ht="24.95" customHeight="1" x14ac:dyDescent="0.2"/>
    <row r="137" ht="24.95" customHeight="1" x14ac:dyDescent="0.2"/>
    <row r="138" ht="24.95" customHeight="1" x14ac:dyDescent="0.2"/>
    <row r="139" ht="24.95" customHeight="1" x14ac:dyDescent="0.2"/>
    <row r="140" ht="24.95" customHeight="1" x14ac:dyDescent="0.2"/>
    <row r="141" ht="24.95" customHeight="1" x14ac:dyDescent="0.2"/>
    <row r="142" ht="24.95" customHeight="1" x14ac:dyDescent="0.2"/>
    <row r="143" ht="24.95" customHeight="1" x14ac:dyDescent="0.2"/>
    <row r="144" ht="24.95" customHeight="1" x14ac:dyDescent="0.2"/>
    <row r="145" ht="24.95" customHeight="1" x14ac:dyDescent="0.2"/>
    <row r="146" ht="24.95" customHeight="1" x14ac:dyDescent="0.2"/>
    <row r="147" ht="24.95" customHeight="1" x14ac:dyDescent="0.2"/>
    <row r="148" ht="24.95" customHeight="1" x14ac:dyDescent="0.2"/>
    <row r="149" ht="24.95" customHeight="1" x14ac:dyDescent="0.2"/>
    <row r="150" ht="24.95" customHeight="1" x14ac:dyDescent="0.2"/>
    <row r="151" ht="24.95" customHeight="1" x14ac:dyDescent="0.2"/>
    <row r="152" ht="24.95" customHeight="1" x14ac:dyDescent="0.2"/>
    <row r="153" ht="24.95" customHeight="1" x14ac:dyDescent="0.2"/>
    <row r="154" ht="24.95" customHeight="1" x14ac:dyDescent="0.2"/>
    <row r="155" ht="24.95" customHeight="1" x14ac:dyDescent="0.2"/>
    <row r="156" ht="24.95" customHeight="1" x14ac:dyDescent="0.2"/>
    <row r="157" ht="24.95" customHeight="1" x14ac:dyDescent="0.2"/>
    <row r="158" ht="24.95" customHeight="1" x14ac:dyDescent="0.2"/>
    <row r="159" ht="24.95" customHeight="1" x14ac:dyDescent="0.2"/>
    <row r="160" ht="24.95" customHeight="1" x14ac:dyDescent="0.2"/>
    <row r="161" ht="24.95" customHeight="1" x14ac:dyDescent="0.2"/>
    <row r="162" ht="24.95" customHeight="1" x14ac:dyDescent="0.2"/>
    <row r="163" ht="24.95" customHeight="1" x14ac:dyDescent="0.2"/>
    <row r="164" ht="24.95" customHeight="1" x14ac:dyDescent="0.2"/>
    <row r="165" ht="24.95" customHeight="1" x14ac:dyDescent="0.2"/>
    <row r="166" ht="24.95" customHeight="1" x14ac:dyDescent="0.2"/>
    <row r="167" ht="24.95" customHeight="1" x14ac:dyDescent="0.2"/>
    <row r="168" ht="24.95" customHeight="1" x14ac:dyDescent="0.2"/>
    <row r="169" ht="24.95" customHeight="1" x14ac:dyDescent="0.2"/>
    <row r="170" ht="24.95" customHeight="1" x14ac:dyDescent="0.2"/>
    <row r="171" ht="24.95" customHeight="1" x14ac:dyDescent="0.2"/>
    <row r="172" ht="24.95" customHeight="1" x14ac:dyDescent="0.2"/>
    <row r="173" ht="24.95" customHeight="1" x14ac:dyDescent="0.2"/>
    <row r="174" ht="24.95" customHeight="1" x14ac:dyDescent="0.2"/>
    <row r="175" ht="24.95" customHeight="1" x14ac:dyDescent="0.2"/>
    <row r="176" ht="24.95" customHeight="1" x14ac:dyDescent="0.2"/>
    <row r="177" ht="24.95" customHeight="1" x14ac:dyDescent="0.2"/>
    <row r="178" ht="24.95" customHeight="1" x14ac:dyDescent="0.2"/>
    <row r="179" ht="24.95" customHeight="1" x14ac:dyDescent="0.2"/>
    <row r="180" ht="24.95" customHeight="1" x14ac:dyDescent="0.2"/>
    <row r="181" ht="24.95" customHeight="1" x14ac:dyDescent="0.2"/>
    <row r="182" ht="24.95" customHeight="1" x14ac:dyDescent="0.2"/>
    <row r="183" ht="24.95" customHeight="1" x14ac:dyDescent="0.2"/>
    <row r="184" ht="24.95" customHeight="1" x14ac:dyDescent="0.2"/>
    <row r="185" ht="24.95" customHeight="1" x14ac:dyDescent="0.2"/>
    <row r="186" ht="24.95" customHeight="1" x14ac:dyDescent="0.2"/>
    <row r="187" ht="24.95" customHeight="1" x14ac:dyDescent="0.2"/>
    <row r="188" ht="24.95" customHeight="1" x14ac:dyDescent="0.2"/>
    <row r="189" ht="24.95" customHeight="1" x14ac:dyDescent="0.2"/>
    <row r="190" ht="24.95" customHeight="1" x14ac:dyDescent="0.2"/>
    <row r="191" ht="24.95" customHeight="1" x14ac:dyDescent="0.2"/>
    <row r="192" ht="24.95" customHeight="1" x14ac:dyDescent="0.2"/>
    <row r="193" ht="24.95" customHeight="1" x14ac:dyDescent="0.2"/>
    <row r="194" ht="24.95" customHeight="1" x14ac:dyDescent="0.2"/>
    <row r="195" ht="24.95" customHeight="1" x14ac:dyDescent="0.2"/>
    <row r="196" ht="24.95" customHeight="1" x14ac:dyDescent="0.2"/>
    <row r="197" ht="24.95" customHeight="1" x14ac:dyDescent="0.2"/>
    <row r="198" ht="24.95" customHeight="1" x14ac:dyDescent="0.2"/>
    <row r="199" ht="24.95" customHeight="1" x14ac:dyDescent="0.2"/>
    <row r="200" ht="24.95" customHeight="1" x14ac:dyDescent="0.2"/>
    <row r="201" ht="24.95" customHeight="1" x14ac:dyDescent="0.2"/>
    <row r="202" ht="24.95" customHeight="1" x14ac:dyDescent="0.2"/>
    <row r="203" ht="24.95" customHeight="1" x14ac:dyDescent="0.2"/>
    <row r="204" ht="24.95" customHeight="1" x14ac:dyDescent="0.2"/>
    <row r="205" ht="24.95" customHeight="1" x14ac:dyDescent="0.2"/>
    <row r="206" ht="24.95" customHeight="1" x14ac:dyDescent="0.2"/>
    <row r="207" ht="24.95" customHeight="1" x14ac:dyDescent="0.2"/>
    <row r="208" ht="24.95" customHeight="1" x14ac:dyDescent="0.2"/>
    <row r="209" ht="24.95" customHeight="1" x14ac:dyDescent="0.2"/>
    <row r="210" ht="24.95" customHeight="1" x14ac:dyDescent="0.2"/>
    <row r="211" ht="24.95" customHeight="1" x14ac:dyDescent="0.2"/>
    <row r="212" ht="24.95" customHeight="1" x14ac:dyDescent="0.2"/>
    <row r="213" ht="24.95" customHeight="1" x14ac:dyDescent="0.2"/>
    <row r="214" ht="24.95" customHeight="1" x14ac:dyDescent="0.2"/>
    <row r="215" ht="24.95" customHeight="1" x14ac:dyDescent="0.2"/>
    <row r="216" ht="24.95" customHeight="1" x14ac:dyDescent="0.2"/>
    <row r="217" ht="24.95" customHeight="1" x14ac:dyDescent="0.2"/>
    <row r="218" ht="24.95" customHeight="1" x14ac:dyDescent="0.2"/>
    <row r="219" ht="24.95" customHeight="1" x14ac:dyDescent="0.2"/>
    <row r="220" ht="24.95" customHeight="1" x14ac:dyDescent="0.2"/>
    <row r="221" ht="24.95" customHeight="1" x14ac:dyDescent="0.2"/>
    <row r="222" ht="24.95" customHeight="1" x14ac:dyDescent="0.2"/>
    <row r="223" ht="24.95" customHeight="1" x14ac:dyDescent="0.2"/>
    <row r="224" ht="24.95" customHeight="1" x14ac:dyDescent="0.2"/>
    <row r="225" ht="24.95" customHeight="1" x14ac:dyDescent="0.2"/>
    <row r="226" ht="24.95" customHeight="1" x14ac:dyDescent="0.2"/>
    <row r="227" ht="24.95" customHeight="1" x14ac:dyDescent="0.2"/>
    <row r="228" ht="24.95" customHeight="1" x14ac:dyDescent="0.2"/>
    <row r="229" ht="24.95" customHeight="1" x14ac:dyDescent="0.2"/>
    <row r="230" ht="24.95" customHeight="1" x14ac:dyDescent="0.2"/>
    <row r="231" ht="24.95" customHeight="1" x14ac:dyDescent="0.2"/>
    <row r="232" ht="24.95" customHeight="1" x14ac:dyDescent="0.2"/>
    <row r="233" ht="24.95" customHeight="1" x14ac:dyDescent="0.2"/>
    <row r="234" ht="24.95" customHeight="1" x14ac:dyDescent="0.2"/>
    <row r="235" ht="24.95" customHeight="1" x14ac:dyDescent="0.2"/>
    <row r="236" ht="24.95" customHeight="1" x14ac:dyDescent="0.2"/>
    <row r="237" ht="24.95" customHeight="1" x14ac:dyDescent="0.2"/>
    <row r="238" ht="24.95" customHeight="1" x14ac:dyDescent="0.2"/>
    <row r="239" ht="24.95" customHeight="1" x14ac:dyDescent="0.2"/>
    <row r="240" ht="24.95" customHeight="1" x14ac:dyDescent="0.2"/>
    <row r="241" ht="24.95" customHeight="1" x14ac:dyDescent="0.2"/>
    <row r="242" ht="24.95" customHeight="1" x14ac:dyDescent="0.2"/>
    <row r="243" ht="24.95" customHeight="1" x14ac:dyDescent="0.2"/>
    <row r="244" ht="24.95" customHeight="1" x14ac:dyDescent="0.2"/>
    <row r="245" ht="24.95" customHeight="1" x14ac:dyDescent="0.2"/>
    <row r="246" ht="24.95" customHeight="1" x14ac:dyDescent="0.2"/>
    <row r="247" ht="24.95" customHeight="1" x14ac:dyDescent="0.2"/>
    <row r="248" ht="24.95" customHeight="1" x14ac:dyDescent="0.2"/>
    <row r="249" ht="24.95" customHeight="1" x14ac:dyDescent="0.2"/>
    <row r="250" ht="24.95" customHeight="1" x14ac:dyDescent="0.2"/>
    <row r="251" ht="24.95" customHeight="1" x14ac:dyDescent="0.2"/>
    <row r="252" ht="24.95" customHeight="1" x14ac:dyDescent="0.2"/>
    <row r="253" ht="24.95" customHeight="1" x14ac:dyDescent="0.2"/>
    <row r="254" ht="24.95" customHeight="1" x14ac:dyDescent="0.2"/>
    <row r="255" ht="24.95" customHeight="1" x14ac:dyDescent="0.2"/>
  </sheetData>
  <sheetProtection selectLockedCells="1"/>
  <mergeCells count="42">
    <mergeCell ref="B2:K2"/>
    <mergeCell ref="N2:O2"/>
    <mergeCell ref="P2:Q2"/>
    <mergeCell ref="U2:W2"/>
    <mergeCell ref="B4:E4"/>
    <mergeCell ref="H4:K4"/>
    <mergeCell ref="N4:Q4"/>
    <mergeCell ref="T4:W4"/>
    <mergeCell ref="AA14:AF14"/>
    <mergeCell ref="AA15:AF17"/>
    <mergeCell ref="AA18:AF18"/>
    <mergeCell ref="AA19:AF20"/>
    <mergeCell ref="AA21:AF22"/>
    <mergeCell ref="P22:Q22"/>
    <mergeCell ref="T22:U22"/>
    <mergeCell ref="V22:W22"/>
    <mergeCell ref="B23:E23"/>
    <mergeCell ref="H23:K23"/>
    <mergeCell ref="N23:Q23"/>
    <mergeCell ref="T23:W23"/>
    <mergeCell ref="B22:C22"/>
    <mergeCell ref="D22:E22"/>
    <mergeCell ref="H22:I22"/>
    <mergeCell ref="J22:K22"/>
    <mergeCell ref="N22:O22"/>
    <mergeCell ref="AA23:AF24"/>
    <mergeCell ref="B25:E25"/>
    <mergeCell ref="H25:K25"/>
    <mergeCell ref="N25:Q25"/>
    <mergeCell ref="T25:W25"/>
    <mergeCell ref="P43:Q43"/>
    <mergeCell ref="T43:U43"/>
    <mergeCell ref="V43:W43"/>
    <mergeCell ref="B44:E44"/>
    <mergeCell ref="H44:K44"/>
    <mergeCell ref="N44:Q44"/>
    <mergeCell ref="T44:W44"/>
    <mergeCell ref="B43:C43"/>
    <mergeCell ref="D43:E43"/>
    <mergeCell ref="H43:I43"/>
    <mergeCell ref="J43:K43"/>
    <mergeCell ref="N43:O43"/>
  </mergeCells>
  <conditionalFormatting sqref="D6:D20 J6:J20 P6:P20 V6:V20 V27:V41 P27:P41 J27:J41 D27:D41">
    <cfRule type="containsText" dxfId="11" priority="1" operator="containsText" text="ü">
      <formula>NON(ESTERREUR(CHERCHE("ü";D6)))</formula>
    </cfRule>
    <cfRule type="containsText" dxfId="10" priority="2" operator="containsText" text="L">
      <formula>NON(ESTERREUR(CHERCHE("L";D6)))</formula>
    </cfRule>
  </conditionalFormatting>
  <dataValidations count="1">
    <dataValidation type="list" allowBlank="1" showInputMessage="1" showErrorMessage="1" sqref="P2:Q2" xr:uid="{6A42E0F8-CA0F-4745-B262-2AC72DF0832C}">
      <formula1>Prénom_Nom</formula1>
    </dataValidation>
  </dataValidations>
  <pageMargins left="0.39374999999999999" right="0.39374999999999999" top="0.39374999999999999" bottom="0.39374999999999999" header="0.51180555555555496" footer="0.51180555555555496"/>
  <pageSetup paperSize="9"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85F45C-585F-4CD2-8146-22C9789A21D9}">
  <sheetPr codeName="Feuil4">
    <tabColor rgb="FFFFFF47"/>
    <pageSetUpPr fitToPage="1"/>
  </sheetPr>
  <dimension ref="B1:AMK258"/>
  <sheetViews>
    <sheetView zoomScale="70" zoomScaleNormal="70" workbookViewId="0">
      <selection activeCell="P2" sqref="P2:Q2"/>
    </sheetView>
  </sheetViews>
  <sheetFormatPr baseColWidth="10" defaultColWidth="11.5703125" defaultRowHeight="12.75" x14ac:dyDescent="0.2"/>
  <cols>
    <col min="1" max="1" width="5.7109375" style="44" customWidth="1"/>
    <col min="2" max="2" width="10.7109375" style="41" customWidth="1"/>
    <col min="3" max="5" width="12.28515625" style="41" customWidth="1"/>
    <col min="6" max="6" width="8.28515625" style="42" customWidth="1"/>
    <col min="7" max="7" width="5.7109375" style="41" customWidth="1"/>
    <col min="8" max="8" width="10.7109375" style="41" customWidth="1"/>
    <col min="9" max="11" width="12.28515625" style="41" customWidth="1"/>
    <col min="12" max="12" width="8.28515625" style="42" customWidth="1"/>
    <col min="13" max="13" width="5.7109375" style="41" customWidth="1"/>
    <col min="14" max="14" width="10.7109375" style="41" customWidth="1"/>
    <col min="15" max="17" width="12.28515625" style="41" customWidth="1"/>
    <col min="18" max="18" width="8.28515625" style="42" customWidth="1"/>
    <col min="19" max="19" width="5.7109375" style="41" customWidth="1"/>
    <col min="20" max="20" width="10.7109375" style="41" customWidth="1"/>
    <col min="21" max="23" width="12.28515625" style="41" customWidth="1"/>
    <col min="24" max="24" width="8.28515625" style="41" customWidth="1"/>
    <col min="25" max="25" width="5.7109375" style="43" customWidth="1"/>
    <col min="26" max="26" width="5.7109375" style="41" customWidth="1"/>
    <col min="27" max="27" width="48.28515625" style="41" customWidth="1"/>
    <col min="28" max="28" width="13.42578125" style="41" customWidth="1"/>
    <col min="29" max="29" width="17" style="41" customWidth="1"/>
    <col min="30" max="30" width="24" style="41" customWidth="1"/>
    <col min="31" max="31" width="11.28515625" style="41" customWidth="1"/>
    <col min="32" max="32" width="8.5703125" style="41" customWidth="1"/>
    <col min="33" max="1017" width="11.5703125" style="41"/>
    <col min="1018" max="16384" width="11.5703125" style="44"/>
  </cols>
  <sheetData>
    <row r="1" spans="2:1025" ht="9" customHeight="1" thickBot="1" x14ac:dyDescent="0.25"/>
    <row r="2" spans="2:1025" ht="30" customHeight="1" thickBot="1" x14ac:dyDescent="0.25">
      <c r="B2" s="89" t="s">
        <v>193</v>
      </c>
      <c r="C2" s="90"/>
      <c r="D2" s="90"/>
      <c r="E2" s="90"/>
      <c r="F2" s="90"/>
      <c r="G2" s="90"/>
      <c r="H2" s="90"/>
      <c r="I2" s="90"/>
      <c r="J2" s="90"/>
      <c r="K2" s="91"/>
      <c r="L2" s="43"/>
      <c r="N2" s="93" t="s">
        <v>174</v>
      </c>
      <c r="O2" s="94"/>
      <c r="P2" s="95"/>
      <c r="Q2" s="96"/>
      <c r="T2" s="22" t="s">
        <v>179</v>
      </c>
      <c r="U2" s="97"/>
      <c r="V2" s="97"/>
      <c r="W2" s="97"/>
    </row>
    <row r="3" spans="2:1025" ht="15" x14ac:dyDescent="0.2">
      <c r="B3" s="23"/>
      <c r="M3" s="45"/>
      <c r="AA3" s="44"/>
      <c r="AB3" s="44"/>
      <c r="AC3" s="44"/>
      <c r="AD3" s="44"/>
      <c r="AE3" s="44"/>
      <c r="AF3" s="44"/>
    </row>
    <row r="4" spans="2:1025" ht="30" customHeight="1" x14ac:dyDescent="0.2">
      <c r="B4" s="100" t="s">
        <v>20</v>
      </c>
      <c r="C4" s="100"/>
      <c r="D4" s="100"/>
      <c r="E4" s="100"/>
      <c r="G4" s="45"/>
      <c r="H4" s="100" t="s">
        <v>21</v>
      </c>
      <c r="I4" s="100"/>
      <c r="J4" s="100"/>
      <c r="K4" s="100"/>
      <c r="M4" s="24"/>
      <c r="N4" s="100" t="s">
        <v>22</v>
      </c>
      <c r="O4" s="100"/>
      <c r="P4" s="100"/>
      <c r="Q4" s="100"/>
      <c r="S4" s="45"/>
      <c r="T4" s="100" t="s">
        <v>23</v>
      </c>
      <c r="U4" s="100"/>
      <c r="V4" s="100"/>
      <c r="W4" s="100"/>
      <c r="Y4" s="45"/>
      <c r="AA4" s="25" t="s">
        <v>145</v>
      </c>
      <c r="AB4" s="54" t="s">
        <v>151</v>
      </c>
      <c r="AC4" s="54" t="s">
        <v>152</v>
      </c>
      <c r="AD4" s="54" t="s">
        <v>180</v>
      </c>
      <c r="AE4" s="54" t="s">
        <v>24</v>
      </c>
      <c r="AF4" s="55" t="s">
        <v>25</v>
      </c>
    </row>
    <row r="5" spans="2:1025" s="23" customFormat="1" ht="24.95" customHeight="1" x14ac:dyDescent="0.2">
      <c r="B5" s="40" t="s">
        <v>0</v>
      </c>
      <c r="C5" s="40" t="s">
        <v>1</v>
      </c>
      <c r="D5" s="28" t="s">
        <v>150</v>
      </c>
      <c r="E5" s="40" t="s">
        <v>2</v>
      </c>
      <c r="F5" s="29"/>
      <c r="G5" s="24"/>
      <c r="H5" s="40" t="s">
        <v>0</v>
      </c>
      <c r="I5" s="40" t="s">
        <v>1</v>
      </c>
      <c r="J5" s="28" t="s">
        <v>150</v>
      </c>
      <c r="K5" s="40" t="s">
        <v>2</v>
      </c>
      <c r="L5" s="29"/>
      <c r="M5" s="45"/>
      <c r="N5" s="40" t="s">
        <v>0</v>
      </c>
      <c r="O5" s="40" t="s">
        <v>1</v>
      </c>
      <c r="P5" s="28" t="s">
        <v>150</v>
      </c>
      <c r="Q5" s="40" t="s">
        <v>2</v>
      </c>
      <c r="R5" s="29"/>
      <c r="S5" s="24"/>
      <c r="T5" s="40" t="s">
        <v>0</v>
      </c>
      <c r="U5" s="40" t="s">
        <v>1</v>
      </c>
      <c r="V5" s="28" t="s">
        <v>150</v>
      </c>
      <c r="W5" s="40" t="s">
        <v>2</v>
      </c>
      <c r="Y5" s="24"/>
      <c r="AA5" s="30" t="s">
        <v>26</v>
      </c>
      <c r="AB5" s="31" t="str">
        <f>SI(NB.VIDE(C6:C23)=18;"NON";"OUI")</f>
        <v>NON</v>
      </c>
      <c r="AC5" s="38"/>
      <c r="AD5" s="31" t="str">
        <f>SI(NB.VIDE(C6:C23)=18;0;NB.SI(D6:D23;"ü"))&amp;"/"&amp;18</f>
        <v>0/18</v>
      </c>
      <c r="AE5" s="32">
        <f>SI(NB.VIDE(C6:C23)=18;0;NB.SI(D6:D23;"ü"))/18</f>
        <v>0</v>
      </c>
      <c r="AF5" s="33" t="str">
        <f>SI(AE5&gt;=0,8;"«";"¶")</f>
        <v>¶</v>
      </c>
      <c r="AMD5" s="44"/>
      <c r="AME5" s="44"/>
      <c r="AMF5" s="44"/>
      <c r="AMG5" s="44"/>
      <c r="AMH5" s="44"/>
      <c r="AMI5" s="44"/>
      <c r="AMJ5" s="44"/>
      <c r="AMK5" s="44"/>
    </row>
    <row r="6" spans="2:1025" ht="24.95" customHeight="1" x14ac:dyDescent="0.2">
      <c r="B6" s="40">
        <v>1</v>
      </c>
      <c r="C6" s="34" t="str">
        <f>SIERREUR(SI($P$2="";""; INDEX(Tableau4[[Réponse 1]:[Réponse 19]];EQUIV($P$2&amp;" Jaune "&amp;"1";Tableau4[Prénom Nom Série Fiche];0);B6));"")</f>
        <v/>
      </c>
      <c r="D6" s="13" t="str">
        <f t="shared" ref="D6:D23" si="0">SI(C6="";"";SI(C6=INDEX(Jaune_1_réponses;B6);"ü";"L"))</f>
        <v/>
      </c>
      <c r="E6" s="34" t="s">
        <v>5</v>
      </c>
      <c r="F6" s="42" t="str">
        <f t="shared" ref="F6:F23" si="1">INDEX(Jaune_1_réponses;B6)</f>
        <v>B</v>
      </c>
      <c r="G6" s="45"/>
      <c r="H6" s="40">
        <v>1</v>
      </c>
      <c r="I6" s="34" t="str">
        <f>SIERREUR(SI($P$2="";""; INDEX(Tableau4[[Réponse 1]:[Réponse 19]];EQUIV($P$2&amp;" Jaune "&amp;"2";Tableau4[Prénom Nom Série Fiche];0);H6));"")</f>
        <v/>
      </c>
      <c r="J6" s="13" t="str">
        <f t="shared" ref="J6:J23" si="2">SI(I6="";"";SI(I6=INDEX(Jaune_2_réponses;H6);"ü";"L"))</f>
        <v/>
      </c>
      <c r="K6" s="34" t="s">
        <v>5</v>
      </c>
      <c r="L6" s="42" t="str">
        <f t="shared" ref="L6:L23" si="3">INDEX(Jaune_2_réponses;H6)</f>
        <v>B</v>
      </c>
      <c r="M6" s="45"/>
      <c r="N6" s="40">
        <v>1</v>
      </c>
      <c r="O6" s="34" t="str">
        <f>SIERREUR(SI($P$2="";""; INDEX(Tableau4[[Réponse 1]:[Réponse 19]];EQUIV($P$2&amp;" Jaune "&amp;"3";Tableau4[Prénom Nom Série Fiche];0);N6));"")</f>
        <v/>
      </c>
      <c r="P6" s="13" t="str">
        <f t="shared" ref="P6:P23" si="4">SI(O6="";"";SI(O6=INDEX(Jaune_3_réponses;N6);"ü";"L"))</f>
        <v/>
      </c>
      <c r="Q6" s="34" t="s">
        <v>5</v>
      </c>
      <c r="R6" s="42" t="str">
        <f t="shared" ref="R6:R23" si="5">INDEX(Jaune_3_réponses;N6)</f>
        <v>B</v>
      </c>
      <c r="S6" s="45"/>
      <c r="T6" s="40">
        <v>1</v>
      </c>
      <c r="U6" s="34" t="str">
        <f>SIERREUR(SI($P$2="";""; INDEX(Tableau4[[Réponse 1]:[Réponse 19]];EQUIV($P$2&amp;" Jaune "&amp;"4";Tableau4[Prénom Nom Série Fiche];0);T6));"")</f>
        <v/>
      </c>
      <c r="V6" s="13" t="str">
        <f t="shared" ref="V6:V23" si="6">SI(U6="";"";SI(U6=INDEX(Jaune_4_réponses;T6);"ü";"L"))</f>
        <v/>
      </c>
      <c r="W6" s="34" t="s">
        <v>5</v>
      </c>
      <c r="X6" s="42" t="str">
        <f t="shared" ref="X6:X23" si="7">INDEX(Jaune_4_réponses;T6)</f>
        <v>C</v>
      </c>
      <c r="Y6" s="45"/>
      <c r="AA6" s="30" t="s">
        <v>29</v>
      </c>
      <c r="AB6" s="31" t="str">
        <f>SI(NB.VIDE(I6:I23)=18;"NON";"OUI")</f>
        <v>NON</v>
      </c>
      <c r="AC6" s="39"/>
      <c r="AD6" s="31" t="str">
        <f>SI(NB.VIDE(I6:I23)=18;0;NB.SI(J6:J23;"ü"))&amp;"/"&amp;18</f>
        <v>0/18</v>
      </c>
      <c r="AE6" s="32">
        <f>SI(NB.VIDE(I6:I23)=18;0;NB.SI(J6:J23;"ü"))/18</f>
        <v>0</v>
      </c>
      <c r="AF6" s="33" t="str">
        <f t="shared" ref="AF6:AF12" si="8">SI(AE6&gt;=0,8;"«";"¶")</f>
        <v>¶</v>
      </c>
    </row>
    <row r="7" spans="2:1025" ht="24.95" customHeight="1" x14ac:dyDescent="0.2">
      <c r="B7" s="40" t="s">
        <v>3</v>
      </c>
      <c r="C7" s="34" t="str">
        <f>SIERREUR(SI($P$2="";""; INDEX(Tableau4[[Réponse 1]:[Réponse 19]];EQUIV($P$2&amp;" Jaune "&amp;"1";Tableau4[Prénom Nom Série Fiche];0);B7));"")</f>
        <v/>
      </c>
      <c r="D7" s="13" t="str">
        <f t="shared" si="0"/>
        <v/>
      </c>
      <c r="E7" s="34" t="s">
        <v>5</v>
      </c>
      <c r="F7" s="42" t="str">
        <f t="shared" si="1"/>
        <v>B</v>
      </c>
      <c r="G7" s="45"/>
      <c r="H7" s="40" t="s">
        <v>3</v>
      </c>
      <c r="I7" s="34" t="str">
        <f>SIERREUR(SI($P$2="";""; INDEX(Tableau4[[Réponse 1]:[Réponse 19]];EQUIV($P$2&amp;" Jaune "&amp;"2";Tableau4[Prénom Nom Série Fiche];0);H7));"")</f>
        <v/>
      </c>
      <c r="J7" s="13" t="str">
        <f t="shared" si="2"/>
        <v/>
      </c>
      <c r="K7" s="34" t="s">
        <v>5</v>
      </c>
      <c r="L7" s="42" t="str">
        <f t="shared" si="3"/>
        <v>C</v>
      </c>
      <c r="M7" s="45"/>
      <c r="N7" s="40" t="s">
        <v>3</v>
      </c>
      <c r="O7" s="34" t="str">
        <f>SIERREUR(SI($P$2="";""; INDEX(Tableau4[[Réponse 1]:[Réponse 19]];EQUIV($P$2&amp;" Jaune "&amp;"3";Tableau4[Prénom Nom Série Fiche];0);N7));"")</f>
        <v/>
      </c>
      <c r="P7" s="13" t="str">
        <f t="shared" si="4"/>
        <v/>
      </c>
      <c r="Q7" s="34" t="s">
        <v>5</v>
      </c>
      <c r="R7" s="42" t="str">
        <f t="shared" si="5"/>
        <v>A</v>
      </c>
      <c r="S7" s="45"/>
      <c r="T7" s="40" t="s">
        <v>3</v>
      </c>
      <c r="U7" s="34" t="str">
        <f>SIERREUR(SI($P$2="";""; INDEX(Tableau4[[Réponse 1]:[Réponse 19]];EQUIV($P$2&amp;" Jaune "&amp;"4";Tableau4[Prénom Nom Série Fiche];0);T7));"")</f>
        <v/>
      </c>
      <c r="V7" s="13" t="str">
        <f t="shared" si="6"/>
        <v/>
      </c>
      <c r="W7" s="34" t="s">
        <v>5</v>
      </c>
      <c r="X7" s="42" t="str">
        <f t="shared" si="7"/>
        <v>A</v>
      </c>
      <c r="Y7" s="45"/>
      <c r="AA7" s="30" t="s">
        <v>31</v>
      </c>
      <c r="AB7" s="31" t="str">
        <f>SI(NB.VIDE(O6:O23)=18;"NON";"OUI")</f>
        <v>NON</v>
      </c>
      <c r="AC7" s="39"/>
      <c r="AD7" s="31" t="str">
        <f>SI(NB.VIDE(O6:O23)=18;0;NB.SI(P6:P23;"ü"))&amp;"/"&amp;18</f>
        <v>0/18</v>
      </c>
      <c r="AE7" s="32">
        <f>SI(NB.VIDE(O6:O23)=18;0;NB.SI(P6:P23;"ü"))/18</f>
        <v>0</v>
      </c>
      <c r="AF7" s="33" t="str">
        <f t="shared" si="8"/>
        <v>¶</v>
      </c>
    </row>
    <row r="8" spans="2:1025" ht="24.95" customHeight="1" x14ac:dyDescent="0.2">
      <c r="B8" s="40" t="s">
        <v>4</v>
      </c>
      <c r="C8" s="34" t="str">
        <f>SIERREUR(SI($P$2="";""; INDEX(Tableau4[[Réponse 1]:[Réponse 19]];EQUIV($P$2&amp;" Jaune "&amp;"1";Tableau4[Prénom Nom Série Fiche];0);B8));"")</f>
        <v/>
      </c>
      <c r="D8" s="13" t="str">
        <f t="shared" si="0"/>
        <v/>
      </c>
      <c r="E8" s="35" t="s">
        <v>5</v>
      </c>
      <c r="F8" s="42" t="str">
        <f t="shared" si="1"/>
        <v>A</v>
      </c>
      <c r="G8" s="45"/>
      <c r="H8" s="40" t="s">
        <v>4</v>
      </c>
      <c r="I8" s="34" t="str">
        <f>SIERREUR(SI($P$2="";""; INDEX(Tableau4[[Réponse 1]:[Réponse 19]];EQUIV($P$2&amp;" Jaune "&amp;"2";Tableau4[Prénom Nom Série Fiche];0);H8));"")</f>
        <v/>
      </c>
      <c r="J8" s="13" t="str">
        <f t="shared" si="2"/>
        <v/>
      </c>
      <c r="K8" s="35" t="s">
        <v>5</v>
      </c>
      <c r="L8" s="42" t="str">
        <f t="shared" si="3"/>
        <v>A</v>
      </c>
      <c r="M8" s="45"/>
      <c r="N8" s="40" t="s">
        <v>4</v>
      </c>
      <c r="O8" s="34" t="str">
        <f>SIERREUR(SI($P$2="";""; INDEX(Tableau4[[Réponse 1]:[Réponse 19]];EQUIV($P$2&amp;" Jaune "&amp;"3";Tableau4[Prénom Nom Série Fiche];0);N8));"")</f>
        <v/>
      </c>
      <c r="P8" s="13" t="str">
        <f t="shared" si="4"/>
        <v/>
      </c>
      <c r="Q8" s="35" t="s">
        <v>5</v>
      </c>
      <c r="R8" s="42" t="str">
        <f t="shared" si="5"/>
        <v>B</v>
      </c>
      <c r="S8" s="45"/>
      <c r="T8" s="40" t="s">
        <v>4</v>
      </c>
      <c r="U8" s="34" t="str">
        <f>SIERREUR(SI($P$2="";""; INDEX(Tableau4[[Réponse 1]:[Réponse 19]];EQUIV($P$2&amp;" Jaune "&amp;"4";Tableau4[Prénom Nom Série Fiche];0);T8));"")</f>
        <v/>
      </c>
      <c r="V8" s="13" t="str">
        <f t="shared" si="6"/>
        <v/>
      </c>
      <c r="W8" s="35" t="s">
        <v>5</v>
      </c>
      <c r="X8" s="42" t="str">
        <f t="shared" si="7"/>
        <v>C</v>
      </c>
      <c r="Y8" s="45"/>
      <c r="AA8" s="36" t="s">
        <v>32</v>
      </c>
      <c r="AB8" s="31" t="str">
        <f>SI(NB.VIDE(U6:U23)=18;"NON";"OUI")</f>
        <v>NON</v>
      </c>
      <c r="AC8" s="39"/>
      <c r="AD8" s="31" t="str">
        <f>SI(NB.VIDE(U6:U23)=18;0;NB.SI(V6:V23;"ü"))&amp;"/"&amp;18</f>
        <v>0/18</v>
      </c>
      <c r="AE8" s="32">
        <f>SI(NB.VIDE(U6:U23)=18;0;NB.SI(V6:V23;"ü"))/18</f>
        <v>0</v>
      </c>
      <c r="AF8" s="33" t="str">
        <f t="shared" si="8"/>
        <v>¶</v>
      </c>
    </row>
    <row r="9" spans="2:1025" ht="24.95" customHeight="1" x14ac:dyDescent="0.2">
      <c r="B9" s="40" t="s">
        <v>6</v>
      </c>
      <c r="C9" s="34" t="str">
        <f>SIERREUR(SI($P$2="";""; INDEX(Tableau4[[Réponse 1]:[Réponse 19]];EQUIV($P$2&amp;" Jaune "&amp;"1";Tableau4[Prénom Nom Série Fiche];0);B9));"")</f>
        <v/>
      </c>
      <c r="D9" s="13" t="str">
        <f t="shared" si="0"/>
        <v/>
      </c>
      <c r="E9" s="35" t="s">
        <v>5</v>
      </c>
      <c r="F9" s="42" t="str">
        <f t="shared" si="1"/>
        <v>B</v>
      </c>
      <c r="G9" s="45"/>
      <c r="H9" s="40" t="s">
        <v>6</v>
      </c>
      <c r="I9" s="34" t="str">
        <f>SIERREUR(SI($P$2="";""; INDEX(Tableau4[[Réponse 1]:[Réponse 19]];EQUIV($P$2&amp;" Jaune "&amp;"2";Tableau4[Prénom Nom Série Fiche];0);H9));"")</f>
        <v/>
      </c>
      <c r="J9" s="13" t="str">
        <f t="shared" si="2"/>
        <v/>
      </c>
      <c r="K9" s="35" t="s">
        <v>5</v>
      </c>
      <c r="L9" s="42" t="str">
        <f t="shared" si="3"/>
        <v>C</v>
      </c>
      <c r="M9" s="45"/>
      <c r="N9" s="40" t="s">
        <v>6</v>
      </c>
      <c r="O9" s="34" t="str">
        <f>SIERREUR(SI($P$2="";""; INDEX(Tableau4[[Réponse 1]:[Réponse 19]];EQUIV($P$2&amp;" Jaune "&amp;"3";Tableau4[Prénom Nom Série Fiche];0);N9));"")</f>
        <v/>
      </c>
      <c r="P9" s="13" t="str">
        <f t="shared" si="4"/>
        <v/>
      </c>
      <c r="Q9" s="35" t="s">
        <v>5</v>
      </c>
      <c r="R9" s="42" t="str">
        <f t="shared" si="5"/>
        <v>A</v>
      </c>
      <c r="S9" s="45"/>
      <c r="T9" s="40" t="s">
        <v>6</v>
      </c>
      <c r="U9" s="34" t="str">
        <f>SIERREUR(SI($P$2="";""; INDEX(Tableau4[[Réponse 1]:[Réponse 19]];EQUIV($P$2&amp;" Jaune "&amp;"4";Tableau4[Prénom Nom Série Fiche];0);T9));"")</f>
        <v/>
      </c>
      <c r="V9" s="13" t="str">
        <f t="shared" si="6"/>
        <v/>
      </c>
      <c r="W9" s="35" t="s">
        <v>5</v>
      </c>
      <c r="X9" s="42" t="str">
        <f t="shared" si="7"/>
        <v>B</v>
      </c>
      <c r="Y9" s="45"/>
      <c r="AA9" s="30" t="s">
        <v>33</v>
      </c>
      <c r="AB9" s="31" t="str">
        <f>SI(NB.VIDE(C30:C47)=18;"NON";"OUI")</f>
        <v>NON</v>
      </c>
      <c r="AC9" s="39"/>
      <c r="AD9" s="31" t="str">
        <f>SI(NB.VIDE(C30:C47)=18;0;NB.SI(D30:D47;"ü"))&amp;"/"&amp;18</f>
        <v>0/18</v>
      </c>
      <c r="AE9" s="32">
        <f>SI(NB.VIDE(C30:C47)=18;0;NB.SI(D30:D47;"ü"))/18</f>
        <v>0</v>
      </c>
      <c r="AF9" s="33" t="str">
        <f t="shared" si="8"/>
        <v>¶</v>
      </c>
    </row>
    <row r="10" spans="2:1025" ht="24.95" customHeight="1" x14ac:dyDescent="0.2">
      <c r="B10" s="40" t="s">
        <v>7</v>
      </c>
      <c r="C10" s="34" t="str">
        <f>SIERREUR(SI($P$2="";""; INDEX(Tableau4[[Réponse 1]:[Réponse 19]];EQUIV($P$2&amp;" Jaune "&amp;"1";Tableau4[Prénom Nom Série Fiche];0);B10));"")</f>
        <v/>
      </c>
      <c r="D10" s="13" t="str">
        <f t="shared" si="0"/>
        <v/>
      </c>
      <c r="E10" s="35" t="s">
        <v>5</v>
      </c>
      <c r="F10" s="42" t="str">
        <f t="shared" si="1"/>
        <v>C</v>
      </c>
      <c r="G10" s="45"/>
      <c r="H10" s="40" t="s">
        <v>7</v>
      </c>
      <c r="I10" s="34" t="str">
        <f>SIERREUR(SI($P$2="";""; INDEX(Tableau4[[Réponse 1]:[Réponse 19]];EQUIV($P$2&amp;" Jaune "&amp;"2";Tableau4[Prénom Nom Série Fiche];0);H10));"")</f>
        <v/>
      </c>
      <c r="J10" s="13" t="str">
        <f t="shared" si="2"/>
        <v/>
      </c>
      <c r="K10" s="35" t="s">
        <v>5</v>
      </c>
      <c r="L10" s="42" t="str">
        <f t="shared" si="3"/>
        <v>C</v>
      </c>
      <c r="M10" s="45"/>
      <c r="N10" s="40" t="s">
        <v>7</v>
      </c>
      <c r="O10" s="34" t="str">
        <f>SIERREUR(SI($P$2="";""; INDEX(Tableau4[[Réponse 1]:[Réponse 19]];EQUIV($P$2&amp;" Jaune "&amp;"3";Tableau4[Prénom Nom Série Fiche];0);N10));"")</f>
        <v/>
      </c>
      <c r="P10" s="13" t="str">
        <f t="shared" si="4"/>
        <v/>
      </c>
      <c r="Q10" s="35" t="s">
        <v>5</v>
      </c>
      <c r="R10" s="42" t="str">
        <f t="shared" si="5"/>
        <v>A</v>
      </c>
      <c r="S10" s="45"/>
      <c r="T10" s="40" t="s">
        <v>7</v>
      </c>
      <c r="U10" s="34" t="str">
        <f>SIERREUR(SI($P$2="";""; INDEX(Tableau4[[Réponse 1]:[Réponse 19]];EQUIV($P$2&amp;" Jaune "&amp;"4";Tableau4[Prénom Nom Série Fiche];0);T10));"")</f>
        <v/>
      </c>
      <c r="V10" s="13" t="str">
        <f t="shared" si="6"/>
        <v/>
      </c>
      <c r="W10" s="35" t="s">
        <v>5</v>
      </c>
      <c r="X10" s="42" t="str">
        <f t="shared" si="7"/>
        <v>A</v>
      </c>
      <c r="Y10" s="45"/>
      <c r="AA10" s="30" t="s">
        <v>34</v>
      </c>
      <c r="AB10" s="31" t="str">
        <f>SI(NB.VIDE(I30:I47)=18;"NON";"OUI")</f>
        <v>NON</v>
      </c>
      <c r="AC10" s="39"/>
      <c r="AD10" s="31" t="str">
        <f>SI(NB.VIDE(I30:I47)=18;0;NB.SI(J30:J47;"ü"))&amp;"/"&amp;18</f>
        <v>0/18</v>
      </c>
      <c r="AE10" s="32">
        <f>SI(NB.VIDE(I30:I47)=18;0;NB.SI(J30:J47;"ü"))/18</f>
        <v>0</v>
      </c>
      <c r="AF10" s="33" t="str">
        <f t="shared" si="8"/>
        <v>¶</v>
      </c>
    </row>
    <row r="11" spans="2:1025" ht="24.95" customHeight="1" x14ac:dyDescent="0.2">
      <c r="B11" s="40" t="s">
        <v>8</v>
      </c>
      <c r="C11" s="34" t="str">
        <f>SIERREUR(SI($P$2="";""; INDEX(Tableau4[[Réponse 1]:[Réponse 19]];EQUIV($P$2&amp;" Jaune "&amp;"1";Tableau4[Prénom Nom Série Fiche];0);B11));"")</f>
        <v/>
      </c>
      <c r="D11" s="13" t="str">
        <f t="shared" si="0"/>
        <v/>
      </c>
      <c r="E11" s="35" t="s">
        <v>5</v>
      </c>
      <c r="F11" s="42" t="str">
        <f t="shared" si="1"/>
        <v>C</v>
      </c>
      <c r="G11" s="45"/>
      <c r="H11" s="40" t="s">
        <v>8</v>
      </c>
      <c r="I11" s="34" t="str">
        <f>SIERREUR(SI($P$2="";""; INDEX(Tableau4[[Réponse 1]:[Réponse 19]];EQUIV($P$2&amp;" Jaune "&amp;"2";Tableau4[Prénom Nom Série Fiche];0);H11));"")</f>
        <v/>
      </c>
      <c r="J11" s="13" t="str">
        <f t="shared" si="2"/>
        <v/>
      </c>
      <c r="K11" s="35" t="s">
        <v>5</v>
      </c>
      <c r="L11" s="42" t="str">
        <f t="shared" si="3"/>
        <v>B</v>
      </c>
      <c r="M11" s="45"/>
      <c r="N11" s="40" t="s">
        <v>8</v>
      </c>
      <c r="O11" s="34" t="str">
        <f>SIERREUR(SI($P$2="";""; INDEX(Tableau4[[Réponse 1]:[Réponse 19]];EQUIV($P$2&amp;" Jaune "&amp;"3";Tableau4[Prénom Nom Série Fiche];0);N11));"")</f>
        <v/>
      </c>
      <c r="P11" s="13" t="str">
        <f t="shared" si="4"/>
        <v/>
      </c>
      <c r="Q11" s="35" t="s">
        <v>5</v>
      </c>
      <c r="R11" s="42" t="str">
        <f t="shared" si="5"/>
        <v>B</v>
      </c>
      <c r="S11" s="45"/>
      <c r="T11" s="40" t="s">
        <v>8</v>
      </c>
      <c r="U11" s="34" t="str">
        <f>SIERREUR(SI($P$2="";""; INDEX(Tableau4[[Réponse 1]:[Réponse 19]];EQUIV($P$2&amp;" Jaune "&amp;"4";Tableau4[Prénom Nom Série Fiche];0);T11));"")</f>
        <v/>
      </c>
      <c r="V11" s="13" t="str">
        <f t="shared" si="6"/>
        <v/>
      </c>
      <c r="W11" s="35" t="s">
        <v>5</v>
      </c>
      <c r="X11" s="42" t="str">
        <f t="shared" si="7"/>
        <v>B</v>
      </c>
      <c r="Y11" s="45"/>
      <c r="AA11" s="30" t="s">
        <v>35</v>
      </c>
      <c r="AB11" s="31" t="str">
        <f>SI(NB.VIDE(O30:O47)=18;"NON";"OUI")</f>
        <v>NON</v>
      </c>
      <c r="AC11" s="39"/>
      <c r="AD11" s="31" t="str">
        <f>SI(NB.VIDE(O30:O47)=18;0;NB.SI(P30:P47;"ü"))&amp;"/"&amp;18</f>
        <v>0/18</v>
      </c>
      <c r="AE11" s="32">
        <f>SI(NB.VIDE(O30:O47)=18;0;NB.SI(P30:P47;"ü"))/18</f>
        <v>0</v>
      </c>
      <c r="AF11" s="33" t="str">
        <f t="shared" si="8"/>
        <v>¶</v>
      </c>
    </row>
    <row r="12" spans="2:1025" ht="24.95" customHeight="1" x14ac:dyDescent="0.2">
      <c r="B12" s="40" t="s">
        <v>9</v>
      </c>
      <c r="C12" s="34" t="str">
        <f>SIERREUR(SI($P$2="";""; INDEX(Tableau4[[Réponse 1]:[Réponse 19]];EQUIV($P$2&amp;" Jaune "&amp;"1";Tableau4[Prénom Nom Série Fiche];0);B12));"")</f>
        <v/>
      </c>
      <c r="D12" s="13" t="str">
        <f t="shared" si="0"/>
        <v/>
      </c>
      <c r="E12" s="35" t="s">
        <v>5</v>
      </c>
      <c r="F12" s="42" t="str">
        <f t="shared" si="1"/>
        <v>C</v>
      </c>
      <c r="G12" s="45"/>
      <c r="H12" s="40" t="s">
        <v>9</v>
      </c>
      <c r="I12" s="34" t="str">
        <f>SIERREUR(SI($P$2="";""; INDEX(Tableau4[[Réponse 1]:[Réponse 19]];EQUIV($P$2&amp;" Jaune "&amp;"2";Tableau4[Prénom Nom Série Fiche];0);H12));"")</f>
        <v/>
      </c>
      <c r="J12" s="13" t="str">
        <f t="shared" si="2"/>
        <v/>
      </c>
      <c r="K12" s="35" t="s">
        <v>5</v>
      </c>
      <c r="L12" s="42" t="str">
        <f t="shared" si="3"/>
        <v>A</v>
      </c>
      <c r="M12" s="45"/>
      <c r="N12" s="40" t="s">
        <v>9</v>
      </c>
      <c r="O12" s="34" t="str">
        <f>SIERREUR(SI($P$2="";""; INDEX(Tableau4[[Réponse 1]:[Réponse 19]];EQUIV($P$2&amp;" Jaune "&amp;"3";Tableau4[Prénom Nom Série Fiche];0);N12));"")</f>
        <v/>
      </c>
      <c r="P12" s="13" t="str">
        <f t="shared" si="4"/>
        <v/>
      </c>
      <c r="Q12" s="35" t="s">
        <v>5</v>
      </c>
      <c r="R12" s="42" t="str">
        <f t="shared" si="5"/>
        <v>B</v>
      </c>
      <c r="S12" s="45"/>
      <c r="T12" s="40" t="s">
        <v>9</v>
      </c>
      <c r="U12" s="34" t="str">
        <f>SIERREUR(SI($P$2="";""; INDEX(Tableau4[[Réponse 1]:[Réponse 19]];EQUIV($P$2&amp;" Jaune "&amp;"4";Tableau4[Prénom Nom Série Fiche];0);T12));"")</f>
        <v/>
      </c>
      <c r="V12" s="13" t="str">
        <f t="shared" si="6"/>
        <v/>
      </c>
      <c r="W12" s="35" t="s">
        <v>5</v>
      </c>
      <c r="X12" s="42" t="str">
        <f t="shared" si="7"/>
        <v>B</v>
      </c>
      <c r="Y12" s="45"/>
      <c r="AA12" s="30" t="s">
        <v>36</v>
      </c>
      <c r="AB12" s="31" t="str">
        <f>SI(NB.VIDE(U30:U47)=18;"NON";"OUI")</f>
        <v>NON</v>
      </c>
      <c r="AC12" s="39"/>
      <c r="AD12" s="31" t="str">
        <f>SI(NB.VIDE(U30:U47)=18;0;NB.SI(V30:V47;"ü"))&amp;"/"&amp;18</f>
        <v>0/18</v>
      </c>
      <c r="AE12" s="32">
        <f>SI(NB.VIDE(U30:U47)=18;0;NB.SI(V30:V47;"ü"))/18</f>
        <v>0</v>
      </c>
      <c r="AF12" s="33" t="str">
        <f t="shared" si="8"/>
        <v>¶</v>
      </c>
    </row>
    <row r="13" spans="2:1025" ht="24.95" customHeight="1" x14ac:dyDescent="0.2">
      <c r="B13" s="40" t="s">
        <v>10</v>
      </c>
      <c r="C13" s="34" t="str">
        <f>SIERREUR(SI($P$2="";""; INDEX(Tableau4[[Réponse 1]:[Réponse 19]];EQUIV($P$2&amp;" Jaune "&amp;"1";Tableau4[Prénom Nom Série Fiche];0);B13));"")</f>
        <v/>
      </c>
      <c r="D13" s="13" t="str">
        <f t="shared" si="0"/>
        <v/>
      </c>
      <c r="E13" s="35" t="s">
        <v>5</v>
      </c>
      <c r="F13" s="42" t="str">
        <f t="shared" si="1"/>
        <v>B</v>
      </c>
      <c r="G13" s="45"/>
      <c r="H13" s="40" t="s">
        <v>10</v>
      </c>
      <c r="I13" s="34" t="str">
        <f>SIERREUR(SI($P$2="";""; INDEX(Tableau4[[Réponse 1]:[Réponse 19]];EQUIV($P$2&amp;" Jaune "&amp;"2";Tableau4[Prénom Nom Série Fiche];0);H13));"")</f>
        <v/>
      </c>
      <c r="J13" s="13" t="str">
        <f t="shared" si="2"/>
        <v/>
      </c>
      <c r="K13" s="35" t="s">
        <v>5</v>
      </c>
      <c r="L13" s="42" t="str">
        <f t="shared" si="3"/>
        <v>C</v>
      </c>
      <c r="M13" s="45"/>
      <c r="N13" s="40" t="s">
        <v>10</v>
      </c>
      <c r="O13" s="34" t="str">
        <f>SIERREUR(SI($P$2="";""; INDEX(Tableau4[[Réponse 1]:[Réponse 19]];EQUIV($P$2&amp;" Jaune "&amp;"3";Tableau4[Prénom Nom Série Fiche];0);N13));"")</f>
        <v/>
      </c>
      <c r="P13" s="13" t="str">
        <f t="shared" si="4"/>
        <v/>
      </c>
      <c r="Q13" s="35" t="s">
        <v>5</v>
      </c>
      <c r="R13" s="42" t="str">
        <f t="shared" si="5"/>
        <v>B</v>
      </c>
      <c r="S13" s="45"/>
      <c r="T13" s="40" t="s">
        <v>10</v>
      </c>
      <c r="U13" s="34" t="str">
        <f>SIERREUR(SI($P$2="";""; INDEX(Tableau4[[Réponse 1]:[Réponse 19]];EQUIV($P$2&amp;" Jaune "&amp;"4";Tableau4[Prénom Nom Série Fiche];0);T13));"")</f>
        <v/>
      </c>
      <c r="V13" s="13" t="str">
        <f t="shared" si="6"/>
        <v/>
      </c>
      <c r="W13" s="35" t="s">
        <v>5</v>
      </c>
      <c r="X13" s="42" t="str">
        <f t="shared" si="7"/>
        <v>C</v>
      </c>
      <c r="Y13" s="45"/>
      <c r="AB13" s="42"/>
    </row>
    <row r="14" spans="2:1025" ht="24.95" customHeight="1" x14ac:dyDescent="0.2">
      <c r="B14" s="40" t="s">
        <v>11</v>
      </c>
      <c r="C14" s="34" t="str">
        <f>SIERREUR(SI($P$2="";""; INDEX(Tableau4[[Réponse 1]:[Réponse 19]];EQUIV($P$2&amp;" Jaune "&amp;"1";Tableau4[Prénom Nom Série Fiche];0);B14));"")</f>
        <v/>
      </c>
      <c r="D14" s="13" t="str">
        <f t="shared" si="0"/>
        <v/>
      </c>
      <c r="E14" s="35" t="s">
        <v>5</v>
      </c>
      <c r="F14" s="42" t="str">
        <f t="shared" si="1"/>
        <v>C</v>
      </c>
      <c r="G14" s="45"/>
      <c r="H14" s="40" t="s">
        <v>11</v>
      </c>
      <c r="I14" s="34" t="str">
        <f>SIERREUR(SI($P$2="";""; INDEX(Tableau4[[Réponse 1]:[Réponse 19]];EQUIV($P$2&amp;" Jaune "&amp;"2";Tableau4[Prénom Nom Série Fiche];0);H14));"")</f>
        <v/>
      </c>
      <c r="J14" s="13" t="str">
        <f t="shared" si="2"/>
        <v/>
      </c>
      <c r="K14" s="35" t="s">
        <v>5</v>
      </c>
      <c r="L14" s="42" t="str">
        <f t="shared" si="3"/>
        <v>A</v>
      </c>
      <c r="M14" s="45"/>
      <c r="N14" s="40" t="s">
        <v>11</v>
      </c>
      <c r="O14" s="34" t="str">
        <f>SIERREUR(SI($P$2="";""; INDEX(Tableau4[[Réponse 1]:[Réponse 19]];EQUIV($P$2&amp;" Jaune "&amp;"3";Tableau4[Prénom Nom Série Fiche];0);N14));"")</f>
        <v/>
      </c>
      <c r="P14" s="13" t="str">
        <f t="shared" si="4"/>
        <v/>
      </c>
      <c r="Q14" s="35" t="s">
        <v>5</v>
      </c>
      <c r="R14" s="42" t="str">
        <f t="shared" si="5"/>
        <v>C</v>
      </c>
      <c r="S14" s="45"/>
      <c r="T14" s="40" t="s">
        <v>11</v>
      </c>
      <c r="U14" s="34" t="str">
        <f>SIERREUR(SI($P$2="";""; INDEX(Tableau4[[Réponse 1]:[Réponse 19]];EQUIV($P$2&amp;" Jaune "&amp;"4";Tableau4[Prénom Nom Série Fiche];0);T14));"")</f>
        <v/>
      </c>
      <c r="V14" s="13" t="str">
        <f t="shared" si="6"/>
        <v/>
      </c>
      <c r="W14" s="35" t="s">
        <v>5</v>
      </c>
      <c r="X14" s="42" t="str">
        <f t="shared" si="7"/>
        <v>B</v>
      </c>
      <c r="Y14" s="45"/>
      <c r="AA14" s="92" t="s">
        <v>143</v>
      </c>
      <c r="AB14" s="92"/>
      <c r="AC14" s="92"/>
      <c r="AD14" s="92"/>
      <c r="AE14" s="92"/>
      <c r="AF14" s="92"/>
    </row>
    <row r="15" spans="2:1025" ht="24.95" customHeight="1" x14ac:dyDescent="0.2">
      <c r="B15" s="40" t="s">
        <v>12</v>
      </c>
      <c r="C15" s="34" t="str">
        <f>SIERREUR(SI($P$2="";""; INDEX(Tableau4[[Réponse 1]:[Réponse 19]];EQUIV($P$2&amp;" Jaune "&amp;"1";Tableau4[Prénom Nom Série Fiche];0);B15));"")</f>
        <v/>
      </c>
      <c r="D15" s="13" t="str">
        <f t="shared" si="0"/>
        <v/>
      </c>
      <c r="E15" s="35" t="s">
        <v>5</v>
      </c>
      <c r="F15" s="42" t="str">
        <f t="shared" si="1"/>
        <v>C</v>
      </c>
      <c r="G15" s="45"/>
      <c r="H15" s="40" t="s">
        <v>12</v>
      </c>
      <c r="I15" s="34" t="str">
        <f>SIERREUR(SI($P$2="";""; INDEX(Tableau4[[Réponse 1]:[Réponse 19]];EQUIV($P$2&amp;" Jaune "&amp;"2";Tableau4[Prénom Nom Série Fiche];0);H15));"")</f>
        <v/>
      </c>
      <c r="J15" s="13" t="str">
        <f t="shared" si="2"/>
        <v/>
      </c>
      <c r="K15" s="35" t="s">
        <v>5</v>
      </c>
      <c r="L15" s="42" t="str">
        <f t="shared" si="3"/>
        <v>C</v>
      </c>
      <c r="M15" s="45"/>
      <c r="N15" s="40" t="s">
        <v>12</v>
      </c>
      <c r="O15" s="34" t="str">
        <f>SIERREUR(SI($P$2="";""; INDEX(Tableau4[[Réponse 1]:[Réponse 19]];EQUIV($P$2&amp;" Jaune "&amp;"3";Tableau4[Prénom Nom Série Fiche];0);N15));"")</f>
        <v/>
      </c>
      <c r="P15" s="13" t="str">
        <f t="shared" si="4"/>
        <v/>
      </c>
      <c r="Q15" s="35" t="s">
        <v>5</v>
      </c>
      <c r="R15" s="42" t="str">
        <f t="shared" si="5"/>
        <v>A</v>
      </c>
      <c r="S15" s="45"/>
      <c r="T15" s="40" t="s">
        <v>12</v>
      </c>
      <c r="U15" s="34" t="str">
        <f>SIERREUR(SI($P$2="";""; INDEX(Tableau4[[Réponse 1]:[Réponse 19]];EQUIV($P$2&amp;" Jaune "&amp;"4";Tableau4[Prénom Nom Série Fiche];0);T15));"")</f>
        <v/>
      </c>
      <c r="V15" s="13" t="str">
        <f t="shared" si="6"/>
        <v/>
      </c>
      <c r="W15" s="35" t="s">
        <v>5</v>
      </c>
      <c r="X15" s="42" t="str">
        <f t="shared" si="7"/>
        <v>A</v>
      </c>
      <c r="Y15" s="45"/>
      <c r="AA15" s="80"/>
      <c r="AB15" s="81"/>
      <c r="AC15" s="81"/>
      <c r="AD15" s="81"/>
      <c r="AE15" s="81"/>
      <c r="AF15" s="82"/>
    </row>
    <row r="16" spans="2:1025" ht="24.95" customHeight="1" x14ac:dyDescent="0.2">
      <c r="B16" s="40" t="s">
        <v>13</v>
      </c>
      <c r="C16" s="34" t="str">
        <f>SIERREUR(SI($P$2="";""; INDEX(Tableau4[[Réponse 1]:[Réponse 19]];EQUIV($P$2&amp;" Jaune "&amp;"1";Tableau4[Prénom Nom Série Fiche];0);B16));"")</f>
        <v/>
      </c>
      <c r="D16" s="13" t="str">
        <f t="shared" si="0"/>
        <v/>
      </c>
      <c r="E16" s="40" t="s">
        <v>5</v>
      </c>
      <c r="F16" s="42" t="str">
        <f t="shared" si="1"/>
        <v>A</v>
      </c>
      <c r="G16" s="45"/>
      <c r="H16" s="40" t="s">
        <v>13</v>
      </c>
      <c r="I16" s="34" t="str">
        <f>SIERREUR(SI($P$2="";""; INDEX(Tableau4[[Réponse 1]:[Réponse 19]];EQUIV($P$2&amp;" Jaune "&amp;"2";Tableau4[Prénom Nom Série Fiche];0);H16));"")</f>
        <v/>
      </c>
      <c r="J16" s="13" t="str">
        <f t="shared" si="2"/>
        <v/>
      </c>
      <c r="K16" s="40" t="s">
        <v>5</v>
      </c>
      <c r="L16" s="42" t="str">
        <f t="shared" si="3"/>
        <v>C</v>
      </c>
      <c r="M16" s="45"/>
      <c r="N16" s="40" t="s">
        <v>13</v>
      </c>
      <c r="O16" s="34" t="str">
        <f>SIERREUR(SI($P$2="";""; INDEX(Tableau4[[Réponse 1]:[Réponse 19]];EQUIV($P$2&amp;" Jaune "&amp;"3";Tableau4[Prénom Nom Série Fiche];0);N16));"")</f>
        <v/>
      </c>
      <c r="P16" s="13" t="str">
        <f t="shared" si="4"/>
        <v/>
      </c>
      <c r="Q16" s="40" t="s">
        <v>5</v>
      </c>
      <c r="R16" s="42" t="str">
        <f t="shared" si="5"/>
        <v>C</v>
      </c>
      <c r="S16" s="45"/>
      <c r="T16" s="40" t="s">
        <v>13</v>
      </c>
      <c r="U16" s="34" t="str">
        <f>SIERREUR(SI($P$2="";""; INDEX(Tableau4[[Réponse 1]:[Réponse 19]];EQUIV($P$2&amp;" Jaune "&amp;"4";Tableau4[Prénom Nom Série Fiche];0);T16));"")</f>
        <v/>
      </c>
      <c r="V16" s="13" t="str">
        <f t="shared" si="6"/>
        <v/>
      </c>
      <c r="W16" s="40" t="s">
        <v>5</v>
      </c>
      <c r="X16" s="42" t="str">
        <f t="shared" si="7"/>
        <v>C</v>
      </c>
      <c r="Y16" s="45"/>
      <c r="AA16" s="83"/>
      <c r="AB16" s="84"/>
      <c r="AC16" s="84"/>
      <c r="AD16" s="84"/>
      <c r="AE16" s="84"/>
      <c r="AF16" s="85"/>
    </row>
    <row r="17" spans="2:32" ht="24.95" customHeight="1" x14ac:dyDescent="0.2">
      <c r="B17" s="40" t="s">
        <v>14</v>
      </c>
      <c r="C17" s="34" t="str">
        <f>SIERREUR(SI($P$2="";""; INDEX(Tableau4[[Réponse 1]:[Réponse 19]];EQUIV($P$2&amp;" Jaune "&amp;"1";Tableau4[Prénom Nom Série Fiche];0);B17));"")</f>
        <v/>
      </c>
      <c r="D17" s="13" t="str">
        <f t="shared" si="0"/>
        <v/>
      </c>
      <c r="E17" s="34" t="s">
        <v>5</v>
      </c>
      <c r="F17" s="42" t="str">
        <f t="shared" si="1"/>
        <v>B</v>
      </c>
      <c r="G17" s="45"/>
      <c r="H17" s="40" t="s">
        <v>14</v>
      </c>
      <c r="I17" s="34" t="str">
        <f>SIERREUR(SI($P$2="";""; INDEX(Tableau4[[Réponse 1]:[Réponse 19]];EQUIV($P$2&amp;" Jaune "&amp;"2";Tableau4[Prénom Nom Série Fiche];0);H17));"")</f>
        <v/>
      </c>
      <c r="J17" s="13" t="str">
        <f t="shared" si="2"/>
        <v/>
      </c>
      <c r="K17" s="34" t="s">
        <v>5</v>
      </c>
      <c r="L17" s="42" t="str">
        <f t="shared" si="3"/>
        <v>B</v>
      </c>
      <c r="M17" s="45"/>
      <c r="N17" s="40" t="s">
        <v>14</v>
      </c>
      <c r="O17" s="34" t="str">
        <f>SIERREUR(SI($P$2="";""; INDEX(Tableau4[[Réponse 1]:[Réponse 19]];EQUIV($P$2&amp;" Jaune "&amp;"3";Tableau4[Prénom Nom Série Fiche];0);N17));"")</f>
        <v/>
      </c>
      <c r="P17" s="13" t="str">
        <f t="shared" si="4"/>
        <v/>
      </c>
      <c r="Q17" s="34" t="s">
        <v>5</v>
      </c>
      <c r="R17" s="42" t="str">
        <f t="shared" si="5"/>
        <v>C</v>
      </c>
      <c r="S17" s="45"/>
      <c r="T17" s="40" t="s">
        <v>14</v>
      </c>
      <c r="U17" s="34" t="str">
        <f>SIERREUR(SI($P$2="";""; INDEX(Tableau4[[Réponse 1]:[Réponse 19]];EQUIV($P$2&amp;" Jaune "&amp;"4";Tableau4[Prénom Nom Série Fiche];0);T17));"")</f>
        <v/>
      </c>
      <c r="V17" s="13" t="str">
        <f t="shared" si="6"/>
        <v/>
      </c>
      <c r="W17" s="34" t="s">
        <v>5</v>
      </c>
      <c r="X17" s="42" t="str">
        <f t="shared" si="7"/>
        <v>A</v>
      </c>
      <c r="Y17" s="45"/>
      <c r="AA17" s="86"/>
      <c r="AB17" s="87"/>
      <c r="AC17" s="87"/>
      <c r="AD17" s="87"/>
      <c r="AE17" s="87"/>
      <c r="AF17" s="88"/>
    </row>
    <row r="18" spans="2:32" ht="24.95" customHeight="1" x14ac:dyDescent="0.2">
      <c r="B18" s="40" t="s">
        <v>15</v>
      </c>
      <c r="C18" s="34" t="str">
        <f>SIERREUR(SI($P$2="";""; INDEX(Tableau4[[Réponse 1]:[Réponse 19]];EQUIV($P$2&amp;" Jaune "&amp;"1";Tableau4[Prénom Nom Série Fiche];0);B18));"")</f>
        <v/>
      </c>
      <c r="D18" s="13" t="str">
        <f t="shared" si="0"/>
        <v/>
      </c>
      <c r="E18" s="34"/>
      <c r="F18" s="42" t="str">
        <f t="shared" si="1"/>
        <v>C</v>
      </c>
      <c r="G18" s="45"/>
      <c r="H18" s="40" t="s">
        <v>15</v>
      </c>
      <c r="I18" s="34" t="str">
        <f>SIERREUR(SI($P$2="";""; INDEX(Tableau4[[Réponse 1]:[Réponse 19]];EQUIV($P$2&amp;" Jaune "&amp;"2";Tableau4[Prénom Nom Série Fiche];0);H18));"")</f>
        <v/>
      </c>
      <c r="J18" s="13" t="str">
        <f t="shared" si="2"/>
        <v/>
      </c>
      <c r="K18" s="34"/>
      <c r="L18" s="42" t="str">
        <f t="shared" si="3"/>
        <v>A</v>
      </c>
      <c r="M18" s="45"/>
      <c r="N18" s="40" t="s">
        <v>15</v>
      </c>
      <c r="O18" s="34" t="str">
        <f>SIERREUR(SI($P$2="";""; INDEX(Tableau4[[Réponse 1]:[Réponse 19]];EQUIV($P$2&amp;" Jaune "&amp;"3";Tableau4[Prénom Nom Série Fiche];0);N18));"")</f>
        <v/>
      </c>
      <c r="P18" s="13" t="str">
        <f t="shared" si="4"/>
        <v/>
      </c>
      <c r="Q18" s="34"/>
      <c r="R18" s="42" t="str">
        <f t="shared" si="5"/>
        <v>A</v>
      </c>
      <c r="S18" s="45"/>
      <c r="T18" s="40" t="s">
        <v>15</v>
      </c>
      <c r="U18" s="34" t="str">
        <f>SIERREUR(SI($P$2="";""; INDEX(Tableau4[[Réponse 1]:[Réponse 19]];EQUIV($P$2&amp;" Jaune "&amp;"4";Tableau4[Prénom Nom Série Fiche];0);T18));"")</f>
        <v/>
      </c>
      <c r="V18" s="13" t="str">
        <f t="shared" si="6"/>
        <v/>
      </c>
      <c r="W18" s="34"/>
      <c r="X18" s="42" t="str">
        <f t="shared" si="7"/>
        <v>C</v>
      </c>
      <c r="Y18" s="45"/>
      <c r="AA18" s="79" t="s">
        <v>37</v>
      </c>
      <c r="AB18" s="79"/>
      <c r="AC18" s="79"/>
      <c r="AD18" s="79"/>
      <c r="AE18" s="79"/>
      <c r="AF18" s="79"/>
    </row>
    <row r="19" spans="2:32" ht="24.95" customHeight="1" x14ac:dyDescent="0.2">
      <c r="B19" s="40" t="s">
        <v>16</v>
      </c>
      <c r="C19" s="34" t="str">
        <f>SIERREUR(SI($P$2="";""; INDEX(Tableau4[[Réponse 1]:[Réponse 19]];EQUIV($P$2&amp;" Jaune "&amp;"1";Tableau4[Prénom Nom Série Fiche];0);B19));"")</f>
        <v/>
      </c>
      <c r="D19" s="13" t="str">
        <f t="shared" si="0"/>
        <v/>
      </c>
      <c r="E19" s="34"/>
      <c r="F19" s="42" t="str">
        <f t="shared" si="1"/>
        <v>A</v>
      </c>
      <c r="G19" s="45"/>
      <c r="H19" s="40" t="s">
        <v>16</v>
      </c>
      <c r="I19" s="34" t="str">
        <f>SIERREUR(SI($P$2="";""; INDEX(Tableau4[[Réponse 1]:[Réponse 19]];EQUIV($P$2&amp;" Jaune "&amp;"2";Tableau4[Prénom Nom Série Fiche];0);H19));"")</f>
        <v/>
      </c>
      <c r="J19" s="13" t="str">
        <f t="shared" si="2"/>
        <v/>
      </c>
      <c r="K19" s="34"/>
      <c r="L19" s="42" t="str">
        <f t="shared" si="3"/>
        <v>B</v>
      </c>
      <c r="M19" s="45"/>
      <c r="N19" s="40" t="s">
        <v>16</v>
      </c>
      <c r="O19" s="34" t="str">
        <f>SIERREUR(SI($P$2="";""; INDEX(Tableau4[[Réponse 1]:[Réponse 19]];EQUIV($P$2&amp;" Jaune "&amp;"3";Tableau4[Prénom Nom Série Fiche];0);N19));"")</f>
        <v/>
      </c>
      <c r="P19" s="13" t="str">
        <f t="shared" si="4"/>
        <v/>
      </c>
      <c r="Q19" s="34"/>
      <c r="R19" s="42" t="str">
        <f t="shared" si="5"/>
        <v>B</v>
      </c>
      <c r="S19" s="45"/>
      <c r="T19" s="40" t="s">
        <v>16</v>
      </c>
      <c r="U19" s="34" t="str">
        <f>SIERREUR(SI($P$2="";""; INDEX(Tableau4[[Réponse 1]:[Réponse 19]];EQUIV($P$2&amp;" Jaune "&amp;"4";Tableau4[Prénom Nom Série Fiche];0);T19));"")</f>
        <v/>
      </c>
      <c r="V19" s="13" t="str">
        <f t="shared" si="6"/>
        <v/>
      </c>
      <c r="W19" s="34"/>
      <c r="X19" s="42" t="str">
        <f t="shared" si="7"/>
        <v>A</v>
      </c>
      <c r="Y19" s="45"/>
      <c r="Z19" s="48"/>
      <c r="AA19" s="76" t="s">
        <v>176</v>
      </c>
      <c r="AB19" s="77"/>
      <c r="AC19" s="77"/>
      <c r="AD19" s="77"/>
      <c r="AE19" s="77"/>
      <c r="AF19" s="78"/>
    </row>
    <row r="20" spans="2:32" ht="24.95" customHeight="1" x14ac:dyDescent="0.2">
      <c r="B20" s="40" t="s">
        <v>17</v>
      </c>
      <c r="C20" s="34" t="str">
        <f>SIERREUR(SI($P$2="";""; INDEX(Tableau4[[Réponse 1]:[Réponse 19]];EQUIV($P$2&amp;" Jaune "&amp;"1";Tableau4[Prénom Nom Série Fiche];0);B20));"")</f>
        <v/>
      </c>
      <c r="D20" s="13" t="str">
        <f t="shared" si="0"/>
        <v/>
      </c>
      <c r="E20" s="34"/>
      <c r="F20" s="42" t="str">
        <f t="shared" si="1"/>
        <v>B</v>
      </c>
      <c r="G20" s="45"/>
      <c r="H20" s="40" t="s">
        <v>17</v>
      </c>
      <c r="I20" s="34" t="str">
        <f>SIERREUR(SI($P$2="";""; INDEX(Tableau4[[Réponse 1]:[Réponse 19]];EQUIV($P$2&amp;" Jaune "&amp;"2";Tableau4[Prénom Nom Série Fiche];0);H20));"")</f>
        <v/>
      </c>
      <c r="J20" s="13" t="str">
        <f t="shared" si="2"/>
        <v/>
      </c>
      <c r="K20" s="34"/>
      <c r="L20" s="42" t="str">
        <f t="shared" si="3"/>
        <v>B</v>
      </c>
      <c r="M20" s="45"/>
      <c r="N20" s="40" t="s">
        <v>17</v>
      </c>
      <c r="O20" s="34" t="str">
        <f>SIERREUR(SI($P$2="";""; INDEX(Tableau4[[Réponse 1]:[Réponse 19]];EQUIV($P$2&amp;" Jaune "&amp;"3";Tableau4[Prénom Nom Série Fiche];0);N20));"")</f>
        <v/>
      </c>
      <c r="P20" s="13" t="str">
        <f t="shared" si="4"/>
        <v/>
      </c>
      <c r="Q20" s="34"/>
      <c r="R20" s="42" t="str">
        <f t="shared" si="5"/>
        <v>B</v>
      </c>
      <c r="S20" s="45"/>
      <c r="T20" s="40" t="s">
        <v>17</v>
      </c>
      <c r="U20" s="34" t="str">
        <f>SIERREUR(SI($P$2="";""; INDEX(Tableau4[[Réponse 1]:[Réponse 19]];EQUIV($P$2&amp;" Jaune "&amp;"4";Tableau4[Prénom Nom Série Fiche];0);T20));"")</f>
        <v/>
      </c>
      <c r="V20" s="13" t="str">
        <f t="shared" si="6"/>
        <v/>
      </c>
      <c r="W20" s="34"/>
      <c r="X20" s="42" t="str">
        <f t="shared" si="7"/>
        <v>C</v>
      </c>
      <c r="Y20" s="45"/>
      <c r="Z20" s="48"/>
      <c r="AA20" s="76"/>
      <c r="AB20" s="77"/>
      <c r="AC20" s="77"/>
      <c r="AD20" s="77"/>
      <c r="AE20" s="77"/>
      <c r="AF20" s="78"/>
    </row>
    <row r="21" spans="2:32" ht="24.95" customHeight="1" x14ac:dyDescent="0.2">
      <c r="B21" s="40" t="s">
        <v>42</v>
      </c>
      <c r="C21" s="34" t="str">
        <f>SIERREUR(SI($P$2="";""; INDEX(Tableau4[[Réponse 1]:[Réponse 19]];EQUIV($P$2&amp;" Jaune "&amp;"1";Tableau4[Prénom Nom Série Fiche];0);B21));"")</f>
        <v/>
      </c>
      <c r="D21" s="13" t="str">
        <f t="shared" si="0"/>
        <v/>
      </c>
      <c r="E21" s="34" t="s">
        <v>5</v>
      </c>
      <c r="F21" s="42" t="str">
        <f t="shared" si="1"/>
        <v>B</v>
      </c>
      <c r="G21" s="45"/>
      <c r="H21" s="40" t="s">
        <v>42</v>
      </c>
      <c r="I21" s="34" t="str">
        <f>SIERREUR(SI($P$2="";""; INDEX(Tableau4[[Réponse 1]:[Réponse 19]];EQUIV($P$2&amp;" Jaune "&amp;"2";Tableau4[Prénom Nom Série Fiche];0);H21));"")</f>
        <v/>
      </c>
      <c r="J21" s="13" t="str">
        <f t="shared" si="2"/>
        <v/>
      </c>
      <c r="K21" s="34" t="s">
        <v>5</v>
      </c>
      <c r="L21" s="42" t="str">
        <f t="shared" si="3"/>
        <v>B</v>
      </c>
      <c r="M21" s="45"/>
      <c r="N21" s="40" t="s">
        <v>42</v>
      </c>
      <c r="O21" s="34" t="str">
        <f>SIERREUR(SI($P$2="";""; INDEX(Tableau4[[Réponse 1]:[Réponse 19]];EQUIV($P$2&amp;" Jaune "&amp;"3";Tableau4[Prénom Nom Série Fiche];0);N21));"")</f>
        <v/>
      </c>
      <c r="P21" s="13" t="str">
        <f t="shared" si="4"/>
        <v/>
      </c>
      <c r="Q21" s="34" t="s">
        <v>5</v>
      </c>
      <c r="R21" s="42" t="str">
        <f t="shared" si="5"/>
        <v>B</v>
      </c>
      <c r="S21" s="45"/>
      <c r="T21" s="40" t="s">
        <v>42</v>
      </c>
      <c r="U21" s="34" t="str">
        <f>SIERREUR(SI($P$2="";""; INDEX(Tableau4[[Réponse 1]:[Réponse 19]];EQUIV($P$2&amp;" Jaune "&amp;"4";Tableau4[Prénom Nom Série Fiche];0);T21));"")</f>
        <v/>
      </c>
      <c r="V21" s="13" t="str">
        <f t="shared" si="6"/>
        <v/>
      </c>
      <c r="W21" s="34" t="s">
        <v>5</v>
      </c>
      <c r="X21" s="42" t="str">
        <f t="shared" si="7"/>
        <v>C</v>
      </c>
      <c r="AA21" s="76" t="s">
        <v>175</v>
      </c>
      <c r="AB21" s="77"/>
      <c r="AC21" s="77"/>
      <c r="AD21" s="77"/>
      <c r="AE21" s="77"/>
      <c r="AF21" s="78"/>
    </row>
    <row r="22" spans="2:32" ht="24.95" customHeight="1" x14ac:dyDescent="0.2">
      <c r="B22" s="40" t="s">
        <v>43</v>
      </c>
      <c r="C22" s="34" t="str">
        <f>SIERREUR(SI($P$2="";""; INDEX(Tableau4[[Réponse 1]:[Réponse 19]];EQUIV($P$2&amp;" Jaune "&amp;"1";Tableau4[Prénom Nom Série Fiche];0);B22));"")</f>
        <v/>
      </c>
      <c r="D22" s="13" t="str">
        <f t="shared" si="0"/>
        <v/>
      </c>
      <c r="E22" s="35" t="s">
        <v>5</v>
      </c>
      <c r="F22" s="42" t="str">
        <f t="shared" si="1"/>
        <v>B</v>
      </c>
      <c r="G22" s="45"/>
      <c r="H22" s="40" t="s">
        <v>43</v>
      </c>
      <c r="I22" s="34" t="str">
        <f>SIERREUR(SI($P$2="";""; INDEX(Tableau4[[Réponse 1]:[Réponse 19]];EQUIV($P$2&amp;" Jaune "&amp;"2";Tableau4[Prénom Nom Série Fiche];0);H22));"")</f>
        <v/>
      </c>
      <c r="J22" s="13" t="str">
        <f t="shared" si="2"/>
        <v/>
      </c>
      <c r="K22" s="35" t="s">
        <v>5</v>
      </c>
      <c r="L22" s="42" t="str">
        <f t="shared" si="3"/>
        <v>B</v>
      </c>
      <c r="M22" s="45"/>
      <c r="N22" s="40" t="s">
        <v>43</v>
      </c>
      <c r="O22" s="34" t="str">
        <f>SIERREUR(SI($P$2="";""; INDEX(Tableau4[[Réponse 1]:[Réponse 19]];EQUIV($P$2&amp;" Jaune "&amp;"3";Tableau4[Prénom Nom Série Fiche];0);N22));"")</f>
        <v/>
      </c>
      <c r="P22" s="13" t="str">
        <f t="shared" si="4"/>
        <v/>
      </c>
      <c r="Q22" s="35" t="s">
        <v>5</v>
      </c>
      <c r="R22" s="42" t="str">
        <f t="shared" si="5"/>
        <v>B</v>
      </c>
      <c r="S22" s="45"/>
      <c r="T22" s="40" t="s">
        <v>43</v>
      </c>
      <c r="U22" s="34" t="str">
        <f>SIERREUR(SI($P$2="";""; INDEX(Tableau4[[Réponse 1]:[Réponse 19]];EQUIV($P$2&amp;" Jaune "&amp;"4";Tableau4[Prénom Nom Série Fiche];0);T22));"")</f>
        <v/>
      </c>
      <c r="V22" s="13" t="str">
        <f t="shared" si="6"/>
        <v/>
      </c>
      <c r="W22" s="35" t="s">
        <v>5</v>
      </c>
      <c r="X22" s="42" t="str">
        <f t="shared" si="7"/>
        <v>C</v>
      </c>
      <c r="Y22" s="45"/>
      <c r="AA22" s="76"/>
      <c r="AB22" s="77"/>
      <c r="AC22" s="77"/>
      <c r="AD22" s="77"/>
      <c r="AE22" s="77"/>
      <c r="AF22" s="78"/>
    </row>
    <row r="23" spans="2:32" ht="24.95" customHeight="1" x14ac:dyDescent="0.2">
      <c r="B23" s="40" t="s">
        <v>44</v>
      </c>
      <c r="C23" s="34" t="str">
        <f>SIERREUR(SI($P$2="";""; INDEX(Tableau4[[Réponse 1]:[Réponse 19]];EQUIV($P$2&amp;" Jaune "&amp;"1";Tableau4[Prénom Nom Série Fiche];0);B23));"")</f>
        <v/>
      </c>
      <c r="D23" s="13" t="str">
        <f t="shared" si="0"/>
        <v/>
      </c>
      <c r="E23" s="35" t="s">
        <v>5</v>
      </c>
      <c r="F23" s="42" t="str">
        <f t="shared" si="1"/>
        <v>B</v>
      </c>
      <c r="G23" s="45"/>
      <c r="H23" s="40" t="s">
        <v>44</v>
      </c>
      <c r="I23" s="34" t="str">
        <f>SIERREUR(SI($P$2="";""; INDEX(Tableau4[[Réponse 1]:[Réponse 19]];EQUIV($P$2&amp;" Jaune "&amp;"2";Tableau4[Prénom Nom Série Fiche];0);H23));"")</f>
        <v/>
      </c>
      <c r="J23" s="13" t="str">
        <f t="shared" si="2"/>
        <v/>
      </c>
      <c r="K23" s="35" t="s">
        <v>5</v>
      </c>
      <c r="L23" s="42" t="str">
        <f t="shared" si="3"/>
        <v>B</v>
      </c>
      <c r="N23" s="40" t="s">
        <v>44</v>
      </c>
      <c r="O23" s="34" t="str">
        <f>SIERREUR(SI($P$2="";""; INDEX(Tableau4[[Réponse 1]:[Réponse 19]];EQUIV($P$2&amp;" Jaune "&amp;"3";Tableau4[Prénom Nom Série Fiche];0);N23));"")</f>
        <v/>
      </c>
      <c r="P23" s="13" t="str">
        <f t="shared" si="4"/>
        <v/>
      </c>
      <c r="Q23" s="35" t="s">
        <v>5</v>
      </c>
      <c r="R23" s="42" t="str">
        <f t="shared" si="5"/>
        <v>B</v>
      </c>
      <c r="S23" s="45"/>
      <c r="T23" s="40" t="s">
        <v>44</v>
      </c>
      <c r="U23" s="34" t="str">
        <f>SIERREUR(SI($P$2="";""; INDEX(Tableau4[[Réponse 1]:[Réponse 19]];EQUIV($P$2&amp;" Jaune "&amp;"4";Tableau4[Prénom Nom Série Fiche];0);T23));"")</f>
        <v/>
      </c>
      <c r="V23" s="13" t="str">
        <f t="shared" si="6"/>
        <v/>
      </c>
      <c r="W23" s="35" t="s">
        <v>5</v>
      </c>
      <c r="X23" s="42" t="str">
        <f t="shared" si="7"/>
        <v>C</v>
      </c>
      <c r="AA23" s="76" t="s">
        <v>177</v>
      </c>
      <c r="AB23" s="77"/>
      <c r="AC23" s="77"/>
      <c r="AD23" s="77"/>
      <c r="AE23" s="77"/>
      <c r="AF23" s="78"/>
    </row>
    <row r="24" spans="2:32" x14ac:dyDescent="0.2">
      <c r="M24" s="45"/>
      <c r="AA24" s="76"/>
      <c r="AB24" s="77"/>
      <c r="AC24" s="77"/>
      <c r="AD24" s="77"/>
      <c r="AE24" s="77"/>
      <c r="AF24" s="78"/>
    </row>
    <row r="25" spans="2:32" ht="24.95" customHeight="1" x14ac:dyDescent="0.2">
      <c r="B25" s="69" t="s">
        <v>18</v>
      </c>
      <c r="C25" s="69"/>
      <c r="D25" s="73"/>
      <c r="E25" s="74"/>
      <c r="G25" s="45"/>
      <c r="H25" s="69" t="s">
        <v>18</v>
      </c>
      <c r="I25" s="69"/>
      <c r="J25" s="69"/>
      <c r="K25" s="69"/>
      <c r="N25" s="69" t="s">
        <v>18</v>
      </c>
      <c r="O25" s="69"/>
      <c r="P25" s="69"/>
      <c r="Q25" s="69"/>
      <c r="S25" s="45"/>
      <c r="T25" s="69" t="s">
        <v>18</v>
      </c>
      <c r="U25" s="69"/>
      <c r="V25" s="69"/>
      <c r="W25" s="69"/>
    </row>
    <row r="26" spans="2:32" ht="24.95" customHeight="1" x14ac:dyDescent="0.2">
      <c r="B26" s="70" t="str">
        <f>"Nombre de bonnes réponses : "&amp;NB.SI(D6:D23;"ü")&amp;"/"&amp;NB.SI(D6:D23;"ü")+NB.SI(D6:D23;"L")</f>
        <v>Nombre de bonnes réponses : 0/0</v>
      </c>
      <c r="C26" s="71"/>
      <c r="D26" s="71"/>
      <c r="E26" s="72"/>
      <c r="H26" s="70" t="str">
        <f>"Nombre de bonnes réponses : "&amp;NB.SI(J6:J23;"ü")&amp;"/"&amp;NB.SI(J6:J23;"ü")+NB.SI(J6:J23;"L")</f>
        <v>Nombre de bonnes réponses : 0/0</v>
      </c>
      <c r="I26" s="71"/>
      <c r="J26" s="71"/>
      <c r="K26" s="72"/>
      <c r="N26" s="70" t="str">
        <f>"Nombre de bonnes réponses : "&amp;NB.SI(P6:P23;"ü")&amp;"/"&amp;NB.SI(P6:P23;"ü")+NB.SI(P6:P23;"L")</f>
        <v>Nombre de bonnes réponses : 0/0</v>
      </c>
      <c r="O26" s="71"/>
      <c r="P26" s="71"/>
      <c r="Q26" s="72"/>
      <c r="T26" s="70" t="str">
        <f>"Nombre de bonnes réponses : "&amp;NB.SI(V6:V23;"ü")&amp;"/"&amp;NB.SI(V6:V23;"ü")+NB.SI(V6:V23;"L")</f>
        <v>Nombre de bonnes réponses : 0/0</v>
      </c>
      <c r="U26" s="71"/>
      <c r="V26" s="71"/>
      <c r="W26" s="72"/>
      <c r="AA26" s="46"/>
    </row>
    <row r="27" spans="2:32" x14ac:dyDescent="0.2">
      <c r="M27" s="45"/>
      <c r="Y27" s="45"/>
    </row>
    <row r="28" spans="2:32" ht="30" customHeight="1" x14ac:dyDescent="0.2">
      <c r="B28" s="100" t="s">
        <v>38</v>
      </c>
      <c r="C28" s="100"/>
      <c r="D28" s="100"/>
      <c r="E28" s="100"/>
      <c r="G28" s="45"/>
      <c r="H28" s="100" t="s">
        <v>39</v>
      </c>
      <c r="I28" s="100"/>
      <c r="J28" s="100"/>
      <c r="K28" s="100"/>
      <c r="M28" s="24"/>
      <c r="N28" s="100" t="s">
        <v>40</v>
      </c>
      <c r="O28" s="100"/>
      <c r="P28" s="100"/>
      <c r="Q28" s="100"/>
      <c r="S28" s="45"/>
      <c r="T28" s="100" t="s">
        <v>41</v>
      </c>
      <c r="U28" s="100"/>
      <c r="V28" s="100"/>
      <c r="W28" s="100"/>
      <c r="Y28" s="45"/>
    </row>
    <row r="29" spans="2:32" ht="24.95" customHeight="1" x14ac:dyDescent="0.2">
      <c r="B29" s="40" t="s">
        <v>0</v>
      </c>
      <c r="C29" s="40" t="s">
        <v>1</v>
      </c>
      <c r="D29" s="28" t="s">
        <v>150</v>
      </c>
      <c r="E29" s="40" t="s">
        <v>2</v>
      </c>
      <c r="F29" s="29"/>
      <c r="G29" s="24"/>
      <c r="H29" s="40" t="s">
        <v>0</v>
      </c>
      <c r="I29" s="40" t="s">
        <v>1</v>
      </c>
      <c r="J29" s="28" t="s">
        <v>150</v>
      </c>
      <c r="K29" s="40" t="s">
        <v>2</v>
      </c>
      <c r="L29" s="29"/>
      <c r="M29" s="45"/>
      <c r="N29" s="40" t="s">
        <v>0</v>
      </c>
      <c r="O29" s="40" t="s">
        <v>1</v>
      </c>
      <c r="P29" s="28" t="s">
        <v>150</v>
      </c>
      <c r="Q29" s="40" t="s">
        <v>2</v>
      </c>
      <c r="R29" s="29"/>
      <c r="S29" s="24"/>
      <c r="T29" s="40" t="s">
        <v>0</v>
      </c>
      <c r="U29" s="40" t="s">
        <v>1</v>
      </c>
      <c r="V29" s="28" t="s">
        <v>150</v>
      </c>
      <c r="W29" s="40" t="s">
        <v>2</v>
      </c>
      <c r="Y29" s="45"/>
    </row>
    <row r="30" spans="2:32" ht="24.95" customHeight="1" x14ac:dyDescent="0.2">
      <c r="B30" s="40">
        <v>1</v>
      </c>
      <c r="C30" s="34" t="str">
        <f>SIERREUR(SI($P$2="";""; INDEX(Tableau4[[Réponse 1]:[Réponse 19]];EQUIV($P$2&amp;" Jaune "&amp;"5";Tableau4[Prénom Nom Série Fiche];0);B30));"")</f>
        <v/>
      </c>
      <c r="D30" s="13" t="str">
        <f t="shared" ref="D30:D47" si="9">SI(C30="";"";SI(C30=INDEX(Jaune_5_réponses;B30);"ü";"L"))</f>
        <v/>
      </c>
      <c r="E30" s="34" t="s">
        <v>5</v>
      </c>
      <c r="F30" s="42" t="str">
        <f t="shared" ref="F30:F47" si="10">INDEX(Jaune_5_réponses;B30)</f>
        <v>B</v>
      </c>
      <c r="G30" s="45"/>
      <c r="H30" s="40">
        <v>1</v>
      </c>
      <c r="I30" s="34" t="str">
        <f>SIERREUR(SI($P$2="";""; INDEX(Tableau4[[Réponse 1]:[Réponse 19]];EQUIV($P$2&amp;" Jaune "&amp;"6";Tableau4[Prénom Nom Série Fiche];0);H30));"")</f>
        <v/>
      </c>
      <c r="J30" s="13" t="str">
        <f t="shared" ref="J30:J47" si="11">SI(I30="";"";SI(I30=INDEX(Jaune_6_réponses;H30);"ü";"L"))</f>
        <v/>
      </c>
      <c r="K30" s="34" t="s">
        <v>5</v>
      </c>
      <c r="L30" s="42" t="str">
        <f t="shared" ref="L30:L47" si="12">INDEX(Jaune_6_réponses;H30)</f>
        <v>C</v>
      </c>
      <c r="M30" s="45"/>
      <c r="N30" s="40">
        <v>1</v>
      </c>
      <c r="O30" s="34" t="str">
        <f>SIERREUR(SI($P$2="";""; INDEX(Tableau4[[Réponse 1]:[Réponse 19]];EQUIV($P$2&amp;" Jaune "&amp;"7";Tableau4[Prénom Nom Série Fiche];0);N30));"")</f>
        <v/>
      </c>
      <c r="P30" s="13" t="str">
        <f t="shared" ref="P30:P47" si="13">SI(O30="";"";SI(O30=INDEX(Jaune_7_réponses;N30);"ü";"L"))</f>
        <v/>
      </c>
      <c r="Q30" s="34" t="s">
        <v>5</v>
      </c>
      <c r="R30" s="42" t="str">
        <f t="shared" ref="R30:R47" si="14">INDEX(Jaune_7_réponses;N30)</f>
        <v>B</v>
      </c>
      <c r="S30" s="45"/>
      <c r="T30" s="40">
        <v>1</v>
      </c>
      <c r="U30" s="34" t="str">
        <f>SIERREUR(SI($P$2="";""; INDEX(Tableau4[[Réponse 1]:[Réponse 19]];EQUIV($P$2&amp;" Jaune "&amp;"8";Tableau4[Prénom Nom Série Fiche];0);T30));"")</f>
        <v/>
      </c>
      <c r="V30" s="13" t="str">
        <f t="shared" ref="V30:V47" si="15">SI(U30="";"";SI(U30=INDEX(Jaune_8_réponses;T30);"ü";"L"))</f>
        <v/>
      </c>
      <c r="W30" s="34" t="s">
        <v>5</v>
      </c>
      <c r="X30" s="42" t="str">
        <f t="shared" ref="X30:X47" si="16">INDEX(Jaune_8_réponses;T30)</f>
        <v>B</v>
      </c>
      <c r="Y30" s="45"/>
    </row>
    <row r="31" spans="2:32" ht="24.95" customHeight="1" x14ac:dyDescent="0.2">
      <c r="B31" s="40" t="s">
        <v>3</v>
      </c>
      <c r="C31" s="34" t="str">
        <f>SIERREUR(SI($P$2="";""; INDEX(Tableau4[[Réponse 1]:[Réponse 19]];EQUIV($P$2&amp;" Jaune "&amp;"5";Tableau4[Prénom Nom Série Fiche];0);B31));"")</f>
        <v/>
      </c>
      <c r="D31" s="13" t="str">
        <f t="shared" si="9"/>
        <v/>
      </c>
      <c r="E31" s="34" t="s">
        <v>5</v>
      </c>
      <c r="F31" s="42" t="str">
        <f t="shared" si="10"/>
        <v>C</v>
      </c>
      <c r="G31" s="45"/>
      <c r="H31" s="40" t="s">
        <v>3</v>
      </c>
      <c r="I31" s="34" t="str">
        <f>SIERREUR(SI($P$2="";""; INDEX(Tableau4[[Réponse 1]:[Réponse 19]];EQUIV($P$2&amp;" Jaune "&amp;"6";Tableau4[Prénom Nom Série Fiche];0);H31));"")</f>
        <v/>
      </c>
      <c r="J31" s="13" t="str">
        <f t="shared" si="11"/>
        <v/>
      </c>
      <c r="K31" s="34" t="s">
        <v>5</v>
      </c>
      <c r="L31" s="42" t="str">
        <f t="shared" si="12"/>
        <v>B</v>
      </c>
      <c r="M31" s="45"/>
      <c r="N31" s="40" t="s">
        <v>3</v>
      </c>
      <c r="O31" s="34" t="str">
        <f>SIERREUR(SI($P$2="";""; INDEX(Tableau4[[Réponse 1]:[Réponse 19]];EQUIV($P$2&amp;" Jaune "&amp;"7";Tableau4[Prénom Nom Série Fiche];0);N31));"")</f>
        <v/>
      </c>
      <c r="P31" s="13" t="str">
        <f t="shared" si="13"/>
        <v/>
      </c>
      <c r="Q31" s="34" t="s">
        <v>5</v>
      </c>
      <c r="R31" s="42" t="str">
        <f t="shared" si="14"/>
        <v>B</v>
      </c>
      <c r="S31" s="45"/>
      <c r="T31" s="40" t="s">
        <v>3</v>
      </c>
      <c r="U31" s="34" t="str">
        <f>SIERREUR(SI($P$2="";""; INDEX(Tableau4[[Réponse 1]:[Réponse 19]];EQUIV($P$2&amp;" Jaune "&amp;"8";Tableau4[Prénom Nom Série Fiche];0);T31));"")</f>
        <v/>
      </c>
      <c r="V31" s="13" t="str">
        <f t="shared" si="15"/>
        <v/>
      </c>
      <c r="W31" s="34" t="s">
        <v>5</v>
      </c>
      <c r="X31" s="42" t="str">
        <f t="shared" si="16"/>
        <v>C</v>
      </c>
      <c r="Y31" s="45"/>
    </row>
    <row r="32" spans="2:32" ht="24.95" customHeight="1" x14ac:dyDescent="0.2">
      <c r="B32" s="40" t="s">
        <v>4</v>
      </c>
      <c r="C32" s="34" t="str">
        <f>SIERREUR(SI($P$2="";""; INDEX(Tableau4[[Réponse 1]:[Réponse 19]];EQUIV($P$2&amp;" Jaune "&amp;"5";Tableau4[Prénom Nom Série Fiche];0);B32));"")</f>
        <v/>
      </c>
      <c r="D32" s="13" t="str">
        <f t="shared" si="9"/>
        <v/>
      </c>
      <c r="E32" s="35" t="s">
        <v>5</v>
      </c>
      <c r="F32" s="42" t="str">
        <f t="shared" si="10"/>
        <v>B</v>
      </c>
      <c r="G32" s="45"/>
      <c r="H32" s="40" t="s">
        <v>4</v>
      </c>
      <c r="I32" s="34" t="str">
        <f>SIERREUR(SI($P$2="";""; INDEX(Tableau4[[Réponse 1]:[Réponse 19]];EQUIV($P$2&amp;" Jaune "&amp;"6";Tableau4[Prénom Nom Série Fiche];0);H32));"")</f>
        <v/>
      </c>
      <c r="J32" s="13" t="str">
        <f t="shared" si="11"/>
        <v/>
      </c>
      <c r="K32" s="35" t="s">
        <v>5</v>
      </c>
      <c r="L32" s="42" t="str">
        <f t="shared" si="12"/>
        <v>A</v>
      </c>
      <c r="M32" s="45"/>
      <c r="N32" s="40" t="s">
        <v>4</v>
      </c>
      <c r="O32" s="34" t="str">
        <f>SIERREUR(SI($P$2="";""; INDEX(Tableau4[[Réponse 1]:[Réponse 19]];EQUIV($P$2&amp;" Jaune "&amp;"7";Tableau4[Prénom Nom Série Fiche];0);N32));"")</f>
        <v/>
      </c>
      <c r="P32" s="13" t="str">
        <f t="shared" si="13"/>
        <v/>
      </c>
      <c r="Q32" s="35" t="s">
        <v>5</v>
      </c>
      <c r="R32" s="42" t="str">
        <f t="shared" si="14"/>
        <v>C</v>
      </c>
      <c r="S32" s="45"/>
      <c r="T32" s="40" t="s">
        <v>4</v>
      </c>
      <c r="U32" s="34" t="str">
        <f>SIERREUR(SI($P$2="";""; INDEX(Tableau4[[Réponse 1]:[Réponse 19]];EQUIV($P$2&amp;" Jaune "&amp;"8";Tableau4[Prénom Nom Série Fiche];0);T32));"")</f>
        <v/>
      </c>
      <c r="V32" s="13" t="str">
        <f t="shared" si="15"/>
        <v/>
      </c>
      <c r="W32" s="35" t="s">
        <v>5</v>
      </c>
      <c r="X32" s="42" t="str">
        <f t="shared" si="16"/>
        <v>B</v>
      </c>
      <c r="Y32" s="45"/>
    </row>
    <row r="33" spans="2:1025" ht="24.95" customHeight="1" x14ac:dyDescent="0.2">
      <c r="B33" s="40" t="s">
        <v>6</v>
      </c>
      <c r="C33" s="34" t="str">
        <f>SIERREUR(SI($P$2="";""; INDEX(Tableau4[[Réponse 1]:[Réponse 19]];EQUIV($P$2&amp;" Jaune "&amp;"5";Tableau4[Prénom Nom Série Fiche];0);B33));"")</f>
        <v/>
      </c>
      <c r="D33" s="13" t="str">
        <f t="shared" si="9"/>
        <v/>
      </c>
      <c r="E33" s="35" t="s">
        <v>5</v>
      </c>
      <c r="F33" s="42" t="str">
        <f t="shared" si="10"/>
        <v>B</v>
      </c>
      <c r="G33" s="45"/>
      <c r="H33" s="40" t="s">
        <v>6</v>
      </c>
      <c r="I33" s="34" t="str">
        <f>SIERREUR(SI($P$2="";""; INDEX(Tableau4[[Réponse 1]:[Réponse 19]];EQUIV($P$2&amp;" Jaune "&amp;"6";Tableau4[Prénom Nom Série Fiche];0);H33));"")</f>
        <v/>
      </c>
      <c r="J33" s="13" t="str">
        <f t="shared" si="11"/>
        <v/>
      </c>
      <c r="K33" s="35" t="s">
        <v>5</v>
      </c>
      <c r="L33" s="42" t="str">
        <f t="shared" si="12"/>
        <v>A</v>
      </c>
      <c r="M33" s="45"/>
      <c r="N33" s="40" t="s">
        <v>6</v>
      </c>
      <c r="O33" s="34" t="str">
        <f>SIERREUR(SI($P$2="";""; INDEX(Tableau4[[Réponse 1]:[Réponse 19]];EQUIV($P$2&amp;" Jaune "&amp;"7";Tableau4[Prénom Nom Série Fiche];0);N33));"")</f>
        <v/>
      </c>
      <c r="P33" s="13" t="str">
        <f t="shared" si="13"/>
        <v/>
      </c>
      <c r="Q33" s="35" t="s">
        <v>5</v>
      </c>
      <c r="R33" s="42" t="str">
        <f t="shared" si="14"/>
        <v>B</v>
      </c>
      <c r="S33" s="45"/>
      <c r="T33" s="40" t="s">
        <v>6</v>
      </c>
      <c r="U33" s="34" t="str">
        <f>SIERREUR(SI($P$2="";""; INDEX(Tableau4[[Réponse 1]:[Réponse 19]];EQUIV($P$2&amp;" Jaune "&amp;"8";Tableau4[Prénom Nom Série Fiche];0);T33));"")</f>
        <v/>
      </c>
      <c r="V33" s="13" t="str">
        <f t="shared" si="15"/>
        <v/>
      </c>
      <c r="W33" s="35" t="s">
        <v>5</v>
      </c>
      <c r="X33" s="42" t="str">
        <f t="shared" si="16"/>
        <v>B</v>
      </c>
      <c r="Y33" s="45"/>
    </row>
    <row r="34" spans="2:1025" ht="24.95" customHeight="1" x14ac:dyDescent="0.2">
      <c r="B34" s="40" t="s">
        <v>7</v>
      </c>
      <c r="C34" s="34" t="str">
        <f>SIERREUR(SI($P$2="";""; INDEX(Tableau4[[Réponse 1]:[Réponse 19]];EQUIV($P$2&amp;" Jaune "&amp;"5";Tableau4[Prénom Nom Série Fiche];0);B34));"")</f>
        <v/>
      </c>
      <c r="D34" s="13" t="str">
        <f t="shared" si="9"/>
        <v/>
      </c>
      <c r="E34" s="35" t="s">
        <v>5</v>
      </c>
      <c r="F34" s="42" t="str">
        <f t="shared" si="10"/>
        <v>B</v>
      </c>
      <c r="G34" s="45"/>
      <c r="H34" s="40" t="s">
        <v>7</v>
      </c>
      <c r="I34" s="34" t="str">
        <f>SIERREUR(SI($P$2="";""; INDEX(Tableau4[[Réponse 1]:[Réponse 19]];EQUIV($P$2&amp;" Jaune "&amp;"6";Tableau4[Prénom Nom Série Fiche];0);H34));"")</f>
        <v/>
      </c>
      <c r="J34" s="13" t="str">
        <f t="shared" si="11"/>
        <v/>
      </c>
      <c r="K34" s="35" t="s">
        <v>5</v>
      </c>
      <c r="L34" s="42" t="str">
        <f t="shared" si="12"/>
        <v>B</v>
      </c>
      <c r="M34" s="45"/>
      <c r="N34" s="40" t="s">
        <v>7</v>
      </c>
      <c r="O34" s="34" t="str">
        <f>SIERREUR(SI($P$2="";""; INDEX(Tableau4[[Réponse 1]:[Réponse 19]];EQUIV($P$2&amp;" Jaune "&amp;"7";Tableau4[Prénom Nom Série Fiche];0);N34));"")</f>
        <v/>
      </c>
      <c r="P34" s="13" t="str">
        <f t="shared" si="13"/>
        <v/>
      </c>
      <c r="Q34" s="35" t="s">
        <v>5</v>
      </c>
      <c r="R34" s="42" t="str">
        <f t="shared" si="14"/>
        <v>C</v>
      </c>
      <c r="S34" s="45"/>
      <c r="T34" s="40" t="s">
        <v>7</v>
      </c>
      <c r="U34" s="34" t="str">
        <f>SIERREUR(SI($P$2="";""; INDEX(Tableau4[[Réponse 1]:[Réponse 19]];EQUIV($P$2&amp;" Jaune "&amp;"8";Tableau4[Prénom Nom Série Fiche];0);T34));"")</f>
        <v/>
      </c>
      <c r="V34" s="13" t="str">
        <f t="shared" si="15"/>
        <v/>
      </c>
      <c r="W34" s="35" t="s">
        <v>5</v>
      </c>
      <c r="X34" s="42" t="str">
        <f t="shared" si="16"/>
        <v>C</v>
      </c>
      <c r="Y34" s="45"/>
    </row>
    <row r="35" spans="2:1025" ht="24.95" customHeight="1" x14ac:dyDescent="0.2">
      <c r="B35" s="40" t="s">
        <v>8</v>
      </c>
      <c r="C35" s="34" t="str">
        <f>SIERREUR(SI($P$2="";""; INDEX(Tableau4[[Réponse 1]:[Réponse 19]];EQUIV($P$2&amp;" Jaune "&amp;"5";Tableau4[Prénom Nom Série Fiche];0);B35));"")</f>
        <v/>
      </c>
      <c r="D35" s="13" t="str">
        <f t="shared" si="9"/>
        <v/>
      </c>
      <c r="E35" s="35" t="s">
        <v>5</v>
      </c>
      <c r="F35" s="42" t="str">
        <f t="shared" si="10"/>
        <v>C</v>
      </c>
      <c r="G35" s="45"/>
      <c r="H35" s="40" t="s">
        <v>8</v>
      </c>
      <c r="I35" s="34" t="str">
        <f>SIERREUR(SI($P$2="";""; INDEX(Tableau4[[Réponse 1]:[Réponse 19]];EQUIV($P$2&amp;" Jaune "&amp;"6";Tableau4[Prénom Nom Série Fiche];0);H35));"")</f>
        <v/>
      </c>
      <c r="J35" s="13" t="str">
        <f t="shared" si="11"/>
        <v/>
      </c>
      <c r="K35" s="35" t="s">
        <v>5</v>
      </c>
      <c r="L35" s="42" t="str">
        <f t="shared" si="12"/>
        <v>B</v>
      </c>
      <c r="M35" s="45"/>
      <c r="N35" s="40" t="s">
        <v>8</v>
      </c>
      <c r="O35" s="34" t="str">
        <f>SIERREUR(SI($P$2="";""; INDEX(Tableau4[[Réponse 1]:[Réponse 19]];EQUIV($P$2&amp;" Jaune "&amp;"7";Tableau4[Prénom Nom Série Fiche];0);N35));"")</f>
        <v/>
      </c>
      <c r="P35" s="13" t="str">
        <f t="shared" si="13"/>
        <v/>
      </c>
      <c r="Q35" s="35" t="s">
        <v>5</v>
      </c>
      <c r="R35" s="42" t="str">
        <f t="shared" si="14"/>
        <v>B</v>
      </c>
      <c r="S35" s="45"/>
      <c r="T35" s="40" t="s">
        <v>8</v>
      </c>
      <c r="U35" s="34" t="str">
        <f>SIERREUR(SI($P$2="";""; INDEX(Tableau4[[Réponse 1]:[Réponse 19]];EQUIV($P$2&amp;" Jaune "&amp;"8";Tableau4[Prénom Nom Série Fiche];0);T35));"")</f>
        <v/>
      </c>
      <c r="V35" s="13" t="str">
        <f t="shared" si="15"/>
        <v/>
      </c>
      <c r="W35" s="35" t="s">
        <v>5</v>
      </c>
      <c r="X35" s="42" t="str">
        <f t="shared" si="16"/>
        <v>C</v>
      </c>
      <c r="Y35" s="45"/>
    </row>
    <row r="36" spans="2:1025" ht="24.95" customHeight="1" x14ac:dyDescent="0.2">
      <c r="B36" s="40" t="s">
        <v>9</v>
      </c>
      <c r="C36" s="34" t="str">
        <f>SIERREUR(SI($P$2="";""; INDEX(Tableau4[[Réponse 1]:[Réponse 19]];EQUIV($P$2&amp;" Jaune "&amp;"5";Tableau4[Prénom Nom Série Fiche];0);B36));"")</f>
        <v/>
      </c>
      <c r="D36" s="13" t="str">
        <f t="shared" si="9"/>
        <v/>
      </c>
      <c r="E36" s="35" t="s">
        <v>5</v>
      </c>
      <c r="F36" s="42" t="str">
        <f t="shared" si="10"/>
        <v>B</v>
      </c>
      <c r="G36" s="45"/>
      <c r="H36" s="40" t="s">
        <v>9</v>
      </c>
      <c r="I36" s="34" t="str">
        <f>SIERREUR(SI($P$2="";""; INDEX(Tableau4[[Réponse 1]:[Réponse 19]];EQUIV($P$2&amp;" Jaune "&amp;"6";Tableau4[Prénom Nom Série Fiche];0);H36));"")</f>
        <v/>
      </c>
      <c r="J36" s="13" t="str">
        <f t="shared" si="11"/>
        <v/>
      </c>
      <c r="K36" s="35" t="s">
        <v>5</v>
      </c>
      <c r="L36" s="42" t="str">
        <f t="shared" si="12"/>
        <v>A</v>
      </c>
      <c r="M36" s="45"/>
      <c r="N36" s="40" t="s">
        <v>9</v>
      </c>
      <c r="O36" s="34" t="str">
        <f>SIERREUR(SI($P$2="";""; INDEX(Tableau4[[Réponse 1]:[Réponse 19]];EQUIV($P$2&amp;" Jaune "&amp;"7";Tableau4[Prénom Nom Série Fiche];0);N36));"")</f>
        <v/>
      </c>
      <c r="P36" s="13" t="str">
        <f t="shared" si="13"/>
        <v/>
      </c>
      <c r="Q36" s="35" t="s">
        <v>5</v>
      </c>
      <c r="R36" s="42" t="str">
        <f t="shared" si="14"/>
        <v>B</v>
      </c>
      <c r="S36" s="45"/>
      <c r="T36" s="40" t="s">
        <v>9</v>
      </c>
      <c r="U36" s="34" t="str">
        <f>SIERREUR(SI($P$2="";""; INDEX(Tableau4[[Réponse 1]:[Réponse 19]];EQUIV($P$2&amp;" Jaune "&amp;"8";Tableau4[Prénom Nom Série Fiche];0);T36));"")</f>
        <v/>
      </c>
      <c r="V36" s="13" t="str">
        <f t="shared" si="15"/>
        <v/>
      </c>
      <c r="W36" s="35" t="s">
        <v>5</v>
      </c>
      <c r="X36" s="42" t="str">
        <f t="shared" si="16"/>
        <v>B</v>
      </c>
      <c r="Y36" s="45"/>
    </row>
    <row r="37" spans="2:1025" ht="24.95" customHeight="1" x14ac:dyDescent="0.2">
      <c r="B37" s="40" t="s">
        <v>10</v>
      </c>
      <c r="C37" s="34" t="str">
        <f>SIERREUR(SI($P$2="";""; INDEX(Tableau4[[Réponse 1]:[Réponse 19]];EQUIV($P$2&amp;" Jaune "&amp;"5";Tableau4[Prénom Nom Série Fiche];0);B37));"")</f>
        <v/>
      </c>
      <c r="D37" s="13" t="str">
        <f t="shared" si="9"/>
        <v/>
      </c>
      <c r="E37" s="35" t="s">
        <v>5</v>
      </c>
      <c r="F37" s="42" t="str">
        <f t="shared" si="10"/>
        <v>A</v>
      </c>
      <c r="G37" s="45"/>
      <c r="H37" s="40" t="s">
        <v>10</v>
      </c>
      <c r="I37" s="34" t="str">
        <f>SIERREUR(SI($P$2="";""; INDEX(Tableau4[[Réponse 1]:[Réponse 19]];EQUIV($P$2&amp;" Jaune "&amp;"6";Tableau4[Prénom Nom Série Fiche];0);H37));"")</f>
        <v/>
      </c>
      <c r="J37" s="13" t="str">
        <f t="shared" si="11"/>
        <v/>
      </c>
      <c r="K37" s="35" t="s">
        <v>5</v>
      </c>
      <c r="L37" s="42" t="str">
        <f t="shared" si="12"/>
        <v>B</v>
      </c>
      <c r="M37" s="45"/>
      <c r="N37" s="40" t="s">
        <v>10</v>
      </c>
      <c r="O37" s="34" t="str">
        <f>SIERREUR(SI($P$2="";""; INDEX(Tableau4[[Réponse 1]:[Réponse 19]];EQUIV($P$2&amp;" Jaune "&amp;"7";Tableau4[Prénom Nom Série Fiche];0);N37));"")</f>
        <v/>
      </c>
      <c r="P37" s="13" t="str">
        <f t="shared" si="13"/>
        <v/>
      </c>
      <c r="Q37" s="35" t="s">
        <v>5</v>
      </c>
      <c r="R37" s="42" t="str">
        <f t="shared" si="14"/>
        <v>C</v>
      </c>
      <c r="S37" s="45"/>
      <c r="T37" s="40" t="s">
        <v>10</v>
      </c>
      <c r="U37" s="34" t="str">
        <f>SIERREUR(SI($P$2="";""; INDEX(Tableau4[[Réponse 1]:[Réponse 19]];EQUIV($P$2&amp;" Jaune "&amp;"8";Tableau4[Prénom Nom Série Fiche];0);T37));"")</f>
        <v/>
      </c>
      <c r="V37" s="13" t="str">
        <f t="shared" si="15"/>
        <v/>
      </c>
      <c r="W37" s="35" t="s">
        <v>5</v>
      </c>
      <c r="X37" s="42" t="str">
        <f t="shared" si="16"/>
        <v>C</v>
      </c>
      <c r="Y37" s="45"/>
    </row>
    <row r="38" spans="2:1025" ht="24.95" customHeight="1" x14ac:dyDescent="0.2">
      <c r="B38" s="40" t="s">
        <v>11</v>
      </c>
      <c r="C38" s="34" t="str">
        <f>SIERREUR(SI($P$2="";""; INDEX(Tableau4[[Réponse 1]:[Réponse 19]];EQUIV($P$2&amp;" Jaune "&amp;"5";Tableau4[Prénom Nom Série Fiche];0);B38));"")</f>
        <v/>
      </c>
      <c r="D38" s="13" t="str">
        <f t="shared" si="9"/>
        <v/>
      </c>
      <c r="E38" s="35" t="s">
        <v>5</v>
      </c>
      <c r="F38" s="42" t="str">
        <f t="shared" si="10"/>
        <v>B</v>
      </c>
      <c r="G38" s="45"/>
      <c r="H38" s="40" t="s">
        <v>11</v>
      </c>
      <c r="I38" s="34" t="str">
        <f>SIERREUR(SI($P$2="";""; INDEX(Tableau4[[Réponse 1]:[Réponse 19]];EQUIV($P$2&amp;" Jaune "&amp;"6";Tableau4[Prénom Nom Série Fiche];0);H38));"")</f>
        <v/>
      </c>
      <c r="J38" s="13" t="str">
        <f t="shared" si="11"/>
        <v/>
      </c>
      <c r="K38" s="35" t="s">
        <v>5</v>
      </c>
      <c r="L38" s="42" t="str">
        <f t="shared" si="12"/>
        <v>B</v>
      </c>
      <c r="M38" s="45"/>
      <c r="N38" s="40" t="s">
        <v>11</v>
      </c>
      <c r="O38" s="34" t="str">
        <f>SIERREUR(SI($P$2="";""; INDEX(Tableau4[[Réponse 1]:[Réponse 19]];EQUIV($P$2&amp;" Jaune "&amp;"7";Tableau4[Prénom Nom Série Fiche];0);N38));"")</f>
        <v/>
      </c>
      <c r="P38" s="13" t="str">
        <f t="shared" si="13"/>
        <v/>
      </c>
      <c r="Q38" s="35" t="s">
        <v>5</v>
      </c>
      <c r="R38" s="42" t="str">
        <f t="shared" si="14"/>
        <v>A</v>
      </c>
      <c r="S38" s="45"/>
      <c r="T38" s="40" t="s">
        <v>11</v>
      </c>
      <c r="U38" s="34" t="str">
        <f>SIERREUR(SI($P$2="";""; INDEX(Tableau4[[Réponse 1]:[Réponse 19]];EQUIV($P$2&amp;" Jaune "&amp;"8";Tableau4[Prénom Nom Série Fiche];0);T38));"")</f>
        <v/>
      </c>
      <c r="V38" s="13" t="str">
        <f t="shared" si="15"/>
        <v/>
      </c>
      <c r="W38" s="35" t="s">
        <v>5</v>
      </c>
      <c r="X38" s="42" t="str">
        <f t="shared" si="16"/>
        <v>C</v>
      </c>
      <c r="Y38" s="45"/>
    </row>
    <row r="39" spans="2:1025" ht="24.95" customHeight="1" x14ac:dyDescent="0.2">
      <c r="B39" s="40" t="s">
        <v>12</v>
      </c>
      <c r="C39" s="34" t="str">
        <f>SIERREUR(SI($P$2="";""; INDEX(Tableau4[[Réponse 1]:[Réponse 19]];EQUIV($P$2&amp;" Jaune "&amp;"5";Tableau4[Prénom Nom Série Fiche];0);B39));"")</f>
        <v/>
      </c>
      <c r="D39" s="13" t="str">
        <f t="shared" si="9"/>
        <v/>
      </c>
      <c r="E39" s="35" t="s">
        <v>5</v>
      </c>
      <c r="F39" s="42" t="str">
        <f t="shared" si="10"/>
        <v>B</v>
      </c>
      <c r="G39" s="45"/>
      <c r="H39" s="40" t="s">
        <v>12</v>
      </c>
      <c r="I39" s="34" t="str">
        <f>SIERREUR(SI($P$2="";""; INDEX(Tableau4[[Réponse 1]:[Réponse 19]];EQUIV($P$2&amp;" Jaune "&amp;"6";Tableau4[Prénom Nom Série Fiche];0);H39));"")</f>
        <v/>
      </c>
      <c r="J39" s="13" t="str">
        <f t="shared" si="11"/>
        <v/>
      </c>
      <c r="K39" s="35" t="s">
        <v>5</v>
      </c>
      <c r="L39" s="42" t="str">
        <f t="shared" si="12"/>
        <v>A</v>
      </c>
      <c r="M39" s="45"/>
      <c r="N39" s="40" t="s">
        <v>12</v>
      </c>
      <c r="O39" s="34" t="str">
        <f>SIERREUR(SI($P$2="";""; INDEX(Tableau4[[Réponse 1]:[Réponse 19]];EQUIV($P$2&amp;" Jaune "&amp;"7";Tableau4[Prénom Nom Série Fiche];0);N39));"")</f>
        <v/>
      </c>
      <c r="P39" s="13" t="str">
        <f t="shared" si="13"/>
        <v/>
      </c>
      <c r="Q39" s="35" t="s">
        <v>5</v>
      </c>
      <c r="R39" s="42" t="str">
        <f t="shared" si="14"/>
        <v>C</v>
      </c>
      <c r="S39" s="45"/>
      <c r="T39" s="40" t="s">
        <v>12</v>
      </c>
      <c r="U39" s="34" t="str">
        <f>SIERREUR(SI($P$2="";""; INDEX(Tableau4[[Réponse 1]:[Réponse 19]];EQUIV($P$2&amp;" Jaune "&amp;"8";Tableau4[Prénom Nom Série Fiche];0);T39));"")</f>
        <v/>
      </c>
      <c r="V39" s="13" t="str">
        <f t="shared" si="15"/>
        <v/>
      </c>
      <c r="W39" s="35" t="s">
        <v>5</v>
      </c>
      <c r="X39" s="42" t="str">
        <f t="shared" si="16"/>
        <v>A</v>
      </c>
      <c r="Y39" s="45"/>
    </row>
    <row r="40" spans="2:1025" ht="24.95" customHeight="1" x14ac:dyDescent="0.2">
      <c r="B40" s="40" t="s">
        <v>13</v>
      </c>
      <c r="C40" s="34" t="str">
        <f>SIERREUR(SI($P$2="";""; INDEX(Tableau4[[Réponse 1]:[Réponse 19]];EQUIV($P$2&amp;" Jaune "&amp;"5";Tableau4[Prénom Nom Série Fiche];0);B40));"")</f>
        <v/>
      </c>
      <c r="D40" s="13" t="str">
        <f t="shared" si="9"/>
        <v/>
      </c>
      <c r="E40" s="40" t="s">
        <v>5</v>
      </c>
      <c r="F40" s="42" t="str">
        <f t="shared" si="10"/>
        <v>A</v>
      </c>
      <c r="G40" s="45"/>
      <c r="H40" s="40" t="s">
        <v>13</v>
      </c>
      <c r="I40" s="34" t="str">
        <f>SIERREUR(SI($P$2="";""; INDEX(Tableau4[[Réponse 1]:[Réponse 19]];EQUIV($P$2&amp;" Jaune "&amp;"6";Tableau4[Prénom Nom Série Fiche];0);H40));"")</f>
        <v/>
      </c>
      <c r="J40" s="13" t="str">
        <f t="shared" si="11"/>
        <v/>
      </c>
      <c r="K40" s="40" t="s">
        <v>5</v>
      </c>
      <c r="L40" s="42" t="str">
        <f t="shared" si="12"/>
        <v>B</v>
      </c>
      <c r="M40" s="45"/>
      <c r="N40" s="40" t="s">
        <v>13</v>
      </c>
      <c r="O40" s="34" t="str">
        <f>SIERREUR(SI($P$2="";""; INDEX(Tableau4[[Réponse 1]:[Réponse 19]];EQUIV($P$2&amp;" Jaune "&amp;"7";Tableau4[Prénom Nom Série Fiche];0);N40));"")</f>
        <v/>
      </c>
      <c r="P40" s="13" t="str">
        <f t="shared" si="13"/>
        <v/>
      </c>
      <c r="Q40" s="40" t="s">
        <v>5</v>
      </c>
      <c r="R40" s="42" t="str">
        <f t="shared" si="14"/>
        <v>A</v>
      </c>
      <c r="S40" s="45"/>
      <c r="T40" s="40" t="s">
        <v>13</v>
      </c>
      <c r="U40" s="34" t="str">
        <f>SIERREUR(SI($P$2="";""; INDEX(Tableau4[[Réponse 1]:[Réponse 19]];EQUIV($P$2&amp;" Jaune "&amp;"8";Tableau4[Prénom Nom Série Fiche];0);T40));"")</f>
        <v/>
      </c>
      <c r="V40" s="13" t="str">
        <f t="shared" si="15"/>
        <v/>
      </c>
      <c r="W40" s="40" t="s">
        <v>5</v>
      </c>
      <c r="X40" s="42" t="str">
        <f t="shared" si="16"/>
        <v>B</v>
      </c>
      <c r="Y40" s="45"/>
    </row>
    <row r="41" spans="2:1025" s="41" customFormat="1" ht="24.95" customHeight="1" x14ac:dyDescent="0.2">
      <c r="B41" s="40" t="s">
        <v>14</v>
      </c>
      <c r="C41" s="34" t="str">
        <f>SIERREUR(SI($P$2="";""; INDEX(Tableau4[[Réponse 1]:[Réponse 19]];EQUIV($P$2&amp;" Jaune "&amp;"5";Tableau4[Prénom Nom Série Fiche];0);B41));"")</f>
        <v/>
      </c>
      <c r="D41" s="13" t="str">
        <f t="shared" si="9"/>
        <v/>
      </c>
      <c r="E41" s="34" t="s">
        <v>5</v>
      </c>
      <c r="F41" s="42" t="str">
        <f t="shared" si="10"/>
        <v>C</v>
      </c>
      <c r="G41" s="45"/>
      <c r="H41" s="40" t="s">
        <v>14</v>
      </c>
      <c r="I41" s="34" t="str">
        <f>SIERREUR(SI($P$2="";""; INDEX(Tableau4[[Réponse 1]:[Réponse 19]];EQUIV($P$2&amp;" Jaune "&amp;"6";Tableau4[Prénom Nom Série Fiche];0);H41));"")</f>
        <v/>
      </c>
      <c r="J41" s="13" t="str">
        <f t="shared" si="11"/>
        <v/>
      </c>
      <c r="K41" s="34" t="s">
        <v>5</v>
      </c>
      <c r="L41" s="42" t="str">
        <f t="shared" si="12"/>
        <v>C</v>
      </c>
      <c r="M41" s="45"/>
      <c r="N41" s="40" t="s">
        <v>14</v>
      </c>
      <c r="O41" s="34" t="str">
        <f>SIERREUR(SI($P$2="";""; INDEX(Tableau4[[Réponse 1]:[Réponse 19]];EQUIV($P$2&amp;" Jaune "&amp;"7";Tableau4[Prénom Nom Série Fiche];0);N41));"")</f>
        <v/>
      </c>
      <c r="P41" s="13" t="str">
        <f t="shared" si="13"/>
        <v/>
      </c>
      <c r="Q41" s="34" t="s">
        <v>5</v>
      </c>
      <c r="R41" s="42" t="str">
        <f t="shared" si="14"/>
        <v>A</v>
      </c>
      <c r="S41" s="45"/>
      <c r="T41" s="40" t="s">
        <v>14</v>
      </c>
      <c r="U41" s="34" t="str">
        <f>SIERREUR(SI($P$2="";""; INDEX(Tableau4[[Réponse 1]:[Réponse 19]];EQUIV($P$2&amp;" Jaune "&amp;"8";Tableau4[Prénom Nom Série Fiche];0);T41));"")</f>
        <v/>
      </c>
      <c r="V41" s="13" t="str">
        <f t="shared" si="15"/>
        <v/>
      </c>
      <c r="W41" s="34" t="s">
        <v>5</v>
      </c>
      <c r="X41" s="42" t="str">
        <f t="shared" si="16"/>
        <v>B</v>
      </c>
      <c r="Y41" s="45"/>
      <c r="AMD41" s="44"/>
      <c r="AME41" s="44"/>
      <c r="AMF41" s="44"/>
      <c r="AMG41" s="44"/>
      <c r="AMH41" s="44"/>
      <c r="AMI41" s="44"/>
      <c r="AMJ41" s="44"/>
      <c r="AMK41" s="44"/>
    </row>
    <row r="42" spans="2:1025" s="41" customFormat="1" ht="24.95" customHeight="1" x14ac:dyDescent="0.2">
      <c r="B42" s="40" t="s">
        <v>15</v>
      </c>
      <c r="C42" s="34" t="str">
        <f>SIERREUR(SI($P$2="";""; INDEX(Tableau4[[Réponse 1]:[Réponse 19]];EQUIV($P$2&amp;" Jaune "&amp;"5";Tableau4[Prénom Nom Série Fiche];0);B42));"")</f>
        <v/>
      </c>
      <c r="D42" s="13" t="str">
        <f t="shared" si="9"/>
        <v/>
      </c>
      <c r="E42" s="34"/>
      <c r="F42" s="42" t="str">
        <f t="shared" si="10"/>
        <v>B</v>
      </c>
      <c r="G42" s="45"/>
      <c r="H42" s="40" t="s">
        <v>15</v>
      </c>
      <c r="I42" s="34" t="str">
        <f>SIERREUR(SI($P$2="";""; INDEX(Tableau4[[Réponse 1]:[Réponse 19]];EQUIV($P$2&amp;" Jaune "&amp;"6";Tableau4[Prénom Nom Série Fiche];0);H42));"")</f>
        <v/>
      </c>
      <c r="J42" s="13" t="str">
        <f t="shared" si="11"/>
        <v/>
      </c>
      <c r="K42" s="34"/>
      <c r="L42" s="42" t="str">
        <f t="shared" si="12"/>
        <v>A</v>
      </c>
      <c r="M42" s="45"/>
      <c r="N42" s="40" t="s">
        <v>15</v>
      </c>
      <c r="O42" s="34" t="str">
        <f>SIERREUR(SI($P$2="";""; INDEX(Tableau4[[Réponse 1]:[Réponse 19]];EQUIV($P$2&amp;" Jaune "&amp;"7";Tableau4[Prénom Nom Série Fiche];0);N42));"")</f>
        <v/>
      </c>
      <c r="P42" s="13" t="str">
        <f t="shared" si="13"/>
        <v/>
      </c>
      <c r="Q42" s="34"/>
      <c r="R42" s="42" t="str">
        <f t="shared" si="14"/>
        <v>B</v>
      </c>
      <c r="S42" s="45"/>
      <c r="T42" s="40" t="s">
        <v>15</v>
      </c>
      <c r="U42" s="34" t="str">
        <f>SIERREUR(SI($P$2="";""; INDEX(Tableau4[[Réponse 1]:[Réponse 19]];EQUIV($P$2&amp;" Jaune "&amp;"8";Tableau4[Prénom Nom Série Fiche];0);T42));"")</f>
        <v/>
      </c>
      <c r="V42" s="13" t="str">
        <f t="shared" si="15"/>
        <v/>
      </c>
      <c r="W42" s="34"/>
      <c r="X42" s="42" t="str">
        <f t="shared" si="16"/>
        <v>A</v>
      </c>
      <c r="Y42" s="45"/>
      <c r="AMD42" s="44"/>
      <c r="AME42" s="44"/>
      <c r="AMF42" s="44"/>
      <c r="AMG42" s="44"/>
      <c r="AMH42" s="44"/>
      <c r="AMI42" s="44"/>
      <c r="AMJ42" s="44"/>
      <c r="AMK42" s="44"/>
    </row>
    <row r="43" spans="2:1025" s="41" customFormat="1" ht="24.95" customHeight="1" x14ac:dyDescent="0.2">
      <c r="B43" s="40" t="s">
        <v>16</v>
      </c>
      <c r="C43" s="34" t="str">
        <f>SIERREUR(SI($P$2="";""; INDEX(Tableau4[[Réponse 1]:[Réponse 19]];EQUIV($P$2&amp;" Jaune "&amp;"5";Tableau4[Prénom Nom Série Fiche];0);B43));"")</f>
        <v/>
      </c>
      <c r="D43" s="13" t="str">
        <f t="shared" si="9"/>
        <v/>
      </c>
      <c r="E43" s="34"/>
      <c r="F43" s="42" t="str">
        <f t="shared" si="10"/>
        <v>C</v>
      </c>
      <c r="G43" s="45"/>
      <c r="H43" s="40" t="s">
        <v>16</v>
      </c>
      <c r="I43" s="34" t="str">
        <f>SIERREUR(SI($P$2="";""; INDEX(Tableau4[[Réponse 1]:[Réponse 19]];EQUIV($P$2&amp;" Jaune "&amp;"6";Tableau4[Prénom Nom Série Fiche];0);H43));"")</f>
        <v/>
      </c>
      <c r="J43" s="13" t="str">
        <f t="shared" si="11"/>
        <v/>
      </c>
      <c r="K43" s="34"/>
      <c r="L43" s="42" t="str">
        <f t="shared" si="12"/>
        <v>B</v>
      </c>
      <c r="M43" s="45"/>
      <c r="N43" s="40" t="s">
        <v>16</v>
      </c>
      <c r="O43" s="34" t="str">
        <f>SIERREUR(SI($P$2="";""; INDEX(Tableau4[[Réponse 1]:[Réponse 19]];EQUIV($P$2&amp;" Jaune "&amp;"7";Tableau4[Prénom Nom Série Fiche];0);N43));"")</f>
        <v/>
      </c>
      <c r="P43" s="13" t="str">
        <f t="shared" si="13"/>
        <v/>
      </c>
      <c r="Q43" s="34"/>
      <c r="R43" s="42" t="str">
        <f t="shared" si="14"/>
        <v>C</v>
      </c>
      <c r="S43" s="45"/>
      <c r="T43" s="40" t="s">
        <v>16</v>
      </c>
      <c r="U43" s="34" t="str">
        <f>SIERREUR(SI($P$2="";""; INDEX(Tableau4[[Réponse 1]:[Réponse 19]];EQUIV($P$2&amp;" Jaune "&amp;"8";Tableau4[Prénom Nom Série Fiche];0);T43));"")</f>
        <v/>
      </c>
      <c r="V43" s="13" t="str">
        <f t="shared" si="15"/>
        <v/>
      </c>
      <c r="W43" s="34"/>
      <c r="X43" s="42" t="str">
        <f t="shared" si="16"/>
        <v>B</v>
      </c>
      <c r="Y43" s="45"/>
      <c r="AMD43" s="44"/>
      <c r="AME43" s="44"/>
      <c r="AMF43" s="44"/>
      <c r="AMG43" s="44"/>
      <c r="AMH43" s="44"/>
      <c r="AMI43" s="44"/>
      <c r="AMJ43" s="44"/>
      <c r="AMK43" s="44"/>
    </row>
    <row r="44" spans="2:1025" s="41" customFormat="1" ht="24.95" customHeight="1" x14ac:dyDescent="0.2">
      <c r="B44" s="40" t="s">
        <v>17</v>
      </c>
      <c r="C44" s="34" t="str">
        <f>SIERREUR(SI($P$2="";""; INDEX(Tableau4[[Réponse 1]:[Réponse 19]];EQUIV($P$2&amp;" Jaune "&amp;"5";Tableau4[Prénom Nom Série Fiche];0);B44));"")</f>
        <v/>
      </c>
      <c r="D44" s="13" t="str">
        <f t="shared" si="9"/>
        <v/>
      </c>
      <c r="E44" s="34"/>
      <c r="F44" s="42" t="str">
        <f t="shared" si="10"/>
        <v>C</v>
      </c>
      <c r="G44" s="45"/>
      <c r="H44" s="40" t="s">
        <v>17</v>
      </c>
      <c r="I44" s="34" t="str">
        <f>SIERREUR(SI($P$2="";""; INDEX(Tableau4[[Réponse 1]:[Réponse 19]];EQUIV($P$2&amp;" Jaune "&amp;"6";Tableau4[Prénom Nom Série Fiche];0);H44));"")</f>
        <v/>
      </c>
      <c r="J44" s="13" t="str">
        <f t="shared" si="11"/>
        <v/>
      </c>
      <c r="K44" s="34"/>
      <c r="L44" s="42" t="str">
        <f t="shared" si="12"/>
        <v>B</v>
      </c>
      <c r="M44" s="45"/>
      <c r="N44" s="40" t="s">
        <v>17</v>
      </c>
      <c r="O44" s="34" t="str">
        <f>SIERREUR(SI($P$2="";""; INDEX(Tableau4[[Réponse 1]:[Réponse 19]];EQUIV($P$2&amp;" Jaune "&amp;"7";Tableau4[Prénom Nom Série Fiche];0);N44));"")</f>
        <v/>
      </c>
      <c r="P44" s="13" t="str">
        <f t="shared" si="13"/>
        <v/>
      </c>
      <c r="Q44" s="34"/>
      <c r="R44" s="42" t="str">
        <f t="shared" si="14"/>
        <v>A</v>
      </c>
      <c r="S44" s="45"/>
      <c r="T44" s="40" t="s">
        <v>17</v>
      </c>
      <c r="U44" s="34" t="str">
        <f>SIERREUR(SI($P$2="";""; INDEX(Tableau4[[Réponse 1]:[Réponse 19]];EQUIV($P$2&amp;" Jaune "&amp;"8";Tableau4[Prénom Nom Série Fiche];0);T44));"")</f>
        <v/>
      </c>
      <c r="V44" s="13" t="str">
        <f t="shared" si="15"/>
        <v/>
      </c>
      <c r="W44" s="34"/>
      <c r="X44" s="42" t="str">
        <f t="shared" si="16"/>
        <v>B</v>
      </c>
      <c r="Y44" s="45"/>
      <c r="AMD44" s="44"/>
      <c r="AME44" s="44"/>
      <c r="AMF44" s="44"/>
      <c r="AMG44" s="44"/>
      <c r="AMH44" s="44"/>
      <c r="AMI44" s="44"/>
      <c r="AMJ44" s="44"/>
      <c r="AMK44" s="44"/>
    </row>
    <row r="45" spans="2:1025" s="41" customFormat="1" ht="24.95" customHeight="1" x14ac:dyDescent="0.2">
      <c r="B45" s="40" t="s">
        <v>42</v>
      </c>
      <c r="C45" s="34" t="str">
        <f>SIERREUR(SI($P$2="";""; INDEX(Tableau4[[Réponse 1]:[Réponse 19]];EQUIV($P$2&amp;" Jaune "&amp;"5";Tableau4[Prénom Nom Série Fiche];0);B45));"")</f>
        <v/>
      </c>
      <c r="D45" s="13" t="str">
        <f t="shared" si="9"/>
        <v/>
      </c>
      <c r="E45" s="34" t="s">
        <v>5</v>
      </c>
      <c r="F45" s="42" t="str">
        <f t="shared" si="10"/>
        <v>C</v>
      </c>
      <c r="G45" s="45"/>
      <c r="H45" s="40" t="s">
        <v>42</v>
      </c>
      <c r="I45" s="34" t="str">
        <f>SIERREUR(SI($P$2="";""; INDEX(Tableau4[[Réponse 1]:[Réponse 19]];EQUIV($P$2&amp;" Jaune "&amp;"6";Tableau4[Prénom Nom Série Fiche];0);H45));"")</f>
        <v/>
      </c>
      <c r="J45" s="13" t="str">
        <f t="shared" si="11"/>
        <v/>
      </c>
      <c r="K45" s="34" t="s">
        <v>5</v>
      </c>
      <c r="L45" s="42" t="str">
        <f t="shared" si="12"/>
        <v>B</v>
      </c>
      <c r="M45" s="45"/>
      <c r="N45" s="40" t="s">
        <v>42</v>
      </c>
      <c r="O45" s="34" t="str">
        <f>SIERREUR(SI($P$2="";""; INDEX(Tableau4[[Réponse 1]:[Réponse 19]];EQUIV($P$2&amp;" Jaune "&amp;"7";Tableau4[Prénom Nom Série Fiche];0);N45));"")</f>
        <v/>
      </c>
      <c r="P45" s="13" t="str">
        <f t="shared" si="13"/>
        <v/>
      </c>
      <c r="Q45" s="34" t="s">
        <v>5</v>
      </c>
      <c r="R45" s="42" t="str">
        <f t="shared" si="14"/>
        <v>A</v>
      </c>
      <c r="S45" s="45"/>
      <c r="T45" s="40" t="s">
        <v>42</v>
      </c>
      <c r="U45" s="34" t="str">
        <f>SIERREUR(SI($P$2="";""; INDEX(Tableau4[[Réponse 1]:[Réponse 19]];EQUIV($P$2&amp;" Jaune "&amp;"8";Tableau4[Prénom Nom Série Fiche];0);T45));"")</f>
        <v/>
      </c>
      <c r="V45" s="13" t="str">
        <f t="shared" si="15"/>
        <v/>
      </c>
      <c r="W45" s="34" t="s">
        <v>5</v>
      </c>
      <c r="X45" s="42" t="str">
        <f t="shared" si="16"/>
        <v>B</v>
      </c>
      <c r="Y45" s="45"/>
      <c r="AMD45" s="44"/>
      <c r="AME45" s="44"/>
      <c r="AMF45" s="44"/>
      <c r="AMG45" s="44"/>
      <c r="AMH45" s="44"/>
      <c r="AMI45" s="44"/>
      <c r="AMJ45" s="44"/>
      <c r="AMK45" s="44"/>
    </row>
    <row r="46" spans="2:1025" s="41" customFormat="1" ht="24.95" customHeight="1" x14ac:dyDescent="0.2">
      <c r="B46" s="40" t="s">
        <v>43</v>
      </c>
      <c r="C46" s="34" t="str">
        <f>SIERREUR(SI($P$2="";""; INDEX(Tableau4[[Réponse 1]:[Réponse 19]];EQUIV($P$2&amp;" Jaune "&amp;"5";Tableau4[Prénom Nom Série Fiche];0);B46));"")</f>
        <v/>
      </c>
      <c r="D46" s="13" t="str">
        <f t="shared" si="9"/>
        <v/>
      </c>
      <c r="E46" s="35" t="s">
        <v>5</v>
      </c>
      <c r="F46" s="42" t="str">
        <f t="shared" si="10"/>
        <v>C</v>
      </c>
      <c r="G46" s="45"/>
      <c r="H46" s="40" t="s">
        <v>43</v>
      </c>
      <c r="I46" s="34" t="str">
        <f>SIERREUR(SI($P$2="";""; INDEX(Tableau4[[Réponse 1]:[Réponse 19]];EQUIV($P$2&amp;" Jaune "&amp;"6";Tableau4[Prénom Nom Série Fiche];0);H46));"")</f>
        <v/>
      </c>
      <c r="J46" s="13" t="str">
        <f t="shared" si="11"/>
        <v/>
      </c>
      <c r="K46" s="35" t="s">
        <v>5</v>
      </c>
      <c r="L46" s="42" t="str">
        <f t="shared" si="12"/>
        <v>B</v>
      </c>
      <c r="M46" s="45"/>
      <c r="N46" s="40" t="s">
        <v>43</v>
      </c>
      <c r="O46" s="34" t="str">
        <f>SIERREUR(SI($P$2="";""; INDEX(Tableau4[[Réponse 1]:[Réponse 19]];EQUIV($P$2&amp;" Jaune "&amp;"7";Tableau4[Prénom Nom Série Fiche];0);N46));"")</f>
        <v/>
      </c>
      <c r="P46" s="13" t="str">
        <f t="shared" si="13"/>
        <v/>
      </c>
      <c r="Q46" s="35" t="s">
        <v>5</v>
      </c>
      <c r="R46" s="42" t="str">
        <f t="shared" si="14"/>
        <v>A</v>
      </c>
      <c r="S46" s="45"/>
      <c r="T46" s="40" t="s">
        <v>43</v>
      </c>
      <c r="U46" s="34" t="str">
        <f>SIERREUR(SI($P$2="";""; INDEX(Tableau4[[Réponse 1]:[Réponse 19]];EQUIV($P$2&amp;" Jaune "&amp;"8";Tableau4[Prénom Nom Série Fiche];0);T46));"")</f>
        <v/>
      </c>
      <c r="V46" s="13" t="str">
        <f t="shared" si="15"/>
        <v/>
      </c>
      <c r="W46" s="35" t="s">
        <v>5</v>
      </c>
      <c r="X46" s="42" t="str">
        <f t="shared" si="16"/>
        <v>B</v>
      </c>
      <c r="Y46" s="45"/>
      <c r="AMD46" s="44"/>
      <c r="AME46" s="44"/>
      <c r="AMF46" s="44"/>
      <c r="AMG46" s="44"/>
      <c r="AMH46" s="44"/>
      <c r="AMI46" s="44"/>
      <c r="AMJ46" s="44"/>
      <c r="AMK46" s="44"/>
    </row>
    <row r="47" spans="2:1025" s="41" customFormat="1" ht="24.95" customHeight="1" x14ac:dyDescent="0.2">
      <c r="B47" s="40" t="s">
        <v>44</v>
      </c>
      <c r="C47" s="34" t="str">
        <f>SIERREUR(SI($P$2="";""; INDEX(Tableau4[[Réponse 1]:[Réponse 19]];EQUIV($P$2&amp;" Jaune "&amp;"5";Tableau4[Prénom Nom Série Fiche];0);B47));"")</f>
        <v/>
      </c>
      <c r="D47" s="13" t="str">
        <f t="shared" si="9"/>
        <v/>
      </c>
      <c r="E47" s="35" t="s">
        <v>5</v>
      </c>
      <c r="F47" s="42" t="str">
        <f t="shared" si="10"/>
        <v>C</v>
      </c>
      <c r="G47" s="45"/>
      <c r="H47" s="40" t="s">
        <v>44</v>
      </c>
      <c r="I47" s="34" t="str">
        <f>SIERREUR(SI($P$2="";""; INDEX(Tableau4[[Réponse 1]:[Réponse 19]];EQUIV($P$2&amp;" Jaune "&amp;"6";Tableau4[Prénom Nom Série Fiche];0);H47));"")</f>
        <v/>
      </c>
      <c r="J47" s="13" t="str">
        <f t="shared" si="11"/>
        <v/>
      </c>
      <c r="K47" s="35" t="s">
        <v>5</v>
      </c>
      <c r="L47" s="42" t="str">
        <f t="shared" si="12"/>
        <v>B</v>
      </c>
      <c r="N47" s="40" t="s">
        <v>44</v>
      </c>
      <c r="O47" s="34" t="str">
        <f>SIERREUR(SI($P$2="";""; INDEX(Tableau4[[Réponse 1]:[Réponse 19]];EQUIV($P$2&amp;" Jaune "&amp;"7";Tableau4[Prénom Nom Série Fiche];0);N47));"")</f>
        <v/>
      </c>
      <c r="P47" s="13" t="str">
        <f t="shared" si="13"/>
        <v/>
      </c>
      <c r="Q47" s="35" t="s">
        <v>5</v>
      </c>
      <c r="R47" s="42" t="str">
        <f t="shared" si="14"/>
        <v>A</v>
      </c>
      <c r="S47" s="45"/>
      <c r="T47" s="40" t="s">
        <v>44</v>
      </c>
      <c r="U47" s="34" t="str">
        <f>SIERREUR(SI($P$2="";""; INDEX(Tableau4[[Réponse 1]:[Réponse 19]];EQUIV($P$2&amp;" Jaune "&amp;"8";Tableau4[Prénom Nom Série Fiche];0);T47));"")</f>
        <v/>
      </c>
      <c r="V47" s="13" t="str">
        <f t="shared" si="15"/>
        <v/>
      </c>
      <c r="W47" s="35" t="s">
        <v>5</v>
      </c>
      <c r="X47" s="42" t="str">
        <f t="shared" si="16"/>
        <v>B</v>
      </c>
      <c r="Y47" s="43"/>
      <c r="AMD47" s="44"/>
      <c r="AME47" s="44"/>
      <c r="AMF47" s="44"/>
      <c r="AMG47" s="44"/>
      <c r="AMH47" s="44"/>
      <c r="AMI47" s="44"/>
      <c r="AMJ47" s="44"/>
      <c r="AMK47" s="44"/>
    </row>
    <row r="48" spans="2:1025" s="41" customFormat="1" x14ac:dyDescent="0.2">
      <c r="F48" s="42"/>
      <c r="L48" s="42"/>
      <c r="M48" s="45"/>
      <c r="R48" s="42"/>
      <c r="Y48" s="45"/>
      <c r="AMD48" s="44"/>
      <c r="AME48" s="44"/>
      <c r="AMF48" s="44"/>
      <c r="AMG48" s="44"/>
      <c r="AMH48" s="44"/>
      <c r="AMI48" s="44"/>
      <c r="AMJ48" s="44"/>
      <c r="AMK48" s="44"/>
    </row>
    <row r="49" spans="2:1025" s="41" customFormat="1" ht="24.95" customHeight="1" x14ac:dyDescent="0.2">
      <c r="B49" s="69" t="s">
        <v>18</v>
      </c>
      <c r="C49" s="69"/>
      <c r="D49" s="73"/>
      <c r="E49" s="74"/>
      <c r="F49" s="42"/>
      <c r="G49" s="45"/>
      <c r="H49" s="69" t="s">
        <v>18</v>
      </c>
      <c r="I49" s="69"/>
      <c r="J49" s="69"/>
      <c r="K49" s="69"/>
      <c r="L49" s="42"/>
      <c r="N49" s="69" t="s">
        <v>18</v>
      </c>
      <c r="O49" s="69"/>
      <c r="P49" s="69"/>
      <c r="Q49" s="69"/>
      <c r="R49" s="42"/>
      <c r="S49" s="45"/>
      <c r="T49" s="69" t="s">
        <v>18</v>
      </c>
      <c r="U49" s="69"/>
      <c r="V49" s="69"/>
      <c r="W49" s="69"/>
      <c r="Y49" s="43"/>
      <c r="AMD49" s="44"/>
      <c r="AME49" s="44"/>
      <c r="AMF49" s="44"/>
      <c r="AMG49" s="44"/>
      <c r="AMH49" s="44"/>
      <c r="AMI49" s="44"/>
      <c r="AMJ49" s="44"/>
      <c r="AMK49" s="44"/>
    </row>
    <row r="50" spans="2:1025" s="41" customFormat="1" ht="24.95" customHeight="1" x14ac:dyDescent="0.2">
      <c r="B50" s="70" t="str">
        <f>"Nombre de bonnes réponses : "&amp;NB.SI(D30:D47;"ü")&amp;"/"&amp;NB.SI(D30:D47;"ü")+NB.SI(D30:D47;"L")</f>
        <v>Nombre de bonnes réponses : 0/0</v>
      </c>
      <c r="C50" s="71"/>
      <c r="D50" s="71"/>
      <c r="E50" s="72"/>
      <c r="F50" s="42"/>
      <c r="H50" s="70" t="str">
        <f>"Nombre de bonnes réponses : "&amp;NB.SI(J30:J47;"ü")&amp;"/"&amp;NB.SI(J30:J47;"ü")+NB.SI(J30:J47;"L")</f>
        <v>Nombre de bonnes réponses : 0/0</v>
      </c>
      <c r="I50" s="71"/>
      <c r="J50" s="71"/>
      <c r="K50" s="72"/>
      <c r="L50" s="42"/>
      <c r="N50" s="70" t="str">
        <f>"Nombre de bonnes réponses : "&amp;NB.SI(P30:P47;"ü")&amp;"/"&amp;NB.SI(P30:P47;"ü")+NB.SI(P30:P47;"L")</f>
        <v>Nombre de bonnes réponses : 0/0</v>
      </c>
      <c r="O50" s="71"/>
      <c r="P50" s="71"/>
      <c r="Q50" s="72"/>
      <c r="R50" s="42"/>
      <c r="T50" s="70" t="str">
        <f>"Nombre de bonnes réponses : "&amp;NB.SI(V30:V47;"ü")&amp;"/"&amp;NB.SI(V30:V47;"ü")+NB.SI(V30:V47;"L")</f>
        <v>Nombre de bonnes réponses : 0/0</v>
      </c>
      <c r="U50" s="71"/>
      <c r="V50" s="71"/>
      <c r="W50" s="72"/>
      <c r="Y50" s="43"/>
      <c r="AMD50" s="44"/>
      <c r="AME50" s="44"/>
      <c r="AMF50" s="44"/>
      <c r="AMG50" s="44"/>
      <c r="AMH50" s="44"/>
      <c r="AMI50" s="44"/>
      <c r="AMJ50" s="44"/>
      <c r="AMK50" s="44"/>
    </row>
    <row r="51" spans="2:1025" s="41" customFormat="1" ht="24.95" customHeight="1" x14ac:dyDescent="0.2">
      <c r="F51" s="42"/>
      <c r="L51" s="42"/>
      <c r="M51" s="44"/>
      <c r="R51" s="42"/>
      <c r="Y51" s="43"/>
      <c r="AMD51" s="44"/>
      <c r="AME51" s="44"/>
      <c r="AMF51" s="44"/>
      <c r="AMG51" s="44"/>
      <c r="AMH51" s="44"/>
      <c r="AMI51" s="44"/>
      <c r="AMJ51" s="44"/>
      <c r="AMK51" s="44"/>
    </row>
    <row r="52" spans="2:1025" ht="24.95" customHeight="1" x14ac:dyDescent="0.2">
      <c r="B52" s="44"/>
      <c r="C52" s="44"/>
      <c r="D52" s="44"/>
      <c r="E52" s="44"/>
      <c r="F52" s="44"/>
      <c r="G52" s="44"/>
      <c r="H52" s="44"/>
      <c r="I52" s="44"/>
      <c r="J52" s="44"/>
      <c r="K52" s="44"/>
      <c r="L52" s="44"/>
      <c r="M52" s="44"/>
      <c r="N52" s="44"/>
      <c r="O52" s="44"/>
    </row>
    <row r="53" spans="2:1025" ht="24.95" customHeight="1" x14ac:dyDescent="0.2">
      <c r="B53" s="44"/>
      <c r="C53" s="44"/>
      <c r="D53" s="44"/>
      <c r="E53" s="44"/>
      <c r="F53" s="44"/>
      <c r="G53" s="44"/>
      <c r="H53" s="44"/>
      <c r="I53" s="44"/>
      <c r="J53" s="44"/>
      <c r="K53" s="44"/>
      <c r="L53" s="44"/>
      <c r="M53" s="44"/>
      <c r="N53" s="44"/>
      <c r="O53" s="44"/>
      <c r="P53" s="42"/>
      <c r="Q53" s="42"/>
      <c r="S53" s="42"/>
      <c r="T53" s="42"/>
      <c r="U53" s="42"/>
      <c r="V53" s="42"/>
      <c r="W53" s="42"/>
    </row>
    <row r="54" spans="2:1025" s="42" customFormat="1" ht="24.95" customHeight="1" x14ac:dyDescent="0.2">
      <c r="B54" s="44"/>
      <c r="C54" s="44"/>
      <c r="D54" s="44"/>
      <c r="E54" s="44"/>
      <c r="F54" s="44"/>
      <c r="G54" s="44"/>
      <c r="H54" s="44"/>
      <c r="I54" s="44"/>
      <c r="J54" s="44"/>
      <c r="K54" s="44"/>
      <c r="L54" s="44"/>
      <c r="M54" s="44"/>
      <c r="N54" s="44"/>
      <c r="O54" s="44"/>
      <c r="P54" s="41"/>
      <c r="Q54" s="41"/>
      <c r="S54" s="41"/>
      <c r="T54" s="41"/>
      <c r="U54" s="41"/>
      <c r="V54" s="41"/>
      <c r="W54" s="41"/>
      <c r="Y54" s="47"/>
      <c r="AA54" s="41"/>
      <c r="AB54" s="41"/>
      <c r="AC54" s="41"/>
      <c r="AD54" s="41"/>
      <c r="AE54" s="41"/>
      <c r="AF54" s="41"/>
      <c r="AMD54" s="44"/>
      <c r="AME54" s="44"/>
      <c r="AMF54" s="44"/>
      <c r="AMG54" s="44"/>
      <c r="AMH54" s="44"/>
      <c r="AMI54" s="44"/>
      <c r="AMJ54" s="44"/>
      <c r="AMK54" s="44"/>
    </row>
    <row r="55" spans="2:1025" ht="24.95" customHeight="1" x14ac:dyDescent="0.2">
      <c r="B55" s="44"/>
      <c r="C55" s="44"/>
      <c r="D55" s="44"/>
      <c r="E55" s="44"/>
      <c r="F55" s="44"/>
      <c r="G55" s="44"/>
      <c r="H55" s="44"/>
      <c r="I55" s="44"/>
      <c r="J55" s="44"/>
      <c r="K55" s="44"/>
      <c r="L55" s="44"/>
      <c r="M55" s="44"/>
      <c r="N55" s="44"/>
      <c r="O55" s="44"/>
    </row>
    <row r="56" spans="2:1025" ht="24.95" customHeight="1" x14ac:dyDescent="0.2">
      <c r="B56" s="44"/>
      <c r="C56" s="44"/>
      <c r="D56" s="44"/>
      <c r="E56" s="44"/>
      <c r="F56" s="44"/>
      <c r="G56" s="44"/>
      <c r="H56" s="44"/>
      <c r="I56" s="44"/>
      <c r="J56" s="44"/>
      <c r="K56" s="44"/>
      <c r="L56" s="44"/>
      <c r="M56" s="44"/>
      <c r="N56" s="44"/>
      <c r="O56" s="44"/>
      <c r="AA56" s="42"/>
      <c r="AB56" s="42"/>
      <c r="AC56" s="42"/>
      <c r="AD56" s="42"/>
      <c r="AE56" s="42"/>
      <c r="AF56" s="42"/>
    </row>
    <row r="57" spans="2:1025" ht="24.95" customHeight="1" x14ac:dyDescent="0.2">
      <c r="B57" s="44"/>
      <c r="C57" s="44"/>
      <c r="D57" s="44"/>
      <c r="E57" s="44"/>
      <c r="F57" s="44"/>
      <c r="G57" s="44"/>
      <c r="H57" s="44"/>
      <c r="I57" s="44"/>
      <c r="J57" s="44"/>
      <c r="K57" s="44"/>
      <c r="L57" s="44"/>
      <c r="M57" s="44"/>
      <c r="N57" s="44"/>
      <c r="O57" s="44"/>
    </row>
    <row r="58" spans="2:1025" ht="24.95" customHeight="1" x14ac:dyDescent="0.2">
      <c r="B58" s="44"/>
      <c r="C58" s="44"/>
      <c r="D58" s="44"/>
      <c r="E58" s="44"/>
      <c r="F58" s="44"/>
      <c r="G58" s="44"/>
      <c r="H58" s="44"/>
      <c r="I58" s="44"/>
      <c r="J58" s="44"/>
      <c r="K58" s="44"/>
      <c r="L58" s="44"/>
      <c r="M58" s="44"/>
      <c r="N58" s="44"/>
      <c r="O58" s="44"/>
    </row>
    <row r="59" spans="2:1025" ht="24.95" customHeight="1" x14ac:dyDescent="0.2">
      <c r="B59" s="44"/>
      <c r="C59" s="44"/>
      <c r="D59" s="44"/>
      <c r="E59" s="44"/>
      <c r="F59" s="44"/>
      <c r="G59" s="44"/>
      <c r="H59" s="44"/>
      <c r="I59" s="44"/>
      <c r="J59" s="44"/>
      <c r="K59" s="44"/>
      <c r="L59" s="44"/>
      <c r="M59" s="44"/>
      <c r="N59" s="44"/>
      <c r="O59" s="44"/>
    </row>
    <row r="60" spans="2:1025" ht="24.95" customHeight="1" x14ac:dyDescent="0.2">
      <c r="B60" s="44"/>
      <c r="C60" s="44"/>
      <c r="D60" s="44"/>
      <c r="E60" s="44"/>
      <c r="F60" s="44"/>
      <c r="G60" s="44"/>
      <c r="H60" s="44"/>
      <c r="I60" s="44"/>
      <c r="J60" s="44"/>
      <c r="K60" s="44"/>
      <c r="L60" s="44"/>
      <c r="M60" s="44"/>
      <c r="N60" s="44"/>
      <c r="O60" s="44"/>
    </row>
    <row r="61" spans="2:1025" ht="24.95" customHeight="1" x14ac:dyDescent="0.2">
      <c r="B61" s="44"/>
      <c r="C61" s="44"/>
      <c r="D61" s="44"/>
      <c r="E61" s="44"/>
      <c r="F61" s="44"/>
      <c r="G61" s="44"/>
      <c r="H61" s="44"/>
      <c r="I61" s="44"/>
      <c r="J61" s="44"/>
      <c r="K61" s="44"/>
      <c r="L61" s="44"/>
      <c r="M61" s="44"/>
      <c r="N61" s="44"/>
      <c r="O61" s="44"/>
    </row>
    <row r="62" spans="2:1025" ht="24.95" customHeight="1" x14ac:dyDescent="0.2">
      <c r="B62" s="44"/>
      <c r="C62" s="44"/>
      <c r="D62" s="44"/>
      <c r="E62" s="44"/>
      <c r="F62" s="44"/>
      <c r="G62" s="44"/>
      <c r="H62" s="44"/>
      <c r="I62" s="44"/>
      <c r="J62" s="44"/>
      <c r="K62" s="44"/>
      <c r="L62" s="44"/>
      <c r="M62" s="44"/>
      <c r="N62" s="44"/>
      <c r="O62" s="44"/>
    </row>
    <row r="63" spans="2:1025" ht="24.95" customHeight="1" x14ac:dyDescent="0.2">
      <c r="B63" s="44"/>
      <c r="C63" s="44"/>
      <c r="D63" s="44"/>
      <c r="E63" s="44"/>
      <c r="F63" s="44"/>
      <c r="G63" s="44"/>
      <c r="H63" s="44"/>
      <c r="I63" s="44"/>
      <c r="J63" s="44"/>
      <c r="K63" s="44"/>
      <c r="L63" s="44"/>
      <c r="M63" s="44"/>
      <c r="N63" s="44"/>
      <c r="O63" s="44"/>
      <c r="P63" s="43"/>
      <c r="Q63" s="43"/>
      <c r="R63" s="47"/>
      <c r="S63" s="43"/>
      <c r="T63" s="43"/>
      <c r="U63" s="43"/>
      <c r="V63" s="43"/>
      <c r="W63" s="43"/>
    </row>
    <row r="64" spans="2:1025" s="43" customFormat="1" ht="24.95" customHeight="1" x14ac:dyDescent="0.2">
      <c r="B64" s="44"/>
      <c r="C64" s="44"/>
      <c r="D64" s="44"/>
      <c r="E64" s="44"/>
      <c r="F64" s="44"/>
      <c r="G64" s="44"/>
      <c r="H64" s="44"/>
      <c r="I64" s="44"/>
      <c r="J64" s="44"/>
      <c r="K64" s="44"/>
      <c r="L64" s="44"/>
      <c r="M64" s="44"/>
      <c r="N64" s="44"/>
      <c r="O64" s="44"/>
      <c r="P64" s="41"/>
      <c r="Q64" s="41"/>
      <c r="R64" s="42"/>
      <c r="S64" s="41"/>
      <c r="T64" s="41"/>
      <c r="U64" s="41"/>
      <c r="V64" s="41"/>
      <c r="W64" s="41"/>
      <c r="AA64" s="41"/>
      <c r="AB64" s="41"/>
      <c r="AC64" s="41"/>
      <c r="AD64" s="41"/>
      <c r="AE64" s="41"/>
      <c r="AF64" s="41"/>
      <c r="AMD64" s="44"/>
      <c r="AME64" s="44"/>
      <c r="AMF64" s="44"/>
      <c r="AMG64" s="44"/>
      <c r="AMH64" s="44"/>
      <c r="AMI64" s="44"/>
      <c r="AMJ64" s="44"/>
      <c r="AMK64" s="44"/>
    </row>
    <row r="65" spans="2:1025" ht="24.95" customHeight="1" x14ac:dyDescent="0.2">
      <c r="B65" s="44"/>
      <c r="C65" s="44"/>
      <c r="D65" s="44"/>
      <c r="E65" s="44"/>
      <c r="F65" s="44"/>
      <c r="G65" s="44"/>
      <c r="H65" s="44"/>
      <c r="I65" s="44"/>
      <c r="J65" s="44"/>
      <c r="K65" s="44"/>
      <c r="L65" s="44"/>
      <c r="M65" s="44"/>
      <c r="N65" s="44"/>
      <c r="O65" s="44"/>
      <c r="P65" s="43"/>
      <c r="Q65" s="43"/>
      <c r="R65" s="47"/>
      <c r="S65" s="43"/>
      <c r="T65" s="43"/>
      <c r="U65" s="43"/>
      <c r="V65" s="43"/>
      <c r="W65" s="43"/>
    </row>
    <row r="66" spans="2:1025" s="43" customFormat="1" ht="24.95" customHeight="1" x14ac:dyDescent="0.2">
      <c r="B66" s="44"/>
      <c r="C66" s="44"/>
      <c r="D66" s="44"/>
      <c r="E66" s="44"/>
      <c r="F66" s="44"/>
      <c r="G66" s="44"/>
      <c r="H66" s="44"/>
      <c r="I66" s="44"/>
      <c r="J66" s="44"/>
      <c r="K66" s="44"/>
      <c r="L66" s="44"/>
      <c r="M66" s="44"/>
      <c r="N66" s="44"/>
      <c r="O66" s="44"/>
      <c r="R66" s="47"/>
      <c r="AMD66" s="44"/>
      <c r="AME66" s="44"/>
      <c r="AMF66" s="44"/>
      <c r="AMG66" s="44"/>
      <c r="AMH66" s="44"/>
      <c r="AMI66" s="44"/>
      <c r="AMJ66" s="44"/>
      <c r="AMK66" s="44"/>
    </row>
    <row r="67" spans="2:1025" s="43" customFormat="1" ht="24.95" customHeight="1" x14ac:dyDescent="0.2">
      <c r="B67" s="44"/>
      <c r="C67" s="44"/>
      <c r="D67" s="44"/>
      <c r="E67" s="44"/>
      <c r="F67" s="44"/>
      <c r="G67" s="44"/>
      <c r="H67" s="44"/>
      <c r="I67" s="44"/>
      <c r="J67" s="44"/>
      <c r="K67" s="44"/>
      <c r="L67" s="44"/>
      <c r="M67" s="44"/>
      <c r="N67" s="44"/>
      <c r="O67" s="44"/>
      <c r="R67" s="47"/>
      <c r="AA67" s="41"/>
      <c r="AB67" s="41"/>
      <c r="AC67" s="41"/>
      <c r="AD67" s="41"/>
      <c r="AE67" s="41"/>
      <c r="AF67" s="41"/>
      <c r="AMD67" s="44"/>
      <c r="AME67" s="44"/>
      <c r="AMF67" s="44"/>
      <c r="AMG67" s="44"/>
      <c r="AMH67" s="44"/>
      <c r="AMI67" s="44"/>
      <c r="AMJ67" s="44"/>
      <c r="AMK67" s="44"/>
    </row>
    <row r="68" spans="2:1025" s="43" customFormat="1" ht="24.95" customHeight="1" x14ac:dyDescent="0.2">
      <c r="B68" s="44"/>
      <c r="C68" s="44"/>
      <c r="D68" s="44"/>
      <c r="E68" s="44"/>
      <c r="F68" s="44"/>
      <c r="G68" s="44"/>
      <c r="H68" s="44"/>
      <c r="I68" s="44"/>
      <c r="J68" s="44"/>
      <c r="K68" s="44"/>
      <c r="L68" s="44"/>
      <c r="M68" s="44"/>
      <c r="N68" s="44"/>
      <c r="O68" s="44"/>
      <c r="R68" s="47"/>
      <c r="AMD68" s="44"/>
      <c r="AME68" s="44"/>
      <c r="AMF68" s="44"/>
      <c r="AMG68" s="44"/>
      <c r="AMH68" s="44"/>
      <c r="AMI68" s="44"/>
      <c r="AMJ68" s="44"/>
      <c r="AMK68" s="44"/>
    </row>
    <row r="69" spans="2:1025" s="43" customFormat="1" ht="24.95" customHeight="1" x14ac:dyDescent="0.2">
      <c r="B69" s="44"/>
      <c r="C69" s="44"/>
      <c r="D69" s="44"/>
      <c r="E69" s="44"/>
      <c r="F69" s="44"/>
      <c r="G69" s="44"/>
      <c r="H69" s="44"/>
      <c r="I69" s="44"/>
      <c r="J69" s="44"/>
      <c r="K69" s="44"/>
      <c r="L69" s="44"/>
      <c r="M69" s="41"/>
      <c r="N69" s="44"/>
      <c r="O69" s="44"/>
      <c r="P69" s="41"/>
      <c r="Q69" s="41"/>
      <c r="R69" s="42"/>
      <c r="S69" s="41"/>
      <c r="T69" s="41"/>
      <c r="U69" s="41"/>
      <c r="V69" s="41"/>
      <c r="W69" s="41"/>
      <c r="AMD69" s="44"/>
      <c r="AME69" s="44"/>
      <c r="AMF69" s="44"/>
      <c r="AMG69" s="44"/>
      <c r="AMH69" s="44"/>
      <c r="AMI69" s="44"/>
      <c r="AMJ69" s="44"/>
      <c r="AMK69" s="44"/>
    </row>
    <row r="70" spans="2:1025" ht="24.95" customHeight="1" x14ac:dyDescent="0.2">
      <c r="AA70" s="43"/>
      <c r="AB70" s="43"/>
      <c r="AC70" s="43"/>
      <c r="AD70" s="43"/>
      <c r="AE70" s="43"/>
      <c r="AF70" s="43"/>
    </row>
    <row r="71" spans="2:1025" ht="24.95" customHeight="1" x14ac:dyDescent="0.2">
      <c r="AA71" s="43"/>
      <c r="AB71" s="43"/>
      <c r="AC71" s="43"/>
      <c r="AD71" s="43"/>
      <c r="AE71" s="43"/>
      <c r="AF71" s="43"/>
    </row>
    <row r="72" spans="2:1025" ht="24.95" customHeight="1" x14ac:dyDescent="0.2"/>
    <row r="73" spans="2:1025" ht="24.95" customHeight="1" x14ac:dyDescent="0.2"/>
    <row r="74" spans="2:1025" ht="24.95" customHeight="1" x14ac:dyDescent="0.2"/>
    <row r="75" spans="2:1025" ht="24.95" customHeight="1" x14ac:dyDescent="0.2"/>
    <row r="76" spans="2:1025" ht="24.95" customHeight="1" x14ac:dyDescent="0.2"/>
    <row r="77" spans="2:1025" ht="24.95" customHeight="1" x14ac:dyDescent="0.2"/>
    <row r="78" spans="2:1025" ht="24.95" customHeight="1" x14ac:dyDescent="0.2"/>
    <row r="79" spans="2:1025" ht="24.95" customHeight="1" x14ac:dyDescent="0.2"/>
    <row r="80" spans="2:1025" ht="24.95" customHeight="1" x14ac:dyDescent="0.2"/>
    <row r="81" spans="6:1025" ht="24.95" customHeight="1" x14ac:dyDescent="0.2"/>
    <row r="82" spans="6:1025" ht="24.95" customHeight="1" x14ac:dyDescent="0.2"/>
    <row r="83" spans="6:1025" ht="24.95" customHeight="1" x14ac:dyDescent="0.2"/>
    <row r="84" spans="6:1025" s="41" customFormat="1" ht="24.95" customHeight="1" x14ac:dyDescent="0.2">
      <c r="F84" s="42"/>
      <c r="L84" s="42"/>
      <c r="R84" s="42"/>
      <c r="Y84" s="43"/>
      <c r="AMD84" s="44"/>
      <c r="AME84" s="44"/>
      <c r="AMF84" s="44"/>
      <c r="AMG84" s="44"/>
      <c r="AMH84" s="44"/>
      <c r="AMI84" s="44"/>
      <c r="AMJ84" s="44"/>
      <c r="AMK84" s="44"/>
    </row>
    <row r="85" spans="6:1025" s="41" customFormat="1" ht="24.95" customHeight="1" x14ac:dyDescent="0.2">
      <c r="F85" s="42"/>
      <c r="L85" s="42"/>
      <c r="R85" s="42"/>
      <c r="Y85" s="43"/>
      <c r="AMD85" s="44"/>
      <c r="AME85" s="44"/>
      <c r="AMF85" s="44"/>
      <c r="AMG85" s="44"/>
      <c r="AMH85" s="44"/>
      <c r="AMI85" s="44"/>
      <c r="AMJ85" s="44"/>
      <c r="AMK85" s="44"/>
    </row>
    <row r="86" spans="6:1025" s="41" customFormat="1" ht="24.95" customHeight="1" x14ac:dyDescent="0.2">
      <c r="F86" s="42"/>
      <c r="L86" s="42"/>
      <c r="R86" s="42"/>
      <c r="Y86" s="43"/>
      <c r="AMD86" s="44"/>
      <c r="AME86" s="44"/>
      <c r="AMF86" s="44"/>
      <c r="AMG86" s="44"/>
      <c r="AMH86" s="44"/>
      <c r="AMI86" s="44"/>
      <c r="AMJ86" s="44"/>
      <c r="AMK86" s="44"/>
    </row>
    <row r="87" spans="6:1025" s="41" customFormat="1" ht="24.95" customHeight="1" x14ac:dyDescent="0.2">
      <c r="F87" s="42"/>
      <c r="L87" s="42"/>
      <c r="R87" s="42"/>
      <c r="Y87" s="43"/>
      <c r="AMD87" s="44"/>
      <c r="AME87" s="44"/>
      <c r="AMF87" s="44"/>
      <c r="AMG87" s="44"/>
      <c r="AMH87" s="44"/>
      <c r="AMI87" s="44"/>
      <c r="AMJ87" s="44"/>
      <c r="AMK87" s="44"/>
    </row>
    <row r="88" spans="6:1025" s="41" customFormat="1" ht="24.95" customHeight="1" x14ac:dyDescent="0.2">
      <c r="F88" s="42"/>
      <c r="L88" s="42"/>
      <c r="R88" s="42"/>
      <c r="Y88" s="43"/>
      <c r="AMD88" s="44"/>
      <c r="AME88" s="44"/>
      <c r="AMF88" s="44"/>
      <c r="AMG88" s="44"/>
      <c r="AMH88" s="44"/>
      <c r="AMI88" s="44"/>
      <c r="AMJ88" s="44"/>
      <c r="AMK88" s="44"/>
    </row>
    <row r="89" spans="6:1025" s="41" customFormat="1" ht="24.95" customHeight="1" x14ac:dyDescent="0.2">
      <c r="F89" s="42"/>
      <c r="L89" s="42"/>
      <c r="R89" s="42"/>
      <c r="Y89" s="43"/>
      <c r="AMD89" s="44"/>
      <c r="AME89" s="44"/>
      <c r="AMF89" s="44"/>
      <c r="AMG89" s="44"/>
      <c r="AMH89" s="44"/>
      <c r="AMI89" s="44"/>
      <c r="AMJ89" s="44"/>
      <c r="AMK89" s="44"/>
    </row>
    <row r="90" spans="6:1025" s="41" customFormat="1" ht="24.95" customHeight="1" x14ac:dyDescent="0.2">
      <c r="F90" s="42"/>
      <c r="L90" s="42"/>
      <c r="R90" s="42"/>
      <c r="Y90" s="43"/>
      <c r="AMD90" s="44"/>
      <c r="AME90" s="44"/>
      <c r="AMF90" s="44"/>
      <c r="AMG90" s="44"/>
      <c r="AMH90" s="44"/>
      <c r="AMI90" s="44"/>
      <c r="AMJ90" s="44"/>
      <c r="AMK90" s="44"/>
    </row>
    <row r="91" spans="6:1025" s="41" customFormat="1" ht="24.95" customHeight="1" x14ac:dyDescent="0.2">
      <c r="F91" s="42"/>
      <c r="L91" s="42"/>
      <c r="R91" s="42"/>
      <c r="Y91" s="43"/>
      <c r="AMD91" s="44"/>
      <c r="AME91" s="44"/>
      <c r="AMF91" s="44"/>
      <c r="AMG91" s="44"/>
      <c r="AMH91" s="44"/>
      <c r="AMI91" s="44"/>
      <c r="AMJ91" s="44"/>
      <c r="AMK91" s="44"/>
    </row>
    <row r="92" spans="6:1025" s="41" customFormat="1" ht="24.95" customHeight="1" x14ac:dyDescent="0.2">
      <c r="F92" s="42"/>
      <c r="L92" s="42"/>
      <c r="R92" s="42"/>
      <c r="Y92" s="43"/>
      <c r="AMD92" s="44"/>
      <c r="AME92" s="44"/>
      <c r="AMF92" s="44"/>
      <c r="AMG92" s="44"/>
      <c r="AMH92" s="44"/>
      <c r="AMI92" s="44"/>
      <c r="AMJ92" s="44"/>
      <c r="AMK92" s="44"/>
    </row>
    <row r="93" spans="6:1025" s="41" customFormat="1" ht="24.95" customHeight="1" x14ac:dyDescent="0.2">
      <c r="F93" s="42"/>
      <c r="L93" s="42"/>
      <c r="R93" s="42"/>
      <c r="Y93" s="43"/>
      <c r="AMD93" s="44"/>
      <c r="AME93" s="44"/>
      <c r="AMF93" s="44"/>
      <c r="AMG93" s="44"/>
      <c r="AMH93" s="44"/>
      <c r="AMI93" s="44"/>
      <c r="AMJ93" s="44"/>
      <c r="AMK93" s="44"/>
    </row>
    <row r="94" spans="6:1025" s="41" customFormat="1" ht="24.95" customHeight="1" x14ac:dyDescent="0.2">
      <c r="F94" s="42"/>
      <c r="L94" s="42"/>
      <c r="R94" s="42"/>
      <c r="Y94" s="43"/>
      <c r="AMD94" s="44"/>
      <c r="AME94" s="44"/>
      <c r="AMF94" s="44"/>
      <c r="AMG94" s="44"/>
      <c r="AMH94" s="44"/>
      <c r="AMI94" s="44"/>
      <c r="AMJ94" s="44"/>
      <c r="AMK94" s="44"/>
    </row>
    <row r="95" spans="6:1025" s="41" customFormat="1" ht="24.95" customHeight="1" x14ac:dyDescent="0.2">
      <c r="F95" s="42"/>
      <c r="L95" s="42"/>
      <c r="R95" s="42"/>
      <c r="Y95" s="43"/>
      <c r="AMD95" s="44"/>
      <c r="AME95" s="44"/>
      <c r="AMF95" s="44"/>
      <c r="AMG95" s="44"/>
      <c r="AMH95" s="44"/>
      <c r="AMI95" s="44"/>
      <c r="AMJ95" s="44"/>
      <c r="AMK95" s="44"/>
    </row>
    <row r="96" spans="6:1025" s="41" customFormat="1" ht="24.95" customHeight="1" x14ac:dyDescent="0.2">
      <c r="F96" s="42"/>
      <c r="L96" s="42"/>
      <c r="R96" s="42"/>
      <c r="Y96" s="43"/>
      <c r="AMD96" s="44"/>
      <c r="AME96" s="44"/>
      <c r="AMF96" s="44"/>
      <c r="AMG96" s="44"/>
      <c r="AMH96" s="44"/>
      <c r="AMI96" s="44"/>
      <c r="AMJ96" s="44"/>
      <c r="AMK96" s="44"/>
    </row>
    <row r="97" spans="6:1025" s="41" customFormat="1" ht="24.95" customHeight="1" x14ac:dyDescent="0.2">
      <c r="F97" s="42"/>
      <c r="L97" s="42"/>
      <c r="R97" s="42"/>
      <c r="Y97" s="43"/>
      <c r="AMD97" s="44"/>
      <c r="AME97" s="44"/>
      <c r="AMF97" s="44"/>
      <c r="AMG97" s="44"/>
      <c r="AMH97" s="44"/>
      <c r="AMI97" s="44"/>
      <c r="AMJ97" s="44"/>
      <c r="AMK97" s="44"/>
    </row>
    <row r="98" spans="6:1025" s="41" customFormat="1" ht="24.95" customHeight="1" x14ac:dyDescent="0.2">
      <c r="F98" s="42"/>
      <c r="L98" s="42"/>
      <c r="R98" s="42"/>
      <c r="Y98" s="43"/>
      <c r="AMD98" s="44"/>
      <c r="AME98" s="44"/>
      <c r="AMF98" s="44"/>
      <c r="AMG98" s="44"/>
      <c r="AMH98" s="44"/>
      <c r="AMI98" s="44"/>
      <c r="AMJ98" s="44"/>
      <c r="AMK98" s="44"/>
    </row>
    <row r="99" spans="6:1025" s="41" customFormat="1" ht="24.95" customHeight="1" x14ac:dyDescent="0.2">
      <c r="F99" s="42"/>
      <c r="L99" s="42"/>
      <c r="R99" s="42"/>
      <c r="Y99" s="43"/>
      <c r="AMD99" s="44"/>
      <c r="AME99" s="44"/>
      <c r="AMF99" s="44"/>
      <c r="AMG99" s="44"/>
      <c r="AMH99" s="44"/>
      <c r="AMI99" s="44"/>
      <c r="AMJ99" s="44"/>
      <c r="AMK99" s="44"/>
    </row>
    <row r="100" spans="6:1025" s="41" customFormat="1" ht="24.95" customHeight="1" x14ac:dyDescent="0.2">
      <c r="F100" s="42"/>
      <c r="L100" s="42"/>
      <c r="R100" s="42"/>
      <c r="Y100" s="43"/>
      <c r="AMD100" s="44"/>
      <c r="AME100" s="44"/>
      <c r="AMF100" s="44"/>
      <c r="AMG100" s="44"/>
      <c r="AMH100" s="44"/>
      <c r="AMI100" s="44"/>
      <c r="AMJ100" s="44"/>
      <c r="AMK100" s="44"/>
    </row>
    <row r="101" spans="6:1025" s="41" customFormat="1" ht="24.95" customHeight="1" x14ac:dyDescent="0.2">
      <c r="F101" s="42"/>
      <c r="L101" s="42"/>
      <c r="R101" s="42"/>
      <c r="Y101" s="43"/>
      <c r="AMD101" s="44"/>
      <c r="AME101" s="44"/>
      <c r="AMF101" s="44"/>
      <c r="AMG101" s="44"/>
      <c r="AMH101" s="44"/>
      <c r="AMI101" s="44"/>
      <c r="AMJ101" s="44"/>
      <c r="AMK101" s="44"/>
    </row>
    <row r="102" spans="6:1025" s="41" customFormat="1" ht="24.95" customHeight="1" x14ac:dyDescent="0.2">
      <c r="F102" s="42"/>
      <c r="L102" s="42"/>
      <c r="R102" s="42"/>
      <c r="Y102" s="43"/>
      <c r="AMD102" s="44"/>
      <c r="AME102" s="44"/>
      <c r="AMF102" s="44"/>
      <c r="AMG102" s="44"/>
      <c r="AMH102" s="44"/>
      <c r="AMI102" s="44"/>
      <c r="AMJ102" s="44"/>
      <c r="AMK102" s="44"/>
    </row>
    <row r="103" spans="6:1025" s="41" customFormat="1" ht="24.95" customHeight="1" x14ac:dyDescent="0.2">
      <c r="F103" s="42"/>
      <c r="L103" s="42"/>
      <c r="R103" s="42"/>
      <c r="Y103" s="43"/>
      <c r="AMD103" s="44"/>
      <c r="AME103" s="44"/>
      <c r="AMF103" s="44"/>
      <c r="AMG103" s="44"/>
      <c r="AMH103" s="44"/>
      <c r="AMI103" s="44"/>
      <c r="AMJ103" s="44"/>
      <c r="AMK103" s="44"/>
    </row>
    <row r="104" spans="6:1025" s="41" customFormat="1" ht="24.95" customHeight="1" x14ac:dyDescent="0.2">
      <c r="F104" s="42"/>
      <c r="L104" s="42"/>
      <c r="R104" s="42"/>
      <c r="Y104" s="43"/>
      <c r="AMD104" s="44"/>
      <c r="AME104" s="44"/>
      <c r="AMF104" s="44"/>
      <c r="AMG104" s="44"/>
      <c r="AMH104" s="44"/>
      <c r="AMI104" s="44"/>
      <c r="AMJ104" s="44"/>
      <c r="AMK104" s="44"/>
    </row>
    <row r="105" spans="6:1025" s="41" customFormat="1" ht="24.95" customHeight="1" x14ac:dyDescent="0.2">
      <c r="F105" s="42"/>
      <c r="L105" s="42"/>
      <c r="R105" s="42"/>
      <c r="Y105" s="43"/>
      <c r="AMD105" s="44"/>
      <c r="AME105" s="44"/>
      <c r="AMF105" s="44"/>
      <c r="AMG105" s="44"/>
      <c r="AMH105" s="44"/>
      <c r="AMI105" s="44"/>
      <c r="AMJ105" s="44"/>
      <c r="AMK105" s="44"/>
    </row>
    <row r="106" spans="6:1025" s="41" customFormat="1" ht="24.95" customHeight="1" x14ac:dyDescent="0.2">
      <c r="F106" s="42"/>
      <c r="L106" s="42"/>
      <c r="R106" s="42"/>
      <c r="Y106" s="43"/>
      <c r="AMD106" s="44"/>
      <c r="AME106" s="44"/>
      <c r="AMF106" s="44"/>
      <c r="AMG106" s="44"/>
      <c r="AMH106" s="44"/>
      <c r="AMI106" s="44"/>
      <c r="AMJ106" s="44"/>
      <c r="AMK106" s="44"/>
    </row>
    <row r="107" spans="6:1025" s="41" customFormat="1" ht="24.95" customHeight="1" x14ac:dyDescent="0.2">
      <c r="F107" s="42"/>
      <c r="L107" s="42"/>
      <c r="R107" s="42"/>
      <c r="Y107" s="43"/>
      <c r="AMD107" s="44"/>
      <c r="AME107" s="44"/>
      <c r="AMF107" s="44"/>
      <c r="AMG107" s="44"/>
      <c r="AMH107" s="44"/>
      <c r="AMI107" s="44"/>
      <c r="AMJ107" s="44"/>
      <c r="AMK107" s="44"/>
    </row>
    <row r="108" spans="6:1025" s="41" customFormat="1" ht="24.95" customHeight="1" x14ac:dyDescent="0.2">
      <c r="F108" s="42"/>
      <c r="L108" s="42"/>
      <c r="R108" s="42"/>
      <c r="Y108" s="43"/>
      <c r="AMD108" s="44"/>
      <c r="AME108" s="44"/>
      <c r="AMF108" s="44"/>
      <c r="AMG108" s="44"/>
      <c r="AMH108" s="44"/>
      <c r="AMI108" s="44"/>
      <c r="AMJ108" s="44"/>
      <c r="AMK108" s="44"/>
    </row>
    <row r="109" spans="6:1025" s="41" customFormat="1" ht="24.95" customHeight="1" x14ac:dyDescent="0.2">
      <c r="F109" s="42"/>
      <c r="L109" s="42"/>
      <c r="R109" s="42"/>
      <c r="Y109" s="43"/>
      <c r="AMD109" s="44"/>
      <c r="AME109" s="44"/>
      <c r="AMF109" s="44"/>
      <c r="AMG109" s="44"/>
      <c r="AMH109" s="44"/>
      <c r="AMI109" s="44"/>
      <c r="AMJ109" s="44"/>
      <c r="AMK109" s="44"/>
    </row>
    <row r="110" spans="6:1025" s="41" customFormat="1" ht="24.95" customHeight="1" x14ac:dyDescent="0.2">
      <c r="F110" s="42"/>
      <c r="L110" s="42"/>
      <c r="R110" s="42"/>
      <c r="Y110" s="43"/>
      <c r="AMD110" s="44"/>
      <c r="AME110" s="44"/>
      <c r="AMF110" s="44"/>
      <c r="AMG110" s="44"/>
      <c r="AMH110" s="44"/>
      <c r="AMI110" s="44"/>
      <c r="AMJ110" s="44"/>
      <c r="AMK110" s="44"/>
    </row>
    <row r="111" spans="6:1025" s="41" customFormat="1" ht="24.95" customHeight="1" x14ac:dyDescent="0.2">
      <c r="F111" s="42"/>
      <c r="L111" s="42"/>
      <c r="R111" s="42"/>
      <c r="Y111" s="43"/>
      <c r="AMD111" s="44"/>
      <c r="AME111" s="44"/>
      <c r="AMF111" s="44"/>
      <c r="AMG111" s="44"/>
      <c r="AMH111" s="44"/>
      <c r="AMI111" s="44"/>
      <c r="AMJ111" s="44"/>
      <c r="AMK111" s="44"/>
    </row>
    <row r="112" spans="6:1025" s="41" customFormat="1" ht="24.95" customHeight="1" x14ac:dyDescent="0.2">
      <c r="F112" s="42"/>
      <c r="L112" s="42"/>
      <c r="R112" s="42"/>
      <c r="Y112" s="43"/>
      <c r="AMD112" s="44"/>
      <c r="AME112" s="44"/>
      <c r="AMF112" s="44"/>
      <c r="AMG112" s="44"/>
      <c r="AMH112" s="44"/>
      <c r="AMI112" s="44"/>
      <c r="AMJ112" s="44"/>
      <c r="AMK112" s="44"/>
    </row>
    <row r="113" spans="6:1025" s="41" customFormat="1" ht="24.95" customHeight="1" x14ac:dyDescent="0.2">
      <c r="F113" s="42"/>
      <c r="L113" s="42"/>
      <c r="R113" s="42"/>
      <c r="Y113" s="43"/>
      <c r="AMD113" s="44"/>
      <c r="AME113" s="44"/>
      <c r="AMF113" s="44"/>
      <c r="AMG113" s="44"/>
      <c r="AMH113" s="44"/>
      <c r="AMI113" s="44"/>
      <c r="AMJ113" s="44"/>
      <c r="AMK113" s="44"/>
    </row>
    <row r="114" spans="6:1025" s="41" customFormat="1" ht="24.95" customHeight="1" x14ac:dyDescent="0.2">
      <c r="F114" s="42"/>
      <c r="L114" s="42"/>
      <c r="R114" s="42"/>
      <c r="Y114" s="43"/>
      <c r="AMD114" s="44"/>
      <c r="AME114" s="44"/>
      <c r="AMF114" s="44"/>
      <c r="AMG114" s="44"/>
      <c r="AMH114" s="44"/>
      <c r="AMI114" s="44"/>
      <c r="AMJ114" s="44"/>
      <c r="AMK114" s="44"/>
    </row>
    <row r="115" spans="6:1025" s="41" customFormat="1" ht="24.95" customHeight="1" x14ac:dyDescent="0.2">
      <c r="F115" s="42"/>
      <c r="L115" s="42"/>
      <c r="R115" s="42"/>
      <c r="Y115" s="43"/>
      <c r="AMD115" s="44"/>
      <c r="AME115" s="44"/>
      <c r="AMF115" s="44"/>
      <c r="AMG115" s="44"/>
      <c r="AMH115" s="44"/>
      <c r="AMI115" s="44"/>
      <c r="AMJ115" s="44"/>
      <c r="AMK115" s="44"/>
    </row>
    <row r="116" spans="6:1025" s="41" customFormat="1" ht="24.95" customHeight="1" x14ac:dyDescent="0.2">
      <c r="F116" s="42"/>
      <c r="L116" s="42"/>
      <c r="R116" s="42"/>
      <c r="Y116" s="43"/>
      <c r="AMD116" s="44"/>
      <c r="AME116" s="44"/>
      <c r="AMF116" s="44"/>
      <c r="AMG116" s="44"/>
      <c r="AMH116" s="44"/>
      <c r="AMI116" s="44"/>
      <c r="AMJ116" s="44"/>
      <c r="AMK116" s="44"/>
    </row>
    <row r="117" spans="6:1025" s="41" customFormat="1" ht="24.95" customHeight="1" x14ac:dyDescent="0.2">
      <c r="F117" s="42"/>
      <c r="L117" s="42"/>
      <c r="R117" s="42"/>
      <c r="Y117" s="43"/>
      <c r="AMD117" s="44"/>
      <c r="AME117" s="44"/>
      <c r="AMF117" s="44"/>
      <c r="AMG117" s="44"/>
      <c r="AMH117" s="44"/>
      <c r="AMI117" s="44"/>
      <c r="AMJ117" s="44"/>
      <c r="AMK117" s="44"/>
    </row>
    <row r="118" spans="6:1025" s="41" customFormat="1" ht="24.95" customHeight="1" x14ac:dyDescent="0.2">
      <c r="F118" s="42"/>
      <c r="L118" s="42"/>
      <c r="R118" s="42"/>
      <c r="Y118" s="43"/>
      <c r="AMD118" s="44"/>
      <c r="AME118" s="44"/>
      <c r="AMF118" s="44"/>
      <c r="AMG118" s="44"/>
      <c r="AMH118" s="44"/>
      <c r="AMI118" s="44"/>
      <c r="AMJ118" s="44"/>
      <c r="AMK118" s="44"/>
    </row>
    <row r="119" spans="6:1025" s="41" customFormat="1" ht="24.95" customHeight="1" x14ac:dyDescent="0.2">
      <c r="F119" s="42"/>
      <c r="L119" s="42"/>
      <c r="R119" s="42"/>
      <c r="Y119" s="43"/>
      <c r="AMD119" s="44"/>
      <c r="AME119" s="44"/>
      <c r="AMF119" s="44"/>
      <c r="AMG119" s="44"/>
      <c r="AMH119" s="44"/>
      <c r="AMI119" s="44"/>
      <c r="AMJ119" s="44"/>
      <c r="AMK119" s="44"/>
    </row>
    <row r="120" spans="6:1025" s="41" customFormat="1" ht="24.95" customHeight="1" x14ac:dyDescent="0.2">
      <c r="F120" s="42"/>
      <c r="L120" s="42"/>
      <c r="R120" s="42"/>
      <c r="Y120" s="43"/>
      <c r="AMD120" s="44"/>
      <c r="AME120" s="44"/>
      <c r="AMF120" s="44"/>
      <c r="AMG120" s="44"/>
      <c r="AMH120" s="44"/>
      <c r="AMI120" s="44"/>
      <c r="AMJ120" s="44"/>
      <c r="AMK120" s="44"/>
    </row>
    <row r="121" spans="6:1025" s="41" customFormat="1" ht="24.95" customHeight="1" x14ac:dyDescent="0.2">
      <c r="F121" s="42"/>
      <c r="L121" s="42"/>
      <c r="R121" s="42"/>
      <c r="Y121" s="43"/>
      <c r="AMD121" s="44"/>
      <c r="AME121" s="44"/>
      <c r="AMF121" s="44"/>
      <c r="AMG121" s="44"/>
      <c r="AMH121" s="44"/>
      <c r="AMI121" s="44"/>
      <c r="AMJ121" s="44"/>
      <c r="AMK121" s="44"/>
    </row>
    <row r="122" spans="6:1025" s="41" customFormat="1" ht="24.95" customHeight="1" x14ac:dyDescent="0.2">
      <c r="F122" s="42"/>
      <c r="L122" s="42"/>
      <c r="R122" s="42"/>
      <c r="Y122" s="43"/>
      <c r="AMD122" s="44"/>
      <c r="AME122" s="44"/>
      <c r="AMF122" s="44"/>
      <c r="AMG122" s="44"/>
      <c r="AMH122" s="44"/>
      <c r="AMI122" s="44"/>
      <c r="AMJ122" s="44"/>
      <c r="AMK122" s="44"/>
    </row>
    <row r="123" spans="6:1025" s="41" customFormat="1" ht="24.95" customHeight="1" x14ac:dyDescent="0.2">
      <c r="F123" s="42"/>
      <c r="L123" s="42"/>
      <c r="R123" s="42"/>
      <c r="Y123" s="43"/>
      <c r="AMD123" s="44"/>
      <c r="AME123" s="44"/>
      <c r="AMF123" s="44"/>
      <c r="AMG123" s="44"/>
      <c r="AMH123" s="44"/>
      <c r="AMI123" s="44"/>
      <c r="AMJ123" s="44"/>
      <c r="AMK123" s="44"/>
    </row>
    <row r="124" spans="6:1025" s="41" customFormat="1" ht="24.95" customHeight="1" x14ac:dyDescent="0.2">
      <c r="F124" s="42"/>
      <c r="L124" s="42"/>
      <c r="R124" s="42"/>
      <c r="Y124" s="43"/>
      <c r="AMD124" s="44"/>
      <c r="AME124" s="44"/>
      <c r="AMF124" s="44"/>
      <c r="AMG124" s="44"/>
      <c r="AMH124" s="44"/>
      <c r="AMI124" s="44"/>
      <c r="AMJ124" s="44"/>
      <c r="AMK124" s="44"/>
    </row>
    <row r="125" spans="6:1025" s="41" customFormat="1" ht="24.95" customHeight="1" x14ac:dyDescent="0.2">
      <c r="F125" s="42"/>
      <c r="L125" s="42"/>
      <c r="R125" s="42"/>
      <c r="Y125" s="43"/>
      <c r="AMD125" s="44"/>
      <c r="AME125" s="44"/>
      <c r="AMF125" s="44"/>
      <c r="AMG125" s="44"/>
      <c r="AMH125" s="44"/>
      <c r="AMI125" s="44"/>
      <c r="AMJ125" s="44"/>
      <c r="AMK125" s="44"/>
    </row>
    <row r="126" spans="6:1025" s="41" customFormat="1" ht="24.95" customHeight="1" x14ac:dyDescent="0.2">
      <c r="F126" s="42"/>
      <c r="L126" s="42"/>
      <c r="R126" s="42"/>
      <c r="Y126" s="43"/>
      <c r="AMD126" s="44"/>
      <c r="AME126" s="44"/>
      <c r="AMF126" s="44"/>
      <c r="AMG126" s="44"/>
      <c r="AMH126" s="44"/>
      <c r="AMI126" s="44"/>
      <c r="AMJ126" s="44"/>
      <c r="AMK126" s="44"/>
    </row>
    <row r="127" spans="6:1025" s="41" customFormat="1" ht="24.95" customHeight="1" x14ac:dyDescent="0.2">
      <c r="F127" s="42"/>
      <c r="L127" s="42"/>
      <c r="R127" s="42"/>
      <c r="Y127" s="43"/>
      <c r="AMD127" s="44"/>
      <c r="AME127" s="44"/>
      <c r="AMF127" s="44"/>
      <c r="AMG127" s="44"/>
      <c r="AMH127" s="44"/>
      <c r="AMI127" s="44"/>
      <c r="AMJ127" s="44"/>
      <c r="AMK127" s="44"/>
    </row>
    <row r="128" spans="6:1025" s="41" customFormat="1" ht="24.95" customHeight="1" x14ac:dyDescent="0.2">
      <c r="F128" s="42"/>
      <c r="L128" s="42"/>
      <c r="R128" s="42"/>
      <c r="Y128" s="43"/>
      <c r="AMD128" s="44"/>
      <c r="AME128" s="44"/>
      <c r="AMF128" s="44"/>
      <c r="AMG128" s="44"/>
      <c r="AMH128" s="44"/>
      <c r="AMI128" s="44"/>
      <c r="AMJ128" s="44"/>
      <c r="AMK128" s="44"/>
    </row>
    <row r="129" spans="6:1025" s="41" customFormat="1" ht="24.95" customHeight="1" x14ac:dyDescent="0.2">
      <c r="F129" s="42"/>
      <c r="L129" s="42"/>
      <c r="R129" s="42"/>
      <c r="Y129" s="43"/>
      <c r="AMD129" s="44"/>
      <c r="AME129" s="44"/>
      <c r="AMF129" s="44"/>
      <c r="AMG129" s="44"/>
      <c r="AMH129" s="44"/>
      <c r="AMI129" s="44"/>
      <c r="AMJ129" s="44"/>
      <c r="AMK129" s="44"/>
    </row>
    <row r="130" spans="6:1025" s="41" customFormat="1" ht="24.95" customHeight="1" x14ac:dyDescent="0.2">
      <c r="F130" s="42"/>
      <c r="L130" s="42"/>
      <c r="R130" s="42"/>
      <c r="Y130" s="43"/>
      <c r="AMD130" s="44"/>
      <c r="AME130" s="44"/>
      <c r="AMF130" s="44"/>
      <c r="AMG130" s="44"/>
      <c r="AMH130" s="44"/>
      <c r="AMI130" s="44"/>
      <c r="AMJ130" s="44"/>
      <c r="AMK130" s="44"/>
    </row>
    <row r="131" spans="6:1025" s="41" customFormat="1" ht="24.95" customHeight="1" x14ac:dyDescent="0.2">
      <c r="F131" s="42"/>
      <c r="L131" s="42"/>
      <c r="R131" s="42"/>
      <c r="Y131" s="43"/>
      <c r="AMD131" s="44"/>
      <c r="AME131" s="44"/>
      <c r="AMF131" s="44"/>
      <c r="AMG131" s="44"/>
      <c r="AMH131" s="44"/>
      <c r="AMI131" s="44"/>
      <c r="AMJ131" s="44"/>
      <c r="AMK131" s="44"/>
    </row>
    <row r="132" spans="6:1025" s="41" customFormat="1" ht="24.95" customHeight="1" x14ac:dyDescent="0.2">
      <c r="F132" s="42"/>
      <c r="L132" s="42"/>
      <c r="R132" s="42"/>
      <c r="Y132" s="43"/>
      <c r="AMD132" s="44"/>
      <c r="AME132" s="44"/>
      <c r="AMF132" s="44"/>
      <c r="AMG132" s="44"/>
      <c r="AMH132" s="44"/>
      <c r="AMI132" s="44"/>
      <c r="AMJ132" s="44"/>
      <c r="AMK132" s="44"/>
    </row>
    <row r="133" spans="6:1025" s="41" customFormat="1" ht="24.95" customHeight="1" x14ac:dyDescent="0.2">
      <c r="F133" s="42"/>
      <c r="L133" s="42"/>
      <c r="R133" s="42"/>
      <c r="Y133" s="43"/>
      <c r="AMD133" s="44"/>
      <c r="AME133" s="44"/>
      <c r="AMF133" s="44"/>
      <c r="AMG133" s="44"/>
      <c r="AMH133" s="44"/>
      <c r="AMI133" s="44"/>
      <c r="AMJ133" s="44"/>
      <c r="AMK133" s="44"/>
    </row>
    <row r="134" spans="6:1025" s="41" customFormat="1" ht="24.95" customHeight="1" x14ac:dyDescent="0.2">
      <c r="F134" s="42"/>
      <c r="L134" s="42"/>
      <c r="R134" s="42"/>
      <c r="Y134" s="43"/>
      <c r="AMD134" s="44"/>
      <c r="AME134" s="44"/>
      <c r="AMF134" s="44"/>
      <c r="AMG134" s="44"/>
      <c r="AMH134" s="44"/>
      <c r="AMI134" s="44"/>
      <c r="AMJ134" s="44"/>
      <c r="AMK134" s="44"/>
    </row>
    <row r="135" spans="6:1025" s="41" customFormat="1" ht="24.95" customHeight="1" x14ac:dyDescent="0.2">
      <c r="F135" s="42"/>
      <c r="L135" s="42"/>
      <c r="R135" s="42"/>
      <c r="Y135" s="43"/>
      <c r="AMD135" s="44"/>
      <c r="AME135" s="44"/>
      <c r="AMF135" s="44"/>
      <c r="AMG135" s="44"/>
      <c r="AMH135" s="44"/>
      <c r="AMI135" s="44"/>
      <c r="AMJ135" s="44"/>
      <c r="AMK135" s="44"/>
    </row>
    <row r="136" spans="6:1025" s="41" customFormat="1" ht="24.95" customHeight="1" x14ac:dyDescent="0.2">
      <c r="F136" s="42"/>
      <c r="L136" s="42"/>
      <c r="R136" s="42"/>
      <c r="Y136" s="43"/>
      <c r="AMD136" s="44"/>
      <c r="AME136" s="44"/>
      <c r="AMF136" s="44"/>
      <c r="AMG136" s="44"/>
      <c r="AMH136" s="44"/>
      <c r="AMI136" s="44"/>
      <c r="AMJ136" s="44"/>
      <c r="AMK136" s="44"/>
    </row>
    <row r="137" spans="6:1025" s="41" customFormat="1" ht="24.95" customHeight="1" x14ac:dyDescent="0.2">
      <c r="F137" s="42"/>
      <c r="L137" s="42"/>
      <c r="R137" s="42"/>
      <c r="Y137" s="43"/>
      <c r="AMD137" s="44"/>
      <c r="AME137" s="44"/>
      <c r="AMF137" s="44"/>
      <c r="AMG137" s="44"/>
      <c r="AMH137" s="44"/>
      <c r="AMI137" s="44"/>
      <c r="AMJ137" s="44"/>
      <c r="AMK137" s="44"/>
    </row>
    <row r="138" spans="6:1025" s="41" customFormat="1" ht="24.95" customHeight="1" x14ac:dyDescent="0.2">
      <c r="F138" s="42"/>
      <c r="L138" s="42"/>
      <c r="R138" s="42"/>
      <c r="Y138" s="43"/>
      <c r="AMD138" s="44"/>
      <c r="AME138" s="44"/>
      <c r="AMF138" s="44"/>
      <c r="AMG138" s="44"/>
      <c r="AMH138" s="44"/>
      <c r="AMI138" s="44"/>
      <c r="AMJ138" s="44"/>
      <c r="AMK138" s="44"/>
    </row>
    <row r="139" spans="6:1025" s="41" customFormat="1" ht="24.95" customHeight="1" x14ac:dyDescent="0.2">
      <c r="F139" s="42"/>
      <c r="L139" s="42"/>
      <c r="R139" s="42"/>
      <c r="Y139" s="43"/>
      <c r="AMD139" s="44"/>
      <c r="AME139" s="44"/>
      <c r="AMF139" s="44"/>
      <c r="AMG139" s="44"/>
      <c r="AMH139" s="44"/>
      <c r="AMI139" s="44"/>
      <c r="AMJ139" s="44"/>
      <c r="AMK139" s="44"/>
    </row>
    <row r="140" spans="6:1025" s="41" customFormat="1" ht="24.95" customHeight="1" x14ac:dyDescent="0.2">
      <c r="F140" s="42"/>
      <c r="L140" s="42"/>
      <c r="R140" s="42"/>
      <c r="Y140" s="43"/>
      <c r="AMD140" s="44"/>
      <c r="AME140" s="44"/>
      <c r="AMF140" s="44"/>
      <c r="AMG140" s="44"/>
      <c r="AMH140" s="44"/>
      <c r="AMI140" s="44"/>
      <c r="AMJ140" s="44"/>
      <c r="AMK140" s="44"/>
    </row>
    <row r="141" spans="6:1025" s="41" customFormat="1" ht="24.95" customHeight="1" x14ac:dyDescent="0.2">
      <c r="F141" s="42"/>
      <c r="L141" s="42"/>
      <c r="R141" s="42"/>
      <c r="Y141" s="43"/>
      <c r="AMD141" s="44"/>
      <c r="AME141" s="44"/>
      <c r="AMF141" s="44"/>
      <c r="AMG141" s="44"/>
      <c r="AMH141" s="44"/>
      <c r="AMI141" s="44"/>
      <c r="AMJ141" s="44"/>
      <c r="AMK141" s="44"/>
    </row>
    <row r="142" spans="6:1025" s="41" customFormat="1" ht="24.95" customHeight="1" x14ac:dyDescent="0.2">
      <c r="F142" s="42"/>
      <c r="L142" s="42"/>
      <c r="R142" s="42"/>
      <c r="Y142" s="43"/>
      <c r="AMD142" s="44"/>
      <c r="AME142" s="44"/>
      <c r="AMF142" s="44"/>
      <c r="AMG142" s="44"/>
      <c r="AMH142" s="44"/>
      <c r="AMI142" s="44"/>
      <c r="AMJ142" s="44"/>
      <c r="AMK142" s="44"/>
    </row>
    <row r="143" spans="6:1025" s="41" customFormat="1" ht="24.95" customHeight="1" x14ac:dyDescent="0.2">
      <c r="F143" s="42"/>
      <c r="L143" s="42"/>
      <c r="R143" s="42"/>
      <c r="Y143" s="43"/>
      <c r="AMD143" s="44"/>
      <c r="AME143" s="44"/>
      <c r="AMF143" s="44"/>
      <c r="AMG143" s="44"/>
      <c r="AMH143" s="44"/>
      <c r="AMI143" s="44"/>
      <c r="AMJ143" s="44"/>
      <c r="AMK143" s="44"/>
    </row>
    <row r="144" spans="6:1025" s="41" customFormat="1" ht="24.95" customHeight="1" x14ac:dyDescent="0.2">
      <c r="F144" s="42"/>
      <c r="L144" s="42"/>
      <c r="R144" s="42"/>
      <c r="Y144" s="43"/>
      <c r="AMD144" s="44"/>
      <c r="AME144" s="44"/>
      <c r="AMF144" s="44"/>
      <c r="AMG144" s="44"/>
      <c r="AMH144" s="44"/>
      <c r="AMI144" s="44"/>
      <c r="AMJ144" s="44"/>
      <c r="AMK144" s="44"/>
    </row>
    <row r="145" spans="6:1025" s="41" customFormat="1" ht="24.95" customHeight="1" x14ac:dyDescent="0.2">
      <c r="F145" s="42"/>
      <c r="L145" s="42"/>
      <c r="R145" s="42"/>
      <c r="Y145" s="43"/>
      <c r="AMD145" s="44"/>
      <c r="AME145" s="44"/>
      <c r="AMF145" s="44"/>
      <c r="AMG145" s="44"/>
      <c r="AMH145" s="44"/>
      <c r="AMI145" s="44"/>
      <c r="AMJ145" s="44"/>
      <c r="AMK145" s="44"/>
    </row>
    <row r="146" spans="6:1025" s="41" customFormat="1" ht="24.95" customHeight="1" x14ac:dyDescent="0.2">
      <c r="F146" s="42"/>
      <c r="L146" s="42"/>
      <c r="R146" s="42"/>
      <c r="Y146" s="43"/>
      <c r="AMD146" s="44"/>
      <c r="AME146" s="44"/>
      <c r="AMF146" s="44"/>
      <c r="AMG146" s="44"/>
      <c r="AMH146" s="44"/>
      <c r="AMI146" s="44"/>
      <c r="AMJ146" s="44"/>
      <c r="AMK146" s="44"/>
    </row>
    <row r="147" spans="6:1025" s="41" customFormat="1" ht="24.95" customHeight="1" x14ac:dyDescent="0.2">
      <c r="F147" s="42"/>
      <c r="L147" s="42"/>
      <c r="R147" s="42"/>
      <c r="Y147" s="43"/>
      <c r="AMD147" s="44"/>
      <c r="AME147" s="44"/>
      <c r="AMF147" s="44"/>
      <c r="AMG147" s="44"/>
      <c r="AMH147" s="44"/>
      <c r="AMI147" s="44"/>
      <c r="AMJ147" s="44"/>
      <c r="AMK147" s="44"/>
    </row>
    <row r="148" spans="6:1025" s="41" customFormat="1" ht="24.95" customHeight="1" x14ac:dyDescent="0.2">
      <c r="F148" s="42"/>
      <c r="L148" s="42"/>
      <c r="R148" s="42"/>
      <c r="Y148" s="43"/>
      <c r="AMD148" s="44"/>
      <c r="AME148" s="44"/>
      <c r="AMF148" s="44"/>
      <c r="AMG148" s="44"/>
      <c r="AMH148" s="44"/>
      <c r="AMI148" s="44"/>
      <c r="AMJ148" s="44"/>
      <c r="AMK148" s="44"/>
    </row>
    <row r="149" spans="6:1025" s="41" customFormat="1" ht="24.95" customHeight="1" x14ac:dyDescent="0.2">
      <c r="F149" s="42"/>
      <c r="L149" s="42"/>
      <c r="R149" s="42"/>
      <c r="Y149" s="43"/>
      <c r="AMD149" s="44"/>
      <c r="AME149" s="44"/>
      <c r="AMF149" s="44"/>
      <c r="AMG149" s="44"/>
      <c r="AMH149" s="44"/>
      <c r="AMI149" s="44"/>
      <c r="AMJ149" s="44"/>
      <c r="AMK149" s="44"/>
    </row>
    <row r="150" spans="6:1025" s="41" customFormat="1" ht="24.95" customHeight="1" x14ac:dyDescent="0.2">
      <c r="F150" s="42"/>
      <c r="L150" s="42"/>
      <c r="R150" s="42"/>
      <c r="Y150" s="43"/>
      <c r="AMD150" s="44"/>
      <c r="AME150" s="44"/>
      <c r="AMF150" s="44"/>
      <c r="AMG150" s="44"/>
      <c r="AMH150" s="44"/>
      <c r="AMI150" s="44"/>
      <c r="AMJ150" s="44"/>
      <c r="AMK150" s="44"/>
    </row>
    <row r="151" spans="6:1025" s="41" customFormat="1" ht="24.95" customHeight="1" x14ac:dyDescent="0.2">
      <c r="F151" s="42"/>
      <c r="L151" s="42"/>
      <c r="R151" s="42"/>
      <c r="Y151" s="43"/>
      <c r="AMD151" s="44"/>
      <c r="AME151" s="44"/>
      <c r="AMF151" s="44"/>
      <c r="AMG151" s="44"/>
      <c r="AMH151" s="44"/>
      <c r="AMI151" s="44"/>
      <c r="AMJ151" s="44"/>
      <c r="AMK151" s="44"/>
    </row>
    <row r="152" spans="6:1025" s="41" customFormat="1" ht="24.95" customHeight="1" x14ac:dyDescent="0.2">
      <c r="F152" s="42"/>
      <c r="L152" s="42"/>
      <c r="R152" s="42"/>
      <c r="Y152" s="43"/>
      <c r="AMD152" s="44"/>
      <c r="AME152" s="44"/>
      <c r="AMF152" s="44"/>
      <c r="AMG152" s="44"/>
      <c r="AMH152" s="44"/>
      <c r="AMI152" s="44"/>
      <c r="AMJ152" s="44"/>
      <c r="AMK152" s="44"/>
    </row>
    <row r="153" spans="6:1025" s="41" customFormat="1" ht="24.95" customHeight="1" x14ac:dyDescent="0.2">
      <c r="F153" s="42"/>
      <c r="L153" s="42"/>
      <c r="R153" s="42"/>
      <c r="Y153" s="43"/>
      <c r="AMD153" s="44"/>
      <c r="AME153" s="44"/>
      <c r="AMF153" s="44"/>
      <c r="AMG153" s="44"/>
      <c r="AMH153" s="44"/>
      <c r="AMI153" s="44"/>
      <c r="AMJ153" s="44"/>
      <c r="AMK153" s="44"/>
    </row>
    <row r="154" spans="6:1025" s="41" customFormat="1" ht="24.95" customHeight="1" x14ac:dyDescent="0.2">
      <c r="F154" s="42"/>
      <c r="L154" s="42"/>
      <c r="R154" s="42"/>
      <c r="Y154" s="43"/>
      <c r="AMD154" s="44"/>
      <c r="AME154" s="44"/>
      <c r="AMF154" s="44"/>
      <c r="AMG154" s="44"/>
      <c r="AMH154" s="44"/>
      <c r="AMI154" s="44"/>
      <c r="AMJ154" s="44"/>
      <c r="AMK154" s="44"/>
    </row>
    <row r="155" spans="6:1025" s="41" customFormat="1" ht="24.95" customHeight="1" x14ac:dyDescent="0.2">
      <c r="F155" s="42"/>
      <c r="L155" s="42"/>
      <c r="R155" s="42"/>
      <c r="Y155" s="43"/>
      <c r="AMD155" s="44"/>
      <c r="AME155" s="44"/>
      <c r="AMF155" s="44"/>
      <c r="AMG155" s="44"/>
      <c r="AMH155" s="44"/>
      <c r="AMI155" s="44"/>
      <c r="AMJ155" s="44"/>
      <c r="AMK155" s="44"/>
    </row>
    <row r="156" spans="6:1025" s="41" customFormat="1" ht="24.95" customHeight="1" x14ac:dyDescent="0.2">
      <c r="F156" s="42"/>
      <c r="L156" s="42"/>
      <c r="R156" s="42"/>
      <c r="Y156" s="43"/>
      <c r="AMD156" s="44"/>
      <c r="AME156" s="44"/>
      <c r="AMF156" s="44"/>
      <c r="AMG156" s="44"/>
      <c r="AMH156" s="44"/>
      <c r="AMI156" s="44"/>
      <c r="AMJ156" s="44"/>
      <c r="AMK156" s="44"/>
    </row>
    <row r="157" spans="6:1025" s="41" customFormat="1" ht="24.95" customHeight="1" x14ac:dyDescent="0.2">
      <c r="F157" s="42"/>
      <c r="L157" s="42"/>
      <c r="R157" s="42"/>
      <c r="Y157" s="43"/>
      <c r="AMD157" s="44"/>
      <c r="AME157" s="44"/>
      <c r="AMF157" s="44"/>
      <c r="AMG157" s="44"/>
      <c r="AMH157" s="44"/>
      <c r="AMI157" s="44"/>
      <c r="AMJ157" s="44"/>
      <c r="AMK157" s="44"/>
    </row>
    <row r="158" spans="6:1025" s="41" customFormat="1" ht="24.95" customHeight="1" x14ac:dyDescent="0.2">
      <c r="F158" s="42"/>
      <c r="L158" s="42"/>
      <c r="R158" s="42"/>
      <c r="Y158" s="43"/>
      <c r="AMD158" s="44"/>
      <c r="AME158" s="44"/>
      <c r="AMF158" s="44"/>
      <c r="AMG158" s="44"/>
      <c r="AMH158" s="44"/>
      <c r="AMI158" s="44"/>
      <c r="AMJ158" s="44"/>
      <c r="AMK158" s="44"/>
    </row>
    <row r="159" spans="6:1025" s="41" customFormat="1" ht="24.95" customHeight="1" x14ac:dyDescent="0.2">
      <c r="F159" s="42"/>
      <c r="L159" s="42"/>
      <c r="R159" s="42"/>
      <c r="Y159" s="43"/>
      <c r="AMD159" s="44"/>
      <c r="AME159" s="44"/>
      <c r="AMF159" s="44"/>
      <c r="AMG159" s="44"/>
      <c r="AMH159" s="44"/>
      <c r="AMI159" s="44"/>
      <c r="AMJ159" s="44"/>
      <c r="AMK159" s="44"/>
    </row>
    <row r="160" spans="6:1025" s="41" customFormat="1" ht="24.95" customHeight="1" x14ac:dyDescent="0.2">
      <c r="F160" s="42"/>
      <c r="L160" s="42"/>
      <c r="R160" s="42"/>
      <c r="Y160" s="43"/>
      <c r="AMD160" s="44"/>
      <c r="AME160" s="44"/>
      <c r="AMF160" s="44"/>
      <c r="AMG160" s="44"/>
      <c r="AMH160" s="44"/>
      <c r="AMI160" s="44"/>
      <c r="AMJ160" s="44"/>
      <c r="AMK160" s="44"/>
    </row>
    <row r="161" spans="6:1025" s="41" customFormat="1" ht="24.95" customHeight="1" x14ac:dyDescent="0.2">
      <c r="F161" s="42"/>
      <c r="L161" s="42"/>
      <c r="R161" s="42"/>
      <c r="Y161" s="43"/>
      <c r="AMD161" s="44"/>
      <c r="AME161" s="44"/>
      <c r="AMF161" s="44"/>
      <c r="AMG161" s="44"/>
      <c r="AMH161" s="44"/>
      <c r="AMI161" s="44"/>
      <c r="AMJ161" s="44"/>
      <c r="AMK161" s="44"/>
    </row>
    <row r="162" spans="6:1025" s="41" customFormat="1" ht="24.95" customHeight="1" x14ac:dyDescent="0.2">
      <c r="F162" s="42"/>
      <c r="L162" s="42"/>
      <c r="R162" s="42"/>
      <c r="Y162" s="43"/>
      <c r="AMD162" s="44"/>
      <c r="AME162" s="44"/>
      <c r="AMF162" s="44"/>
      <c r="AMG162" s="44"/>
      <c r="AMH162" s="44"/>
      <c r="AMI162" s="44"/>
      <c r="AMJ162" s="44"/>
      <c r="AMK162" s="44"/>
    </row>
    <row r="163" spans="6:1025" s="41" customFormat="1" ht="24.95" customHeight="1" x14ac:dyDescent="0.2">
      <c r="F163" s="42"/>
      <c r="L163" s="42"/>
      <c r="R163" s="42"/>
      <c r="Y163" s="43"/>
      <c r="AMD163" s="44"/>
      <c r="AME163" s="44"/>
      <c r="AMF163" s="44"/>
      <c r="AMG163" s="44"/>
      <c r="AMH163" s="44"/>
      <c r="AMI163" s="44"/>
      <c r="AMJ163" s="44"/>
      <c r="AMK163" s="44"/>
    </row>
    <row r="164" spans="6:1025" s="41" customFormat="1" ht="24.95" customHeight="1" x14ac:dyDescent="0.2">
      <c r="F164" s="42"/>
      <c r="L164" s="42"/>
      <c r="R164" s="42"/>
      <c r="Y164" s="43"/>
      <c r="AMD164" s="44"/>
      <c r="AME164" s="44"/>
      <c r="AMF164" s="44"/>
      <c r="AMG164" s="44"/>
      <c r="AMH164" s="44"/>
      <c r="AMI164" s="44"/>
      <c r="AMJ164" s="44"/>
      <c r="AMK164" s="44"/>
    </row>
    <row r="165" spans="6:1025" s="41" customFormat="1" ht="24.95" customHeight="1" x14ac:dyDescent="0.2">
      <c r="F165" s="42"/>
      <c r="L165" s="42"/>
      <c r="R165" s="42"/>
      <c r="Y165" s="43"/>
      <c r="AMD165" s="44"/>
      <c r="AME165" s="44"/>
      <c r="AMF165" s="44"/>
      <c r="AMG165" s="44"/>
      <c r="AMH165" s="44"/>
      <c r="AMI165" s="44"/>
      <c r="AMJ165" s="44"/>
      <c r="AMK165" s="44"/>
    </row>
    <row r="166" spans="6:1025" s="41" customFormat="1" ht="24.95" customHeight="1" x14ac:dyDescent="0.2">
      <c r="F166" s="42"/>
      <c r="L166" s="42"/>
      <c r="R166" s="42"/>
      <c r="Y166" s="43"/>
      <c r="AMD166" s="44"/>
      <c r="AME166" s="44"/>
      <c r="AMF166" s="44"/>
      <c r="AMG166" s="44"/>
      <c r="AMH166" s="44"/>
      <c r="AMI166" s="44"/>
      <c r="AMJ166" s="44"/>
      <c r="AMK166" s="44"/>
    </row>
    <row r="167" spans="6:1025" s="41" customFormat="1" ht="24.95" customHeight="1" x14ac:dyDescent="0.2">
      <c r="F167" s="42"/>
      <c r="L167" s="42"/>
      <c r="R167" s="42"/>
      <c r="Y167" s="43"/>
      <c r="AMD167" s="44"/>
      <c r="AME167" s="44"/>
      <c r="AMF167" s="44"/>
      <c r="AMG167" s="44"/>
      <c r="AMH167" s="44"/>
      <c r="AMI167" s="44"/>
      <c r="AMJ167" s="44"/>
      <c r="AMK167" s="44"/>
    </row>
    <row r="168" spans="6:1025" s="41" customFormat="1" ht="24.95" customHeight="1" x14ac:dyDescent="0.2">
      <c r="F168" s="42"/>
      <c r="L168" s="42"/>
      <c r="R168" s="42"/>
      <c r="Y168" s="43"/>
      <c r="AMD168" s="44"/>
      <c r="AME168" s="44"/>
      <c r="AMF168" s="44"/>
      <c r="AMG168" s="44"/>
      <c r="AMH168" s="44"/>
      <c r="AMI168" s="44"/>
      <c r="AMJ168" s="44"/>
      <c r="AMK168" s="44"/>
    </row>
    <row r="169" spans="6:1025" s="41" customFormat="1" ht="24.95" customHeight="1" x14ac:dyDescent="0.2">
      <c r="F169" s="42"/>
      <c r="L169" s="42"/>
      <c r="R169" s="42"/>
      <c r="Y169" s="43"/>
      <c r="AMD169" s="44"/>
      <c r="AME169" s="44"/>
      <c r="AMF169" s="44"/>
      <c r="AMG169" s="44"/>
      <c r="AMH169" s="44"/>
      <c r="AMI169" s="44"/>
      <c r="AMJ169" s="44"/>
      <c r="AMK169" s="44"/>
    </row>
    <row r="170" spans="6:1025" s="41" customFormat="1" ht="24.95" customHeight="1" x14ac:dyDescent="0.2">
      <c r="F170" s="42"/>
      <c r="L170" s="42"/>
      <c r="R170" s="42"/>
      <c r="Y170" s="43"/>
      <c r="AMD170" s="44"/>
      <c r="AME170" s="44"/>
      <c r="AMF170" s="44"/>
      <c r="AMG170" s="44"/>
      <c r="AMH170" s="44"/>
      <c r="AMI170" s="44"/>
      <c r="AMJ170" s="44"/>
      <c r="AMK170" s="44"/>
    </row>
    <row r="171" spans="6:1025" s="41" customFormat="1" ht="24.95" customHeight="1" x14ac:dyDescent="0.2">
      <c r="F171" s="42"/>
      <c r="L171" s="42"/>
      <c r="R171" s="42"/>
      <c r="Y171" s="43"/>
      <c r="AMD171" s="44"/>
      <c r="AME171" s="44"/>
      <c r="AMF171" s="44"/>
      <c r="AMG171" s="44"/>
      <c r="AMH171" s="44"/>
      <c r="AMI171" s="44"/>
      <c r="AMJ171" s="44"/>
      <c r="AMK171" s="44"/>
    </row>
    <row r="172" spans="6:1025" s="41" customFormat="1" ht="24.95" customHeight="1" x14ac:dyDescent="0.2">
      <c r="F172" s="42"/>
      <c r="L172" s="42"/>
      <c r="R172" s="42"/>
      <c r="Y172" s="43"/>
      <c r="AMD172" s="44"/>
      <c r="AME172" s="44"/>
      <c r="AMF172" s="44"/>
      <c r="AMG172" s="44"/>
      <c r="AMH172" s="44"/>
      <c r="AMI172" s="44"/>
      <c r="AMJ172" s="44"/>
      <c r="AMK172" s="44"/>
    </row>
    <row r="173" spans="6:1025" s="41" customFormat="1" ht="24.95" customHeight="1" x14ac:dyDescent="0.2">
      <c r="F173" s="42"/>
      <c r="L173" s="42"/>
      <c r="R173" s="42"/>
      <c r="Y173" s="43"/>
      <c r="AMD173" s="44"/>
      <c r="AME173" s="44"/>
      <c r="AMF173" s="44"/>
      <c r="AMG173" s="44"/>
      <c r="AMH173" s="44"/>
      <c r="AMI173" s="44"/>
      <c r="AMJ173" s="44"/>
      <c r="AMK173" s="44"/>
    </row>
    <row r="174" spans="6:1025" s="41" customFormat="1" ht="24.95" customHeight="1" x14ac:dyDescent="0.2">
      <c r="F174" s="42"/>
      <c r="L174" s="42"/>
      <c r="R174" s="42"/>
      <c r="Y174" s="43"/>
      <c r="AMD174" s="44"/>
      <c r="AME174" s="44"/>
      <c r="AMF174" s="44"/>
      <c r="AMG174" s="44"/>
      <c r="AMH174" s="44"/>
      <c r="AMI174" s="44"/>
      <c r="AMJ174" s="44"/>
      <c r="AMK174" s="44"/>
    </row>
    <row r="175" spans="6:1025" s="41" customFormat="1" ht="24.95" customHeight="1" x14ac:dyDescent="0.2">
      <c r="F175" s="42"/>
      <c r="L175" s="42"/>
      <c r="R175" s="42"/>
      <c r="Y175" s="43"/>
      <c r="AMD175" s="44"/>
      <c r="AME175" s="44"/>
      <c r="AMF175" s="44"/>
      <c r="AMG175" s="44"/>
      <c r="AMH175" s="44"/>
      <c r="AMI175" s="44"/>
      <c r="AMJ175" s="44"/>
      <c r="AMK175" s="44"/>
    </row>
    <row r="176" spans="6:1025" s="41" customFormat="1" ht="24.95" customHeight="1" x14ac:dyDescent="0.2">
      <c r="F176" s="42"/>
      <c r="L176" s="42"/>
      <c r="R176" s="42"/>
      <c r="Y176" s="43"/>
      <c r="AMD176" s="44"/>
      <c r="AME176" s="44"/>
      <c r="AMF176" s="44"/>
      <c r="AMG176" s="44"/>
      <c r="AMH176" s="44"/>
      <c r="AMI176" s="44"/>
      <c r="AMJ176" s="44"/>
      <c r="AMK176" s="44"/>
    </row>
    <row r="177" spans="6:1025" s="41" customFormat="1" ht="24.95" customHeight="1" x14ac:dyDescent="0.2">
      <c r="F177" s="42"/>
      <c r="L177" s="42"/>
      <c r="R177" s="42"/>
      <c r="Y177" s="43"/>
      <c r="AMD177" s="44"/>
      <c r="AME177" s="44"/>
      <c r="AMF177" s="44"/>
      <c r="AMG177" s="44"/>
      <c r="AMH177" s="44"/>
      <c r="AMI177" s="44"/>
      <c r="AMJ177" s="44"/>
      <c r="AMK177" s="44"/>
    </row>
    <row r="178" spans="6:1025" s="41" customFormat="1" ht="24.95" customHeight="1" x14ac:dyDescent="0.2">
      <c r="F178" s="42"/>
      <c r="L178" s="42"/>
      <c r="R178" s="42"/>
      <c r="Y178" s="43"/>
      <c r="AMD178" s="44"/>
      <c r="AME178" s="44"/>
      <c r="AMF178" s="44"/>
      <c r="AMG178" s="44"/>
      <c r="AMH178" s="44"/>
      <c r="AMI178" s="44"/>
      <c r="AMJ178" s="44"/>
      <c r="AMK178" s="44"/>
    </row>
    <row r="179" spans="6:1025" s="41" customFormat="1" ht="24.95" customHeight="1" x14ac:dyDescent="0.2">
      <c r="F179" s="42"/>
      <c r="L179" s="42"/>
      <c r="R179" s="42"/>
      <c r="Y179" s="43"/>
      <c r="AMD179" s="44"/>
      <c r="AME179" s="44"/>
      <c r="AMF179" s="44"/>
      <c r="AMG179" s="44"/>
      <c r="AMH179" s="44"/>
      <c r="AMI179" s="44"/>
      <c r="AMJ179" s="44"/>
      <c r="AMK179" s="44"/>
    </row>
    <row r="180" spans="6:1025" s="41" customFormat="1" ht="24.95" customHeight="1" x14ac:dyDescent="0.2">
      <c r="F180" s="42"/>
      <c r="L180" s="42"/>
      <c r="R180" s="42"/>
      <c r="Y180" s="43"/>
      <c r="AMD180" s="44"/>
      <c r="AME180" s="44"/>
      <c r="AMF180" s="44"/>
      <c r="AMG180" s="44"/>
      <c r="AMH180" s="44"/>
      <c r="AMI180" s="44"/>
      <c r="AMJ180" s="44"/>
      <c r="AMK180" s="44"/>
    </row>
    <row r="181" spans="6:1025" s="41" customFormat="1" ht="24.95" customHeight="1" x14ac:dyDescent="0.2">
      <c r="F181" s="42"/>
      <c r="L181" s="42"/>
      <c r="R181" s="42"/>
      <c r="Y181" s="43"/>
      <c r="AMD181" s="44"/>
      <c r="AME181" s="44"/>
      <c r="AMF181" s="44"/>
      <c r="AMG181" s="44"/>
      <c r="AMH181" s="44"/>
      <c r="AMI181" s="44"/>
      <c r="AMJ181" s="44"/>
      <c r="AMK181" s="44"/>
    </row>
    <row r="182" spans="6:1025" s="41" customFormat="1" ht="24.95" customHeight="1" x14ac:dyDescent="0.2">
      <c r="F182" s="42"/>
      <c r="L182" s="42"/>
      <c r="R182" s="42"/>
      <c r="Y182" s="43"/>
      <c r="AMD182" s="44"/>
      <c r="AME182" s="44"/>
      <c r="AMF182" s="44"/>
      <c r="AMG182" s="44"/>
      <c r="AMH182" s="44"/>
      <c r="AMI182" s="44"/>
      <c r="AMJ182" s="44"/>
      <c r="AMK182" s="44"/>
    </row>
    <row r="183" spans="6:1025" s="41" customFormat="1" ht="24.95" customHeight="1" x14ac:dyDescent="0.2">
      <c r="F183" s="42"/>
      <c r="L183" s="42"/>
      <c r="R183" s="42"/>
      <c r="Y183" s="43"/>
      <c r="AMD183" s="44"/>
      <c r="AME183" s="44"/>
      <c r="AMF183" s="44"/>
      <c r="AMG183" s="44"/>
      <c r="AMH183" s="44"/>
      <c r="AMI183" s="44"/>
      <c r="AMJ183" s="44"/>
      <c r="AMK183" s="44"/>
    </row>
    <row r="184" spans="6:1025" s="41" customFormat="1" ht="24.95" customHeight="1" x14ac:dyDescent="0.2">
      <c r="F184" s="42"/>
      <c r="L184" s="42"/>
      <c r="R184" s="42"/>
      <c r="Y184" s="43"/>
      <c r="AMD184" s="44"/>
      <c r="AME184" s="44"/>
      <c r="AMF184" s="44"/>
      <c r="AMG184" s="44"/>
      <c r="AMH184" s="44"/>
      <c r="AMI184" s="44"/>
      <c r="AMJ184" s="44"/>
      <c r="AMK184" s="44"/>
    </row>
    <row r="185" spans="6:1025" s="41" customFormat="1" ht="24.95" customHeight="1" x14ac:dyDescent="0.2">
      <c r="F185" s="42"/>
      <c r="L185" s="42"/>
      <c r="R185" s="42"/>
      <c r="Y185" s="43"/>
      <c r="AMD185" s="44"/>
      <c r="AME185" s="44"/>
      <c r="AMF185" s="44"/>
      <c r="AMG185" s="44"/>
      <c r="AMH185" s="44"/>
      <c r="AMI185" s="44"/>
      <c r="AMJ185" s="44"/>
      <c r="AMK185" s="44"/>
    </row>
    <row r="186" spans="6:1025" s="41" customFormat="1" ht="24.95" customHeight="1" x14ac:dyDescent="0.2">
      <c r="F186" s="42"/>
      <c r="L186" s="42"/>
      <c r="R186" s="42"/>
      <c r="Y186" s="43"/>
      <c r="AMD186" s="44"/>
      <c r="AME186" s="44"/>
      <c r="AMF186" s="44"/>
      <c r="AMG186" s="44"/>
      <c r="AMH186" s="44"/>
      <c r="AMI186" s="44"/>
      <c r="AMJ186" s="44"/>
      <c r="AMK186" s="44"/>
    </row>
    <row r="187" spans="6:1025" s="41" customFormat="1" ht="24.95" customHeight="1" x14ac:dyDescent="0.2">
      <c r="F187" s="42"/>
      <c r="L187" s="42"/>
      <c r="R187" s="42"/>
      <c r="Y187" s="43"/>
      <c r="AMD187" s="44"/>
      <c r="AME187" s="44"/>
      <c r="AMF187" s="44"/>
      <c r="AMG187" s="44"/>
      <c r="AMH187" s="44"/>
      <c r="AMI187" s="44"/>
      <c r="AMJ187" s="44"/>
      <c r="AMK187" s="44"/>
    </row>
    <row r="188" spans="6:1025" s="41" customFormat="1" ht="24.95" customHeight="1" x14ac:dyDescent="0.2">
      <c r="F188" s="42"/>
      <c r="L188" s="42"/>
      <c r="R188" s="42"/>
      <c r="Y188" s="43"/>
      <c r="AMD188" s="44"/>
      <c r="AME188" s="44"/>
      <c r="AMF188" s="44"/>
      <c r="AMG188" s="44"/>
      <c r="AMH188" s="44"/>
      <c r="AMI188" s="44"/>
      <c r="AMJ188" s="44"/>
      <c r="AMK188" s="44"/>
    </row>
    <row r="189" spans="6:1025" s="41" customFormat="1" ht="24.95" customHeight="1" x14ac:dyDescent="0.2">
      <c r="F189" s="42"/>
      <c r="L189" s="42"/>
      <c r="R189" s="42"/>
      <c r="Y189" s="43"/>
      <c r="AMD189" s="44"/>
      <c r="AME189" s="44"/>
      <c r="AMF189" s="44"/>
      <c r="AMG189" s="44"/>
      <c r="AMH189" s="44"/>
      <c r="AMI189" s="44"/>
      <c r="AMJ189" s="44"/>
      <c r="AMK189" s="44"/>
    </row>
    <row r="190" spans="6:1025" s="41" customFormat="1" ht="24.95" customHeight="1" x14ac:dyDescent="0.2">
      <c r="F190" s="42"/>
      <c r="L190" s="42"/>
      <c r="R190" s="42"/>
      <c r="Y190" s="43"/>
      <c r="AMD190" s="44"/>
      <c r="AME190" s="44"/>
      <c r="AMF190" s="44"/>
      <c r="AMG190" s="44"/>
      <c r="AMH190" s="44"/>
      <c r="AMI190" s="44"/>
      <c r="AMJ190" s="44"/>
      <c r="AMK190" s="44"/>
    </row>
    <row r="191" spans="6:1025" s="41" customFormat="1" ht="24.95" customHeight="1" x14ac:dyDescent="0.2">
      <c r="F191" s="42"/>
      <c r="L191" s="42"/>
      <c r="R191" s="42"/>
      <c r="Y191" s="43"/>
      <c r="AMD191" s="44"/>
      <c r="AME191" s="44"/>
      <c r="AMF191" s="44"/>
      <c r="AMG191" s="44"/>
      <c r="AMH191" s="44"/>
      <c r="AMI191" s="44"/>
      <c r="AMJ191" s="44"/>
      <c r="AMK191" s="44"/>
    </row>
    <row r="192" spans="6:1025" s="41" customFormat="1" ht="24.95" customHeight="1" x14ac:dyDescent="0.2">
      <c r="F192" s="42"/>
      <c r="L192" s="42"/>
      <c r="R192" s="42"/>
      <c r="Y192" s="43"/>
      <c r="AMD192" s="44"/>
      <c r="AME192" s="44"/>
      <c r="AMF192" s="44"/>
      <c r="AMG192" s="44"/>
      <c r="AMH192" s="44"/>
      <c r="AMI192" s="44"/>
      <c r="AMJ192" s="44"/>
      <c r="AMK192" s="44"/>
    </row>
    <row r="193" spans="6:1025" s="41" customFormat="1" ht="24.95" customHeight="1" x14ac:dyDescent="0.2">
      <c r="F193" s="42"/>
      <c r="L193" s="42"/>
      <c r="R193" s="42"/>
      <c r="Y193" s="43"/>
      <c r="AMD193" s="44"/>
      <c r="AME193" s="44"/>
      <c r="AMF193" s="44"/>
      <c r="AMG193" s="44"/>
      <c r="AMH193" s="44"/>
      <c r="AMI193" s="44"/>
      <c r="AMJ193" s="44"/>
      <c r="AMK193" s="44"/>
    </row>
    <row r="194" spans="6:1025" s="41" customFormat="1" ht="24.95" customHeight="1" x14ac:dyDescent="0.2">
      <c r="F194" s="42"/>
      <c r="L194" s="42"/>
      <c r="R194" s="42"/>
      <c r="Y194" s="43"/>
      <c r="AMD194" s="44"/>
      <c r="AME194" s="44"/>
      <c r="AMF194" s="44"/>
      <c r="AMG194" s="44"/>
      <c r="AMH194" s="44"/>
      <c r="AMI194" s="44"/>
      <c r="AMJ194" s="44"/>
      <c r="AMK194" s="44"/>
    </row>
    <row r="195" spans="6:1025" s="41" customFormat="1" ht="24.95" customHeight="1" x14ac:dyDescent="0.2">
      <c r="F195" s="42"/>
      <c r="L195" s="42"/>
      <c r="R195" s="42"/>
      <c r="Y195" s="43"/>
      <c r="AMD195" s="44"/>
      <c r="AME195" s="44"/>
      <c r="AMF195" s="44"/>
      <c r="AMG195" s="44"/>
      <c r="AMH195" s="44"/>
      <c r="AMI195" s="44"/>
      <c r="AMJ195" s="44"/>
      <c r="AMK195" s="44"/>
    </row>
    <row r="196" spans="6:1025" s="41" customFormat="1" ht="24.95" customHeight="1" x14ac:dyDescent="0.2">
      <c r="F196" s="42"/>
      <c r="L196" s="42"/>
      <c r="R196" s="42"/>
      <c r="Y196" s="43"/>
      <c r="AMD196" s="44"/>
      <c r="AME196" s="44"/>
      <c r="AMF196" s="44"/>
      <c r="AMG196" s="44"/>
      <c r="AMH196" s="44"/>
      <c r="AMI196" s="44"/>
      <c r="AMJ196" s="44"/>
      <c r="AMK196" s="44"/>
    </row>
    <row r="197" spans="6:1025" s="41" customFormat="1" ht="24.95" customHeight="1" x14ac:dyDescent="0.2">
      <c r="F197" s="42"/>
      <c r="L197" s="42"/>
      <c r="R197" s="42"/>
      <c r="Y197" s="43"/>
      <c r="AMD197" s="44"/>
      <c r="AME197" s="44"/>
      <c r="AMF197" s="44"/>
      <c r="AMG197" s="44"/>
      <c r="AMH197" s="44"/>
      <c r="AMI197" s="44"/>
      <c r="AMJ197" s="44"/>
      <c r="AMK197" s="44"/>
    </row>
    <row r="198" spans="6:1025" s="41" customFormat="1" ht="24.95" customHeight="1" x14ac:dyDescent="0.2">
      <c r="F198" s="42"/>
      <c r="L198" s="42"/>
      <c r="R198" s="42"/>
      <c r="Y198" s="43"/>
      <c r="AMD198" s="44"/>
      <c r="AME198" s="44"/>
      <c r="AMF198" s="44"/>
      <c r="AMG198" s="44"/>
      <c r="AMH198" s="44"/>
      <c r="AMI198" s="44"/>
      <c r="AMJ198" s="44"/>
      <c r="AMK198" s="44"/>
    </row>
    <row r="199" spans="6:1025" s="41" customFormat="1" ht="24.95" customHeight="1" x14ac:dyDescent="0.2">
      <c r="F199" s="42"/>
      <c r="L199" s="42"/>
      <c r="R199" s="42"/>
      <c r="Y199" s="43"/>
      <c r="AMD199" s="44"/>
      <c r="AME199" s="44"/>
      <c r="AMF199" s="44"/>
      <c r="AMG199" s="44"/>
      <c r="AMH199" s="44"/>
      <c r="AMI199" s="44"/>
      <c r="AMJ199" s="44"/>
      <c r="AMK199" s="44"/>
    </row>
    <row r="200" spans="6:1025" s="41" customFormat="1" ht="24.95" customHeight="1" x14ac:dyDescent="0.2">
      <c r="F200" s="42"/>
      <c r="L200" s="42"/>
      <c r="R200" s="42"/>
      <c r="Y200" s="43"/>
      <c r="AMD200" s="44"/>
      <c r="AME200" s="44"/>
      <c r="AMF200" s="44"/>
      <c r="AMG200" s="44"/>
      <c r="AMH200" s="44"/>
      <c r="AMI200" s="44"/>
      <c r="AMJ200" s="44"/>
      <c r="AMK200" s="44"/>
    </row>
    <row r="201" spans="6:1025" s="41" customFormat="1" ht="24.95" customHeight="1" x14ac:dyDescent="0.2">
      <c r="F201" s="42"/>
      <c r="L201" s="42"/>
      <c r="R201" s="42"/>
      <c r="Y201" s="43"/>
      <c r="AMD201" s="44"/>
      <c r="AME201" s="44"/>
      <c r="AMF201" s="44"/>
      <c r="AMG201" s="44"/>
      <c r="AMH201" s="44"/>
      <c r="AMI201" s="44"/>
      <c r="AMJ201" s="44"/>
      <c r="AMK201" s="44"/>
    </row>
    <row r="202" spans="6:1025" s="41" customFormat="1" ht="24.95" customHeight="1" x14ac:dyDescent="0.2">
      <c r="F202" s="42"/>
      <c r="L202" s="42"/>
      <c r="R202" s="42"/>
      <c r="Y202" s="43"/>
      <c r="AMD202" s="44"/>
      <c r="AME202" s="44"/>
      <c r="AMF202" s="44"/>
      <c r="AMG202" s="44"/>
      <c r="AMH202" s="44"/>
      <c r="AMI202" s="44"/>
      <c r="AMJ202" s="44"/>
      <c r="AMK202" s="44"/>
    </row>
    <row r="203" spans="6:1025" s="41" customFormat="1" ht="24.95" customHeight="1" x14ac:dyDescent="0.2">
      <c r="F203" s="42"/>
      <c r="L203" s="42"/>
      <c r="R203" s="42"/>
      <c r="Y203" s="43"/>
      <c r="AMD203" s="44"/>
      <c r="AME203" s="44"/>
      <c r="AMF203" s="44"/>
      <c r="AMG203" s="44"/>
      <c r="AMH203" s="44"/>
      <c r="AMI203" s="44"/>
      <c r="AMJ203" s="44"/>
      <c r="AMK203" s="44"/>
    </row>
    <row r="204" spans="6:1025" s="41" customFormat="1" ht="24.95" customHeight="1" x14ac:dyDescent="0.2">
      <c r="F204" s="42"/>
      <c r="L204" s="42"/>
      <c r="R204" s="42"/>
      <c r="Y204" s="43"/>
      <c r="AMD204" s="44"/>
      <c r="AME204" s="44"/>
      <c r="AMF204" s="44"/>
      <c r="AMG204" s="44"/>
      <c r="AMH204" s="44"/>
      <c r="AMI204" s="44"/>
      <c r="AMJ204" s="44"/>
      <c r="AMK204" s="44"/>
    </row>
    <row r="205" spans="6:1025" s="41" customFormat="1" ht="24.95" customHeight="1" x14ac:dyDescent="0.2">
      <c r="F205" s="42"/>
      <c r="L205" s="42"/>
      <c r="R205" s="42"/>
      <c r="Y205" s="43"/>
      <c r="AMD205" s="44"/>
      <c r="AME205" s="44"/>
      <c r="AMF205" s="44"/>
      <c r="AMG205" s="44"/>
      <c r="AMH205" s="44"/>
      <c r="AMI205" s="44"/>
      <c r="AMJ205" s="44"/>
      <c r="AMK205" s="44"/>
    </row>
    <row r="206" spans="6:1025" s="41" customFormat="1" ht="24.95" customHeight="1" x14ac:dyDescent="0.2">
      <c r="F206" s="42"/>
      <c r="L206" s="42"/>
      <c r="R206" s="42"/>
      <c r="Y206" s="43"/>
      <c r="AMD206" s="44"/>
      <c r="AME206" s="44"/>
      <c r="AMF206" s="44"/>
      <c r="AMG206" s="44"/>
      <c r="AMH206" s="44"/>
      <c r="AMI206" s="44"/>
      <c r="AMJ206" s="44"/>
      <c r="AMK206" s="44"/>
    </row>
    <row r="207" spans="6:1025" s="41" customFormat="1" ht="24.95" customHeight="1" x14ac:dyDescent="0.2">
      <c r="F207" s="42"/>
      <c r="L207" s="42"/>
      <c r="R207" s="42"/>
      <c r="Y207" s="43"/>
      <c r="AMD207" s="44"/>
      <c r="AME207" s="44"/>
      <c r="AMF207" s="44"/>
      <c r="AMG207" s="44"/>
      <c r="AMH207" s="44"/>
      <c r="AMI207" s="44"/>
      <c r="AMJ207" s="44"/>
      <c r="AMK207" s="44"/>
    </row>
    <row r="208" spans="6:1025" s="41" customFormat="1" ht="24.95" customHeight="1" x14ac:dyDescent="0.2">
      <c r="F208" s="42"/>
      <c r="L208" s="42"/>
      <c r="R208" s="42"/>
      <c r="Y208" s="43"/>
      <c r="AMD208" s="44"/>
      <c r="AME208" s="44"/>
      <c r="AMF208" s="44"/>
      <c r="AMG208" s="44"/>
      <c r="AMH208" s="44"/>
      <c r="AMI208" s="44"/>
      <c r="AMJ208" s="44"/>
      <c r="AMK208" s="44"/>
    </row>
    <row r="209" spans="6:1025" s="41" customFormat="1" ht="24.95" customHeight="1" x14ac:dyDescent="0.2">
      <c r="F209" s="42"/>
      <c r="L209" s="42"/>
      <c r="R209" s="42"/>
      <c r="Y209" s="43"/>
      <c r="AMD209" s="44"/>
      <c r="AME209" s="44"/>
      <c r="AMF209" s="44"/>
      <c r="AMG209" s="44"/>
      <c r="AMH209" s="44"/>
      <c r="AMI209" s="44"/>
      <c r="AMJ209" s="44"/>
      <c r="AMK209" s="44"/>
    </row>
    <row r="210" spans="6:1025" s="41" customFormat="1" ht="24.95" customHeight="1" x14ac:dyDescent="0.2">
      <c r="F210" s="42"/>
      <c r="L210" s="42"/>
      <c r="R210" s="42"/>
      <c r="Y210" s="43"/>
      <c r="AMD210" s="44"/>
      <c r="AME210" s="44"/>
      <c r="AMF210" s="44"/>
      <c r="AMG210" s="44"/>
      <c r="AMH210" s="44"/>
      <c r="AMI210" s="44"/>
      <c r="AMJ210" s="44"/>
      <c r="AMK210" s="44"/>
    </row>
    <row r="211" spans="6:1025" s="41" customFormat="1" ht="24.95" customHeight="1" x14ac:dyDescent="0.2">
      <c r="F211" s="42"/>
      <c r="L211" s="42"/>
      <c r="R211" s="42"/>
      <c r="Y211" s="43"/>
      <c r="AMD211" s="44"/>
      <c r="AME211" s="44"/>
      <c r="AMF211" s="44"/>
      <c r="AMG211" s="44"/>
      <c r="AMH211" s="44"/>
      <c r="AMI211" s="44"/>
      <c r="AMJ211" s="44"/>
      <c r="AMK211" s="44"/>
    </row>
    <row r="212" spans="6:1025" s="41" customFormat="1" ht="24.95" customHeight="1" x14ac:dyDescent="0.2">
      <c r="F212" s="42"/>
      <c r="L212" s="42"/>
      <c r="R212" s="42"/>
      <c r="Y212" s="43"/>
      <c r="AMD212" s="44"/>
      <c r="AME212" s="44"/>
      <c r="AMF212" s="44"/>
      <c r="AMG212" s="44"/>
      <c r="AMH212" s="44"/>
      <c r="AMI212" s="44"/>
      <c r="AMJ212" s="44"/>
      <c r="AMK212" s="44"/>
    </row>
    <row r="213" spans="6:1025" s="41" customFormat="1" ht="24.95" customHeight="1" x14ac:dyDescent="0.2">
      <c r="F213" s="42"/>
      <c r="L213" s="42"/>
      <c r="R213" s="42"/>
      <c r="Y213" s="43"/>
      <c r="AMD213" s="44"/>
      <c r="AME213" s="44"/>
      <c r="AMF213" s="44"/>
      <c r="AMG213" s="44"/>
      <c r="AMH213" s="44"/>
      <c r="AMI213" s="44"/>
      <c r="AMJ213" s="44"/>
      <c r="AMK213" s="44"/>
    </row>
    <row r="214" spans="6:1025" s="41" customFormat="1" ht="24.95" customHeight="1" x14ac:dyDescent="0.2">
      <c r="F214" s="42"/>
      <c r="L214" s="42"/>
      <c r="R214" s="42"/>
      <c r="Y214" s="43"/>
      <c r="AMD214" s="44"/>
      <c r="AME214" s="44"/>
      <c r="AMF214" s="44"/>
      <c r="AMG214" s="44"/>
      <c r="AMH214" s="44"/>
      <c r="AMI214" s="44"/>
      <c r="AMJ214" s="44"/>
      <c r="AMK214" s="44"/>
    </row>
    <row r="215" spans="6:1025" s="41" customFormat="1" ht="24.95" customHeight="1" x14ac:dyDescent="0.2">
      <c r="F215" s="42"/>
      <c r="L215" s="42"/>
      <c r="R215" s="42"/>
      <c r="Y215" s="43"/>
      <c r="AMD215" s="44"/>
      <c r="AME215" s="44"/>
      <c r="AMF215" s="44"/>
      <c r="AMG215" s="44"/>
      <c r="AMH215" s="44"/>
      <c r="AMI215" s="44"/>
      <c r="AMJ215" s="44"/>
      <c r="AMK215" s="44"/>
    </row>
    <row r="216" spans="6:1025" s="41" customFormat="1" ht="24.95" customHeight="1" x14ac:dyDescent="0.2">
      <c r="F216" s="42"/>
      <c r="L216" s="42"/>
      <c r="R216" s="42"/>
      <c r="Y216" s="43"/>
      <c r="AMD216" s="44"/>
      <c r="AME216" s="44"/>
      <c r="AMF216" s="44"/>
      <c r="AMG216" s="44"/>
      <c r="AMH216" s="44"/>
      <c r="AMI216" s="44"/>
      <c r="AMJ216" s="44"/>
      <c r="AMK216" s="44"/>
    </row>
    <row r="217" spans="6:1025" s="41" customFormat="1" ht="24.95" customHeight="1" x14ac:dyDescent="0.2">
      <c r="F217" s="42"/>
      <c r="L217" s="42"/>
      <c r="R217" s="42"/>
      <c r="Y217" s="43"/>
      <c r="AMD217" s="44"/>
      <c r="AME217" s="44"/>
      <c r="AMF217" s="44"/>
      <c r="AMG217" s="44"/>
      <c r="AMH217" s="44"/>
      <c r="AMI217" s="44"/>
      <c r="AMJ217" s="44"/>
      <c r="AMK217" s="44"/>
    </row>
    <row r="218" spans="6:1025" s="41" customFormat="1" ht="24.95" customHeight="1" x14ac:dyDescent="0.2">
      <c r="F218" s="42"/>
      <c r="L218" s="42"/>
      <c r="R218" s="42"/>
      <c r="Y218" s="43"/>
      <c r="AMD218" s="44"/>
      <c r="AME218" s="44"/>
      <c r="AMF218" s="44"/>
      <c r="AMG218" s="44"/>
      <c r="AMH218" s="44"/>
      <c r="AMI218" s="44"/>
      <c r="AMJ218" s="44"/>
      <c r="AMK218" s="44"/>
    </row>
    <row r="219" spans="6:1025" s="41" customFormat="1" ht="24.95" customHeight="1" x14ac:dyDescent="0.2">
      <c r="F219" s="42"/>
      <c r="L219" s="42"/>
      <c r="R219" s="42"/>
      <c r="Y219" s="43"/>
      <c r="AMD219" s="44"/>
      <c r="AME219" s="44"/>
      <c r="AMF219" s="44"/>
      <c r="AMG219" s="44"/>
      <c r="AMH219" s="44"/>
      <c r="AMI219" s="44"/>
      <c r="AMJ219" s="44"/>
      <c r="AMK219" s="44"/>
    </row>
    <row r="220" spans="6:1025" s="41" customFormat="1" ht="24.95" customHeight="1" x14ac:dyDescent="0.2">
      <c r="F220" s="42"/>
      <c r="L220" s="42"/>
      <c r="R220" s="42"/>
      <c r="Y220" s="43"/>
      <c r="AMD220" s="44"/>
      <c r="AME220" s="44"/>
      <c r="AMF220" s="44"/>
      <c r="AMG220" s="44"/>
      <c r="AMH220" s="44"/>
      <c r="AMI220" s="44"/>
      <c r="AMJ220" s="44"/>
      <c r="AMK220" s="44"/>
    </row>
    <row r="221" spans="6:1025" s="41" customFormat="1" ht="24.95" customHeight="1" x14ac:dyDescent="0.2">
      <c r="F221" s="42"/>
      <c r="L221" s="42"/>
      <c r="R221" s="42"/>
      <c r="Y221" s="43"/>
      <c r="AMD221" s="44"/>
      <c r="AME221" s="44"/>
      <c r="AMF221" s="44"/>
      <c r="AMG221" s="44"/>
      <c r="AMH221" s="44"/>
      <c r="AMI221" s="44"/>
      <c r="AMJ221" s="44"/>
      <c r="AMK221" s="44"/>
    </row>
    <row r="222" spans="6:1025" s="41" customFormat="1" ht="24.95" customHeight="1" x14ac:dyDescent="0.2">
      <c r="F222" s="42"/>
      <c r="L222" s="42"/>
      <c r="R222" s="42"/>
      <c r="Y222" s="43"/>
      <c r="AMD222" s="44"/>
      <c r="AME222" s="44"/>
      <c r="AMF222" s="44"/>
      <c r="AMG222" s="44"/>
      <c r="AMH222" s="44"/>
      <c r="AMI222" s="44"/>
      <c r="AMJ222" s="44"/>
      <c r="AMK222" s="44"/>
    </row>
    <row r="223" spans="6:1025" s="41" customFormat="1" ht="24.95" customHeight="1" x14ac:dyDescent="0.2">
      <c r="F223" s="42"/>
      <c r="L223" s="42"/>
      <c r="R223" s="42"/>
      <c r="Y223" s="43"/>
      <c r="AMD223" s="44"/>
      <c r="AME223" s="44"/>
      <c r="AMF223" s="44"/>
      <c r="AMG223" s="44"/>
      <c r="AMH223" s="44"/>
      <c r="AMI223" s="44"/>
      <c r="AMJ223" s="44"/>
      <c r="AMK223" s="44"/>
    </row>
    <row r="224" spans="6:1025" s="41" customFormat="1" ht="24.95" customHeight="1" x14ac:dyDescent="0.2">
      <c r="F224" s="42"/>
      <c r="L224" s="42"/>
      <c r="R224" s="42"/>
      <c r="Y224" s="43"/>
      <c r="AMD224" s="44"/>
      <c r="AME224" s="44"/>
      <c r="AMF224" s="44"/>
      <c r="AMG224" s="44"/>
      <c r="AMH224" s="44"/>
      <c r="AMI224" s="44"/>
      <c r="AMJ224" s="44"/>
      <c r="AMK224" s="44"/>
    </row>
    <row r="225" spans="6:1025" s="41" customFormat="1" ht="24.95" customHeight="1" x14ac:dyDescent="0.2">
      <c r="F225" s="42"/>
      <c r="L225" s="42"/>
      <c r="R225" s="42"/>
      <c r="Y225" s="43"/>
      <c r="AMD225" s="44"/>
      <c r="AME225" s="44"/>
      <c r="AMF225" s="44"/>
      <c r="AMG225" s="44"/>
      <c r="AMH225" s="44"/>
      <c r="AMI225" s="44"/>
      <c r="AMJ225" s="44"/>
      <c r="AMK225" s="44"/>
    </row>
    <row r="226" spans="6:1025" s="41" customFormat="1" ht="24.95" customHeight="1" x14ac:dyDescent="0.2">
      <c r="F226" s="42"/>
      <c r="L226" s="42"/>
      <c r="R226" s="42"/>
      <c r="Y226" s="43"/>
      <c r="AMD226" s="44"/>
      <c r="AME226" s="44"/>
      <c r="AMF226" s="44"/>
      <c r="AMG226" s="44"/>
      <c r="AMH226" s="44"/>
      <c r="AMI226" s="44"/>
      <c r="AMJ226" s="44"/>
      <c r="AMK226" s="44"/>
    </row>
    <row r="227" spans="6:1025" s="41" customFormat="1" ht="24.95" customHeight="1" x14ac:dyDescent="0.2">
      <c r="F227" s="42"/>
      <c r="L227" s="42"/>
      <c r="R227" s="42"/>
      <c r="Y227" s="43"/>
      <c r="AMD227" s="44"/>
      <c r="AME227" s="44"/>
      <c r="AMF227" s="44"/>
      <c r="AMG227" s="44"/>
      <c r="AMH227" s="44"/>
      <c r="AMI227" s="44"/>
      <c r="AMJ227" s="44"/>
      <c r="AMK227" s="44"/>
    </row>
    <row r="228" spans="6:1025" s="41" customFormat="1" ht="24.95" customHeight="1" x14ac:dyDescent="0.2">
      <c r="F228" s="42"/>
      <c r="L228" s="42"/>
      <c r="R228" s="42"/>
      <c r="Y228" s="43"/>
      <c r="AMD228" s="44"/>
      <c r="AME228" s="44"/>
      <c r="AMF228" s="44"/>
      <c r="AMG228" s="44"/>
      <c r="AMH228" s="44"/>
      <c r="AMI228" s="44"/>
      <c r="AMJ228" s="44"/>
      <c r="AMK228" s="44"/>
    </row>
    <row r="229" spans="6:1025" s="41" customFormat="1" ht="24.95" customHeight="1" x14ac:dyDescent="0.2">
      <c r="F229" s="42"/>
      <c r="L229" s="42"/>
      <c r="R229" s="42"/>
      <c r="Y229" s="43"/>
      <c r="AMD229" s="44"/>
      <c r="AME229" s="44"/>
      <c r="AMF229" s="44"/>
      <c r="AMG229" s="44"/>
      <c r="AMH229" s="44"/>
      <c r="AMI229" s="44"/>
      <c r="AMJ229" s="44"/>
      <c r="AMK229" s="44"/>
    </row>
    <row r="230" spans="6:1025" s="41" customFormat="1" ht="24.95" customHeight="1" x14ac:dyDescent="0.2">
      <c r="F230" s="42"/>
      <c r="L230" s="42"/>
      <c r="R230" s="42"/>
      <c r="Y230" s="43"/>
      <c r="AMD230" s="44"/>
      <c r="AME230" s="44"/>
      <c r="AMF230" s="44"/>
      <c r="AMG230" s="44"/>
      <c r="AMH230" s="44"/>
      <c r="AMI230" s="44"/>
      <c r="AMJ230" s="44"/>
      <c r="AMK230" s="44"/>
    </row>
    <row r="231" spans="6:1025" s="41" customFormat="1" ht="24.95" customHeight="1" x14ac:dyDescent="0.2">
      <c r="F231" s="42"/>
      <c r="L231" s="42"/>
      <c r="R231" s="42"/>
      <c r="Y231" s="43"/>
      <c r="AMD231" s="44"/>
      <c r="AME231" s="44"/>
      <c r="AMF231" s="44"/>
      <c r="AMG231" s="44"/>
      <c r="AMH231" s="44"/>
      <c r="AMI231" s="44"/>
      <c r="AMJ231" s="44"/>
      <c r="AMK231" s="44"/>
    </row>
    <row r="232" spans="6:1025" s="41" customFormat="1" ht="24.95" customHeight="1" x14ac:dyDescent="0.2">
      <c r="F232" s="42"/>
      <c r="L232" s="42"/>
      <c r="R232" s="42"/>
      <c r="Y232" s="43"/>
      <c r="AMD232" s="44"/>
      <c r="AME232" s="44"/>
      <c r="AMF232" s="44"/>
      <c r="AMG232" s="44"/>
      <c r="AMH232" s="44"/>
      <c r="AMI232" s="44"/>
      <c r="AMJ232" s="44"/>
      <c r="AMK232" s="44"/>
    </row>
    <row r="233" spans="6:1025" s="41" customFormat="1" ht="24.95" customHeight="1" x14ac:dyDescent="0.2">
      <c r="F233" s="42"/>
      <c r="L233" s="42"/>
      <c r="R233" s="42"/>
      <c r="Y233" s="43"/>
      <c r="AMD233" s="44"/>
      <c r="AME233" s="44"/>
      <c r="AMF233" s="44"/>
      <c r="AMG233" s="44"/>
      <c r="AMH233" s="44"/>
      <c r="AMI233" s="44"/>
      <c r="AMJ233" s="44"/>
      <c r="AMK233" s="44"/>
    </row>
    <row r="234" spans="6:1025" s="41" customFormat="1" ht="24.95" customHeight="1" x14ac:dyDescent="0.2">
      <c r="F234" s="42"/>
      <c r="L234" s="42"/>
      <c r="R234" s="42"/>
      <c r="Y234" s="43"/>
      <c r="AMD234" s="44"/>
      <c r="AME234" s="44"/>
      <c r="AMF234" s="44"/>
      <c r="AMG234" s="44"/>
      <c r="AMH234" s="44"/>
      <c r="AMI234" s="44"/>
      <c r="AMJ234" s="44"/>
      <c r="AMK234" s="44"/>
    </row>
    <row r="235" spans="6:1025" s="41" customFormat="1" ht="24.95" customHeight="1" x14ac:dyDescent="0.2">
      <c r="F235" s="42"/>
      <c r="L235" s="42"/>
      <c r="R235" s="42"/>
      <c r="Y235" s="43"/>
      <c r="AMD235" s="44"/>
      <c r="AME235" s="44"/>
      <c r="AMF235" s="44"/>
      <c r="AMG235" s="44"/>
      <c r="AMH235" s="44"/>
      <c r="AMI235" s="44"/>
      <c r="AMJ235" s="44"/>
      <c r="AMK235" s="44"/>
    </row>
    <row r="236" spans="6:1025" s="41" customFormat="1" ht="24.95" customHeight="1" x14ac:dyDescent="0.2">
      <c r="F236" s="42"/>
      <c r="L236" s="42"/>
      <c r="R236" s="42"/>
      <c r="Y236" s="43"/>
      <c r="AMD236" s="44"/>
      <c r="AME236" s="44"/>
      <c r="AMF236" s="44"/>
      <c r="AMG236" s="44"/>
      <c r="AMH236" s="44"/>
      <c r="AMI236" s="44"/>
      <c r="AMJ236" s="44"/>
      <c r="AMK236" s="44"/>
    </row>
    <row r="237" spans="6:1025" s="41" customFormat="1" ht="24.95" customHeight="1" x14ac:dyDescent="0.2">
      <c r="F237" s="42"/>
      <c r="L237" s="42"/>
      <c r="R237" s="42"/>
      <c r="Y237" s="43"/>
      <c r="AMD237" s="44"/>
      <c r="AME237" s="44"/>
      <c r="AMF237" s="44"/>
      <c r="AMG237" s="44"/>
      <c r="AMH237" s="44"/>
      <c r="AMI237" s="44"/>
      <c r="AMJ237" s="44"/>
      <c r="AMK237" s="44"/>
    </row>
    <row r="238" spans="6:1025" s="41" customFormat="1" ht="24.95" customHeight="1" x14ac:dyDescent="0.2">
      <c r="F238" s="42"/>
      <c r="L238" s="42"/>
      <c r="R238" s="42"/>
      <c r="Y238" s="43"/>
      <c r="AMD238" s="44"/>
      <c r="AME238" s="44"/>
      <c r="AMF238" s="44"/>
      <c r="AMG238" s="44"/>
      <c r="AMH238" s="44"/>
      <c r="AMI238" s="44"/>
      <c r="AMJ238" s="44"/>
      <c r="AMK238" s="44"/>
    </row>
    <row r="239" spans="6:1025" s="41" customFormat="1" ht="24.95" customHeight="1" x14ac:dyDescent="0.2">
      <c r="F239" s="42"/>
      <c r="L239" s="42"/>
      <c r="R239" s="42"/>
      <c r="Y239" s="43"/>
      <c r="AMD239" s="44"/>
      <c r="AME239" s="44"/>
      <c r="AMF239" s="44"/>
      <c r="AMG239" s="44"/>
      <c r="AMH239" s="44"/>
      <c r="AMI239" s="44"/>
      <c r="AMJ239" s="44"/>
      <c r="AMK239" s="44"/>
    </row>
    <row r="240" spans="6:1025" s="41" customFormat="1" ht="24.95" customHeight="1" x14ac:dyDescent="0.2">
      <c r="F240" s="42"/>
      <c r="L240" s="42"/>
      <c r="R240" s="42"/>
      <c r="Y240" s="43"/>
      <c r="AMD240" s="44"/>
      <c r="AME240" s="44"/>
      <c r="AMF240" s="44"/>
      <c r="AMG240" s="44"/>
      <c r="AMH240" s="44"/>
      <c r="AMI240" s="44"/>
      <c r="AMJ240" s="44"/>
      <c r="AMK240" s="44"/>
    </row>
    <row r="241" spans="6:1025" s="41" customFormat="1" ht="24.95" customHeight="1" x14ac:dyDescent="0.2">
      <c r="F241" s="42"/>
      <c r="L241" s="42"/>
      <c r="R241" s="42"/>
      <c r="Y241" s="43"/>
      <c r="AMD241" s="44"/>
      <c r="AME241" s="44"/>
      <c r="AMF241" s="44"/>
      <c r="AMG241" s="44"/>
      <c r="AMH241" s="44"/>
      <c r="AMI241" s="44"/>
      <c r="AMJ241" s="44"/>
      <c r="AMK241" s="44"/>
    </row>
    <row r="242" spans="6:1025" s="41" customFormat="1" ht="24.95" customHeight="1" x14ac:dyDescent="0.2">
      <c r="F242" s="42"/>
      <c r="L242" s="42"/>
      <c r="R242" s="42"/>
      <c r="Y242" s="43"/>
      <c r="AMD242" s="44"/>
      <c r="AME242" s="44"/>
      <c r="AMF242" s="44"/>
      <c r="AMG242" s="44"/>
      <c r="AMH242" s="44"/>
      <c r="AMI242" s="44"/>
      <c r="AMJ242" s="44"/>
      <c r="AMK242" s="44"/>
    </row>
    <row r="243" spans="6:1025" s="41" customFormat="1" ht="24.95" customHeight="1" x14ac:dyDescent="0.2">
      <c r="F243" s="42"/>
      <c r="L243" s="42"/>
      <c r="R243" s="42"/>
      <c r="Y243" s="43"/>
      <c r="AMD243" s="44"/>
      <c r="AME243" s="44"/>
      <c r="AMF243" s="44"/>
      <c r="AMG243" s="44"/>
      <c r="AMH243" s="44"/>
      <c r="AMI243" s="44"/>
      <c r="AMJ243" s="44"/>
      <c r="AMK243" s="44"/>
    </row>
    <row r="244" spans="6:1025" s="41" customFormat="1" ht="24.95" customHeight="1" x14ac:dyDescent="0.2">
      <c r="F244" s="42"/>
      <c r="L244" s="42"/>
      <c r="R244" s="42"/>
      <c r="Y244" s="43"/>
      <c r="AMD244" s="44"/>
      <c r="AME244" s="44"/>
      <c r="AMF244" s="44"/>
      <c r="AMG244" s="44"/>
      <c r="AMH244" s="44"/>
      <c r="AMI244" s="44"/>
      <c r="AMJ244" s="44"/>
      <c r="AMK244" s="44"/>
    </row>
    <row r="245" spans="6:1025" s="41" customFormat="1" ht="24.95" customHeight="1" x14ac:dyDescent="0.2">
      <c r="F245" s="42"/>
      <c r="L245" s="42"/>
      <c r="R245" s="42"/>
      <c r="Y245" s="43"/>
      <c r="AMD245" s="44"/>
      <c r="AME245" s="44"/>
      <c r="AMF245" s="44"/>
      <c r="AMG245" s="44"/>
      <c r="AMH245" s="44"/>
      <c r="AMI245" s="44"/>
      <c r="AMJ245" s="44"/>
      <c r="AMK245" s="44"/>
    </row>
    <row r="246" spans="6:1025" s="41" customFormat="1" ht="24.95" customHeight="1" x14ac:dyDescent="0.2">
      <c r="F246" s="42"/>
      <c r="L246" s="42"/>
      <c r="R246" s="42"/>
      <c r="Y246" s="43"/>
      <c r="AMD246" s="44"/>
      <c r="AME246" s="44"/>
      <c r="AMF246" s="44"/>
      <c r="AMG246" s="44"/>
      <c r="AMH246" s="44"/>
      <c r="AMI246" s="44"/>
      <c r="AMJ246" s="44"/>
      <c r="AMK246" s="44"/>
    </row>
    <row r="247" spans="6:1025" s="41" customFormat="1" ht="24.95" customHeight="1" x14ac:dyDescent="0.2">
      <c r="F247" s="42"/>
      <c r="L247" s="42"/>
      <c r="R247" s="42"/>
      <c r="Y247" s="43"/>
      <c r="AMD247" s="44"/>
      <c r="AME247" s="44"/>
      <c r="AMF247" s="44"/>
      <c r="AMG247" s="44"/>
      <c r="AMH247" s="44"/>
      <c r="AMI247" s="44"/>
      <c r="AMJ247" s="44"/>
      <c r="AMK247" s="44"/>
    </row>
    <row r="248" spans="6:1025" s="41" customFormat="1" ht="24.95" customHeight="1" x14ac:dyDescent="0.2">
      <c r="F248" s="42"/>
      <c r="L248" s="42"/>
      <c r="R248" s="42"/>
      <c r="Y248" s="43"/>
      <c r="AMD248" s="44"/>
      <c r="AME248" s="44"/>
      <c r="AMF248" s="44"/>
      <c r="AMG248" s="44"/>
      <c r="AMH248" s="44"/>
      <c r="AMI248" s="44"/>
      <c r="AMJ248" s="44"/>
      <c r="AMK248" s="44"/>
    </row>
    <row r="249" spans="6:1025" s="41" customFormat="1" ht="24.95" customHeight="1" x14ac:dyDescent="0.2">
      <c r="F249" s="42"/>
      <c r="L249" s="42"/>
      <c r="R249" s="42"/>
      <c r="Y249" s="43"/>
      <c r="AMD249" s="44"/>
      <c r="AME249" s="44"/>
      <c r="AMF249" s="44"/>
      <c r="AMG249" s="44"/>
      <c r="AMH249" s="44"/>
      <c r="AMI249" s="44"/>
      <c r="AMJ249" s="44"/>
      <c r="AMK249" s="44"/>
    </row>
    <row r="250" spans="6:1025" s="41" customFormat="1" ht="24.95" customHeight="1" x14ac:dyDescent="0.2">
      <c r="F250" s="42"/>
      <c r="L250" s="42"/>
      <c r="R250" s="42"/>
      <c r="Y250" s="43"/>
      <c r="AMD250" s="44"/>
      <c r="AME250" s="44"/>
      <c r="AMF250" s="44"/>
      <c r="AMG250" s="44"/>
      <c r="AMH250" s="44"/>
      <c r="AMI250" s="44"/>
      <c r="AMJ250" s="44"/>
      <c r="AMK250" s="44"/>
    </row>
    <row r="251" spans="6:1025" s="41" customFormat="1" ht="24.95" customHeight="1" x14ac:dyDescent="0.2">
      <c r="F251" s="42"/>
      <c r="L251" s="42"/>
      <c r="R251" s="42"/>
      <c r="Y251" s="43"/>
      <c r="AMD251" s="44"/>
      <c r="AME251" s="44"/>
      <c r="AMF251" s="44"/>
      <c r="AMG251" s="44"/>
      <c r="AMH251" s="44"/>
      <c r="AMI251" s="44"/>
      <c r="AMJ251" s="44"/>
      <c r="AMK251" s="44"/>
    </row>
    <row r="252" spans="6:1025" s="41" customFormat="1" ht="24.95" customHeight="1" x14ac:dyDescent="0.2">
      <c r="F252" s="42"/>
      <c r="L252" s="42"/>
      <c r="R252" s="42"/>
      <c r="Y252" s="43"/>
      <c r="AMD252" s="44"/>
      <c r="AME252" s="44"/>
      <c r="AMF252" s="44"/>
      <c r="AMG252" s="44"/>
      <c r="AMH252" s="44"/>
      <c r="AMI252" s="44"/>
      <c r="AMJ252" s="44"/>
      <c r="AMK252" s="44"/>
    </row>
    <row r="253" spans="6:1025" s="41" customFormat="1" ht="24.95" customHeight="1" x14ac:dyDescent="0.2">
      <c r="F253" s="42"/>
      <c r="L253" s="42"/>
      <c r="R253" s="42"/>
      <c r="Y253" s="43"/>
      <c r="AMD253" s="44"/>
      <c r="AME253" s="44"/>
      <c r="AMF253" s="44"/>
      <c r="AMG253" s="44"/>
      <c r="AMH253" s="44"/>
      <c r="AMI253" s="44"/>
      <c r="AMJ253" s="44"/>
      <c r="AMK253" s="44"/>
    </row>
    <row r="254" spans="6:1025" s="41" customFormat="1" ht="24.95" customHeight="1" x14ac:dyDescent="0.2">
      <c r="F254" s="42"/>
      <c r="L254" s="42"/>
      <c r="R254" s="42"/>
      <c r="Y254" s="43"/>
      <c r="AMD254" s="44"/>
      <c r="AME254" s="44"/>
      <c r="AMF254" s="44"/>
      <c r="AMG254" s="44"/>
      <c r="AMH254" s="44"/>
      <c r="AMI254" s="44"/>
      <c r="AMJ254" s="44"/>
      <c r="AMK254" s="44"/>
    </row>
    <row r="255" spans="6:1025" s="41" customFormat="1" ht="24.95" customHeight="1" x14ac:dyDescent="0.2">
      <c r="F255" s="42"/>
      <c r="L255" s="42"/>
      <c r="R255" s="42"/>
      <c r="Y255" s="43"/>
      <c r="AMD255" s="44"/>
      <c r="AME255" s="44"/>
      <c r="AMF255" s="44"/>
      <c r="AMG255" s="44"/>
      <c r="AMH255" s="44"/>
      <c r="AMI255" s="44"/>
      <c r="AMJ255" s="44"/>
      <c r="AMK255" s="44"/>
    </row>
    <row r="256" spans="6:1025" s="41" customFormat="1" ht="24.95" customHeight="1" x14ac:dyDescent="0.2">
      <c r="F256" s="42"/>
      <c r="L256" s="42"/>
      <c r="R256" s="42"/>
      <c r="Y256" s="43"/>
      <c r="AMD256" s="44"/>
      <c r="AME256" s="44"/>
      <c r="AMF256" s="44"/>
      <c r="AMG256" s="44"/>
      <c r="AMH256" s="44"/>
      <c r="AMI256" s="44"/>
      <c r="AMJ256" s="44"/>
      <c r="AMK256" s="44"/>
    </row>
    <row r="257" spans="6:1025" s="41" customFormat="1" ht="24.95" customHeight="1" x14ac:dyDescent="0.2">
      <c r="F257" s="42"/>
      <c r="L257" s="42"/>
      <c r="R257" s="42"/>
      <c r="Y257" s="43"/>
      <c r="AMD257" s="44"/>
      <c r="AME257" s="44"/>
      <c r="AMF257" s="44"/>
      <c r="AMG257" s="44"/>
      <c r="AMH257" s="44"/>
      <c r="AMI257" s="44"/>
      <c r="AMJ257" s="44"/>
      <c r="AMK257" s="44"/>
    </row>
    <row r="258" spans="6:1025" s="41" customFormat="1" ht="24.95" customHeight="1" x14ac:dyDescent="0.2">
      <c r="F258" s="42"/>
      <c r="L258" s="42"/>
      <c r="R258" s="42"/>
      <c r="Y258" s="43"/>
      <c r="AMD258" s="44"/>
      <c r="AME258" s="44"/>
      <c r="AMF258" s="44"/>
      <c r="AMG258" s="44"/>
      <c r="AMH258" s="44"/>
      <c r="AMI258" s="44"/>
      <c r="AMJ258" s="44"/>
      <c r="AMK258" s="44"/>
    </row>
  </sheetData>
  <sheetProtection selectLockedCells="1"/>
  <mergeCells count="42">
    <mergeCell ref="N25:O25"/>
    <mergeCell ref="B2:K2"/>
    <mergeCell ref="N2:O2"/>
    <mergeCell ref="P2:Q2"/>
    <mergeCell ref="U2:W2"/>
    <mergeCell ref="B4:E4"/>
    <mergeCell ref="H4:K4"/>
    <mergeCell ref="N4:Q4"/>
    <mergeCell ref="T4:W4"/>
    <mergeCell ref="AA14:AF14"/>
    <mergeCell ref="AA15:AF17"/>
    <mergeCell ref="AA18:AF18"/>
    <mergeCell ref="AA19:AF20"/>
    <mergeCell ref="AA21:AF22"/>
    <mergeCell ref="AA23:AF24"/>
    <mergeCell ref="B28:E28"/>
    <mergeCell ref="H28:K28"/>
    <mergeCell ref="N28:Q28"/>
    <mergeCell ref="T28:W28"/>
    <mergeCell ref="P25:Q25"/>
    <mergeCell ref="T25:U25"/>
    <mergeCell ref="V25:W25"/>
    <mergeCell ref="B26:E26"/>
    <mergeCell ref="H26:K26"/>
    <mergeCell ref="N26:Q26"/>
    <mergeCell ref="T26:W26"/>
    <mergeCell ref="B25:C25"/>
    <mergeCell ref="D25:E25"/>
    <mergeCell ref="H25:I25"/>
    <mergeCell ref="J25:K25"/>
    <mergeCell ref="P49:Q49"/>
    <mergeCell ref="T49:U49"/>
    <mergeCell ref="V49:W49"/>
    <mergeCell ref="B50:E50"/>
    <mergeCell ref="H50:K50"/>
    <mergeCell ref="N50:Q50"/>
    <mergeCell ref="T50:W50"/>
    <mergeCell ref="B49:C49"/>
    <mergeCell ref="D49:E49"/>
    <mergeCell ref="H49:I49"/>
    <mergeCell ref="J49:K49"/>
    <mergeCell ref="N49:O49"/>
  </mergeCells>
  <phoneticPr fontId="7" type="noConversion"/>
  <conditionalFormatting sqref="D6:D23 J6:J23 P6:P23 V6:V23 D30:D47 J30:J47 P30:P47 V30:V47">
    <cfRule type="containsText" dxfId="9" priority="1" operator="containsText" text="ü">
      <formula>NON(ESTERREUR(CHERCHE("ü";D6)))</formula>
    </cfRule>
    <cfRule type="containsText" dxfId="8" priority="2" operator="containsText" text="L">
      <formula>NON(ESTERREUR(CHERCHE("L";D6)))</formula>
    </cfRule>
  </conditionalFormatting>
  <dataValidations count="1">
    <dataValidation type="list" allowBlank="1" showInputMessage="1" showErrorMessage="1" sqref="P2:Q2" xr:uid="{9BA0A82F-A370-453C-9038-6365AE3B3EBB}">
      <formula1>Prénom_Nom</formula1>
    </dataValidation>
  </dataValidations>
  <pageMargins left="0.39374999999999999" right="0.39374999999999999" top="0.39374999999999999" bottom="0.39374999999999999" header="0.51180555555555496" footer="0.51180555555555496"/>
  <pageSetup paperSize="9" scale="37"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01E6D1-2805-4AFE-8586-4612C2059E34}">
  <sheetPr codeName="Feuil5">
    <tabColor rgb="FFA365D1"/>
    <pageSetUpPr fitToPage="1"/>
  </sheetPr>
  <dimension ref="B1:AMK258"/>
  <sheetViews>
    <sheetView zoomScale="70" zoomScaleNormal="70" workbookViewId="0">
      <selection activeCell="P2" sqref="P2:Q2"/>
    </sheetView>
  </sheetViews>
  <sheetFormatPr baseColWidth="10" defaultColWidth="11.5703125" defaultRowHeight="12.75" x14ac:dyDescent="0.2"/>
  <cols>
    <col min="1" max="1" width="5.7109375" style="44" customWidth="1"/>
    <col min="2" max="2" width="10.7109375" style="41" customWidth="1"/>
    <col min="3" max="5" width="12.28515625" style="41" customWidth="1"/>
    <col min="6" max="6" width="8.28515625" style="42" customWidth="1"/>
    <col min="7" max="7" width="5.7109375" style="41" customWidth="1"/>
    <col min="8" max="8" width="10.7109375" style="41" customWidth="1"/>
    <col min="9" max="11" width="12.28515625" style="41" customWidth="1"/>
    <col min="12" max="12" width="8.28515625" style="42" customWidth="1"/>
    <col min="13" max="13" width="5.7109375" style="41" customWidth="1"/>
    <col min="14" max="14" width="10.7109375" style="41" customWidth="1"/>
    <col min="15" max="17" width="12.28515625" style="41" customWidth="1"/>
    <col min="18" max="18" width="8.28515625" style="42" customWidth="1"/>
    <col min="19" max="19" width="5.7109375" style="41" customWidth="1"/>
    <col min="20" max="20" width="10.7109375" style="41" customWidth="1"/>
    <col min="21" max="23" width="12.28515625" style="41" customWidth="1"/>
    <col min="24" max="24" width="8.28515625" style="41" customWidth="1"/>
    <col min="25" max="25" width="5.7109375" style="43" customWidth="1"/>
    <col min="26" max="26" width="5.7109375" style="41" customWidth="1"/>
    <col min="27" max="27" width="48.28515625" style="41" customWidth="1"/>
    <col min="28" max="28" width="13.42578125" style="41" customWidth="1"/>
    <col min="29" max="29" width="17" style="41" customWidth="1"/>
    <col min="30" max="30" width="24" style="41" customWidth="1"/>
    <col min="31" max="31" width="11.28515625" style="41" customWidth="1"/>
    <col min="32" max="32" width="8.5703125" style="41" customWidth="1"/>
    <col min="33" max="1017" width="11.5703125" style="41"/>
    <col min="1018" max="16384" width="11.5703125" style="44"/>
  </cols>
  <sheetData>
    <row r="1" spans="2:1025" ht="9" customHeight="1" thickBot="1" x14ac:dyDescent="0.25"/>
    <row r="2" spans="2:1025" ht="30" customHeight="1" thickBot="1" x14ac:dyDescent="0.25">
      <c r="B2" s="89" t="s">
        <v>194</v>
      </c>
      <c r="C2" s="90"/>
      <c r="D2" s="90"/>
      <c r="E2" s="90"/>
      <c r="F2" s="90"/>
      <c r="G2" s="90"/>
      <c r="H2" s="90"/>
      <c r="I2" s="90"/>
      <c r="J2" s="90"/>
      <c r="K2" s="91"/>
      <c r="L2" s="43"/>
      <c r="N2" s="93" t="s">
        <v>174</v>
      </c>
      <c r="O2" s="94"/>
      <c r="P2" s="95"/>
      <c r="Q2" s="96"/>
      <c r="T2" s="22" t="s">
        <v>179</v>
      </c>
      <c r="U2" s="97"/>
      <c r="V2" s="97"/>
      <c r="W2" s="97"/>
    </row>
    <row r="3" spans="2:1025" ht="15" x14ac:dyDescent="0.2">
      <c r="B3" s="23"/>
      <c r="M3" s="45"/>
      <c r="AA3" s="44"/>
      <c r="AB3" s="44"/>
      <c r="AC3" s="44"/>
      <c r="AD3" s="44"/>
      <c r="AE3" s="44"/>
      <c r="AF3" s="44"/>
    </row>
    <row r="4" spans="2:1025" ht="30" customHeight="1" x14ac:dyDescent="0.2">
      <c r="B4" s="101" t="s">
        <v>20</v>
      </c>
      <c r="C4" s="101"/>
      <c r="D4" s="101"/>
      <c r="E4" s="101"/>
      <c r="G4" s="45"/>
      <c r="H4" s="101" t="s">
        <v>21</v>
      </c>
      <c r="I4" s="101"/>
      <c r="J4" s="101"/>
      <c r="K4" s="101"/>
      <c r="M4" s="24"/>
      <c r="N4" s="101" t="s">
        <v>22</v>
      </c>
      <c r="O4" s="101"/>
      <c r="P4" s="101"/>
      <c r="Q4" s="101"/>
      <c r="S4" s="45"/>
      <c r="T4" s="101" t="s">
        <v>23</v>
      </c>
      <c r="U4" s="101"/>
      <c r="V4" s="101"/>
      <c r="W4" s="101"/>
      <c r="Y4" s="45"/>
      <c r="AA4" s="25" t="s">
        <v>144</v>
      </c>
      <c r="AB4" s="56" t="s">
        <v>151</v>
      </c>
      <c r="AC4" s="56" t="s">
        <v>152</v>
      </c>
      <c r="AD4" s="56" t="s">
        <v>180</v>
      </c>
      <c r="AE4" s="56" t="s">
        <v>24</v>
      </c>
      <c r="AF4" s="57" t="s">
        <v>25</v>
      </c>
    </row>
    <row r="5" spans="2:1025" s="23" customFormat="1" ht="24.95" customHeight="1" x14ac:dyDescent="0.2">
      <c r="B5" s="49" t="s">
        <v>0</v>
      </c>
      <c r="C5" s="49" t="s">
        <v>1</v>
      </c>
      <c r="D5" s="28" t="s">
        <v>150</v>
      </c>
      <c r="E5" s="49" t="s">
        <v>2</v>
      </c>
      <c r="F5" s="29"/>
      <c r="G5" s="24"/>
      <c r="H5" s="49" t="s">
        <v>0</v>
      </c>
      <c r="I5" s="49" t="s">
        <v>1</v>
      </c>
      <c r="J5" s="28" t="s">
        <v>150</v>
      </c>
      <c r="K5" s="49" t="s">
        <v>2</v>
      </c>
      <c r="L5" s="29"/>
      <c r="M5" s="45"/>
      <c r="N5" s="49" t="s">
        <v>0</v>
      </c>
      <c r="O5" s="49" t="s">
        <v>1</v>
      </c>
      <c r="P5" s="28" t="s">
        <v>150</v>
      </c>
      <c r="Q5" s="49" t="s">
        <v>2</v>
      </c>
      <c r="R5" s="29"/>
      <c r="S5" s="24"/>
      <c r="T5" s="49" t="s">
        <v>0</v>
      </c>
      <c r="U5" s="49" t="s">
        <v>1</v>
      </c>
      <c r="V5" s="28" t="s">
        <v>150</v>
      </c>
      <c r="W5" s="49" t="s">
        <v>2</v>
      </c>
      <c r="Y5" s="24"/>
      <c r="AA5" s="30" t="s">
        <v>26</v>
      </c>
      <c r="AB5" s="31" t="str">
        <f>SI(NB.VIDE(C6:C23)=18;"NON";"OUI")</f>
        <v>NON</v>
      </c>
      <c r="AC5" s="38"/>
      <c r="AD5" s="31" t="str">
        <f>SI(NB.VIDE(C6:C23)=18;0;NB.SI(D6:D23;"ü"))&amp;"/"&amp;18</f>
        <v>0/18</v>
      </c>
      <c r="AE5" s="32">
        <f>SI(NB.VIDE(C6:C23)=18;0;NB.SI(D6:D23;"ü"))/18</f>
        <v>0</v>
      </c>
      <c r="AF5" s="33" t="str">
        <f>SI(AE5&gt;=0,8;"«";"¶")</f>
        <v>¶</v>
      </c>
      <c r="AMD5" s="44"/>
      <c r="AME5" s="44"/>
      <c r="AMF5" s="44"/>
      <c r="AMG5" s="44"/>
      <c r="AMH5" s="44"/>
      <c r="AMI5" s="44"/>
      <c r="AMJ5" s="44"/>
      <c r="AMK5" s="44"/>
    </row>
    <row r="6" spans="2:1025" ht="24.95" customHeight="1" x14ac:dyDescent="0.2">
      <c r="B6" s="49">
        <v>1</v>
      </c>
      <c r="C6" s="34" t="str">
        <f>SIERREUR(SI($P$2="";""; INDEX(Tableau4[[Réponse 1]:[Réponse 19]];EQUIV($P$2&amp;" Violet "&amp;"1";Tableau4[Prénom Nom Série Fiche];0);B6));"")</f>
        <v/>
      </c>
      <c r="D6" s="13" t="str">
        <f t="shared" ref="D6:D23" si="0">SI(C6="";"";SI(C6=INDEX(Violet_1_réponses;B6);"ü";"L"))</f>
        <v/>
      </c>
      <c r="E6" s="34" t="s">
        <v>5</v>
      </c>
      <c r="F6" s="42" t="str">
        <f t="shared" ref="F6:F23" si="1">INDEX(Violet_1_réponses;B6)</f>
        <v>B</v>
      </c>
      <c r="G6" s="45"/>
      <c r="H6" s="49">
        <v>1</v>
      </c>
      <c r="I6" s="34" t="str">
        <f>SIERREUR(SI($P$2="";""; INDEX(Tableau4[[Réponse 1]:[Réponse 19]];EQUIV($P$2&amp;" Violet "&amp;"2";Tableau4[Prénom Nom Série Fiche];0);H6));"")</f>
        <v/>
      </c>
      <c r="J6" s="13" t="str">
        <f t="shared" ref="J6:J23" si="2">SI(I6="";"";SI(I6=INDEX(Violet_2_réponses;H6);"ü";"L"))</f>
        <v/>
      </c>
      <c r="K6" s="34" t="s">
        <v>5</v>
      </c>
      <c r="L6" s="42" t="str">
        <f t="shared" ref="L6:L23" si="3">INDEX(Violet_2_réponses;H6)</f>
        <v>B</v>
      </c>
      <c r="M6" s="45"/>
      <c r="N6" s="49">
        <v>1</v>
      </c>
      <c r="O6" s="34" t="str">
        <f>SIERREUR(SI($P$2="";""; INDEX(Tableau4[[Réponse 1]:[Réponse 19]];EQUIV($P$2&amp;" Violet "&amp;"3";Tableau4[Prénom Nom Série Fiche];0);N6));"")</f>
        <v/>
      </c>
      <c r="P6" s="13" t="str">
        <f t="shared" ref="P6:P23" si="4">SI(O6="";"";SI(O6=INDEX(Violet_3_réponses;N6);"ü";"L"))</f>
        <v/>
      </c>
      <c r="Q6" s="34" t="s">
        <v>5</v>
      </c>
      <c r="R6" s="42" t="str">
        <f t="shared" ref="R6:R23" si="5">INDEX(Violet_3_réponses;N6)</f>
        <v>B</v>
      </c>
      <c r="S6" s="45"/>
      <c r="T6" s="49">
        <v>1</v>
      </c>
      <c r="U6" s="34" t="str">
        <f>SIERREUR(SI($P$2="";""; INDEX(Tableau4[[Réponse 1]:[Réponse 19]];EQUIV($P$2&amp;" Violet "&amp;"4";Tableau4[Prénom Nom Série Fiche];0);T6));"")</f>
        <v/>
      </c>
      <c r="V6" s="13" t="str">
        <f t="shared" ref="V6:V23" si="6">SI(U6="";"";SI(U6=INDEX(Violet_4_réponses;T6);"ü";"L"))</f>
        <v/>
      </c>
      <c r="W6" s="34" t="s">
        <v>5</v>
      </c>
      <c r="X6" s="42" t="str">
        <f t="shared" ref="X6:X23" si="7">INDEX(Violet_4_réponses;T6)</f>
        <v>C</v>
      </c>
      <c r="Y6" s="45"/>
      <c r="AA6" s="30" t="s">
        <v>29</v>
      </c>
      <c r="AB6" s="31" t="str">
        <f>SI(NB.VIDE(I6:I23)=18;"NON";"OUI")</f>
        <v>NON</v>
      </c>
      <c r="AC6" s="39"/>
      <c r="AD6" s="31" t="str">
        <f>SI(NB.VIDE(I6:I23)=18;0;NB.SI(J6:J23;"ü"))&amp;"/"&amp;18</f>
        <v>0/18</v>
      </c>
      <c r="AE6" s="32">
        <f>SI(NB.VIDE(I6:I23)=18;0;NB.SI(J6:J23;"ü"))/18</f>
        <v>0</v>
      </c>
      <c r="AF6" s="33" t="str">
        <f t="shared" ref="AF6:AF12" si="8">SI(AE6&gt;=0,8;"«";"¶")</f>
        <v>¶</v>
      </c>
    </row>
    <row r="7" spans="2:1025" ht="24.95" customHeight="1" x14ac:dyDescent="0.2">
      <c r="B7" s="49" t="s">
        <v>3</v>
      </c>
      <c r="C7" s="34" t="str">
        <f>SIERREUR(SI($P$2="";""; INDEX(Tableau4[[Réponse 1]:[Réponse 19]];EQUIV($P$2&amp;" Violet "&amp;"1";Tableau4[Prénom Nom Série Fiche];0);B7));"")</f>
        <v/>
      </c>
      <c r="D7" s="13" t="str">
        <f t="shared" si="0"/>
        <v/>
      </c>
      <c r="E7" s="34" t="s">
        <v>5</v>
      </c>
      <c r="F7" s="42" t="str">
        <f t="shared" si="1"/>
        <v>B</v>
      </c>
      <c r="G7" s="45"/>
      <c r="H7" s="49" t="s">
        <v>3</v>
      </c>
      <c r="I7" s="34" t="str">
        <f>SIERREUR(SI($P$2="";""; INDEX(Tableau4[[Réponse 1]:[Réponse 19]];EQUIV($P$2&amp;" Violet "&amp;"2";Tableau4[Prénom Nom Série Fiche];0);H7));"")</f>
        <v/>
      </c>
      <c r="J7" s="13" t="str">
        <f t="shared" si="2"/>
        <v/>
      </c>
      <c r="K7" s="34" t="s">
        <v>5</v>
      </c>
      <c r="L7" s="42" t="str">
        <f t="shared" si="3"/>
        <v>C</v>
      </c>
      <c r="M7" s="45"/>
      <c r="N7" s="49" t="s">
        <v>3</v>
      </c>
      <c r="O7" s="34" t="str">
        <f>SIERREUR(SI($P$2="";""; INDEX(Tableau4[[Réponse 1]:[Réponse 19]];EQUIV($P$2&amp;" Violet "&amp;"3";Tableau4[Prénom Nom Série Fiche];0);N7));"")</f>
        <v/>
      </c>
      <c r="P7" s="13" t="str">
        <f t="shared" si="4"/>
        <v/>
      </c>
      <c r="Q7" s="34" t="s">
        <v>5</v>
      </c>
      <c r="R7" s="42" t="str">
        <f t="shared" si="5"/>
        <v>A</v>
      </c>
      <c r="S7" s="45"/>
      <c r="T7" s="49" t="s">
        <v>3</v>
      </c>
      <c r="U7" s="34" t="str">
        <f>SIERREUR(SI($P$2="";""; INDEX(Tableau4[[Réponse 1]:[Réponse 19]];EQUIV($P$2&amp;" Violet "&amp;"4";Tableau4[Prénom Nom Série Fiche];0);T7));"")</f>
        <v/>
      </c>
      <c r="V7" s="13" t="str">
        <f t="shared" si="6"/>
        <v/>
      </c>
      <c r="W7" s="34" t="s">
        <v>5</v>
      </c>
      <c r="X7" s="42" t="str">
        <f t="shared" si="7"/>
        <v>A</v>
      </c>
      <c r="Y7" s="45"/>
      <c r="AA7" s="30" t="s">
        <v>31</v>
      </c>
      <c r="AB7" s="31" t="str">
        <f>SI(NB.VIDE(O6:O23)=18;"NON";"OUI")</f>
        <v>NON</v>
      </c>
      <c r="AC7" s="39"/>
      <c r="AD7" s="31" t="str">
        <f>SI(NB.VIDE(O6:O23)=18;0;NB.SI(P6:P23;"ü"))&amp;"/"&amp;18</f>
        <v>0/18</v>
      </c>
      <c r="AE7" s="32">
        <f>SI(NB.VIDE(O6:O23)=18;0;NB.SI(P6:P23;"ü"))/18</f>
        <v>0</v>
      </c>
      <c r="AF7" s="33" t="str">
        <f t="shared" si="8"/>
        <v>¶</v>
      </c>
    </row>
    <row r="8" spans="2:1025" ht="24.95" customHeight="1" x14ac:dyDescent="0.2">
      <c r="B8" s="49" t="s">
        <v>4</v>
      </c>
      <c r="C8" s="34" t="str">
        <f>SIERREUR(SI($P$2="";""; INDEX(Tableau4[[Réponse 1]:[Réponse 19]];EQUIV($P$2&amp;" Violet "&amp;"1";Tableau4[Prénom Nom Série Fiche];0);B8));"")</f>
        <v/>
      </c>
      <c r="D8" s="13" t="str">
        <f t="shared" si="0"/>
        <v/>
      </c>
      <c r="E8" s="35" t="s">
        <v>5</v>
      </c>
      <c r="F8" s="42" t="str">
        <f t="shared" si="1"/>
        <v>A</v>
      </c>
      <c r="G8" s="45"/>
      <c r="H8" s="49" t="s">
        <v>4</v>
      </c>
      <c r="I8" s="34" t="str">
        <f>SIERREUR(SI($P$2="";""; INDEX(Tableau4[[Réponse 1]:[Réponse 19]];EQUIV($P$2&amp;" Violet "&amp;"2";Tableau4[Prénom Nom Série Fiche];0);H8));"")</f>
        <v/>
      </c>
      <c r="J8" s="13" t="str">
        <f t="shared" si="2"/>
        <v/>
      </c>
      <c r="K8" s="35" t="s">
        <v>5</v>
      </c>
      <c r="L8" s="42" t="str">
        <f t="shared" si="3"/>
        <v>A</v>
      </c>
      <c r="M8" s="45"/>
      <c r="N8" s="49" t="s">
        <v>4</v>
      </c>
      <c r="O8" s="34" t="str">
        <f>SIERREUR(SI($P$2="";""; INDEX(Tableau4[[Réponse 1]:[Réponse 19]];EQUIV($P$2&amp;" Violet "&amp;"3";Tableau4[Prénom Nom Série Fiche];0);N8));"")</f>
        <v/>
      </c>
      <c r="P8" s="13" t="str">
        <f t="shared" si="4"/>
        <v/>
      </c>
      <c r="Q8" s="35" t="s">
        <v>5</v>
      </c>
      <c r="R8" s="42" t="str">
        <f t="shared" si="5"/>
        <v>B</v>
      </c>
      <c r="S8" s="45"/>
      <c r="T8" s="49" t="s">
        <v>4</v>
      </c>
      <c r="U8" s="34" t="str">
        <f>SIERREUR(SI($P$2="";""; INDEX(Tableau4[[Réponse 1]:[Réponse 19]];EQUIV($P$2&amp;" Violet "&amp;"4";Tableau4[Prénom Nom Série Fiche];0);T8));"")</f>
        <v/>
      </c>
      <c r="V8" s="13" t="str">
        <f t="shared" si="6"/>
        <v/>
      </c>
      <c r="W8" s="35" t="s">
        <v>5</v>
      </c>
      <c r="X8" s="42" t="str">
        <f t="shared" si="7"/>
        <v>C</v>
      </c>
      <c r="Y8" s="45"/>
      <c r="AA8" s="36" t="s">
        <v>32</v>
      </c>
      <c r="AB8" s="31" t="str">
        <f>SI(NB.VIDE(U6:U23)=18;"NON";"OUI")</f>
        <v>NON</v>
      </c>
      <c r="AC8" s="39"/>
      <c r="AD8" s="31" t="str">
        <f>SI(NB.VIDE(U6:U23)=18;0;NB.SI(V6:V23;"ü"))&amp;"/"&amp;18</f>
        <v>0/18</v>
      </c>
      <c r="AE8" s="32">
        <f>SI(NB.VIDE(U6:U23)=18;0;NB.SI(V6:V23;"ü"))/18</f>
        <v>0</v>
      </c>
      <c r="AF8" s="33" t="str">
        <f t="shared" si="8"/>
        <v>¶</v>
      </c>
    </row>
    <row r="9" spans="2:1025" ht="24.95" customHeight="1" x14ac:dyDescent="0.2">
      <c r="B9" s="49" t="s">
        <v>6</v>
      </c>
      <c r="C9" s="34" t="str">
        <f>SIERREUR(SI($P$2="";""; INDEX(Tableau4[[Réponse 1]:[Réponse 19]];EQUIV($P$2&amp;" Violet "&amp;"1";Tableau4[Prénom Nom Série Fiche];0);B9));"")</f>
        <v/>
      </c>
      <c r="D9" s="13" t="str">
        <f t="shared" si="0"/>
        <v/>
      </c>
      <c r="E9" s="35" t="s">
        <v>5</v>
      </c>
      <c r="F9" s="42" t="str">
        <f t="shared" si="1"/>
        <v>B</v>
      </c>
      <c r="G9" s="45"/>
      <c r="H9" s="49" t="s">
        <v>6</v>
      </c>
      <c r="I9" s="34" t="str">
        <f>SIERREUR(SI($P$2="";""; INDEX(Tableau4[[Réponse 1]:[Réponse 19]];EQUIV($P$2&amp;" Violet "&amp;"2";Tableau4[Prénom Nom Série Fiche];0);H9));"")</f>
        <v/>
      </c>
      <c r="J9" s="13" t="str">
        <f t="shared" si="2"/>
        <v/>
      </c>
      <c r="K9" s="35" t="s">
        <v>5</v>
      </c>
      <c r="L9" s="42" t="str">
        <f t="shared" si="3"/>
        <v>C</v>
      </c>
      <c r="M9" s="45"/>
      <c r="N9" s="49" t="s">
        <v>6</v>
      </c>
      <c r="O9" s="34" t="str">
        <f>SIERREUR(SI($P$2="";""; INDEX(Tableau4[[Réponse 1]:[Réponse 19]];EQUIV($P$2&amp;" Violet "&amp;"3";Tableau4[Prénom Nom Série Fiche];0);N9));"")</f>
        <v/>
      </c>
      <c r="P9" s="13" t="str">
        <f t="shared" si="4"/>
        <v/>
      </c>
      <c r="Q9" s="35" t="s">
        <v>5</v>
      </c>
      <c r="R9" s="42" t="str">
        <f t="shared" si="5"/>
        <v>A</v>
      </c>
      <c r="S9" s="45"/>
      <c r="T9" s="49" t="s">
        <v>6</v>
      </c>
      <c r="U9" s="34" t="str">
        <f>SIERREUR(SI($P$2="";""; INDEX(Tableau4[[Réponse 1]:[Réponse 19]];EQUIV($P$2&amp;" Violet "&amp;"4";Tableau4[Prénom Nom Série Fiche];0);T9));"")</f>
        <v/>
      </c>
      <c r="V9" s="13" t="str">
        <f t="shared" si="6"/>
        <v/>
      </c>
      <c r="W9" s="35" t="s">
        <v>5</v>
      </c>
      <c r="X9" s="42" t="str">
        <f t="shared" si="7"/>
        <v>B</v>
      </c>
      <c r="Y9" s="45"/>
      <c r="AA9" s="30" t="s">
        <v>33</v>
      </c>
      <c r="AB9" s="31" t="str">
        <f>SI(NB.VIDE(C30:C47)=18;"NON";"OUI")</f>
        <v>NON</v>
      </c>
      <c r="AC9" s="39"/>
      <c r="AD9" s="31" t="str">
        <f>SI(NB.VIDE(C30:C47)=18;0;NB.SI(D30:D47;"ü"))&amp;"/"&amp;18</f>
        <v>0/18</v>
      </c>
      <c r="AE9" s="32">
        <f>SI(NB.VIDE(C30:C47)=18;0;NB.SI(D30:D47;"ü"))/18</f>
        <v>0</v>
      </c>
      <c r="AF9" s="33" t="str">
        <f t="shared" si="8"/>
        <v>¶</v>
      </c>
    </row>
    <row r="10" spans="2:1025" ht="24.95" customHeight="1" x14ac:dyDescent="0.2">
      <c r="B10" s="49" t="s">
        <v>7</v>
      </c>
      <c r="C10" s="34" t="str">
        <f>SIERREUR(SI($P$2="";""; INDEX(Tableau4[[Réponse 1]:[Réponse 19]];EQUIV($P$2&amp;" Violet "&amp;"1";Tableau4[Prénom Nom Série Fiche];0);B10));"")</f>
        <v/>
      </c>
      <c r="D10" s="13" t="str">
        <f t="shared" si="0"/>
        <v/>
      </c>
      <c r="E10" s="35" t="s">
        <v>5</v>
      </c>
      <c r="F10" s="42" t="str">
        <f t="shared" si="1"/>
        <v>C</v>
      </c>
      <c r="G10" s="45"/>
      <c r="H10" s="49" t="s">
        <v>7</v>
      </c>
      <c r="I10" s="34" t="str">
        <f>SIERREUR(SI($P$2="";""; INDEX(Tableau4[[Réponse 1]:[Réponse 19]];EQUIV($P$2&amp;" Violet "&amp;"2";Tableau4[Prénom Nom Série Fiche];0);H10));"")</f>
        <v/>
      </c>
      <c r="J10" s="13" t="str">
        <f t="shared" si="2"/>
        <v/>
      </c>
      <c r="K10" s="35" t="s">
        <v>5</v>
      </c>
      <c r="L10" s="42" t="str">
        <f t="shared" si="3"/>
        <v>C</v>
      </c>
      <c r="M10" s="45"/>
      <c r="N10" s="49" t="s">
        <v>7</v>
      </c>
      <c r="O10" s="34" t="str">
        <f>SIERREUR(SI($P$2="";""; INDEX(Tableau4[[Réponse 1]:[Réponse 19]];EQUIV($P$2&amp;" Violet "&amp;"3";Tableau4[Prénom Nom Série Fiche];0);N10));"")</f>
        <v/>
      </c>
      <c r="P10" s="13" t="str">
        <f t="shared" si="4"/>
        <v/>
      </c>
      <c r="Q10" s="35" t="s">
        <v>5</v>
      </c>
      <c r="R10" s="42" t="str">
        <f t="shared" si="5"/>
        <v>A</v>
      </c>
      <c r="S10" s="45"/>
      <c r="T10" s="49" t="s">
        <v>7</v>
      </c>
      <c r="U10" s="34" t="str">
        <f>SIERREUR(SI($P$2="";""; INDEX(Tableau4[[Réponse 1]:[Réponse 19]];EQUIV($P$2&amp;" Violet "&amp;"4";Tableau4[Prénom Nom Série Fiche];0);T10));"")</f>
        <v/>
      </c>
      <c r="V10" s="13" t="str">
        <f t="shared" si="6"/>
        <v/>
      </c>
      <c r="W10" s="35" t="s">
        <v>5</v>
      </c>
      <c r="X10" s="42" t="str">
        <f t="shared" si="7"/>
        <v>A</v>
      </c>
      <c r="Y10" s="45"/>
      <c r="AA10" s="30" t="s">
        <v>34</v>
      </c>
      <c r="AB10" s="31" t="str">
        <f>SI(NB.VIDE(I30:I47)=18;"NON";"OUI")</f>
        <v>NON</v>
      </c>
      <c r="AC10" s="39"/>
      <c r="AD10" s="31" t="str">
        <f>SI(NB.VIDE(I30:I47)=18;0;NB.SI(J30:J47;"ü"))&amp;"/"&amp;18</f>
        <v>0/18</v>
      </c>
      <c r="AE10" s="32">
        <f>SI(NB.VIDE(I30:I47)=18;0;NB.SI(J30:J47;"ü"))/18</f>
        <v>0</v>
      </c>
      <c r="AF10" s="33" t="str">
        <f t="shared" si="8"/>
        <v>¶</v>
      </c>
    </row>
    <row r="11" spans="2:1025" ht="24.95" customHeight="1" x14ac:dyDescent="0.2">
      <c r="B11" s="49" t="s">
        <v>8</v>
      </c>
      <c r="C11" s="34" t="str">
        <f>SIERREUR(SI($P$2="";""; INDEX(Tableau4[[Réponse 1]:[Réponse 19]];EQUIV($P$2&amp;" Violet "&amp;"1";Tableau4[Prénom Nom Série Fiche];0);B11));"")</f>
        <v/>
      </c>
      <c r="D11" s="13" t="str">
        <f t="shared" si="0"/>
        <v/>
      </c>
      <c r="E11" s="35" t="s">
        <v>5</v>
      </c>
      <c r="F11" s="42" t="str">
        <f t="shared" si="1"/>
        <v>C</v>
      </c>
      <c r="G11" s="45"/>
      <c r="H11" s="49" t="s">
        <v>8</v>
      </c>
      <c r="I11" s="34" t="str">
        <f>SIERREUR(SI($P$2="";""; INDEX(Tableau4[[Réponse 1]:[Réponse 19]];EQUIV($P$2&amp;" Violet "&amp;"2";Tableau4[Prénom Nom Série Fiche];0);H11));"")</f>
        <v/>
      </c>
      <c r="J11" s="13" t="str">
        <f t="shared" si="2"/>
        <v/>
      </c>
      <c r="K11" s="35" t="s">
        <v>5</v>
      </c>
      <c r="L11" s="42" t="str">
        <f t="shared" si="3"/>
        <v>B</v>
      </c>
      <c r="M11" s="45"/>
      <c r="N11" s="49" t="s">
        <v>8</v>
      </c>
      <c r="O11" s="34" t="str">
        <f>SIERREUR(SI($P$2="";""; INDEX(Tableau4[[Réponse 1]:[Réponse 19]];EQUIV($P$2&amp;" Violet "&amp;"3";Tableau4[Prénom Nom Série Fiche];0);N11));"")</f>
        <v/>
      </c>
      <c r="P11" s="13" t="str">
        <f t="shared" si="4"/>
        <v/>
      </c>
      <c r="Q11" s="35" t="s">
        <v>5</v>
      </c>
      <c r="R11" s="42" t="str">
        <f t="shared" si="5"/>
        <v>B</v>
      </c>
      <c r="S11" s="45"/>
      <c r="T11" s="49" t="s">
        <v>8</v>
      </c>
      <c r="U11" s="34" t="str">
        <f>SIERREUR(SI($P$2="";""; INDEX(Tableau4[[Réponse 1]:[Réponse 19]];EQUIV($P$2&amp;" Violet "&amp;"4";Tableau4[Prénom Nom Série Fiche];0);T11));"")</f>
        <v/>
      </c>
      <c r="V11" s="13" t="str">
        <f t="shared" si="6"/>
        <v/>
      </c>
      <c r="W11" s="35" t="s">
        <v>5</v>
      </c>
      <c r="X11" s="42" t="str">
        <f t="shared" si="7"/>
        <v>B</v>
      </c>
      <c r="Y11" s="45"/>
      <c r="AA11" s="30" t="s">
        <v>35</v>
      </c>
      <c r="AB11" s="31" t="str">
        <f>SI(NB.VIDE(O30:O47)=18;"NON";"OUI")</f>
        <v>NON</v>
      </c>
      <c r="AC11" s="39"/>
      <c r="AD11" s="31" t="str">
        <f>SI(NB.VIDE(O30:O47)=18;0;NB.SI(P30:P47;"ü"))&amp;"/"&amp;18</f>
        <v>0/18</v>
      </c>
      <c r="AE11" s="32">
        <f>SI(NB.VIDE(O30:O47)=18;0;NB.SI(P30:P47;"ü"))/18</f>
        <v>0</v>
      </c>
      <c r="AF11" s="33" t="str">
        <f t="shared" si="8"/>
        <v>¶</v>
      </c>
    </row>
    <row r="12" spans="2:1025" ht="24.95" customHeight="1" x14ac:dyDescent="0.2">
      <c r="B12" s="49" t="s">
        <v>9</v>
      </c>
      <c r="C12" s="34" t="str">
        <f>SIERREUR(SI($P$2="";""; INDEX(Tableau4[[Réponse 1]:[Réponse 19]];EQUIV($P$2&amp;" Violet "&amp;"1";Tableau4[Prénom Nom Série Fiche];0);B12));"")</f>
        <v/>
      </c>
      <c r="D12" s="13" t="str">
        <f t="shared" si="0"/>
        <v/>
      </c>
      <c r="E12" s="35" t="s">
        <v>5</v>
      </c>
      <c r="F12" s="42" t="str">
        <f t="shared" si="1"/>
        <v>C</v>
      </c>
      <c r="G12" s="45"/>
      <c r="H12" s="49" t="s">
        <v>9</v>
      </c>
      <c r="I12" s="34" t="str">
        <f>SIERREUR(SI($P$2="";""; INDEX(Tableau4[[Réponse 1]:[Réponse 19]];EQUIV($P$2&amp;" Violet "&amp;"2";Tableau4[Prénom Nom Série Fiche];0);H12));"")</f>
        <v/>
      </c>
      <c r="J12" s="13" t="str">
        <f t="shared" si="2"/>
        <v/>
      </c>
      <c r="K12" s="35" t="s">
        <v>5</v>
      </c>
      <c r="L12" s="42" t="str">
        <f t="shared" si="3"/>
        <v>A</v>
      </c>
      <c r="M12" s="45"/>
      <c r="N12" s="49" t="s">
        <v>9</v>
      </c>
      <c r="O12" s="34" t="str">
        <f>SIERREUR(SI($P$2="";""; INDEX(Tableau4[[Réponse 1]:[Réponse 19]];EQUIV($P$2&amp;" Violet "&amp;"3";Tableau4[Prénom Nom Série Fiche];0);N12));"")</f>
        <v/>
      </c>
      <c r="P12" s="13" t="str">
        <f t="shared" si="4"/>
        <v/>
      </c>
      <c r="Q12" s="35" t="s">
        <v>5</v>
      </c>
      <c r="R12" s="42" t="str">
        <f t="shared" si="5"/>
        <v>B</v>
      </c>
      <c r="S12" s="45"/>
      <c r="T12" s="49" t="s">
        <v>9</v>
      </c>
      <c r="U12" s="34" t="str">
        <f>SIERREUR(SI($P$2="";""; INDEX(Tableau4[[Réponse 1]:[Réponse 19]];EQUIV($P$2&amp;" Violet "&amp;"4";Tableau4[Prénom Nom Série Fiche];0);T12));"")</f>
        <v/>
      </c>
      <c r="V12" s="13" t="str">
        <f t="shared" si="6"/>
        <v/>
      </c>
      <c r="W12" s="35" t="s">
        <v>5</v>
      </c>
      <c r="X12" s="42" t="str">
        <f t="shared" si="7"/>
        <v>B</v>
      </c>
      <c r="Y12" s="45"/>
      <c r="AA12" s="30" t="s">
        <v>36</v>
      </c>
      <c r="AB12" s="31" t="str">
        <f>SI(NB.VIDE(U30:U47)=18;"NON";"OUI")</f>
        <v>NON</v>
      </c>
      <c r="AC12" s="39"/>
      <c r="AD12" s="31" t="str">
        <f>SI(NB.VIDE(U30:U47)=18;0;NB.SI(V30:V47;"ü"))&amp;"/"&amp;18</f>
        <v>0/18</v>
      </c>
      <c r="AE12" s="32">
        <f>SI(NB.VIDE(U30:U47)=18;0;NB.SI(V30:V47;"ü"))/18</f>
        <v>0</v>
      </c>
      <c r="AF12" s="33" t="str">
        <f t="shared" si="8"/>
        <v>¶</v>
      </c>
    </row>
    <row r="13" spans="2:1025" ht="24.95" customHeight="1" x14ac:dyDescent="0.2">
      <c r="B13" s="49" t="s">
        <v>10</v>
      </c>
      <c r="C13" s="34" t="str">
        <f>SIERREUR(SI($P$2="";""; INDEX(Tableau4[[Réponse 1]:[Réponse 19]];EQUIV($P$2&amp;" Violet "&amp;"1";Tableau4[Prénom Nom Série Fiche];0);B13));"")</f>
        <v/>
      </c>
      <c r="D13" s="13" t="str">
        <f t="shared" si="0"/>
        <v/>
      </c>
      <c r="E13" s="35" t="s">
        <v>5</v>
      </c>
      <c r="F13" s="42" t="str">
        <f t="shared" si="1"/>
        <v>B</v>
      </c>
      <c r="G13" s="45"/>
      <c r="H13" s="49" t="s">
        <v>10</v>
      </c>
      <c r="I13" s="34" t="str">
        <f>SIERREUR(SI($P$2="";""; INDEX(Tableau4[[Réponse 1]:[Réponse 19]];EQUIV($P$2&amp;" Violet "&amp;"2";Tableau4[Prénom Nom Série Fiche];0);H13));"")</f>
        <v/>
      </c>
      <c r="J13" s="13" t="str">
        <f t="shared" si="2"/>
        <v/>
      </c>
      <c r="K13" s="35" t="s">
        <v>5</v>
      </c>
      <c r="L13" s="42" t="str">
        <f t="shared" si="3"/>
        <v>C</v>
      </c>
      <c r="M13" s="45"/>
      <c r="N13" s="49" t="s">
        <v>10</v>
      </c>
      <c r="O13" s="34" t="str">
        <f>SIERREUR(SI($P$2="";""; INDEX(Tableau4[[Réponse 1]:[Réponse 19]];EQUIV($P$2&amp;" Violet "&amp;"3";Tableau4[Prénom Nom Série Fiche];0);N13));"")</f>
        <v/>
      </c>
      <c r="P13" s="13" t="str">
        <f t="shared" si="4"/>
        <v/>
      </c>
      <c r="Q13" s="35" t="s">
        <v>5</v>
      </c>
      <c r="R13" s="42" t="str">
        <f t="shared" si="5"/>
        <v>B</v>
      </c>
      <c r="S13" s="45"/>
      <c r="T13" s="49" t="s">
        <v>10</v>
      </c>
      <c r="U13" s="34" t="str">
        <f>SIERREUR(SI($P$2="";""; INDEX(Tableau4[[Réponse 1]:[Réponse 19]];EQUIV($P$2&amp;" Violet "&amp;"4";Tableau4[Prénom Nom Série Fiche];0);T13));"")</f>
        <v/>
      </c>
      <c r="V13" s="13" t="str">
        <f t="shared" si="6"/>
        <v/>
      </c>
      <c r="W13" s="35" t="s">
        <v>5</v>
      </c>
      <c r="X13" s="42" t="str">
        <f t="shared" si="7"/>
        <v>C</v>
      </c>
      <c r="Y13" s="45"/>
      <c r="AB13" s="42"/>
    </row>
    <row r="14" spans="2:1025" ht="24.95" customHeight="1" x14ac:dyDescent="0.2">
      <c r="B14" s="49" t="s">
        <v>11</v>
      </c>
      <c r="C14" s="34" t="str">
        <f>SIERREUR(SI($P$2="";""; INDEX(Tableau4[[Réponse 1]:[Réponse 19]];EQUIV($P$2&amp;" Violet "&amp;"1";Tableau4[Prénom Nom Série Fiche];0);B14));"")</f>
        <v/>
      </c>
      <c r="D14" s="13" t="str">
        <f t="shared" si="0"/>
        <v/>
      </c>
      <c r="E14" s="35" t="s">
        <v>5</v>
      </c>
      <c r="F14" s="42" t="str">
        <f t="shared" si="1"/>
        <v>C</v>
      </c>
      <c r="G14" s="45"/>
      <c r="H14" s="49" t="s">
        <v>11</v>
      </c>
      <c r="I14" s="34" t="str">
        <f>SIERREUR(SI($P$2="";""; INDEX(Tableau4[[Réponse 1]:[Réponse 19]];EQUIV($P$2&amp;" Violet "&amp;"2";Tableau4[Prénom Nom Série Fiche];0);H14));"")</f>
        <v/>
      </c>
      <c r="J14" s="13" t="str">
        <f t="shared" si="2"/>
        <v/>
      </c>
      <c r="K14" s="35" t="s">
        <v>5</v>
      </c>
      <c r="L14" s="42" t="str">
        <f t="shared" si="3"/>
        <v>A</v>
      </c>
      <c r="M14" s="45"/>
      <c r="N14" s="49" t="s">
        <v>11</v>
      </c>
      <c r="O14" s="34" t="str">
        <f>SIERREUR(SI($P$2="";""; INDEX(Tableau4[[Réponse 1]:[Réponse 19]];EQUIV($P$2&amp;" Violet "&amp;"3";Tableau4[Prénom Nom Série Fiche];0);N14));"")</f>
        <v/>
      </c>
      <c r="P14" s="13" t="str">
        <f t="shared" si="4"/>
        <v/>
      </c>
      <c r="Q14" s="35" t="s">
        <v>5</v>
      </c>
      <c r="R14" s="42" t="str">
        <f t="shared" si="5"/>
        <v>C</v>
      </c>
      <c r="S14" s="45"/>
      <c r="T14" s="49" t="s">
        <v>11</v>
      </c>
      <c r="U14" s="34" t="str">
        <f>SIERREUR(SI($P$2="";""; INDEX(Tableau4[[Réponse 1]:[Réponse 19]];EQUIV($P$2&amp;" Violet "&amp;"4";Tableau4[Prénom Nom Série Fiche];0);T14));"")</f>
        <v/>
      </c>
      <c r="V14" s="13" t="str">
        <f t="shared" si="6"/>
        <v/>
      </c>
      <c r="W14" s="35" t="s">
        <v>5</v>
      </c>
      <c r="X14" s="42" t="str">
        <f t="shared" si="7"/>
        <v>B</v>
      </c>
      <c r="Y14" s="45"/>
      <c r="AA14" s="92" t="s">
        <v>143</v>
      </c>
      <c r="AB14" s="92"/>
      <c r="AC14" s="92"/>
      <c r="AD14" s="92"/>
      <c r="AE14" s="92"/>
      <c r="AF14" s="92"/>
    </row>
    <row r="15" spans="2:1025" ht="24.95" customHeight="1" x14ac:dyDescent="0.2">
      <c r="B15" s="49" t="s">
        <v>12</v>
      </c>
      <c r="C15" s="34" t="str">
        <f>SIERREUR(SI($P$2="";""; INDEX(Tableau4[[Réponse 1]:[Réponse 19]];EQUIV($P$2&amp;" Violet "&amp;"1";Tableau4[Prénom Nom Série Fiche];0);B15));"")</f>
        <v/>
      </c>
      <c r="D15" s="13" t="str">
        <f t="shared" si="0"/>
        <v/>
      </c>
      <c r="E15" s="35" t="s">
        <v>5</v>
      </c>
      <c r="F15" s="42" t="str">
        <f t="shared" si="1"/>
        <v>C</v>
      </c>
      <c r="G15" s="45"/>
      <c r="H15" s="49" t="s">
        <v>12</v>
      </c>
      <c r="I15" s="34" t="str">
        <f>SIERREUR(SI($P$2="";""; INDEX(Tableau4[[Réponse 1]:[Réponse 19]];EQUIV($P$2&amp;" Violet "&amp;"2";Tableau4[Prénom Nom Série Fiche];0);H15));"")</f>
        <v/>
      </c>
      <c r="J15" s="13" t="str">
        <f t="shared" si="2"/>
        <v/>
      </c>
      <c r="K15" s="35" t="s">
        <v>5</v>
      </c>
      <c r="L15" s="42" t="str">
        <f t="shared" si="3"/>
        <v>C</v>
      </c>
      <c r="M15" s="45"/>
      <c r="N15" s="49" t="s">
        <v>12</v>
      </c>
      <c r="O15" s="34" t="str">
        <f>SIERREUR(SI($P$2="";""; INDEX(Tableau4[[Réponse 1]:[Réponse 19]];EQUIV($P$2&amp;" Violet "&amp;"3";Tableau4[Prénom Nom Série Fiche];0);N15));"")</f>
        <v/>
      </c>
      <c r="P15" s="13" t="str">
        <f t="shared" si="4"/>
        <v/>
      </c>
      <c r="Q15" s="35" t="s">
        <v>5</v>
      </c>
      <c r="R15" s="42" t="str">
        <f t="shared" si="5"/>
        <v>A</v>
      </c>
      <c r="S15" s="45"/>
      <c r="T15" s="49" t="s">
        <v>12</v>
      </c>
      <c r="U15" s="34" t="str">
        <f>SIERREUR(SI($P$2="";""; INDEX(Tableau4[[Réponse 1]:[Réponse 19]];EQUIV($P$2&amp;" Violet "&amp;"4";Tableau4[Prénom Nom Série Fiche];0);T15));"")</f>
        <v/>
      </c>
      <c r="V15" s="13" t="str">
        <f t="shared" si="6"/>
        <v/>
      </c>
      <c r="W15" s="35" t="s">
        <v>5</v>
      </c>
      <c r="X15" s="42" t="str">
        <f t="shared" si="7"/>
        <v>A</v>
      </c>
      <c r="Y15" s="45"/>
      <c r="AA15" s="80"/>
      <c r="AB15" s="81"/>
      <c r="AC15" s="81"/>
      <c r="AD15" s="81"/>
      <c r="AE15" s="81"/>
      <c r="AF15" s="82"/>
    </row>
    <row r="16" spans="2:1025" ht="24.95" customHeight="1" x14ac:dyDescent="0.2">
      <c r="B16" s="49" t="s">
        <v>13</v>
      </c>
      <c r="C16" s="34" t="str">
        <f>SIERREUR(SI($P$2="";""; INDEX(Tableau4[[Réponse 1]:[Réponse 19]];EQUIV($P$2&amp;" Violet "&amp;"1";Tableau4[Prénom Nom Série Fiche];0);B16));"")</f>
        <v/>
      </c>
      <c r="D16" s="13" t="str">
        <f t="shared" si="0"/>
        <v/>
      </c>
      <c r="E16" s="49" t="s">
        <v>5</v>
      </c>
      <c r="F16" s="42" t="str">
        <f t="shared" si="1"/>
        <v>A</v>
      </c>
      <c r="G16" s="45"/>
      <c r="H16" s="49" t="s">
        <v>13</v>
      </c>
      <c r="I16" s="34" t="str">
        <f>SIERREUR(SI($P$2="";""; INDEX(Tableau4[[Réponse 1]:[Réponse 19]];EQUIV($P$2&amp;" Violet "&amp;"2";Tableau4[Prénom Nom Série Fiche];0);H16));"")</f>
        <v/>
      </c>
      <c r="J16" s="13" t="str">
        <f t="shared" si="2"/>
        <v/>
      </c>
      <c r="K16" s="49" t="s">
        <v>5</v>
      </c>
      <c r="L16" s="42" t="str">
        <f t="shared" si="3"/>
        <v>C</v>
      </c>
      <c r="M16" s="45"/>
      <c r="N16" s="49" t="s">
        <v>13</v>
      </c>
      <c r="O16" s="34" t="str">
        <f>SIERREUR(SI($P$2="";""; INDEX(Tableau4[[Réponse 1]:[Réponse 19]];EQUIV($P$2&amp;" Violet "&amp;"3";Tableau4[Prénom Nom Série Fiche];0);N16));"")</f>
        <v/>
      </c>
      <c r="P16" s="13" t="str">
        <f t="shared" si="4"/>
        <v/>
      </c>
      <c r="Q16" s="49" t="s">
        <v>5</v>
      </c>
      <c r="R16" s="42" t="str">
        <f t="shared" si="5"/>
        <v>C</v>
      </c>
      <c r="S16" s="45"/>
      <c r="T16" s="49" t="s">
        <v>13</v>
      </c>
      <c r="U16" s="34" t="str">
        <f>SIERREUR(SI($P$2="";""; INDEX(Tableau4[[Réponse 1]:[Réponse 19]];EQUIV($P$2&amp;" Violet "&amp;"4";Tableau4[Prénom Nom Série Fiche];0);T16));"")</f>
        <v/>
      </c>
      <c r="V16" s="13" t="str">
        <f t="shared" si="6"/>
        <v/>
      </c>
      <c r="W16" s="49" t="s">
        <v>5</v>
      </c>
      <c r="X16" s="42" t="str">
        <f t="shared" si="7"/>
        <v>C</v>
      </c>
      <c r="Y16" s="45"/>
      <c r="AA16" s="83"/>
      <c r="AB16" s="84"/>
      <c r="AC16" s="84"/>
      <c r="AD16" s="84"/>
      <c r="AE16" s="84"/>
      <c r="AF16" s="85"/>
    </row>
    <row r="17" spans="2:32" ht="24.95" customHeight="1" x14ac:dyDescent="0.2">
      <c r="B17" s="49" t="s">
        <v>14</v>
      </c>
      <c r="C17" s="34" t="str">
        <f>SIERREUR(SI($P$2="";""; INDEX(Tableau4[[Réponse 1]:[Réponse 19]];EQUIV($P$2&amp;" Violet "&amp;"1";Tableau4[Prénom Nom Série Fiche];0);B17));"")</f>
        <v/>
      </c>
      <c r="D17" s="13" t="str">
        <f t="shared" si="0"/>
        <v/>
      </c>
      <c r="E17" s="34" t="s">
        <v>5</v>
      </c>
      <c r="F17" s="42" t="str">
        <f t="shared" si="1"/>
        <v>B</v>
      </c>
      <c r="G17" s="45"/>
      <c r="H17" s="49" t="s">
        <v>14</v>
      </c>
      <c r="I17" s="34" t="str">
        <f>SIERREUR(SI($P$2="";""; INDEX(Tableau4[[Réponse 1]:[Réponse 19]];EQUIV($P$2&amp;" Violet "&amp;"2";Tableau4[Prénom Nom Série Fiche];0);H17));"")</f>
        <v/>
      </c>
      <c r="J17" s="13" t="str">
        <f t="shared" si="2"/>
        <v/>
      </c>
      <c r="K17" s="34" t="s">
        <v>5</v>
      </c>
      <c r="L17" s="42" t="str">
        <f t="shared" si="3"/>
        <v>B</v>
      </c>
      <c r="M17" s="45"/>
      <c r="N17" s="49" t="s">
        <v>14</v>
      </c>
      <c r="O17" s="34" t="str">
        <f>SIERREUR(SI($P$2="";""; INDEX(Tableau4[[Réponse 1]:[Réponse 19]];EQUIV($P$2&amp;" Violet "&amp;"3";Tableau4[Prénom Nom Série Fiche];0);N17));"")</f>
        <v/>
      </c>
      <c r="P17" s="13" t="str">
        <f t="shared" si="4"/>
        <v/>
      </c>
      <c r="Q17" s="34" t="s">
        <v>5</v>
      </c>
      <c r="R17" s="42" t="str">
        <f t="shared" si="5"/>
        <v>C</v>
      </c>
      <c r="S17" s="45"/>
      <c r="T17" s="49" t="s">
        <v>14</v>
      </c>
      <c r="U17" s="34" t="str">
        <f>SIERREUR(SI($P$2="";""; INDEX(Tableau4[[Réponse 1]:[Réponse 19]];EQUIV($P$2&amp;" Violet "&amp;"4";Tableau4[Prénom Nom Série Fiche];0);T17));"")</f>
        <v/>
      </c>
      <c r="V17" s="13" t="str">
        <f t="shared" si="6"/>
        <v/>
      </c>
      <c r="W17" s="34" t="s">
        <v>5</v>
      </c>
      <c r="X17" s="42" t="str">
        <f t="shared" si="7"/>
        <v>A</v>
      </c>
      <c r="Y17" s="45"/>
      <c r="AA17" s="86"/>
      <c r="AB17" s="87"/>
      <c r="AC17" s="87"/>
      <c r="AD17" s="87"/>
      <c r="AE17" s="87"/>
      <c r="AF17" s="88"/>
    </row>
    <row r="18" spans="2:32" ht="24.95" customHeight="1" x14ac:dyDescent="0.2">
      <c r="B18" s="49" t="s">
        <v>15</v>
      </c>
      <c r="C18" s="34" t="str">
        <f>SIERREUR(SI($P$2="";""; INDEX(Tableau4[[Réponse 1]:[Réponse 19]];EQUIV($P$2&amp;" Violet "&amp;"1";Tableau4[Prénom Nom Série Fiche];0);B18));"")</f>
        <v/>
      </c>
      <c r="D18" s="13" t="str">
        <f t="shared" si="0"/>
        <v/>
      </c>
      <c r="E18" s="34"/>
      <c r="F18" s="42" t="str">
        <f t="shared" si="1"/>
        <v>C</v>
      </c>
      <c r="G18" s="45"/>
      <c r="H18" s="49" t="s">
        <v>15</v>
      </c>
      <c r="I18" s="34" t="str">
        <f>SIERREUR(SI($P$2="";""; INDEX(Tableau4[[Réponse 1]:[Réponse 19]];EQUIV($P$2&amp;" Violet "&amp;"2";Tableau4[Prénom Nom Série Fiche];0);H18));"")</f>
        <v/>
      </c>
      <c r="J18" s="13" t="str">
        <f t="shared" si="2"/>
        <v/>
      </c>
      <c r="K18" s="34"/>
      <c r="L18" s="42" t="str">
        <f t="shared" si="3"/>
        <v>A</v>
      </c>
      <c r="M18" s="45"/>
      <c r="N18" s="49" t="s">
        <v>15</v>
      </c>
      <c r="O18" s="34" t="str">
        <f>SIERREUR(SI($P$2="";""; INDEX(Tableau4[[Réponse 1]:[Réponse 19]];EQUIV($P$2&amp;" Violet "&amp;"3";Tableau4[Prénom Nom Série Fiche];0);N18));"")</f>
        <v/>
      </c>
      <c r="P18" s="13" t="str">
        <f t="shared" si="4"/>
        <v/>
      </c>
      <c r="Q18" s="34"/>
      <c r="R18" s="42" t="str">
        <f t="shared" si="5"/>
        <v>A</v>
      </c>
      <c r="S18" s="45"/>
      <c r="T18" s="49" t="s">
        <v>15</v>
      </c>
      <c r="U18" s="34" t="str">
        <f>SIERREUR(SI($P$2="";""; INDEX(Tableau4[[Réponse 1]:[Réponse 19]];EQUIV($P$2&amp;" Violet "&amp;"4";Tableau4[Prénom Nom Série Fiche];0);T18));"")</f>
        <v/>
      </c>
      <c r="V18" s="13" t="str">
        <f t="shared" si="6"/>
        <v/>
      </c>
      <c r="W18" s="34"/>
      <c r="X18" s="42" t="str">
        <f t="shared" si="7"/>
        <v>C</v>
      </c>
      <c r="Y18" s="45"/>
      <c r="AA18" s="79" t="s">
        <v>37</v>
      </c>
      <c r="AB18" s="79"/>
      <c r="AC18" s="79"/>
      <c r="AD18" s="79"/>
      <c r="AE18" s="79"/>
      <c r="AF18" s="79"/>
    </row>
    <row r="19" spans="2:32" ht="24.95" customHeight="1" x14ac:dyDescent="0.2">
      <c r="B19" s="49" t="s">
        <v>16</v>
      </c>
      <c r="C19" s="34" t="str">
        <f>SIERREUR(SI($P$2="";""; INDEX(Tableau4[[Réponse 1]:[Réponse 19]];EQUIV($P$2&amp;" Violet "&amp;"1";Tableau4[Prénom Nom Série Fiche];0);B19));"")</f>
        <v/>
      </c>
      <c r="D19" s="13" t="str">
        <f t="shared" si="0"/>
        <v/>
      </c>
      <c r="E19" s="34"/>
      <c r="F19" s="42" t="str">
        <f t="shared" si="1"/>
        <v>A</v>
      </c>
      <c r="G19" s="45"/>
      <c r="H19" s="49" t="s">
        <v>16</v>
      </c>
      <c r="I19" s="34" t="str">
        <f>SIERREUR(SI($P$2="";""; INDEX(Tableau4[[Réponse 1]:[Réponse 19]];EQUIV($P$2&amp;" Violet "&amp;"2";Tableau4[Prénom Nom Série Fiche];0);H19));"")</f>
        <v/>
      </c>
      <c r="J19" s="13" t="str">
        <f t="shared" si="2"/>
        <v/>
      </c>
      <c r="K19" s="34"/>
      <c r="L19" s="42" t="str">
        <f t="shared" si="3"/>
        <v>B</v>
      </c>
      <c r="M19" s="45"/>
      <c r="N19" s="49" t="s">
        <v>16</v>
      </c>
      <c r="O19" s="34" t="str">
        <f>SIERREUR(SI($P$2="";""; INDEX(Tableau4[[Réponse 1]:[Réponse 19]];EQUIV($P$2&amp;" Violet "&amp;"3";Tableau4[Prénom Nom Série Fiche];0);N19));"")</f>
        <v/>
      </c>
      <c r="P19" s="13" t="str">
        <f t="shared" si="4"/>
        <v/>
      </c>
      <c r="Q19" s="34"/>
      <c r="R19" s="42" t="str">
        <f t="shared" si="5"/>
        <v>B</v>
      </c>
      <c r="S19" s="45"/>
      <c r="T19" s="49" t="s">
        <v>16</v>
      </c>
      <c r="U19" s="34" t="str">
        <f>SIERREUR(SI($P$2="";""; INDEX(Tableau4[[Réponse 1]:[Réponse 19]];EQUIV($P$2&amp;" Violet "&amp;"4";Tableau4[Prénom Nom Série Fiche];0);T19));"")</f>
        <v/>
      </c>
      <c r="V19" s="13" t="str">
        <f t="shared" si="6"/>
        <v/>
      </c>
      <c r="W19" s="34"/>
      <c r="X19" s="42" t="str">
        <f t="shared" si="7"/>
        <v>A</v>
      </c>
      <c r="Y19" s="45"/>
      <c r="Z19" s="48"/>
      <c r="AA19" s="76" t="s">
        <v>176</v>
      </c>
      <c r="AB19" s="77"/>
      <c r="AC19" s="77"/>
      <c r="AD19" s="77"/>
      <c r="AE19" s="77"/>
      <c r="AF19" s="78"/>
    </row>
    <row r="20" spans="2:32" ht="24.95" customHeight="1" x14ac:dyDescent="0.2">
      <c r="B20" s="49" t="s">
        <v>17</v>
      </c>
      <c r="C20" s="34" t="str">
        <f>SIERREUR(SI($P$2="";""; INDEX(Tableau4[[Réponse 1]:[Réponse 19]];EQUIV($P$2&amp;" Violet "&amp;"1";Tableau4[Prénom Nom Série Fiche];0);B20));"")</f>
        <v/>
      </c>
      <c r="D20" s="13" t="str">
        <f t="shared" si="0"/>
        <v/>
      </c>
      <c r="E20" s="34"/>
      <c r="F20" s="42" t="str">
        <f t="shared" si="1"/>
        <v>B</v>
      </c>
      <c r="G20" s="45"/>
      <c r="H20" s="49" t="s">
        <v>17</v>
      </c>
      <c r="I20" s="34" t="str">
        <f>SIERREUR(SI($P$2="";""; INDEX(Tableau4[[Réponse 1]:[Réponse 19]];EQUIV($P$2&amp;" Violet "&amp;"2";Tableau4[Prénom Nom Série Fiche];0);H20));"")</f>
        <v/>
      </c>
      <c r="J20" s="13" t="str">
        <f t="shared" si="2"/>
        <v/>
      </c>
      <c r="K20" s="34"/>
      <c r="L20" s="42" t="str">
        <f t="shared" si="3"/>
        <v>B</v>
      </c>
      <c r="M20" s="45"/>
      <c r="N20" s="49" t="s">
        <v>17</v>
      </c>
      <c r="O20" s="34" t="str">
        <f>SIERREUR(SI($P$2="";""; INDEX(Tableau4[[Réponse 1]:[Réponse 19]];EQUIV($P$2&amp;" Violet "&amp;"3";Tableau4[Prénom Nom Série Fiche];0);N20));"")</f>
        <v/>
      </c>
      <c r="P20" s="13" t="str">
        <f t="shared" si="4"/>
        <v/>
      </c>
      <c r="Q20" s="34"/>
      <c r="R20" s="42" t="str">
        <f t="shared" si="5"/>
        <v>B</v>
      </c>
      <c r="S20" s="45"/>
      <c r="T20" s="49" t="s">
        <v>17</v>
      </c>
      <c r="U20" s="34" t="str">
        <f>SIERREUR(SI($P$2="";""; INDEX(Tableau4[[Réponse 1]:[Réponse 19]];EQUIV($P$2&amp;" Violet "&amp;"4";Tableau4[Prénom Nom Série Fiche];0);T20));"")</f>
        <v/>
      </c>
      <c r="V20" s="13" t="str">
        <f t="shared" si="6"/>
        <v/>
      </c>
      <c r="W20" s="34"/>
      <c r="X20" s="42" t="str">
        <f t="shared" si="7"/>
        <v>C</v>
      </c>
      <c r="Y20" s="45"/>
      <c r="Z20" s="48"/>
      <c r="AA20" s="76"/>
      <c r="AB20" s="77"/>
      <c r="AC20" s="77"/>
      <c r="AD20" s="77"/>
      <c r="AE20" s="77"/>
      <c r="AF20" s="78"/>
    </row>
    <row r="21" spans="2:32" ht="24.95" customHeight="1" x14ac:dyDescent="0.2">
      <c r="B21" s="49" t="s">
        <v>42</v>
      </c>
      <c r="C21" s="34" t="str">
        <f>SIERREUR(SI($P$2="";""; INDEX(Tableau4[[Réponse 1]:[Réponse 19]];EQUIV($P$2&amp;" Violet "&amp;"1";Tableau4[Prénom Nom Série Fiche];0);B21));"")</f>
        <v/>
      </c>
      <c r="D21" s="13" t="str">
        <f t="shared" si="0"/>
        <v/>
      </c>
      <c r="E21" s="34" t="s">
        <v>5</v>
      </c>
      <c r="F21" s="42" t="str">
        <f t="shared" si="1"/>
        <v>B</v>
      </c>
      <c r="G21" s="45"/>
      <c r="H21" s="49" t="s">
        <v>42</v>
      </c>
      <c r="I21" s="34" t="str">
        <f>SIERREUR(SI($P$2="";""; INDEX(Tableau4[[Réponse 1]:[Réponse 19]];EQUIV($P$2&amp;" Violet "&amp;"2";Tableau4[Prénom Nom Série Fiche];0);H21));"")</f>
        <v/>
      </c>
      <c r="J21" s="13" t="str">
        <f t="shared" si="2"/>
        <v/>
      </c>
      <c r="K21" s="34" t="s">
        <v>5</v>
      </c>
      <c r="L21" s="42" t="str">
        <f t="shared" si="3"/>
        <v>B</v>
      </c>
      <c r="M21" s="45"/>
      <c r="N21" s="49" t="s">
        <v>42</v>
      </c>
      <c r="O21" s="34" t="str">
        <f>SIERREUR(SI($P$2="";""; INDEX(Tableau4[[Réponse 1]:[Réponse 19]];EQUIV($P$2&amp;" Violet "&amp;"3";Tableau4[Prénom Nom Série Fiche];0);N21));"")</f>
        <v/>
      </c>
      <c r="P21" s="13" t="str">
        <f t="shared" si="4"/>
        <v/>
      </c>
      <c r="Q21" s="34" t="s">
        <v>5</v>
      </c>
      <c r="R21" s="42" t="str">
        <f t="shared" si="5"/>
        <v>B</v>
      </c>
      <c r="S21" s="45"/>
      <c r="T21" s="49" t="s">
        <v>42</v>
      </c>
      <c r="U21" s="34" t="str">
        <f>SIERREUR(SI($P$2="";""; INDEX(Tableau4[[Réponse 1]:[Réponse 19]];EQUIV($P$2&amp;" Violet "&amp;"4";Tableau4[Prénom Nom Série Fiche];0);T21));"")</f>
        <v/>
      </c>
      <c r="V21" s="13" t="str">
        <f t="shared" si="6"/>
        <v/>
      </c>
      <c r="W21" s="34" t="s">
        <v>5</v>
      </c>
      <c r="X21" s="42" t="str">
        <f t="shared" si="7"/>
        <v>C</v>
      </c>
      <c r="AA21" s="76" t="s">
        <v>175</v>
      </c>
      <c r="AB21" s="77"/>
      <c r="AC21" s="77"/>
      <c r="AD21" s="77"/>
      <c r="AE21" s="77"/>
      <c r="AF21" s="78"/>
    </row>
    <row r="22" spans="2:32" ht="24.95" customHeight="1" x14ac:dyDescent="0.2">
      <c r="B22" s="49" t="s">
        <v>43</v>
      </c>
      <c r="C22" s="34" t="str">
        <f>SIERREUR(SI($P$2="";""; INDEX(Tableau4[[Réponse 1]:[Réponse 19]];EQUIV($P$2&amp;" Violet "&amp;"1";Tableau4[Prénom Nom Série Fiche];0);B22));"")</f>
        <v/>
      </c>
      <c r="D22" s="13" t="str">
        <f t="shared" si="0"/>
        <v/>
      </c>
      <c r="E22" s="35" t="s">
        <v>5</v>
      </c>
      <c r="F22" s="42" t="str">
        <f t="shared" si="1"/>
        <v>B</v>
      </c>
      <c r="G22" s="45"/>
      <c r="H22" s="49" t="s">
        <v>43</v>
      </c>
      <c r="I22" s="34" t="str">
        <f>SIERREUR(SI($P$2="";""; INDEX(Tableau4[[Réponse 1]:[Réponse 19]];EQUIV($P$2&amp;" Violet "&amp;"2";Tableau4[Prénom Nom Série Fiche];0);H22));"")</f>
        <v/>
      </c>
      <c r="J22" s="13" t="str">
        <f t="shared" si="2"/>
        <v/>
      </c>
      <c r="K22" s="35" t="s">
        <v>5</v>
      </c>
      <c r="L22" s="42" t="str">
        <f t="shared" si="3"/>
        <v>B</v>
      </c>
      <c r="M22" s="45"/>
      <c r="N22" s="49" t="s">
        <v>43</v>
      </c>
      <c r="O22" s="34" t="str">
        <f>SIERREUR(SI($P$2="";""; INDEX(Tableau4[[Réponse 1]:[Réponse 19]];EQUIV($P$2&amp;" Violet "&amp;"3";Tableau4[Prénom Nom Série Fiche];0);N22));"")</f>
        <v/>
      </c>
      <c r="P22" s="13" t="str">
        <f t="shared" si="4"/>
        <v/>
      </c>
      <c r="Q22" s="35" t="s">
        <v>5</v>
      </c>
      <c r="R22" s="42" t="str">
        <f t="shared" si="5"/>
        <v>B</v>
      </c>
      <c r="S22" s="45"/>
      <c r="T22" s="49" t="s">
        <v>43</v>
      </c>
      <c r="U22" s="34" t="str">
        <f>SIERREUR(SI($P$2="";""; INDEX(Tableau4[[Réponse 1]:[Réponse 19]];EQUIV($P$2&amp;" Violet "&amp;"4";Tableau4[Prénom Nom Série Fiche];0);T22));"")</f>
        <v/>
      </c>
      <c r="V22" s="13" t="str">
        <f t="shared" si="6"/>
        <v/>
      </c>
      <c r="W22" s="35" t="s">
        <v>5</v>
      </c>
      <c r="X22" s="42" t="str">
        <f t="shared" si="7"/>
        <v>C</v>
      </c>
      <c r="Y22" s="45"/>
      <c r="AA22" s="76"/>
      <c r="AB22" s="77"/>
      <c r="AC22" s="77"/>
      <c r="AD22" s="77"/>
      <c r="AE22" s="77"/>
      <c r="AF22" s="78"/>
    </row>
    <row r="23" spans="2:32" ht="24.95" customHeight="1" x14ac:dyDescent="0.2">
      <c r="B23" s="49" t="s">
        <v>44</v>
      </c>
      <c r="C23" s="34" t="str">
        <f>SIERREUR(SI($P$2="";""; INDEX(Tableau4[[Réponse 1]:[Réponse 19]];EQUIV($P$2&amp;" Violet "&amp;"1";Tableau4[Prénom Nom Série Fiche];0);B23));"")</f>
        <v/>
      </c>
      <c r="D23" s="13" t="str">
        <f t="shared" si="0"/>
        <v/>
      </c>
      <c r="E23" s="35" t="s">
        <v>5</v>
      </c>
      <c r="F23" s="42" t="str">
        <f t="shared" si="1"/>
        <v>B</v>
      </c>
      <c r="G23" s="45"/>
      <c r="H23" s="49" t="s">
        <v>44</v>
      </c>
      <c r="I23" s="34" t="str">
        <f>SIERREUR(SI($P$2="";""; INDEX(Tableau4[[Réponse 1]:[Réponse 19]];EQUIV($P$2&amp;" Violet "&amp;"2";Tableau4[Prénom Nom Série Fiche];0);H23));"")</f>
        <v/>
      </c>
      <c r="J23" s="13" t="str">
        <f t="shared" si="2"/>
        <v/>
      </c>
      <c r="K23" s="35" t="s">
        <v>5</v>
      </c>
      <c r="L23" s="42" t="str">
        <f t="shared" si="3"/>
        <v>B</v>
      </c>
      <c r="N23" s="49" t="s">
        <v>44</v>
      </c>
      <c r="O23" s="34" t="str">
        <f>SIERREUR(SI($P$2="";""; INDEX(Tableau4[[Réponse 1]:[Réponse 19]];EQUIV($P$2&amp;" Violet "&amp;"3";Tableau4[Prénom Nom Série Fiche];0);N23));"")</f>
        <v/>
      </c>
      <c r="P23" s="13" t="str">
        <f t="shared" si="4"/>
        <v/>
      </c>
      <c r="Q23" s="35" t="s">
        <v>5</v>
      </c>
      <c r="R23" s="42" t="str">
        <f t="shared" si="5"/>
        <v>B</v>
      </c>
      <c r="S23" s="45"/>
      <c r="T23" s="49" t="s">
        <v>44</v>
      </c>
      <c r="U23" s="34" t="str">
        <f>SIERREUR(SI($P$2="";""; INDEX(Tableau4[[Réponse 1]:[Réponse 19]];EQUIV($P$2&amp;" Violet "&amp;"4";Tableau4[Prénom Nom Série Fiche];0);T23));"")</f>
        <v/>
      </c>
      <c r="V23" s="13" t="str">
        <f t="shared" si="6"/>
        <v/>
      </c>
      <c r="W23" s="35" t="s">
        <v>5</v>
      </c>
      <c r="X23" s="42" t="str">
        <f t="shared" si="7"/>
        <v>C</v>
      </c>
      <c r="AA23" s="76" t="s">
        <v>177</v>
      </c>
      <c r="AB23" s="77"/>
      <c r="AC23" s="77"/>
      <c r="AD23" s="77"/>
      <c r="AE23" s="77"/>
      <c r="AF23" s="78"/>
    </row>
    <row r="24" spans="2:32" x14ac:dyDescent="0.2">
      <c r="M24" s="45"/>
      <c r="AA24" s="76"/>
      <c r="AB24" s="77"/>
      <c r="AC24" s="77"/>
      <c r="AD24" s="77"/>
      <c r="AE24" s="77"/>
      <c r="AF24" s="78"/>
    </row>
    <row r="25" spans="2:32" ht="24.95" customHeight="1" x14ac:dyDescent="0.2">
      <c r="B25" s="69" t="s">
        <v>18</v>
      </c>
      <c r="C25" s="69"/>
      <c r="D25" s="73"/>
      <c r="E25" s="74"/>
      <c r="G25" s="45"/>
      <c r="H25" s="69" t="s">
        <v>18</v>
      </c>
      <c r="I25" s="69"/>
      <c r="J25" s="69"/>
      <c r="K25" s="69"/>
      <c r="N25" s="69" t="s">
        <v>18</v>
      </c>
      <c r="O25" s="69"/>
      <c r="P25" s="69"/>
      <c r="Q25" s="69"/>
      <c r="S25" s="45"/>
      <c r="T25" s="69" t="s">
        <v>18</v>
      </c>
      <c r="U25" s="69"/>
      <c r="V25" s="69"/>
      <c r="W25" s="69"/>
    </row>
    <row r="26" spans="2:32" ht="24.95" customHeight="1" x14ac:dyDescent="0.2">
      <c r="B26" s="70" t="str">
        <f>"Nombre de bonnes réponses : "&amp;NB.SI(D6:D23;"ü")&amp;"/"&amp;NB.SI(D6:D23;"ü")+NB.SI(D6:D23;"L")</f>
        <v>Nombre de bonnes réponses : 0/0</v>
      </c>
      <c r="C26" s="71"/>
      <c r="D26" s="71"/>
      <c r="E26" s="72"/>
      <c r="H26" s="70" t="str">
        <f>"Nombre de bonnes réponses : "&amp;NB.SI(J6:J23;"ü")&amp;"/"&amp;NB.SI(J6:J23;"ü")+NB.SI(J6:J23;"L")</f>
        <v>Nombre de bonnes réponses : 0/0</v>
      </c>
      <c r="I26" s="71"/>
      <c r="J26" s="71"/>
      <c r="K26" s="72"/>
      <c r="N26" s="70" t="str">
        <f>"Nombre de bonnes réponses : "&amp;NB.SI(P6:P23;"ü")&amp;"/"&amp;NB.SI(P6:P23;"ü")+NB.SI(P6:P23;"L")</f>
        <v>Nombre de bonnes réponses : 0/0</v>
      </c>
      <c r="O26" s="71"/>
      <c r="P26" s="71"/>
      <c r="Q26" s="72"/>
      <c r="T26" s="70" t="str">
        <f>"Nombre de bonnes réponses : "&amp;NB.SI(V6:V23;"ü")&amp;"/"&amp;NB.SI(V6:V23;"ü")+NB.SI(V6:V23;"L")</f>
        <v>Nombre de bonnes réponses : 0/0</v>
      </c>
      <c r="U26" s="71"/>
      <c r="V26" s="71"/>
      <c r="W26" s="72"/>
      <c r="AA26" s="46"/>
    </row>
    <row r="27" spans="2:32" x14ac:dyDescent="0.2">
      <c r="M27" s="45"/>
      <c r="Y27" s="45"/>
    </row>
    <row r="28" spans="2:32" ht="30" customHeight="1" x14ac:dyDescent="0.2">
      <c r="B28" s="101" t="s">
        <v>38</v>
      </c>
      <c r="C28" s="101"/>
      <c r="D28" s="101"/>
      <c r="E28" s="101"/>
      <c r="G28" s="45"/>
      <c r="H28" s="101" t="s">
        <v>39</v>
      </c>
      <c r="I28" s="101"/>
      <c r="J28" s="101"/>
      <c r="K28" s="101"/>
      <c r="M28" s="24"/>
      <c r="N28" s="101" t="s">
        <v>40</v>
      </c>
      <c r="O28" s="101"/>
      <c r="P28" s="101"/>
      <c r="Q28" s="101"/>
      <c r="S28" s="45"/>
      <c r="T28" s="101" t="s">
        <v>41</v>
      </c>
      <c r="U28" s="101"/>
      <c r="V28" s="101"/>
      <c r="W28" s="101"/>
      <c r="Y28" s="45"/>
    </row>
    <row r="29" spans="2:32" ht="24.95" customHeight="1" x14ac:dyDescent="0.2">
      <c r="B29" s="49" t="s">
        <v>0</v>
      </c>
      <c r="C29" s="49" t="s">
        <v>1</v>
      </c>
      <c r="D29" s="28" t="s">
        <v>150</v>
      </c>
      <c r="E29" s="49" t="s">
        <v>2</v>
      </c>
      <c r="F29" s="29"/>
      <c r="G29" s="24"/>
      <c r="H29" s="49" t="s">
        <v>0</v>
      </c>
      <c r="I29" s="49" t="s">
        <v>1</v>
      </c>
      <c r="J29" s="28" t="s">
        <v>150</v>
      </c>
      <c r="K29" s="49" t="s">
        <v>2</v>
      </c>
      <c r="L29" s="29"/>
      <c r="M29" s="45"/>
      <c r="N29" s="49" t="s">
        <v>0</v>
      </c>
      <c r="O29" s="49" t="s">
        <v>1</v>
      </c>
      <c r="P29" s="28" t="s">
        <v>150</v>
      </c>
      <c r="Q29" s="49" t="s">
        <v>2</v>
      </c>
      <c r="R29" s="29"/>
      <c r="S29" s="24"/>
      <c r="T29" s="49" t="s">
        <v>0</v>
      </c>
      <c r="U29" s="49" t="s">
        <v>1</v>
      </c>
      <c r="V29" s="28" t="s">
        <v>150</v>
      </c>
      <c r="W29" s="49" t="s">
        <v>2</v>
      </c>
      <c r="Y29" s="45"/>
    </row>
    <row r="30" spans="2:32" ht="24.95" customHeight="1" x14ac:dyDescent="0.2">
      <c r="B30" s="49">
        <v>1</v>
      </c>
      <c r="C30" s="34" t="str">
        <f>SIERREUR(SI($P$2="";""; INDEX(Tableau4[[Réponse 1]:[Réponse 19]];EQUIV($P$2&amp;" Violet "&amp;"5";Tableau4[Prénom Nom Série Fiche];0);B30));"")</f>
        <v/>
      </c>
      <c r="D30" s="13" t="str">
        <f t="shared" ref="D30:D47" si="9">SI(C30="";"";SI(C30=INDEX(Violet_5_réponses;B30);"ü";"L"))</f>
        <v/>
      </c>
      <c r="E30" s="34" t="s">
        <v>5</v>
      </c>
      <c r="F30" s="42" t="str">
        <f t="shared" ref="F30:F47" si="10">INDEX(Violet_5_réponses;B30)</f>
        <v>B</v>
      </c>
      <c r="G30" s="45"/>
      <c r="H30" s="49">
        <v>1</v>
      </c>
      <c r="I30" s="34" t="str">
        <f>SIERREUR(SI($P$2="";""; INDEX(Tableau4[[Réponse 1]:[Réponse 19]];EQUIV($P$2&amp;" Violet "&amp;"6";Tableau4[Prénom Nom Série Fiche];0);H30));"")</f>
        <v/>
      </c>
      <c r="J30" s="13" t="str">
        <f t="shared" ref="J30:J47" si="11">SI(I30="";"";SI(I30=INDEX(Violet_6_réponses;H30);"ü";"L"))</f>
        <v/>
      </c>
      <c r="K30" s="34" t="s">
        <v>5</v>
      </c>
      <c r="L30" s="42" t="str">
        <f t="shared" ref="L30:L47" si="12">INDEX(Violet_6_réponses;H30)</f>
        <v>C</v>
      </c>
      <c r="M30" s="45"/>
      <c r="N30" s="49">
        <v>1</v>
      </c>
      <c r="O30" s="34" t="str">
        <f>SIERREUR(SI($P$2="";""; INDEX(Tableau4[[Réponse 1]:[Réponse 19]];EQUIV($P$2&amp;" Violet "&amp;"7";Tableau4[Prénom Nom Série Fiche];0);N30));"")</f>
        <v/>
      </c>
      <c r="P30" s="13" t="str">
        <f t="shared" ref="P30:P47" si="13">SI(O30="";"";SI(O30=INDEX(Violet_7_réponses;N30);"ü";"L"))</f>
        <v/>
      </c>
      <c r="Q30" s="34" t="s">
        <v>5</v>
      </c>
      <c r="R30" s="42" t="str">
        <f t="shared" ref="R30:R47" si="14">INDEX(Violet_7_réponses;N30)</f>
        <v>B</v>
      </c>
      <c r="S30" s="45"/>
      <c r="T30" s="49">
        <v>1</v>
      </c>
      <c r="U30" s="34" t="str">
        <f>SIERREUR(SI($P$2="";""; INDEX(Tableau4[[Réponse 1]:[Réponse 19]];EQUIV($P$2&amp;" Violet "&amp;"8";Tableau4[Prénom Nom Série Fiche];0);T30));"")</f>
        <v/>
      </c>
      <c r="V30" s="13" t="str">
        <f t="shared" ref="V30:V47" si="15">SI(U30="";"";SI(U30=INDEX(Violet_8_réponses;T30);"ü";"L"))</f>
        <v/>
      </c>
      <c r="W30" s="34" t="s">
        <v>5</v>
      </c>
      <c r="X30" s="42" t="str">
        <f t="shared" ref="X30:X47" si="16">INDEX(Violet_8_réponses;T30)</f>
        <v>B</v>
      </c>
      <c r="Y30" s="45"/>
    </row>
    <row r="31" spans="2:32" ht="24.95" customHeight="1" x14ac:dyDescent="0.2">
      <c r="B31" s="49" t="s">
        <v>3</v>
      </c>
      <c r="C31" s="34" t="str">
        <f>SIERREUR(SI($P$2="";""; INDEX(Tableau4[[Réponse 1]:[Réponse 19]];EQUIV($P$2&amp;" Violet "&amp;"5";Tableau4[Prénom Nom Série Fiche];0);B31));"")</f>
        <v/>
      </c>
      <c r="D31" s="13" t="str">
        <f t="shared" si="9"/>
        <v/>
      </c>
      <c r="E31" s="34" t="s">
        <v>5</v>
      </c>
      <c r="F31" s="42" t="str">
        <f t="shared" si="10"/>
        <v>C</v>
      </c>
      <c r="G31" s="45"/>
      <c r="H31" s="49" t="s">
        <v>3</v>
      </c>
      <c r="I31" s="34" t="str">
        <f>SIERREUR(SI($P$2="";""; INDEX(Tableau4[[Réponse 1]:[Réponse 19]];EQUIV($P$2&amp;" Violet "&amp;"6";Tableau4[Prénom Nom Série Fiche];0);H31));"")</f>
        <v/>
      </c>
      <c r="J31" s="13" t="str">
        <f t="shared" si="11"/>
        <v/>
      </c>
      <c r="K31" s="34" t="s">
        <v>5</v>
      </c>
      <c r="L31" s="42" t="str">
        <f t="shared" si="12"/>
        <v>B</v>
      </c>
      <c r="M31" s="45"/>
      <c r="N31" s="49" t="s">
        <v>3</v>
      </c>
      <c r="O31" s="34" t="str">
        <f>SIERREUR(SI($P$2="";""; INDEX(Tableau4[[Réponse 1]:[Réponse 19]];EQUIV($P$2&amp;" Violet "&amp;"7";Tableau4[Prénom Nom Série Fiche];0);N31));"")</f>
        <v/>
      </c>
      <c r="P31" s="13" t="str">
        <f t="shared" si="13"/>
        <v/>
      </c>
      <c r="Q31" s="34" t="s">
        <v>5</v>
      </c>
      <c r="R31" s="42" t="str">
        <f t="shared" si="14"/>
        <v>B</v>
      </c>
      <c r="S31" s="45"/>
      <c r="T31" s="49" t="s">
        <v>3</v>
      </c>
      <c r="U31" s="34" t="str">
        <f>SIERREUR(SI($P$2="";""; INDEX(Tableau4[[Réponse 1]:[Réponse 19]];EQUIV($P$2&amp;" Violet "&amp;"8";Tableau4[Prénom Nom Série Fiche];0);T31));"")</f>
        <v/>
      </c>
      <c r="V31" s="13" t="str">
        <f t="shared" si="15"/>
        <v/>
      </c>
      <c r="W31" s="34" t="s">
        <v>5</v>
      </c>
      <c r="X31" s="42" t="str">
        <f t="shared" si="16"/>
        <v>C</v>
      </c>
      <c r="Y31" s="45"/>
    </row>
    <row r="32" spans="2:32" ht="24.95" customHeight="1" x14ac:dyDescent="0.2">
      <c r="B32" s="49" t="s">
        <v>4</v>
      </c>
      <c r="C32" s="34" t="str">
        <f>SIERREUR(SI($P$2="";""; INDEX(Tableau4[[Réponse 1]:[Réponse 19]];EQUIV($P$2&amp;" Violet "&amp;"5";Tableau4[Prénom Nom Série Fiche];0);B32));"")</f>
        <v/>
      </c>
      <c r="D32" s="13" t="str">
        <f t="shared" si="9"/>
        <v/>
      </c>
      <c r="E32" s="35" t="s">
        <v>5</v>
      </c>
      <c r="F32" s="42" t="str">
        <f t="shared" si="10"/>
        <v>B</v>
      </c>
      <c r="G32" s="45"/>
      <c r="H32" s="49" t="s">
        <v>4</v>
      </c>
      <c r="I32" s="34" t="str">
        <f>SIERREUR(SI($P$2="";""; INDEX(Tableau4[[Réponse 1]:[Réponse 19]];EQUIV($P$2&amp;" Violet "&amp;"6";Tableau4[Prénom Nom Série Fiche];0);H32));"")</f>
        <v/>
      </c>
      <c r="J32" s="13" t="str">
        <f t="shared" si="11"/>
        <v/>
      </c>
      <c r="K32" s="35" t="s">
        <v>5</v>
      </c>
      <c r="L32" s="42" t="str">
        <f t="shared" si="12"/>
        <v>A</v>
      </c>
      <c r="M32" s="45"/>
      <c r="N32" s="49" t="s">
        <v>4</v>
      </c>
      <c r="O32" s="34" t="str">
        <f>SIERREUR(SI($P$2="";""; INDEX(Tableau4[[Réponse 1]:[Réponse 19]];EQUIV($P$2&amp;" Violet "&amp;"7";Tableau4[Prénom Nom Série Fiche];0);N32));"")</f>
        <v/>
      </c>
      <c r="P32" s="13" t="str">
        <f t="shared" si="13"/>
        <v/>
      </c>
      <c r="Q32" s="35" t="s">
        <v>5</v>
      </c>
      <c r="R32" s="42" t="str">
        <f t="shared" si="14"/>
        <v>C</v>
      </c>
      <c r="S32" s="45"/>
      <c r="T32" s="49" t="s">
        <v>4</v>
      </c>
      <c r="U32" s="34" t="str">
        <f>SIERREUR(SI($P$2="";""; INDEX(Tableau4[[Réponse 1]:[Réponse 19]];EQUIV($P$2&amp;" Violet "&amp;"8";Tableau4[Prénom Nom Série Fiche];0);T32));"")</f>
        <v/>
      </c>
      <c r="V32" s="13" t="str">
        <f t="shared" si="15"/>
        <v/>
      </c>
      <c r="W32" s="35" t="s">
        <v>5</v>
      </c>
      <c r="X32" s="42" t="str">
        <f t="shared" si="16"/>
        <v>B</v>
      </c>
      <c r="Y32" s="45"/>
    </row>
    <row r="33" spans="2:1025" ht="24.95" customHeight="1" x14ac:dyDescent="0.2">
      <c r="B33" s="49" t="s">
        <v>6</v>
      </c>
      <c r="C33" s="34" t="str">
        <f>SIERREUR(SI($P$2="";""; INDEX(Tableau4[[Réponse 1]:[Réponse 19]];EQUIV($P$2&amp;" Violet "&amp;"5";Tableau4[Prénom Nom Série Fiche];0);B33));"")</f>
        <v/>
      </c>
      <c r="D33" s="13" t="str">
        <f t="shared" si="9"/>
        <v/>
      </c>
      <c r="E33" s="35" t="s">
        <v>5</v>
      </c>
      <c r="F33" s="42" t="str">
        <f t="shared" si="10"/>
        <v>B</v>
      </c>
      <c r="G33" s="45"/>
      <c r="H33" s="49" t="s">
        <v>6</v>
      </c>
      <c r="I33" s="34" t="str">
        <f>SIERREUR(SI($P$2="";""; INDEX(Tableau4[[Réponse 1]:[Réponse 19]];EQUIV($P$2&amp;" Violet "&amp;"6";Tableau4[Prénom Nom Série Fiche];0);H33));"")</f>
        <v/>
      </c>
      <c r="J33" s="13" t="str">
        <f t="shared" si="11"/>
        <v/>
      </c>
      <c r="K33" s="35" t="s">
        <v>5</v>
      </c>
      <c r="L33" s="42" t="str">
        <f t="shared" si="12"/>
        <v>A</v>
      </c>
      <c r="M33" s="45"/>
      <c r="N33" s="49" t="s">
        <v>6</v>
      </c>
      <c r="O33" s="34" t="str">
        <f>SIERREUR(SI($P$2="";""; INDEX(Tableau4[[Réponse 1]:[Réponse 19]];EQUIV($P$2&amp;" Violet "&amp;"7";Tableau4[Prénom Nom Série Fiche];0);N33));"")</f>
        <v/>
      </c>
      <c r="P33" s="13" t="str">
        <f t="shared" si="13"/>
        <v/>
      </c>
      <c r="Q33" s="35" t="s">
        <v>5</v>
      </c>
      <c r="R33" s="42" t="str">
        <f t="shared" si="14"/>
        <v>B</v>
      </c>
      <c r="S33" s="45"/>
      <c r="T33" s="49" t="s">
        <v>6</v>
      </c>
      <c r="U33" s="34" t="str">
        <f>SIERREUR(SI($P$2="";""; INDEX(Tableau4[[Réponse 1]:[Réponse 19]];EQUIV($P$2&amp;" Violet "&amp;"8";Tableau4[Prénom Nom Série Fiche];0);T33));"")</f>
        <v/>
      </c>
      <c r="V33" s="13" t="str">
        <f t="shared" si="15"/>
        <v/>
      </c>
      <c r="W33" s="35" t="s">
        <v>5</v>
      </c>
      <c r="X33" s="42" t="str">
        <f t="shared" si="16"/>
        <v>B</v>
      </c>
      <c r="Y33" s="45"/>
    </row>
    <row r="34" spans="2:1025" ht="24.95" customHeight="1" x14ac:dyDescent="0.2">
      <c r="B34" s="49" t="s">
        <v>7</v>
      </c>
      <c r="C34" s="34" t="str">
        <f>SIERREUR(SI($P$2="";""; INDEX(Tableau4[[Réponse 1]:[Réponse 19]];EQUIV($P$2&amp;" Violet "&amp;"5";Tableau4[Prénom Nom Série Fiche];0);B34));"")</f>
        <v/>
      </c>
      <c r="D34" s="13" t="str">
        <f t="shared" si="9"/>
        <v/>
      </c>
      <c r="E34" s="35" t="s">
        <v>5</v>
      </c>
      <c r="F34" s="42" t="str">
        <f t="shared" si="10"/>
        <v>B</v>
      </c>
      <c r="G34" s="45"/>
      <c r="H34" s="49" t="s">
        <v>7</v>
      </c>
      <c r="I34" s="34" t="str">
        <f>SIERREUR(SI($P$2="";""; INDEX(Tableau4[[Réponse 1]:[Réponse 19]];EQUIV($P$2&amp;" Violet "&amp;"6";Tableau4[Prénom Nom Série Fiche];0);H34));"")</f>
        <v/>
      </c>
      <c r="J34" s="13" t="str">
        <f t="shared" si="11"/>
        <v/>
      </c>
      <c r="K34" s="35" t="s">
        <v>5</v>
      </c>
      <c r="L34" s="42" t="str">
        <f t="shared" si="12"/>
        <v>B</v>
      </c>
      <c r="M34" s="45"/>
      <c r="N34" s="49" t="s">
        <v>7</v>
      </c>
      <c r="O34" s="34" t="str">
        <f>SIERREUR(SI($P$2="";""; INDEX(Tableau4[[Réponse 1]:[Réponse 19]];EQUIV($P$2&amp;" Violet "&amp;"7";Tableau4[Prénom Nom Série Fiche];0);N34));"")</f>
        <v/>
      </c>
      <c r="P34" s="13" t="str">
        <f t="shared" si="13"/>
        <v/>
      </c>
      <c r="Q34" s="35" t="s">
        <v>5</v>
      </c>
      <c r="R34" s="42" t="str">
        <f t="shared" si="14"/>
        <v>C</v>
      </c>
      <c r="S34" s="45"/>
      <c r="T34" s="49" t="s">
        <v>7</v>
      </c>
      <c r="U34" s="34" t="str">
        <f>SIERREUR(SI($P$2="";""; INDEX(Tableau4[[Réponse 1]:[Réponse 19]];EQUIV($P$2&amp;" Violet "&amp;"8";Tableau4[Prénom Nom Série Fiche];0);T34));"")</f>
        <v/>
      </c>
      <c r="V34" s="13" t="str">
        <f t="shared" si="15"/>
        <v/>
      </c>
      <c r="W34" s="35" t="s">
        <v>5</v>
      </c>
      <c r="X34" s="42" t="str">
        <f t="shared" si="16"/>
        <v>C</v>
      </c>
      <c r="Y34" s="45"/>
    </row>
    <row r="35" spans="2:1025" ht="24.95" customHeight="1" x14ac:dyDescent="0.2">
      <c r="B35" s="49" t="s">
        <v>8</v>
      </c>
      <c r="C35" s="34" t="str">
        <f>SIERREUR(SI($P$2="";""; INDEX(Tableau4[[Réponse 1]:[Réponse 19]];EQUIV($P$2&amp;" Violet "&amp;"5";Tableau4[Prénom Nom Série Fiche];0);B35));"")</f>
        <v/>
      </c>
      <c r="D35" s="13" t="str">
        <f t="shared" si="9"/>
        <v/>
      </c>
      <c r="E35" s="35" t="s">
        <v>5</v>
      </c>
      <c r="F35" s="42" t="str">
        <f t="shared" si="10"/>
        <v>C</v>
      </c>
      <c r="G35" s="45"/>
      <c r="H35" s="49" t="s">
        <v>8</v>
      </c>
      <c r="I35" s="34" t="str">
        <f>SIERREUR(SI($P$2="";""; INDEX(Tableau4[[Réponse 1]:[Réponse 19]];EQUIV($P$2&amp;" Violet "&amp;"6";Tableau4[Prénom Nom Série Fiche];0);H35));"")</f>
        <v/>
      </c>
      <c r="J35" s="13" t="str">
        <f t="shared" si="11"/>
        <v/>
      </c>
      <c r="K35" s="35" t="s">
        <v>5</v>
      </c>
      <c r="L35" s="42" t="str">
        <f t="shared" si="12"/>
        <v>B</v>
      </c>
      <c r="M35" s="45"/>
      <c r="N35" s="49" t="s">
        <v>8</v>
      </c>
      <c r="O35" s="34" t="str">
        <f>SIERREUR(SI($P$2="";""; INDEX(Tableau4[[Réponse 1]:[Réponse 19]];EQUIV($P$2&amp;" Violet "&amp;"7";Tableau4[Prénom Nom Série Fiche];0);N35));"")</f>
        <v/>
      </c>
      <c r="P35" s="13" t="str">
        <f t="shared" si="13"/>
        <v/>
      </c>
      <c r="Q35" s="35" t="s">
        <v>5</v>
      </c>
      <c r="R35" s="42" t="str">
        <f t="shared" si="14"/>
        <v>B</v>
      </c>
      <c r="S35" s="45"/>
      <c r="T35" s="49" t="s">
        <v>8</v>
      </c>
      <c r="U35" s="34" t="str">
        <f>SIERREUR(SI($P$2="";""; INDEX(Tableau4[[Réponse 1]:[Réponse 19]];EQUIV($P$2&amp;" Violet "&amp;"8";Tableau4[Prénom Nom Série Fiche];0);T35));"")</f>
        <v/>
      </c>
      <c r="V35" s="13" t="str">
        <f t="shared" si="15"/>
        <v/>
      </c>
      <c r="W35" s="35" t="s">
        <v>5</v>
      </c>
      <c r="X35" s="42" t="str">
        <f t="shared" si="16"/>
        <v>C</v>
      </c>
      <c r="Y35" s="45"/>
    </row>
    <row r="36" spans="2:1025" ht="24.95" customHeight="1" x14ac:dyDescent="0.2">
      <c r="B36" s="49" t="s">
        <v>9</v>
      </c>
      <c r="C36" s="34" t="str">
        <f>SIERREUR(SI($P$2="";""; INDEX(Tableau4[[Réponse 1]:[Réponse 19]];EQUIV($P$2&amp;" Violet "&amp;"5";Tableau4[Prénom Nom Série Fiche];0);B36));"")</f>
        <v/>
      </c>
      <c r="D36" s="13" t="str">
        <f t="shared" si="9"/>
        <v/>
      </c>
      <c r="E36" s="35" t="s">
        <v>5</v>
      </c>
      <c r="F36" s="42" t="str">
        <f t="shared" si="10"/>
        <v>B</v>
      </c>
      <c r="G36" s="45"/>
      <c r="H36" s="49" t="s">
        <v>9</v>
      </c>
      <c r="I36" s="34" t="str">
        <f>SIERREUR(SI($P$2="";""; INDEX(Tableau4[[Réponse 1]:[Réponse 19]];EQUIV($P$2&amp;" Violet "&amp;"6";Tableau4[Prénom Nom Série Fiche];0);H36));"")</f>
        <v/>
      </c>
      <c r="J36" s="13" t="str">
        <f t="shared" si="11"/>
        <v/>
      </c>
      <c r="K36" s="35" t="s">
        <v>5</v>
      </c>
      <c r="L36" s="42" t="str">
        <f t="shared" si="12"/>
        <v>A</v>
      </c>
      <c r="M36" s="45"/>
      <c r="N36" s="49" t="s">
        <v>9</v>
      </c>
      <c r="O36" s="34" t="str">
        <f>SIERREUR(SI($P$2="";""; INDEX(Tableau4[[Réponse 1]:[Réponse 19]];EQUIV($P$2&amp;" Violet "&amp;"7";Tableau4[Prénom Nom Série Fiche];0);N36));"")</f>
        <v/>
      </c>
      <c r="P36" s="13" t="str">
        <f t="shared" si="13"/>
        <v/>
      </c>
      <c r="Q36" s="35" t="s">
        <v>5</v>
      </c>
      <c r="R36" s="42" t="str">
        <f t="shared" si="14"/>
        <v>B</v>
      </c>
      <c r="S36" s="45"/>
      <c r="T36" s="49" t="s">
        <v>9</v>
      </c>
      <c r="U36" s="34" t="str">
        <f>SIERREUR(SI($P$2="";""; INDEX(Tableau4[[Réponse 1]:[Réponse 19]];EQUIV($P$2&amp;" Violet "&amp;"8";Tableau4[Prénom Nom Série Fiche];0);T36));"")</f>
        <v/>
      </c>
      <c r="V36" s="13" t="str">
        <f t="shared" si="15"/>
        <v/>
      </c>
      <c r="W36" s="35" t="s">
        <v>5</v>
      </c>
      <c r="X36" s="42" t="str">
        <f t="shared" si="16"/>
        <v>B</v>
      </c>
      <c r="Y36" s="45"/>
    </row>
    <row r="37" spans="2:1025" ht="24.95" customHeight="1" x14ac:dyDescent="0.2">
      <c r="B37" s="49" t="s">
        <v>10</v>
      </c>
      <c r="C37" s="34" t="str">
        <f>SIERREUR(SI($P$2="";""; INDEX(Tableau4[[Réponse 1]:[Réponse 19]];EQUIV($P$2&amp;" Violet "&amp;"5";Tableau4[Prénom Nom Série Fiche];0);B37));"")</f>
        <v/>
      </c>
      <c r="D37" s="13" t="str">
        <f t="shared" si="9"/>
        <v/>
      </c>
      <c r="E37" s="35" t="s">
        <v>5</v>
      </c>
      <c r="F37" s="42" t="str">
        <f t="shared" si="10"/>
        <v>A</v>
      </c>
      <c r="G37" s="45"/>
      <c r="H37" s="49" t="s">
        <v>10</v>
      </c>
      <c r="I37" s="34" t="str">
        <f>SIERREUR(SI($P$2="";""; INDEX(Tableau4[[Réponse 1]:[Réponse 19]];EQUIV($P$2&amp;" Violet "&amp;"6";Tableau4[Prénom Nom Série Fiche];0);H37));"")</f>
        <v/>
      </c>
      <c r="J37" s="13" t="str">
        <f t="shared" si="11"/>
        <v/>
      </c>
      <c r="K37" s="35" t="s">
        <v>5</v>
      </c>
      <c r="L37" s="42" t="str">
        <f t="shared" si="12"/>
        <v>B</v>
      </c>
      <c r="M37" s="45"/>
      <c r="N37" s="49" t="s">
        <v>10</v>
      </c>
      <c r="O37" s="34" t="str">
        <f>SIERREUR(SI($P$2="";""; INDEX(Tableau4[[Réponse 1]:[Réponse 19]];EQUIV($P$2&amp;" Violet "&amp;"7";Tableau4[Prénom Nom Série Fiche];0);N37));"")</f>
        <v/>
      </c>
      <c r="P37" s="13" t="str">
        <f t="shared" si="13"/>
        <v/>
      </c>
      <c r="Q37" s="35" t="s">
        <v>5</v>
      </c>
      <c r="R37" s="42" t="str">
        <f t="shared" si="14"/>
        <v>C</v>
      </c>
      <c r="S37" s="45"/>
      <c r="T37" s="49" t="s">
        <v>10</v>
      </c>
      <c r="U37" s="34" t="str">
        <f>SIERREUR(SI($P$2="";""; INDEX(Tableau4[[Réponse 1]:[Réponse 19]];EQUIV($P$2&amp;" Violet "&amp;"8";Tableau4[Prénom Nom Série Fiche];0);T37));"")</f>
        <v/>
      </c>
      <c r="V37" s="13" t="str">
        <f t="shared" si="15"/>
        <v/>
      </c>
      <c r="W37" s="35" t="s">
        <v>5</v>
      </c>
      <c r="X37" s="42" t="str">
        <f t="shared" si="16"/>
        <v>C</v>
      </c>
      <c r="Y37" s="45"/>
    </row>
    <row r="38" spans="2:1025" ht="24.95" customHeight="1" x14ac:dyDescent="0.2">
      <c r="B38" s="49" t="s">
        <v>11</v>
      </c>
      <c r="C38" s="34" t="str">
        <f>SIERREUR(SI($P$2="";""; INDEX(Tableau4[[Réponse 1]:[Réponse 19]];EQUIV($P$2&amp;" Violet "&amp;"5";Tableau4[Prénom Nom Série Fiche];0);B38));"")</f>
        <v/>
      </c>
      <c r="D38" s="13" t="str">
        <f t="shared" si="9"/>
        <v/>
      </c>
      <c r="E38" s="35" t="s">
        <v>5</v>
      </c>
      <c r="F38" s="42" t="str">
        <f t="shared" si="10"/>
        <v>B</v>
      </c>
      <c r="G38" s="45"/>
      <c r="H38" s="49" t="s">
        <v>11</v>
      </c>
      <c r="I38" s="34" t="str">
        <f>SIERREUR(SI($P$2="";""; INDEX(Tableau4[[Réponse 1]:[Réponse 19]];EQUIV($P$2&amp;" Violet "&amp;"6";Tableau4[Prénom Nom Série Fiche];0);H38));"")</f>
        <v/>
      </c>
      <c r="J38" s="13" t="str">
        <f t="shared" si="11"/>
        <v/>
      </c>
      <c r="K38" s="35" t="s">
        <v>5</v>
      </c>
      <c r="L38" s="42" t="str">
        <f t="shared" si="12"/>
        <v>B</v>
      </c>
      <c r="M38" s="45"/>
      <c r="N38" s="49" t="s">
        <v>11</v>
      </c>
      <c r="O38" s="34" t="str">
        <f>SIERREUR(SI($P$2="";""; INDEX(Tableau4[[Réponse 1]:[Réponse 19]];EQUIV($P$2&amp;" Violet "&amp;"7";Tableau4[Prénom Nom Série Fiche];0);N38));"")</f>
        <v/>
      </c>
      <c r="P38" s="13" t="str">
        <f t="shared" si="13"/>
        <v/>
      </c>
      <c r="Q38" s="35" t="s">
        <v>5</v>
      </c>
      <c r="R38" s="42" t="str">
        <f t="shared" si="14"/>
        <v>A</v>
      </c>
      <c r="S38" s="45"/>
      <c r="T38" s="49" t="s">
        <v>11</v>
      </c>
      <c r="U38" s="34" t="str">
        <f>SIERREUR(SI($P$2="";""; INDEX(Tableau4[[Réponse 1]:[Réponse 19]];EQUIV($P$2&amp;" Violet "&amp;"8";Tableau4[Prénom Nom Série Fiche];0);T38));"")</f>
        <v/>
      </c>
      <c r="V38" s="13" t="str">
        <f t="shared" si="15"/>
        <v/>
      </c>
      <c r="W38" s="35" t="s">
        <v>5</v>
      </c>
      <c r="X38" s="42" t="str">
        <f t="shared" si="16"/>
        <v>C</v>
      </c>
      <c r="Y38" s="45"/>
    </row>
    <row r="39" spans="2:1025" ht="24.95" customHeight="1" x14ac:dyDescent="0.2">
      <c r="B39" s="49" t="s">
        <v>12</v>
      </c>
      <c r="C39" s="34" t="str">
        <f>SIERREUR(SI($P$2="";""; INDEX(Tableau4[[Réponse 1]:[Réponse 19]];EQUIV($P$2&amp;" Violet "&amp;"5";Tableau4[Prénom Nom Série Fiche];0);B39));"")</f>
        <v/>
      </c>
      <c r="D39" s="13" t="str">
        <f t="shared" si="9"/>
        <v/>
      </c>
      <c r="E39" s="35" t="s">
        <v>5</v>
      </c>
      <c r="F39" s="42" t="str">
        <f t="shared" si="10"/>
        <v>B</v>
      </c>
      <c r="G39" s="45"/>
      <c r="H39" s="49" t="s">
        <v>12</v>
      </c>
      <c r="I39" s="34" t="str">
        <f>SIERREUR(SI($P$2="";""; INDEX(Tableau4[[Réponse 1]:[Réponse 19]];EQUIV($P$2&amp;" Violet "&amp;"6";Tableau4[Prénom Nom Série Fiche];0);H39));"")</f>
        <v/>
      </c>
      <c r="J39" s="13" t="str">
        <f t="shared" si="11"/>
        <v/>
      </c>
      <c r="K39" s="35" t="s">
        <v>5</v>
      </c>
      <c r="L39" s="42" t="str">
        <f t="shared" si="12"/>
        <v>A</v>
      </c>
      <c r="M39" s="45"/>
      <c r="N39" s="49" t="s">
        <v>12</v>
      </c>
      <c r="O39" s="34" t="str">
        <f>SIERREUR(SI($P$2="";""; INDEX(Tableau4[[Réponse 1]:[Réponse 19]];EQUIV($P$2&amp;" Violet "&amp;"7";Tableau4[Prénom Nom Série Fiche];0);N39));"")</f>
        <v/>
      </c>
      <c r="P39" s="13" t="str">
        <f t="shared" si="13"/>
        <v/>
      </c>
      <c r="Q39" s="35" t="s">
        <v>5</v>
      </c>
      <c r="R39" s="42" t="str">
        <f t="shared" si="14"/>
        <v>C</v>
      </c>
      <c r="S39" s="45"/>
      <c r="T39" s="49" t="s">
        <v>12</v>
      </c>
      <c r="U39" s="34" t="str">
        <f>SIERREUR(SI($P$2="";""; INDEX(Tableau4[[Réponse 1]:[Réponse 19]];EQUIV($P$2&amp;" Violet "&amp;"8";Tableau4[Prénom Nom Série Fiche];0);T39));"")</f>
        <v/>
      </c>
      <c r="V39" s="13" t="str">
        <f t="shared" si="15"/>
        <v/>
      </c>
      <c r="W39" s="35" t="s">
        <v>5</v>
      </c>
      <c r="X39" s="42" t="str">
        <f t="shared" si="16"/>
        <v>A</v>
      </c>
      <c r="Y39" s="45"/>
    </row>
    <row r="40" spans="2:1025" ht="24.95" customHeight="1" x14ac:dyDescent="0.2">
      <c r="B40" s="49" t="s">
        <v>13</v>
      </c>
      <c r="C40" s="34" t="str">
        <f>SIERREUR(SI($P$2="";""; INDEX(Tableau4[[Réponse 1]:[Réponse 19]];EQUIV($P$2&amp;" Violet "&amp;"5";Tableau4[Prénom Nom Série Fiche];0);B40));"")</f>
        <v/>
      </c>
      <c r="D40" s="13" t="str">
        <f t="shared" si="9"/>
        <v/>
      </c>
      <c r="E40" s="49" t="s">
        <v>5</v>
      </c>
      <c r="F40" s="42" t="str">
        <f t="shared" si="10"/>
        <v>A</v>
      </c>
      <c r="G40" s="45"/>
      <c r="H40" s="49" t="s">
        <v>13</v>
      </c>
      <c r="I40" s="34" t="str">
        <f>SIERREUR(SI($P$2="";""; INDEX(Tableau4[[Réponse 1]:[Réponse 19]];EQUIV($P$2&amp;" Violet "&amp;"6";Tableau4[Prénom Nom Série Fiche];0);H40));"")</f>
        <v/>
      </c>
      <c r="J40" s="13" t="str">
        <f t="shared" si="11"/>
        <v/>
      </c>
      <c r="K40" s="49" t="s">
        <v>5</v>
      </c>
      <c r="L40" s="42" t="str">
        <f t="shared" si="12"/>
        <v>B</v>
      </c>
      <c r="M40" s="45"/>
      <c r="N40" s="49" t="s">
        <v>13</v>
      </c>
      <c r="O40" s="34" t="str">
        <f>SIERREUR(SI($P$2="";""; INDEX(Tableau4[[Réponse 1]:[Réponse 19]];EQUIV($P$2&amp;" Violet "&amp;"7";Tableau4[Prénom Nom Série Fiche];0);N40));"")</f>
        <v/>
      </c>
      <c r="P40" s="13" t="str">
        <f t="shared" si="13"/>
        <v/>
      </c>
      <c r="Q40" s="49" t="s">
        <v>5</v>
      </c>
      <c r="R40" s="42" t="str">
        <f t="shared" si="14"/>
        <v>A</v>
      </c>
      <c r="S40" s="45"/>
      <c r="T40" s="49" t="s">
        <v>13</v>
      </c>
      <c r="U40" s="34" t="str">
        <f>SIERREUR(SI($P$2="";""; INDEX(Tableau4[[Réponse 1]:[Réponse 19]];EQUIV($P$2&amp;" Violet "&amp;"8";Tableau4[Prénom Nom Série Fiche];0);T40));"")</f>
        <v/>
      </c>
      <c r="V40" s="13" t="str">
        <f t="shared" si="15"/>
        <v/>
      </c>
      <c r="W40" s="49" t="s">
        <v>5</v>
      </c>
      <c r="X40" s="42" t="str">
        <f t="shared" si="16"/>
        <v>B</v>
      </c>
      <c r="Y40" s="45"/>
    </row>
    <row r="41" spans="2:1025" s="41" customFormat="1" ht="24.95" customHeight="1" x14ac:dyDescent="0.2">
      <c r="B41" s="49" t="s">
        <v>14</v>
      </c>
      <c r="C41" s="34" t="str">
        <f>SIERREUR(SI($P$2="";""; INDEX(Tableau4[[Réponse 1]:[Réponse 19]];EQUIV($P$2&amp;" Violet "&amp;"5";Tableau4[Prénom Nom Série Fiche];0);B41));"")</f>
        <v/>
      </c>
      <c r="D41" s="13" t="str">
        <f t="shared" si="9"/>
        <v/>
      </c>
      <c r="E41" s="34" t="s">
        <v>5</v>
      </c>
      <c r="F41" s="42" t="str">
        <f t="shared" si="10"/>
        <v>C</v>
      </c>
      <c r="G41" s="45"/>
      <c r="H41" s="49" t="s">
        <v>14</v>
      </c>
      <c r="I41" s="34" t="str">
        <f>SIERREUR(SI($P$2="";""; INDEX(Tableau4[[Réponse 1]:[Réponse 19]];EQUIV($P$2&amp;" Violet "&amp;"6";Tableau4[Prénom Nom Série Fiche];0);H41));"")</f>
        <v/>
      </c>
      <c r="J41" s="13" t="str">
        <f t="shared" si="11"/>
        <v/>
      </c>
      <c r="K41" s="34" t="s">
        <v>5</v>
      </c>
      <c r="L41" s="42" t="str">
        <f t="shared" si="12"/>
        <v>C</v>
      </c>
      <c r="M41" s="45"/>
      <c r="N41" s="49" t="s">
        <v>14</v>
      </c>
      <c r="O41" s="34" t="str">
        <f>SIERREUR(SI($P$2="";""; INDEX(Tableau4[[Réponse 1]:[Réponse 19]];EQUIV($P$2&amp;" Violet "&amp;"7";Tableau4[Prénom Nom Série Fiche];0);N41));"")</f>
        <v/>
      </c>
      <c r="P41" s="13" t="str">
        <f t="shared" si="13"/>
        <v/>
      </c>
      <c r="Q41" s="34" t="s">
        <v>5</v>
      </c>
      <c r="R41" s="42" t="str">
        <f t="shared" si="14"/>
        <v>A</v>
      </c>
      <c r="S41" s="45"/>
      <c r="T41" s="49" t="s">
        <v>14</v>
      </c>
      <c r="U41" s="34" t="str">
        <f>SIERREUR(SI($P$2="";""; INDEX(Tableau4[[Réponse 1]:[Réponse 19]];EQUIV($P$2&amp;" Violet "&amp;"8";Tableau4[Prénom Nom Série Fiche];0);T41));"")</f>
        <v/>
      </c>
      <c r="V41" s="13" t="str">
        <f t="shared" si="15"/>
        <v/>
      </c>
      <c r="W41" s="34" t="s">
        <v>5</v>
      </c>
      <c r="X41" s="42" t="str">
        <f t="shared" si="16"/>
        <v>B</v>
      </c>
      <c r="Y41" s="45"/>
      <c r="AMD41" s="44"/>
      <c r="AME41" s="44"/>
      <c r="AMF41" s="44"/>
      <c r="AMG41" s="44"/>
      <c r="AMH41" s="44"/>
      <c r="AMI41" s="44"/>
      <c r="AMJ41" s="44"/>
      <c r="AMK41" s="44"/>
    </row>
    <row r="42" spans="2:1025" s="41" customFormat="1" ht="24.95" customHeight="1" x14ac:dyDescent="0.2">
      <c r="B42" s="49" t="s">
        <v>15</v>
      </c>
      <c r="C42" s="34" t="str">
        <f>SIERREUR(SI($P$2="";""; INDEX(Tableau4[[Réponse 1]:[Réponse 19]];EQUIV($P$2&amp;" Violet "&amp;"5";Tableau4[Prénom Nom Série Fiche];0);B42));"")</f>
        <v/>
      </c>
      <c r="D42" s="13" t="str">
        <f t="shared" si="9"/>
        <v/>
      </c>
      <c r="E42" s="34"/>
      <c r="F42" s="42" t="str">
        <f t="shared" si="10"/>
        <v>B</v>
      </c>
      <c r="G42" s="45"/>
      <c r="H42" s="49" t="s">
        <v>15</v>
      </c>
      <c r="I42" s="34" t="str">
        <f>SIERREUR(SI($P$2="";""; INDEX(Tableau4[[Réponse 1]:[Réponse 19]];EQUIV($P$2&amp;" Violet "&amp;"6";Tableau4[Prénom Nom Série Fiche];0);H42));"")</f>
        <v/>
      </c>
      <c r="J42" s="13" t="str">
        <f t="shared" si="11"/>
        <v/>
      </c>
      <c r="K42" s="34"/>
      <c r="L42" s="42" t="str">
        <f t="shared" si="12"/>
        <v>A</v>
      </c>
      <c r="M42" s="45"/>
      <c r="N42" s="49" t="s">
        <v>15</v>
      </c>
      <c r="O42" s="34" t="str">
        <f>SIERREUR(SI($P$2="";""; INDEX(Tableau4[[Réponse 1]:[Réponse 19]];EQUIV($P$2&amp;" Violet "&amp;"7";Tableau4[Prénom Nom Série Fiche];0);N42));"")</f>
        <v/>
      </c>
      <c r="P42" s="13" t="str">
        <f t="shared" si="13"/>
        <v/>
      </c>
      <c r="Q42" s="34"/>
      <c r="R42" s="42" t="str">
        <f t="shared" si="14"/>
        <v>B</v>
      </c>
      <c r="S42" s="45"/>
      <c r="T42" s="49" t="s">
        <v>15</v>
      </c>
      <c r="U42" s="34" t="str">
        <f>SIERREUR(SI($P$2="";""; INDEX(Tableau4[[Réponse 1]:[Réponse 19]];EQUIV($P$2&amp;" Violet "&amp;"8";Tableau4[Prénom Nom Série Fiche];0);T42));"")</f>
        <v/>
      </c>
      <c r="V42" s="13" t="str">
        <f t="shared" si="15"/>
        <v/>
      </c>
      <c r="W42" s="34"/>
      <c r="X42" s="42" t="str">
        <f t="shared" si="16"/>
        <v>A</v>
      </c>
      <c r="Y42" s="45"/>
      <c r="AMD42" s="44"/>
      <c r="AME42" s="44"/>
      <c r="AMF42" s="44"/>
      <c r="AMG42" s="44"/>
      <c r="AMH42" s="44"/>
      <c r="AMI42" s="44"/>
      <c r="AMJ42" s="44"/>
      <c r="AMK42" s="44"/>
    </row>
    <row r="43" spans="2:1025" s="41" customFormat="1" ht="24.95" customHeight="1" x14ac:dyDescent="0.2">
      <c r="B43" s="49" t="s">
        <v>16</v>
      </c>
      <c r="C43" s="34" t="str">
        <f>SIERREUR(SI($P$2="";""; INDEX(Tableau4[[Réponse 1]:[Réponse 19]];EQUIV($P$2&amp;" Violet "&amp;"5";Tableau4[Prénom Nom Série Fiche];0);B43));"")</f>
        <v/>
      </c>
      <c r="D43" s="13" t="str">
        <f t="shared" si="9"/>
        <v/>
      </c>
      <c r="E43" s="34"/>
      <c r="F43" s="42" t="str">
        <f t="shared" si="10"/>
        <v>C</v>
      </c>
      <c r="G43" s="45"/>
      <c r="H43" s="49" t="s">
        <v>16</v>
      </c>
      <c r="I43" s="34" t="str">
        <f>SIERREUR(SI($P$2="";""; INDEX(Tableau4[[Réponse 1]:[Réponse 19]];EQUIV($P$2&amp;" Violet "&amp;"6";Tableau4[Prénom Nom Série Fiche];0);H43));"")</f>
        <v/>
      </c>
      <c r="J43" s="13" t="str">
        <f t="shared" si="11"/>
        <v/>
      </c>
      <c r="K43" s="34"/>
      <c r="L43" s="42" t="str">
        <f t="shared" si="12"/>
        <v>B</v>
      </c>
      <c r="M43" s="45"/>
      <c r="N43" s="49" t="s">
        <v>16</v>
      </c>
      <c r="O43" s="34" t="str">
        <f>SIERREUR(SI($P$2="";""; INDEX(Tableau4[[Réponse 1]:[Réponse 19]];EQUIV($P$2&amp;" Violet "&amp;"7";Tableau4[Prénom Nom Série Fiche];0);N43));"")</f>
        <v/>
      </c>
      <c r="P43" s="13" t="str">
        <f t="shared" si="13"/>
        <v/>
      </c>
      <c r="Q43" s="34"/>
      <c r="R43" s="42" t="str">
        <f t="shared" si="14"/>
        <v>C</v>
      </c>
      <c r="S43" s="45"/>
      <c r="T43" s="49" t="s">
        <v>16</v>
      </c>
      <c r="U43" s="34" t="str">
        <f>SIERREUR(SI($P$2="";""; INDEX(Tableau4[[Réponse 1]:[Réponse 19]];EQUIV($P$2&amp;" Violet "&amp;"8";Tableau4[Prénom Nom Série Fiche];0);T43));"")</f>
        <v/>
      </c>
      <c r="V43" s="13" t="str">
        <f t="shared" si="15"/>
        <v/>
      </c>
      <c r="W43" s="34"/>
      <c r="X43" s="42" t="str">
        <f t="shared" si="16"/>
        <v>B</v>
      </c>
      <c r="Y43" s="45"/>
      <c r="AMD43" s="44"/>
      <c r="AME43" s="44"/>
      <c r="AMF43" s="44"/>
      <c r="AMG43" s="44"/>
      <c r="AMH43" s="44"/>
      <c r="AMI43" s="44"/>
      <c r="AMJ43" s="44"/>
      <c r="AMK43" s="44"/>
    </row>
    <row r="44" spans="2:1025" s="41" customFormat="1" ht="24.95" customHeight="1" x14ac:dyDescent="0.2">
      <c r="B44" s="49" t="s">
        <v>17</v>
      </c>
      <c r="C44" s="34" t="str">
        <f>SIERREUR(SI($P$2="";""; INDEX(Tableau4[[Réponse 1]:[Réponse 19]];EQUIV($P$2&amp;" Violet "&amp;"5";Tableau4[Prénom Nom Série Fiche];0);B44));"")</f>
        <v/>
      </c>
      <c r="D44" s="13" t="str">
        <f t="shared" si="9"/>
        <v/>
      </c>
      <c r="E44" s="34"/>
      <c r="F44" s="42" t="str">
        <f t="shared" si="10"/>
        <v>C</v>
      </c>
      <c r="G44" s="45"/>
      <c r="H44" s="49" t="s">
        <v>17</v>
      </c>
      <c r="I44" s="34" t="str">
        <f>SIERREUR(SI($P$2="";""; INDEX(Tableau4[[Réponse 1]:[Réponse 19]];EQUIV($P$2&amp;" Violet "&amp;"6";Tableau4[Prénom Nom Série Fiche];0);H44));"")</f>
        <v/>
      </c>
      <c r="J44" s="13" t="str">
        <f t="shared" si="11"/>
        <v/>
      </c>
      <c r="K44" s="34"/>
      <c r="L44" s="42" t="str">
        <f t="shared" si="12"/>
        <v>B</v>
      </c>
      <c r="M44" s="45"/>
      <c r="N44" s="49" t="s">
        <v>17</v>
      </c>
      <c r="O44" s="34" t="str">
        <f>SIERREUR(SI($P$2="";""; INDEX(Tableau4[[Réponse 1]:[Réponse 19]];EQUIV($P$2&amp;" Violet "&amp;"7";Tableau4[Prénom Nom Série Fiche];0);N44));"")</f>
        <v/>
      </c>
      <c r="P44" s="13" t="str">
        <f t="shared" si="13"/>
        <v/>
      </c>
      <c r="Q44" s="34"/>
      <c r="R44" s="42" t="str">
        <f t="shared" si="14"/>
        <v>A</v>
      </c>
      <c r="S44" s="45"/>
      <c r="T44" s="49" t="s">
        <v>17</v>
      </c>
      <c r="U44" s="34" t="str">
        <f>SIERREUR(SI($P$2="";""; INDEX(Tableau4[[Réponse 1]:[Réponse 19]];EQUIV($P$2&amp;" Violet "&amp;"8";Tableau4[Prénom Nom Série Fiche];0);T44));"")</f>
        <v/>
      </c>
      <c r="V44" s="13" t="str">
        <f t="shared" si="15"/>
        <v/>
      </c>
      <c r="W44" s="34"/>
      <c r="X44" s="42" t="str">
        <f t="shared" si="16"/>
        <v>B</v>
      </c>
      <c r="Y44" s="45"/>
      <c r="AMD44" s="44"/>
      <c r="AME44" s="44"/>
      <c r="AMF44" s="44"/>
      <c r="AMG44" s="44"/>
      <c r="AMH44" s="44"/>
      <c r="AMI44" s="44"/>
      <c r="AMJ44" s="44"/>
      <c r="AMK44" s="44"/>
    </row>
    <row r="45" spans="2:1025" s="41" customFormat="1" ht="24.95" customHeight="1" x14ac:dyDescent="0.2">
      <c r="B45" s="49" t="s">
        <v>42</v>
      </c>
      <c r="C45" s="34" t="str">
        <f>SIERREUR(SI($P$2="";""; INDEX(Tableau4[[Réponse 1]:[Réponse 19]];EQUIV($P$2&amp;" Violet "&amp;"5";Tableau4[Prénom Nom Série Fiche];0);B45));"")</f>
        <v/>
      </c>
      <c r="D45" s="13" t="str">
        <f t="shared" si="9"/>
        <v/>
      </c>
      <c r="E45" s="34" t="s">
        <v>5</v>
      </c>
      <c r="F45" s="42" t="str">
        <f t="shared" si="10"/>
        <v>C</v>
      </c>
      <c r="G45" s="45"/>
      <c r="H45" s="49" t="s">
        <v>42</v>
      </c>
      <c r="I45" s="34" t="str">
        <f>SIERREUR(SI($P$2="";""; INDEX(Tableau4[[Réponse 1]:[Réponse 19]];EQUIV($P$2&amp;" Violet "&amp;"6";Tableau4[Prénom Nom Série Fiche];0);H45));"")</f>
        <v/>
      </c>
      <c r="J45" s="13" t="str">
        <f t="shared" si="11"/>
        <v/>
      </c>
      <c r="K45" s="34" t="s">
        <v>5</v>
      </c>
      <c r="L45" s="42" t="str">
        <f t="shared" si="12"/>
        <v>B</v>
      </c>
      <c r="M45" s="45"/>
      <c r="N45" s="49" t="s">
        <v>42</v>
      </c>
      <c r="O45" s="34" t="str">
        <f>SIERREUR(SI($P$2="";""; INDEX(Tableau4[[Réponse 1]:[Réponse 19]];EQUIV($P$2&amp;" Violet "&amp;"7";Tableau4[Prénom Nom Série Fiche];0);N45));"")</f>
        <v/>
      </c>
      <c r="P45" s="13" t="str">
        <f t="shared" si="13"/>
        <v/>
      </c>
      <c r="Q45" s="34" t="s">
        <v>5</v>
      </c>
      <c r="R45" s="42" t="str">
        <f t="shared" si="14"/>
        <v>A</v>
      </c>
      <c r="S45" s="45"/>
      <c r="T45" s="49" t="s">
        <v>42</v>
      </c>
      <c r="U45" s="34" t="str">
        <f>SIERREUR(SI($P$2="";""; INDEX(Tableau4[[Réponse 1]:[Réponse 19]];EQUIV($P$2&amp;" Violet "&amp;"8";Tableau4[Prénom Nom Série Fiche];0);T45));"")</f>
        <v/>
      </c>
      <c r="V45" s="13" t="str">
        <f t="shared" si="15"/>
        <v/>
      </c>
      <c r="W45" s="34" t="s">
        <v>5</v>
      </c>
      <c r="X45" s="42" t="str">
        <f t="shared" si="16"/>
        <v>B</v>
      </c>
      <c r="Y45" s="45"/>
      <c r="AMD45" s="44"/>
      <c r="AME45" s="44"/>
      <c r="AMF45" s="44"/>
      <c r="AMG45" s="44"/>
      <c r="AMH45" s="44"/>
      <c r="AMI45" s="44"/>
      <c r="AMJ45" s="44"/>
      <c r="AMK45" s="44"/>
    </row>
    <row r="46" spans="2:1025" s="41" customFormat="1" ht="24.95" customHeight="1" x14ac:dyDescent="0.2">
      <c r="B46" s="49" t="s">
        <v>43</v>
      </c>
      <c r="C46" s="34" t="str">
        <f>SIERREUR(SI($P$2="";""; INDEX(Tableau4[[Réponse 1]:[Réponse 19]];EQUIV($P$2&amp;" Violet "&amp;"5";Tableau4[Prénom Nom Série Fiche];0);B46));"")</f>
        <v/>
      </c>
      <c r="D46" s="13" t="str">
        <f t="shared" si="9"/>
        <v/>
      </c>
      <c r="E46" s="35" t="s">
        <v>5</v>
      </c>
      <c r="F46" s="42" t="str">
        <f t="shared" si="10"/>
        <v>C</v>
      </c>
      <c r="G46" s="45"/>
      <c r="H46" s="49" t="s">
        <v>43</v>
      </c>
      <c r="I46" s="34" t="str">
        <f>SIERREUR(SI($P$2="";""; INDEX(Tableau4[[Réponse 1]:[Réponse 19]];EQUIV($P$2&amp;" Violet "&amp;"6";Tableau4[Prénom Nom Série Fiche];0);H46));"")</f>
        <v/>
      </c>
      <c r="J46" s="13" t="str">
        <f t="shared" si="11"/>
        <v/>
      </c>
      <c r="K46" s="35" t="s">
        <v>5</v>
      </c>
      <c r="L46" s="42" t="str">
        <f t="shared" si="12"/>
        <v>B</v>
      </c>
      <c r="M46" s="45"/>
      <c r="N46" s="49" t="s">
        <v>43</v>
      </c>
      <c r="O46" s="34" t="str">
        <f>SIERREUR(SI($P$2="";""; INDEX(Tableau4[[Réponse 1]:[Réponse 19]];EQUIV($P$2&amp;" Violet "&amp;"7";Tableau4[Prénom Nom Série Fiche];0);N46));"")</f>
        <v/>
      </c>
      <c r="P46" s="13" t="str">
        <f t="shared" si="13"/>
        <v/>
      </c>
      <c r="Q46" s="35" t="s">
        <v>5</v>
      </c>
      <c r="R46" s="42" t="str">
        <f t="shared" si="14"/>
        <v>A</v>
      </c>
      <c r="S46" s="45"/>
      <c r="T46" s="49" t="s">
        <v>43</v>
      </c>
      <c r="U46" s="34" t="str">
        <f>SIERREUR(SI($P$2="";""; INDEX(Tableau4[[Réponse 1]:[Réponse 19]];EQUIV($P$2&amp;" Violet "&amp;"8";Tableau4[Prénom Nom Série Fiche];0);T46));"")</f>
        <v/>
      </c>
      <c r="V46" s="13" t="str">
        <f t="shared" si="15"/>
        <v/>
      </c>
      <c r="W46" s="35" t="s">
        <v>5</v>
      </c>
      <c r="X46" s="42" t="str">
        <f t="shared" si="16"/>
        <v>B</v>
      </c>
      <c r="Y46" s="45"/>
      <c r="AMD46" s="44"/>
      <c r="AME46" s="44"/>
      <c r="AMF46" s="44"/>
      <c r="AMG46" s="44"/>
      <c r="AMH46" s="44"/>
      <c r="AMI46" s="44"/>
      <c r="AMJ46" s="44"/>
      <c r="AMK46" s="44"/>
    </row>
    <row r="47" spans="2:1025" s="41" customFormat="1" ht="24.95" customHeight="1" x14ac:dyDescent="0.2">
      <c r="B47" s="49" t="s">
        <v>44</v>
      </c>
      <c r="C47" s="34" t="str">
        <f>SIERREUR(SI($P$2="";""; INDEX(Tableau4[[Réponse 1]:[Réponse 19]];EQUIV($P$2&amp;" Violet "&amp;"5";Tableau4[Prénom Nom Série Fiche];0);B47));"")</f>
        <v/>
      </c>
      <c r="D47" s="13" t="str">
        <f t="shared" si="9"/>
        <v/>
      </c>
      <c r="E47" s="35" t="s">
        <v>5</v>
      </c>
      <c r="F47" s="42" t="str">
        <f t="shared" si="10"/>
        <v>C</v>
      </c>
      <c r="G47" s="45"/>
      <c r="H47" s="49" t="s">
        <v>44</v>
      </c>
      <c r="I47" s="34" t="str">
        <f>SIERREUR(SI($P$2="";""; INDEX(Tableau4[[Réponse 1]:[Réponse 19]];EQUIV($P$2&amp;" Violet "&amp;"6";Tableau4[Prénom Nom Série Fiche];0);H47));"")</f>
        <v/>
      </c>
      <c r="J47" s="13" t="str">
        <f t="shared" si="11"/>
        <v/>
      </c>
      <c r="K47" s="35" t="s">
        <v>5</v>
      </c>
      <c r="L47" s="42" t="str">
        <f t="shared" si="12"/>
        <v>B</v>
      </c>
      <c r="N47" s="49" t="s">
        <v>44</v>
      </c>
      <c r="O47" s="34" t="str">
        <f>SIERREUR(SI($P$2="";""; INDEX(Tableau4[[Réponse 1]:[Réponse 19]];EQUIV($P$2&amp;" Violet "&amp;"7";Tableau4[Prénom Nom Série Fiche];0);N47));"")</f>
        <v/>
      </c>
      <c r="P47" s="13" t="str">
        <f t="shared" si="13"/>
        <v/>
      </c>
      <c r="Q47" s="35" t="s">
        <v>5</v>
      </c>
      <c r="R47" s="42" t="str">
        <f t="shared" si="14"/>
        <v>A</v>
      </c>
      <c r="S47" s="45"/>
      <c r="T47" s="49" t="s">
        <v>44</v>
      </c>
      <c r="U47" s="34" t="str">
        <f>SIERREUR(SI($P$2="";""; INDEX(Tableau4[[Réponse 1]:[Réponse 19]];EQUIV($P$2&amp;" Violet "&amp;"8";Tableau4[Prénom Nom Série Fiche];0);T47));"")</f>
        <v/>
      </c>
      <c r="V47" s="13" t="str">
        <f t="shared" si="15"/>
        <v/>
      </c>
      <c r="W47" s="35" t="s">
        <v>5</v>
      </c>
      <c r="X47" s="42" t="str">
        <f t="shared" si="16"/>
        <v>B</v>
      </c>
      <c r="Y47" s="43"/>
      <c r="AMD47" s="44"/>
      <c r="AME47" s="44"/>
      <c r="AMF47" s="44"/>
      <c r="AMG47" s="44"/>
      <c r="AMH47" s="44"/>
      <c r="AMI47" s="44"/>
      <c r="AMJ47" s="44"/>
      <c r="AMK47" s="44"/>
    </row>
    <row r="48" spans="2:1025" s="41" customFormat="1" x14ac:dyDescent="0.2">
      <c r="F48" s="42"/>
      <c r="L48" s="42"/>
      <c r="M48" s="45"/>
      <c r="R48" s="42"/>
      <c r="Y48" s="45"/>
      <c r="AMD48" s="44"/>
      <c r="AME48" s="44"/>
      <c r="AMF48" s="44"/>
      <c r="AMG48" s="44"/>
      <c r="AMH48" s="44"/>
      <c r="AMI48" s="44"/>
      <c r="AMJ48" s="44"/>
      <c r="AMK48" s="44"/>
    </row>
    <row r="49" spans="2:1025" s="41" customFormat="1" ht="24.95" customHeight="1" x14ac:dyDescent="0.2">
      <c r="B49" s="69" t="s">
        <v>18</v>
      </c>
      <c r="C49" s="69"/>
      <c r="D49" s="73"/>
      <c r="E49" s="74"/>
      <c r="F49" s="42"/>
      <c r="G49" s="45"/>
      <c r="H49" s="69" t="s">
        <v>18</v>
      </c>
      <c r="I49" s="69"/>
      <c r="J49" s="69"/>
      <c r="K49" s="69"/>
      <c r="L49" s="42"/>
      <c r="N49" s="69" t="s">
        <v>18</v>
      </c>
      <c r="O49" s="69"/>
      <c r="P49" s="69"/>
      <c r="Q49" s="69"/>
      <c r="R49" s="42"/>
      <c r="S49" s="45"/>
      <c r="T49" s="69" t="s">
        <v>18</v>
      </c>
      <c r="U49" s="69"/>
      <c r="V49" s="69"/>
      <c r="W49" s="69"/>
      <c r="Y49" s="43"/>
      <c r="AMD49" s="44"/>
      <c r="AME49" s="44"/>
      <c r="AMF49" s="44"/>
      <c r="AMG49" s="44"/>
      <c r="AMH49" s="44"/>
      <c r="AMI49" s="44"/>
      <c r="AMJ49" s="44"/>
      <c r="AMK49" s="44"/>
    </row>
    <row r="50" spans="2:1025" s="41" customFormat="1" ht="24.95" customHeight="1" x14ac:dyDescent="0.2">
      <c r="B50" s="70" t="str">
        <f>"Nombre de bonnes réponses : "&amp;NB.SI(D30:D47;"ü")&amp;"/"&amp;NB.SI(D30:D47;"ü")+NB.SI(D30:D47;"L")</f>
        <v>Nombre de bonnes réponses : 0/0</v>
      </c>
      <c r="C50" s="71"/>
      <c r="D50" s="71"/>
      <c r="E50" s="72"/>
      <c r="F50" s="42"/>
      <c r="H50" s="70" t="str">
        <f>"Nombre de bonnes réponses : "&amp;NB.SI(J30:J47;"ü")&amp;"/"&amp;NB.SI(J30:J47;"ü")+NB.SI(J30:J47;"L")</f>
        <v>Nombre de bonnes réponses : 0/0</v>
      </c>
      <c r="I50" s="71"/>
      <c r="J50" s="71"/>
      <c r="K50" s="72"/>
      <c r="L50" s="42"/>
      <c r="N50" s="70" t="str">
        <f>"Nombre de bonnes réponses : "&amp;NB.SI(P30:P47;"ü")&amp;"/"&amp;NB.SI(P30:P47;"ü")+NB.SI(P30:P47;"L")</f>
        <v>Nombre de bonnes réponses : 0/0</v>
      </c>
      <c r="O50" s="71"/>
      <c r="P50" s="71"/>
      <c r="Q50" s="72"/>
      <c r="R50" s="42"/>
      <c r="T50" s="70" t="str">
        <f>"Nombre de bonnes réponses : "&amp;NB.SI(V30:V47;"ü")&amp;"/"&amp;NB.SI(V30:V47;"ü")+NB.SI(V30:V47;"L")</f>
        <v>Nombre de bonnes réponses : 0/0</v>
      </c>
      <c r="U50" s="71"/>
      <c r="V50" s="71"/>
      <c r="W50" s="72"/>
      <c r="Y50" s="43"/>
      <c r="AMD50" s="44"/>
      <c r="AME50" s="44"/>
      <c r="AMF50" s="44"/>
      <c r="AMG50" s="44"/>
      <c r="AMH50" s="44"/>
      <c r="AMI50" s="44"/>
      <c r="AMJ50" s="44"/>
      <c r="AMK50" s="44"/>
    </row>
    <row r="51" spans="2:1025" s="41" customFormat="1" ht="24.95" customHeight="1" x14ac:dyDescent="0.2">
      <c r="F51" s="42"/>
      <c r="L51" s="42"/>
      <c r="M51" s="44"/>
      <c r="R51" s="42"/>
      <c r="Y51" s="43"/>
      <c r="AMD51" s="44"/>
      <c r="AME51" s="44"/>
      <c r="AMF51" s="44"/>
      <c r="AMG51" s="44"/>
      <c r="AMH51" s="44"/>
      <c r="AMI51" s="44"/>
      <c r="AMJ51" s="44"/>
      <c r="AMK51" s="44"/>
    </row>
    <row r="52" spans="2:1025" ht="24.95" customHeight="1" x14ac:dyDescent="0.2">
      <c r="B52" s="44"/>
      <c r="C52" s="44"/>
      <c r="D52" s="44"/>
      <c r="E52" s="44"/>
      <c r="F52" s="44"/>
      <c r="G52" s="44"/>
      <c r="H52" s="44"/>
      <c r="I52" s="44"/>
      <c r="J52" s="44"/>
      <c r="K52" s="44"/>
      <c r="L52" s="44"/>
      <c r="M52" s="44"/>
      <c r="N52" s="44"/>
      <c r="O52" s="44"/>
    </row>
    <row r="53" spans="2:1025" ht="24.95" customHeight="1" x14ac:dyDescent="0.2">
      <c r="B53" s="44"/>
      <c r="C53" s="44"/>
      <c r="D53" s="44"/>
      <c r="E53" s="44"/>
      <c r="F53" s="44"/>
      <c r="G53" s="44"/>
      <c r="H53" s="44"/>
      <c r="I53" s="44"/>
      <c r="J53" s="44"/>
      <c r="K53" s="44"/>
      <c r="L53" s="44"/>
      <c r="M53" s="44"/>
      <c r="N53" s="44"/>
      <c r="O53" s="44"/>
      <c r="P53" s="42"/>
      <c r="Q53" s="42"/>
      <c r="S53" s="42"/>
      <c r="T53" s="42"/>
      <c r="U53" s="42"/>
      <c r="V53" s="42"/>
      <c r="W53" s="42"/>
    </row>
    <row r="54" spans="2:1025" s="42" customFormat="1" ht="24.95" customHeight="1" x14ac:dyDescent="0.2">
      <c r="B54" s="44"/>
      <c r="C54" s="44"/>
      <c r="D54" s="44"/>
      <c r="E54" s="44"/>
      <c r="F54" s="44"/>
      <c r="G54" s="44"/>
      <c r="H54" s="44"/>
      <c r="I54" s="44"/>
      <c r="J54" s="44"/>
      <c r="K54" s="44"/>
      <c r="L54" s="44"/>
      <c r="M54" s="44"/>
      <c r="N54" s="44"/>
      <c r="O54" s="44"/>
      <c r="P54" s="41"/>
      <c r="Q54" s="41"/>
      <c r="S54" s="41"/>
      <c r="T54" s="41"/>
      <c r="U54" s="41"/>
      <c r="V54" s="41"/>
      <c r="W54" s="41"/>
      <c r="Y54" s="47"/>
      <c r="AA54" s="41"/>
      <c r="AB54" s="41"/>
      <c r="AC54" s="41"/>
      <c r="AD54" s="41"/>
      <c r="AE54" s="41"/>
      <c r="AF54" s="41"/>
      <c r="AMD54" s="44"/>
      <c r="AME54" s="44"/>
      <c r="AMF54" s="44"/>
      <c r="AMG54" s="44"/>
      <c r="AMH54" s="44"/>
      <c r="AMI54" s="44"/>
      <c r="AMJ54" s="44"/>
      <c r="AMK54" s="44"/>
    </row>
    <row r="55" spans="2:1025" ht="24.95" customHeight="1" x14ac:dyDescent="0.2">
      <c r="B55" s="44"/>
      <c r="C55" s="44"/>
      <c r="D55" s="44"/>
      <c r="E55" s="44"/>
      <c r="F55" s="44"/>
      <c r="G55" s="44"/>
      <c r="H55" s="44"/>
      <c r="I55" s="44"/>
      <c r="J55" s="44"/>
      <c r="K55" s="44"/>
      <c r="L55" s="44"/>
      <c r="M55" s="44"/>
      <c r="N55" s="44"/>
      <c r="O55" s="44"/>
    </row>
    <row r="56" spans="2:1025" ht="24.95" customHeight="1" x14ac:dyDescent="0.2">
      <c r="B56" s="44"/>
      <c r="C56" s="44"/>
      <c r="D56" s="44"/>
      <c r="E56" s="44"/>
      <c r="F56" s="44"/>
      <c r="G56" s="44"/>
      <c r="H56" s="44"/>
      <c r="I56" s="44"/>
      <c r="J56" s="44"/>
      <c r="K56" s="44"/>
      <c r="L56" s="44"/>
      <c r="M56" s="44"/>
      <c r="N56" s="44"/>
      <c r="O56" s="44"/>
      <c r="AA56" s="42"/>
      <c r="AB56" s="42"/>
      <c r="AC56" s="42"/>
      <c r="AD56" s="42"/>
      <c r="AE56" s="42"/>
      <c r="AF56" s="42"/>
    </row>
    <row r="57" spans="2:1025" ht="24.95" customHeight="1" x14ac:dyDescent="0.2">
      <c r="B57" s="44"/>
      <c r="C57" s="44"/>
      <c r="D57" s="44"/>
      <c r="E57" s="44"/>
      <c r="F57" s="44"/>
      <c r="G57" s="44"/>
      <c r="H57" s="44"/>
      <c r="I57" s="44"/>
      <c r="J57" s="44"/>
      <c r="K57" s="44"/>
      <c r="L57" s="44"/>
      <c r="M57" s="44"/>
      <c r="N57" s="44"/>
      <c r="O57" s="44"/>
    </row>
    <row r="58" spans="2:1025" ht="24.95" customHeight="1" x14ac:dyDescent="0.2">
      <c r="B58" s="44"/>
      <c r="C58" s="44"/>
      <c r="D58" s="44"/>
      <c r="E58" s="44"/>
      <c r="F58" s="44"/>
      <c r="G58" s="44"/>
      <c r="H58" s="44"/>
      <c r="I58" s="44"/>
      <c r="J58" s="44"/>
      <c r="K58" s="44"/>
      <c r="L58" s="44"/>
      <c r="M58" s="44"/>
      <c r="N58" s="44"/>
      <c r="O58" s="44"/>
    </row>
    <row r="59" spans="2:1025" ht="24.95" customHeight="1" x14ac:dyDescent="0.2">
      <c r="B59" s="44"/>
      <c r="C59" s="44"/>
      <c r="D59" s="44"/>
      <c r="E59" s="44"/>
      <c r="F59" s="44"/>
      <c r="G59" s="44"/>
      <c r="H59" s="44"/>
      <c r="I59" s="44"/>
      <c r="J59" s="44"/>
      <c r="K59" s="44"/>
      <c r="L59" s="44"/>
      <c r="M59" s="44"/>
      <c r="N59" s="44"/>
      <c r="O59" s="44"/>
    </row>
    <row r="60" spans="2:1025" ht="24.95" customHeight="1" x14ac:dyDescent="0.2">
      <c r="B60" s="44"/>
      <c r="C60" s="44"/>
      <c r="D60" s="44"/>
      <c r="E60" s="44"/>
      <c r="F60" s="44"/>
      <c r="G60" s="44"/>
      <c r="H60" s="44"/>
      <c r="I60" s="44"/>
      <c r="J60" s="44"/>
      <c r="K60" s="44"/>
      <c r="L60" s="44"/>
      <c r="M60" s="44"/>
      <c r="N60" s="44"/>
      <c r="O60" s="44"/>
    </row>
    <row r="61" spans="2:1025" ht="24.95" customHeight="1" x14ac:dyDescent="0.2">
      <c r="B61" s="44"/>
      <c r="C61" s="44"/>
      <c r="D61" s="44"/>
      <c r="E61" s="44"/>
      <c r="F61" s="44"/>
      <c r="G61" s="44"/>
      <c r="H61" s="44"/>
      <c r="I61" s="44"/>
      <c r="J61" s="44"/>
      <c r="K61" s="44"/>
      <c r="L61" s="44"/>
      <c r="M61" s="44"/>
      <c r="N61" s="44"/>
      <c r="O61" s="44"/>
    </row>
    <row r="62" spans="2:1025" ht="24.95" customHeight="1" x14ac:dyDescent="0.2">
      <c r="B62" s="44"/>
      <c r="C62" s="44"/>
      <c r="D62" s="44"/>
      <c r="E62" s="44"/>
      <c r="F62" s="44"/>
      <c r="G62" s="44"/>
      <c r="H62" s="44"/>
      <c r="I62" s="44"/>
      <c r="J62" s="44"/>
      <c r="K62" s="44"/>
      <c r="L62" s="44"/>
      <c r="M62" s="44"/>
      <c r="N62" s="44"/>
      <c r="O62" s="44"/>
    </row>
    <row r="63" spans="2:1025" ht="24.95" customHeight="1" x14ac:dyDescent="0.2">
      <c r="B63" s="44"/>
      <c r="C63" s="44"/>
      <c r="D63" s="44"/>
      <c r="E63" s="44"/>
      <c r="F63" s="44"/>
      <c r="G63" s="44"/>
      <c r="H63" s="44"/>
      <c r="I63" s="44"/>
      <c r="J63" s="44"/>
      <c r="K63" s="44"/>
      <c r="L63" s="44"/>
      <c r="M63" s="44"/>
      <c r="N63" s="44"/>
      <c r="O63" s="44"/>
      <c r="P63" s="43"/>
      <c r="Q63" s="43"/>
      <c r="R63" s="47"/>
      <c r="S63" s="43"/>
      <c r="T63" s="43"/>
      <c r="U63" s="43"/>
      <c r="V63" s="43"/>
      <c r="W63" s="43"/>
    </row>
    <row r="64" spans="2:1025" s="43" customFormat="1" ht="24.95" customHeight="1" x14ac:dyDescent="0.2">
      <c r="B64" s="44"/>
      <c r="C64" s="44"/>
      <c r="D64" s="44"/>
      <c r="E64" s="44"/>
      <c r="F64" s="44"/>
      <c r="G64" s="44"/>
      <c r="H64" s="44"/>
      <c r="I64" s="44"/>
      <c r="J64" s="44"/>
      <c r="K64" s="44"/>
      <c r="L64" s="44"/>
      <c r="M64" s="44"/>
      <c r="N64" s="44"/>
      <c r="O64" s="44"/>
      <c r="P64" s="41"/>
      <c r="Q64" s="41"/>
      <c r="R64" s="42"/>
      <c r="S64" s="41"/>
      <c r="T64" s="41"/>
      <c r="U64" s="41"/>
      <c r="V64" s="41"/>
      <c r="W64" s="41"/>
      <c r="AA64" s="41"/>
      <c r="AB64" s="41"/>
      <c r="AC64" s="41"/>
      <c r="AD64" s="41"/>
      <c r="AE64" s="41"/>
      <c r="AF64" s="41"/>
      <c r="AMD64" s="44"/>
      <c r="AME64" s="44"/>
      <c r="AMF64" s="44"/>
      <c r="AMG64" s="44"/>
      <c r="AMH64" s="44"/>
      <c r="AMI64" s="44"/>
      <c r="AMJ64" s="44"/>
      <c r="AMK64" s="44"/>
    </row>
    <row r="65" spans="2:1025" ht="24.95" customHeight="1" x14ac:dyDescent="0.2">
      <c r="B65" s="44"/>
      <c r="C65" s="44"/>
      <c r="D65" s="44"/>
      <c r="E65" s="44"/>
      <c r="F65" s="44"/>
      <c r="G65" s="44"/>
      <c r="H65" s="44"/>
      <c r="I65" s="44"/>
      <c r="J65" s="44"/>
      <c r="K65" s="44"/>
      <c r="L65" s="44"/>
      <c r="M65" s="44"/>
      <c r="N65" s="44"/>
      <c r="O65" s="44"/>
      <c r="P65" s="43"/>
      <c r="Q65" s="43"/>
      <c r="R65" s="47"/>
      <c r="S65" s="43"/>
      <c r="T65" s="43"/>
      <c r="U65" s="43"/>
      <c r="V65" s="43"/>
      <c r="W65" s="43"/>
    </row>
    <row r="66" spans="2:1025" s="43" customFormat="1" ht="24.95" customHeight="1" x14ac:dyDescent="0.2">
      <c r="B66" s="44"/>
      <c r="C66" s="44"/>
      <c r="D66" s="44"/>
      <c r="E66" s="44"/>
      <c r="F66" s="44"/>
      <c r="G66" s="44"/>
      <c r="H66" s="44"/>
      <c r="I66" s="44"/>
      <c r="J66" s="44"/>
      <c r="K66" s="44"/>
      <c r="L66" s="44"/>
      <c r="M66" s="44"/>
      <c r="N66" s="44"/>
      <c r="O66" s="44"/>
      <c r="R66" s="47"/>
      <c r="AMD66" s="44"/>
      <c r="AME66" s="44"/>
      <c r="AMF66" s="44"/>
      <c r="AMG66" s="44"/>
      <c r="AMH66" s="44"/>
      <c r="AMI66" s="44"/>
      <c r="AMJ66" s="44"/>
      <c r="AMK66" s="44"/>
    </row>
    <row r="67" spans="2:1025" s="43" customFormat="1" ht="24.95" customHeight="1" x14ac:dyDescent="0.2">
      <c r="B67" s="44"/>
      <c r="C67" s="44"/>
      <c r="D67" s="44"/>
      <c r="E67" s="44"/>
      <c r="F67" s="44"/>
      <c r="G67" s="44"/>
      <c r="H67" s="44"/>
      <c r="I67" s="44"/>
      <c r="J67" s="44"/>
      <c r="K67" s="44"/>
      <c r="L67" s="44"/>
      <c r="M67" s="44"/>
      <c r="N67" s="44"/>
      <c r="O67" s="44"/>
      <c r="R67" s="47"/>
      <c r="AA67" s="41"/>
      <c r="AB67" s="41"/>
      <c r="AC67" s="41"/>
      <c r="AD67" s="41"/>
      <c r="AE67" s="41"/>
      <c r="AF67" s="41"/>
      <c r="AMD67" s="44"/>
      <c r="AME67" s="44"/>
      <c r="AMF67" s="44"/>
      <c r="AMG67" s="44"/>
      <c r="AMH67" s="44"/>
      <c r="AMI67" s="44"/>
      <c r="AMJ67" s="44"/>
      <c r="AMK67" s="44"/>
    </row>
    <row r="68" spans="2:1025" s="43" customFormat="1" ht="24.95" customHeight="1" x14ac:dyDescent="0.2">
      <c r="B68" s="44"/>
      <c r="C68" s="44"/>
      <c r="D68" s="44"/>
      <c r="E68" s="44"/>
      <c r="F68" s="44"/>
      <c r="G68" s="44"/>
      <c r="H68" s="44"/>
      <c r="I68" s="44"/>
      <c r="J68" s="44"/>
      <c r="K68" s="44"/>
      <c r="L68" s="44"/>
      <c r="M68" s="44"/>
      <c r="N68" s="44"/>
      <c r="O68" s="44"/>
      <c r="R68" s="47"/>
      <c r="AMD68" s="44"/>
      <c r="AME68" s="44"/>
      <c r="AMF68" s="44"/>
      <c r="AMG68" s="44"/>
      <c r="AMH68" s="44"/>
      <c r="AMI68" s="44"/>
      <c r="AMJ68" s="44"/>
      <c r="AMK68" s="44"/>
    </row>
    <row r="69" spans="2:1025" s="43" customFormat="1" ht="24.95" customHeight="1" x14ac:dyDescent="0.2">
      <c r="B69" s="44"/>
      <c r="C69" s="44"/>
      <c r="D69" s="44"/>
      <c r="E69" s="44"/>
      <c r="F69" s="44"/>
      <c r="G69" s="44"/>
      <c r="H69" s="44"/>
      <c r="I69" s="44"/>
      <c r="J69" s="44"/>
      <c r="K69" s="44"/>
      <c r="L69" s="44"/>
      <c r="M69" s="41"/>
      <c r="N69" s="44"/>
      <c r="O69" s="44"/>
      <c r="P69" s="41"/>
      <c r="Q69" s="41"/>
      <c r="R69" s="42"/>
      <c r="S69" s="41"/>
      <c r="T69" s="41"/>
      <c r="U69" s="41"/>
      <c r="V69" s="41"/>
      <c r="W69" s="41"/>
      <c r="AMD69" s="44"/>
      <c r="AME69" s="44"/>
      <c r="AMF69" s="44"/>
      <c r="AMG69" s="44"/>
      <c r="AMH69" s="44"/>
      <c r="AMI69" s="44"/>
      <c r="AMJ69" s="44"/>
      <c r="AMK69" s="44"/>
    </row>
    <row r="70" spans="2:1025" ht="24.95" customHeight="1" x14ac:dyDescent="0.2">
      <c r="AA70" s="43"/>
      <c r="AB70" s="43"/>
      <c r="AC70" s="43"/>
      <c r="AD70" s="43"/>
      <c r="AE70" s="43"/>
      <c r="AF70" s="43"/>
    </row>
    <row r="71" spans="2:1025" ht="24.95" customHeight="1" x14ac:dyDescent="0.2">
      <c r="AA71" s="43"/>
      <c r="AB71" s="43"/>
      <c r="AC71" s="43"/>
      <c r="AD71" s="43"/>
      <c r="AE71" s="43"/>
      <c r="AF71" s="43"/>
    </row>
    <row r="72" spans="2:1025" ht="24.95" customHeight="1" x14ac:dyDescent="0.2"/>
    <row r="73" spans="2:1025" ht="24.95" customHeight="1" x14ac:dyDescent="0.2"/>
    <row r="74" spans="2:1025" ht="24.95" customHeight="1" x14ac:dyDescent="0.2"/>
    <row r="75" spans="2:1025" ht="24.95" customHeight="1" x14ac:dyDescent="0.2"/>
    <row r="76" spans="2:1025" ht="24.95" customHeight="1" x14ac:dyDescent="0.2"/>
    <row r="77" spans="2:1025" ht="24.95" customHeight="1" x14ac:dyDescent="0.2"/>
    <row r="78" spans="2:1025" ht="24.95" customHeight="1" x14ac:dyDescent="0.2"/>
    <row r="79" spans="2:1025" ht="24.95" customHeight="1" x14ac:dyDescent="0.2"/>
    <row r="80" spans="2:1025" ht="24.95" customHeight="1" x14ac:dyDescent="0.2"/>
    <row r="81" spans="6:1025" ht="24.95" customHeight="1" x14ac:dyDescent="0.2"/>
    <row r="82" spans="6:1025" ht="24.95" customHeight="1" x14ac:dyDescent="0.2"/>
    <row r="83" spans="6:1025" ht="24.95" customHeight="1" x14ac:dyDescent="0.2"/>
    <row r="84" spans="6:1025" s="41" customFormat="1" ht="24.95" customHeight="1" x14ac:dyDescent="0.2">
      <c r="F84" s="42"/>
      <c r="L84" s="42"/>
      <c r="R84" s="42"/>
      <c r="Y84" s="43"/>
      <c r="AMD84" s="44"/>
      <c r="AME84" s="44"/>
      <c r="AMF84" s="44"/>
      <c r="AMG84" s="44"/>
      <c r="AMH84" s="44"/>
      <c r="AMI84" s="44"/>
      <c r="AMJ84" s="44"/>
      <c r="AMK84" s="44"/>
    </row>
    <row r="85" spans="6:1025" s="41" customFormat="1" ht="24.95" customHeight="1" x14ac:dyDescent="0.2">
      <c r="F85" s="42"/>
      <c r="L85" s="42"/>
      <c r="R85" s="42"/>
      <c r="Y85" s="43"/>
      <c r="AMD85" s="44"/>
      <c r="AME85" s="44"/>
      <c r="AMF85" s="44"/>
      <c r="AMG85" s="44"/>
      <c r="AMH85" s="44"/>
      <c r="AMI85" s="44"/>
      <c r="AMJ85" s="44"/>
      <c r="AMK85" s="44"/>
    </row>
    <row r="86" spans="6:1025" s="41" customFormat="1" ht="24.95" customHeight="1" x14ac:dyDescent="0.2">
      <c r="F86" s="42"/>
      <c r="L86" s="42"/>
      <c r="R86" s="42"/>
      <c r="Y86" s="43"/>
      <c r="AMD86" s="44"/>
      <c r="AME86" s="44"/>
      <c r="AMF86" s="44"/>
      <c r="AMG86" s="44"/>
      <c r="AMH86" s="44"/>
      <c r="AMI86" s="44"/>
      <c r="AMJ86" s="44"/>
      <c r="AMK86" s="44"/>
    </row>
    <row r="87" spans="6:1025" s="41" customFormat="1" ht="24.95" customHeight="1" x14ac:dyDescent="0.2">
      <c r="F87" s="42"/>
      <c r="L87" s="42"/>
      <c r="R87" s="42"/>
      <c r="Y87" s="43"/>
      <c r="AMD87" s="44"/>
      <c r="AME87" s="44"/>
      <c r="AMF87" s="44"/>
      <c r="AMG87" s="44"/>
      <c r="AMH87" s="44"/>
      <c r="AMI87" s="44"/>
      <c r="AMJ87" s="44"/>
      <c r="AMK87" s="44"/>
    </row>
    <row r="88" spans="6:1025" s="41" customFormat="1" ht="24.95" customHeight="1" x14ac:dyDescent="0.2">
      <c r="F88" s="42"/>
      <c r="L88" s="42"/>
      <c r="R88" s="42"/>
      <c r="Y88" s="43"/>
      <c r="AMD88" s="44"/>
      <c r="AME88" s="44"/>
      <c r="AMF88" s="44"/>
      <c r="AMG88" s="44"/>
      <c r="AMH88" s="44"/>
      <c r="AMI88" s="44"/>
      <c r="AMJ88" s="44"/>
      <c r="AMK88" s="44"/>
    </row>
    <row r="89" spans="6:1025" s="41" customFormat="1" ht="24.95" customHeight="1" x14ac:dyDescent="0.2">
      <c r="F89" s="42"/>
      <c r="L89" s="42"/>
      <c r="R89" s="42"/>
      <c r="Y89" s="43"/>
      <c r="AMD89" s="44"/>
      <c r="AME89" s="44"/>
      <c r="AMF89" s="44"/>
      <c r="AMG89" s="44"/>
      <c r="AMH89" s="44"/>
      <c r="AMI89" s="44"/>
      <c r="AMJ89" s="44"/>
      <c r="AMK89" s="44"/>
    </row>
    <row r="90" spans="6:1025" s="41" customFormat="1" ht="24.95" customHeight="1" x14ac:dyDescent="0.2">
      <c r="F90" s="42"/>
      <c r="L90" s="42"/>
      <c r="R90" s="42"/>
      <c r="Y90" s="43"/>
      <c r="AMD90" s="44"/>
      <c r="AME90" s="44"/>
      <c r="AMF90" s="44"/>
      <c r="AMG90" s="44"/>
      <c r="AMH90" s="44"/>
      <c r="AMI90" s="44"/>
      <c r="AMJ90" s="44"/>
      <c r="AMK90" s="44"/>
    </row>
    <row r="91" spans="6:1025" s="41" customFormat="1" ht="24.95" customHeight="1" x14ac:dyDescent="0.2">
      <c r="F91" s="42"/>
      <c r="L91" s="42"/>
      <c r="R91" s="42"/>
      <c r="Y91" s="43"/>
      <c r="AMD91" s="44"/>
      <c r="AME91" s="44"/>
      <c r="AMF91" s="44"/>
      <c r="AMG91" s="44"/>
      <c r="AMH91" s="44"/>
      <c r="AMI91" s="44"/>
      <c r="AMJ91" s="44"/>
      <c r="AMK91" s="44"/>
    </row>
    <row r="92" spans="6:1025" s="41" customFormat="1" ht="24.95" customHeight="1" x14ac:dyDescent="0.2">
      <c r="F92" s="42"/>
      <c r="L92" s="42"/>
      <c r="R92" s="42"/>
      <c r="Y92" s="43"/>
      <c r="AMD92" s="44"/>
      <c r="AME92" s="44"/>
      <c r="AMF92" s="44"/>
      <c r="AMG92" s="44"/>
      <c r="AMH92" s="44"/>
      <c r="AMI92" s="44"/>
      <c r="AMJ92" s="44"/>
      <c r="AMK92" s="44"/>
    </row>
    <row r="93" spans="6:1025" s="41" customFormat="1" ht="24.95" customHeight="1" x14ac:dyDescent="0.2">
      <c r="F93" s="42"/>
      <c r="L93" s="42"/>
      <c r="R93" s="42"/>
      <c r="Y93" s="43"/>
      <c r="AMD93" s="44"/>
      <c r="AME93" s="44"/>
      <c r="AMF93" s="44"/>
      <c r="AMG93" s="44"/>
      <c r="AMH93" s="44"/>
      <c r="AMI93" s="44"/>
      <c r="AMJ93" s="44"/>
      <c r="AMK93" s="44"/>
    </row>
    <row r="94" spans="6:1025" s="41" customFormat="1" ht="24.95" customHeight="1" x14ac:dyDescent="0.2">
      <c r="F94" s="42"/>
      <c r="L94" s="42"/>
      <c r="R94" s="42"/>
      <c r="Y94" s="43"/>
      <c r="AMD94" s="44"/>
      <c r="AME94" s="44"/>
      <c r="AMF94" s="44"/>
      <c r="AMG94" s="44"/>
      <c r="AMH94" s="44"/>
      <c r="AMI94" s="44"/>
      <c r="AMJ94" s="44"/>
      <c r="AMK94" s="44"/>
    </row>
    <row r="95" spans="6:1025" s="41" customFormat="1" ht="24.95" customHeight="1" x14ac:dyDescent="0.2">
      <c r="F95" s="42"/>
      <c r="L95" s="42"/>
      <c r="R95" s="42"/>
      <c r="Y95" s="43"/>
      <c r="AMD95" s="44"/>
      <c r="AME95" s="44"/>
      <c r="AMF95" s="44"/>
      <c r="AMG95" s="44"/>
      <c r="AMH95" s="44"/>
      <c r="AMI95" s="44"/>
      <c r="AMJ95" s="44"/>
      <c r="AMK95" s="44"/>
    </row>
    <row r="96" spans="6:1025" s="41" customFormat="1" ht="24.95" customHeight="1" x14ac:dyDescent="0.2">
      <c r="F96" s="42"/>
      <c r="L96" s="42"/>
      <c r="R96" s="42"/>
      <c r="Y96" s="43"/>
      <c r="AMD96" s="44"/>
      <c r="AME96" s="44"/>
      <c r="AMF96" s="44"/>
      <c r="AMG96" s="44"/>
      <c r="AMH96" s="44"/>
      <c r="AMI96" s="44"/>
      <c r="AMJ96" s="44"/>
      <c r="AMK96" s="44"/>
    </row>
    <row r="97" spans="6:1025" s="41" customFormat="1" ht="24.95" customHeight="1" x14ac:dyDescent="0.2">
      <c r="F97" s="42"/>
      <c r="L97" s="42"/>
      <c r="R97" s="42"/>
      <c r="Y97" s="43"/>
      <c r="AMD97" s="44"/>
      <c r="AME97" s="44"/>
      <c r="AMF97" s="44"/>
      <c r="AMG97" s="44"/>
      <c r="AMH97" s="44"/>
      <c r="AMI97" s="44"/>
      <c r="AMJ97" s="44"/>
      <c r="AMK97" s="44"/>
    </row>
    <row r="98" spans="6:1025" s="41" customFormat="1" ht="24.95" customHeight="1" x14ac:dyDescent="0.2">
      <c r="F98" s="42"/>
      <c r="L98" s="42"/>
      <c r="R98" s="42"/>
      <c r="Y98" s="43"/>
      <c r="AMD98" s="44"/>
      <c r="AME98" s="44"/>
      <c r="AMF98" s="44"/>
      <c r="AMG98" s="44"/>
      <c r="AMH98" s="44"/>
      <c r="AMI98" s="44"/>
      <c r="AMJ98" s="44"/>
      <c r="AMK98" s="44"/>
    </row>
    <row r="99" spans="6:1025" s="41" customFormat="1" ht="24.95" customHeight="1" x14ac:dyDescent="0.2">
      <c r="F99" s="42"/>
      <c r="L99" s="42"/>
      <c r="R99" s="42"/>
      <c r="Y99" s="43"/>
      <c r="AMD99" s="44"/>
      <c r="AME99" s="44"/>
      <c r="AMF99" s="44"/>
      <c r="AMG99" s="44"/>
      <c r="AMH99" s="44"/>
      <c r="AMI99" s="44"/>
      <c r="AMJ99" s="44"/>
      <c r="AMK99" s="44"/>
    </row>
    <row r="100" spans="6:1025" s="41" customFormat="1" ht="24.95" customHeight="1" x14ac:dyDescent="0.2">
      <c r="F100" s="42"/>
      <c r="L100" s="42"/>
      <c r="R100" s="42"/>
      <c r="Y100" s="43"/>
      <c r="AMD100" s="44"/>
      <c r="AME100" s="44"/>
      <c r="AMF100" s="44"/>
      <c r="AMG100" s="44"/>
      <c r="AMH100" s="44"/>
      <c r="AMI100" s="44"/>
      <c r="AMJ100" s="44"/>
      <c r="AMK100" s="44"/>
    </row>
    <row r="101" spans="6:1025" s="41" customFormat="1" ht="24.95" customHeight="1" x14ac:dyDescent="0.2">
      <c r="F101" s="42"/>
      <c r="L101" s="42"/>
      <c r="R101" s="42"/>
      <c r="Y101" s="43"/>
      <c r="AMD101" s="44"/>
      <c r="AME101" s="44"/>
      <c r="AMF101" s="44"/>
      <c r="AMG101" s="44"/>
      <c r="AMH101" s="44"/>
      <c r="AMI101" s="44"/>
      <c r="AMJ101" s="44"/>
      <c r="AMK101" s="44"/>
    </row>
    <row r="102" spans="6:1025" s="41" customFormat="1" ht="24.95" customHeight="1" x14ac:dyDescent="0.2">
      <c r="F102" s="42"/>
      <c r="L102" s="42"/>
      <c r="R102" s="42"/>
      <c r="Y102" s="43"/>
      <c r="AMD102" s="44"/>
      <c r="AME102" s="44"/>
      <c r="AMF102" s="44"/>
      <c r="AMG102" s="44"/>
      <c r="AMH102" s="44"/>
      <c r="AMI102" s="44"/>
      <c r="AMJ102" s="44"/>
      <c r="AMK102" s="44"/>
    </row>
    <row r="103" spans="6:1025" s="41" customFormat="1" ht="24.95" customHeight="1" x14ac:dyDescent="0.2">
      <c r="F103" s="42"/>
      <c r="L103" s="42"/>
      <c r="R103" s="42"/>
      <c r="Y103" s="43"/>
      <c r="AMD103" s="44"/>
      <c r="AME103" s="44"/>
      <c r="AMF103" s="44"/>
      <c r="AMG103" s="44"/>
      <c r="AMH103" s="44"/>
      <c r="AMI103" s="44"/>
      <c r="AMJ103" s="44"/>
      <c r="AMK103" s="44"/>
    </row>
    <row r="104" spans="6:1025" s="41" customFormat="1" ht="24.95" customHeight="1" x14ac:dyDescent="0.2">
      <c r="F104" s="42"/>
      <c r="L104" s="42"/>
      <c r="R104" s="42"/>
      <c r="Y104" s="43"/>
      <c r="AMD104" s="44"/>
      <c r="AME104" s="44"/>
      <c r="AMF104" s="44"/>
      <c r="AMG104" s="44"/>
      <c r="AMH104" s="44"/>
      <c r="AMI104" s="44"/>
      <c r="AMJ104" s="44"/>
      <c r="AMK104" s="44"/>
    </row>
    <row r="105" spans="6:1025" s="41" customFormat="1" ht="24.95" customHeight="1" x14ac:dyDescent="0.2">
      <c r="F105" s="42"/>
      <c r="L105" s="42"/>
      <c r="R105" s="42"/>
      <c r="Y105" s="43"/>
      <c r="AMD105" s="44"/>
      <c r="AME105" s="44"/>
      <c r="AMF105" s="44"/>
      <c r="AMG105" s="44"/>
      <c r="AMH105" s="44"/>
      <c r="AMI105" s="44"/>
      <c r="AMJ105" s="44"/>
      <c r="AMK105" s="44"/>
    </row>
    <row r="106" spans="6:1025" s="41" customFormat="1" ht="24.95" customHeight="1" x14ac:dyDescent="0.2">
      <c r="F106" s="42"/>
      <c r="L106" s="42"/>
      <c r="R106" s="42"/>
      <c r="Y106" s="43"/>
      <c r="AMD106" s="44"/>
      <c r="AME106" s="44"/>
      <c r="AMF106" s="44"/>
      <c r="AMG106" s="44"/>
      <c r="AMH106" s="44"/>
      <c r="AMI106" s="44"/>
      <c r="AMJ106" s="44"/>
      <c r="AMK106" s="44"/>
    </row>
    <row r="107" spans="6:1025" s="41" customFormat="1" ht="24.95" customHeight="1" x14ac:dyDescent="0.2">
      <c r="F107" s="42"/>
      <c r="L107" s="42"/>
      <c r="R107" s="42"/>
      <c r="Y107" s="43"/>
      <c r="AMD107" s="44"/>
      <c r="AME107" s="44"/>
      <c r="AMF107" s="44"/>
      <c r="AMG107" s="44"/>
      <c r="AMH107" s="44"/>
      <c r="AMI107" s="44"/>
      <c r="AMJ107" s="44"/>
      <c r="AMK107" s="44"/>
    </row>
    <row r="108" spans="6:1025" s="41" customFormat="1" ht="24.95" customHeight="1" x14ac:dyDescent="0.2">
      <c r="F108" s="42"/>
      <c r="L108" s="42"/>
      <c r="R108" s="42"/>
      <c r="Y108" s="43"/>
      <c r="AMD108" s="44"/>
      <c r="AME108" s="44"/>
      <c r="AMF108" s="44"/>
      <c r="AMG108" s="44"/>
      <c r="AMH108" s="44"/>
      <c r="AMI108" s="44"/>
      <c r="AMJ108" s="44"/>
      <c r="AMK108" s="44"/>
    </row>
    <row r="109" spans="6:1025" s="41" customFormat="1" ht="24.95" customHeight="1" x14ac:dyDescent="0.2">
      <c r="F109" s="42"/>
      <c r="L109" s="42"/>
      <c r="R109" s="42"/>
      <c r="Y109" s="43"/>
      <c r="AMD109" s="44"/>
      <c r="AME109" s="44"/>
      <c r="AMF109" s="44"/>
      <c r="AMG109" s="44"/>
      <c r="AMH109" s="44"/>
      <c r="AMI109" s="44"/>
      <c r="AMJ109" s="44"/>
      <c r="AMK109" s="44"/>
    </row>
    <row r="110" spans="6:1025" s="41" customFormat="1" ht="24.95" customHeight="1" x14ac:dyDescent="0.2">
      <c r="F110" s="42"/>
      <c r="L110" s="42"/>
      <c r="R110" s="42"/>
      <c r="Y110" s="43"/>
      <c r="AMD110" s="44"/>
      <c r="AME110" s="44"/>
      <c r="AMF110" s="44"/>
      <c r="AMG110" s="44"/>
      <c r="AMH110" s="44"/>
      <c r="AMI110" s="44"/>
      <c r="AMJ110" s="44"/>
      <c r="AMK110" s="44"/>
    </row>
    <row r="111" spans="6:1025" s="41" customFormat="1" ht="24.95" customHeight="1" x14ac:dyDescent="0.2">
      <c r="F111" s="42"/>
      <c r="L111" s="42"/>
      <c r="R111" s="42"/>
      <c r="Y111" s="43"/>
      <c r="AMD111" s="44"/>
      <c r="AME111" s="44"/>
      <c r="AMF111" s="44"/>
      <c r="AMG111" s="44"/>
      <c r="AMH111" s="44"/>
      <c r="AMI111" s="44"/>
      <c r="AMJ111" s="44"/>
      <c r="AMK111" s="44"/>
    </row>
    <row r="112" spans="6:1025" s="41" customFormat="1" ht="24.95" customHeight="1" x14ac:dyDescent="0.2">
      <c r="F112" s="42"/>
      <c r="L112" s="42"/>
      <c r="R112" s="42"/>
      <c r="Y112" s="43"/>
      <c r="AMD112" s="44"/>
      <c r="AME112" s="44"/>
      <c r="AMF112" s="44"/>
      <c r="AMG112" s="44"/>
      <c r="AMH112" s="44"/>
      <c r="AMI112" s="44"/>
      <c r="AMJ112" s="44"/>
      <c r="AMK112" s="44"/>
    </row>
    <row r="113" spans="6:1025" s="41" customFormat="1" ht="24.95" customHeight="1" x14ac:dyDescent="0.2">
      <c r="F113" s="42"/>
      <c r="L113" s="42"/>
      <c r="R113" s="42"/>
      <c r="Y113" s="43"/>
      <c r="AMD113" s="44"/>
      <c r="AME113" s="44"/>
      <c r="AMF113" s="44"/>
      <c r="AMG113" s="44"/>
      <c r="AMH113" s="44"/>
      <c r="AMI113" s="44"/>
      <c r="AMJ113" s="44"/>
      <c r="AMK113" s="44"/>
    </row>
    <row r="114" spans="6:1025" s="41" customFormat="1" ht="24.95" customHeight="1" x14ac:dyDescent="0.2">
      <c r="F114" s="42"/>
      <c r="L114" s="42"/>
      <c r="R114" s="42"/>
      <c r="Y114" s="43"/>
      <c r="AMD114" s="44"/>
      <c r="AME114" s="44"/>
      <c r="AMF114" s="44"/>
      <c r="AMG114" s="44"/>
      <c r="AMH114" s="44"/>
      <c r="AMI114" s="44"/>
      <c r="AMJ114" s="44"/>
      <c r="AMK114" s="44"/>
    </row>
    <row r="115" spans="6:1025" s="41" customFormat="1" ht="24.95" customHeight="1" x14ac:dyDescent="0.2">
      <c r="F115" s="42"/>
      <c r="L115" s="42"/>
      <c r="R115" s="42"/>
      <c r="Y115" s="43"/>
      <c r="AMD115" s="44"/>
      <c r="AME115" s="44"/>
      <c r="AMF115" s="44"/>
      <c r="AMG115" s="44"/>
      <c r="AMH115" s="44"/>
      <c r="AMI115" s="44"/>
      <c r="AMJ115" s="44"/>
      <c r="AMK115" s="44"/>
    </row>
    <row r="116" spans="6:1025" s="41" customFormat="1" ht="24.95" customHeight="1" x14ac:dyDescent="0.2">
      <c r="F116" s="42"/>
      <c r="L116" s="42"/>
      <c r="R116" s="42"/>
      <c r="Y116" s="43"/>
      <c r="AMD116" s="44"/>
      <c r="AME116" s="44"/>
      <c r="AMF116" s="44"/>
      <c r="AMG116" s="44"/>
      <c r="AMH116" s="44"/>
      <c r="AMI116" s="44"/>
      <c r="AMJ116" s="44"/>
      <c r="AMK116" s="44"/>
    </row>
    <row r="117" spans="6:1025" s="41" customFormat="1" ht="24.95" customHeight="1" x14ac:dyDescent="0.2">
      <c r="F117" s="42"/>
      <c r="L117" s="42"/>
      <c r="R117" s="42"/>
      <c r="Y117" s="43"/>
      <c r="AMD117" s="44"/>
      <c r="AME117" s="44"/>
      <c r="AMF117" s="44"/>
      <c r="AMG117" s="44"/>
      <c r="AMH117" s="44"/>
      <c r="AMI117" s="44"/>
      <c r="AMJ117" s="44"/>
      <c r="AMK117" s="44"/>
    </row>
    <row r="118" spans="6:1025" s="41" customFormat="1" ht="24.95" customHeight="1" x14ac:dyDescent="0.2">
      <c r="F118" s="42"/>
      <c r="L118" s="42"/>
      <c r="R118" s="42"/>
      <c r="Y118" s="43"/>
      <c r="AMD118" s="44"/>
      <c r="AME118" s="44"/>
      <c r="AMF118" s="44"/>
      <c r="AMG118" s="44"/>
      <c r="AMH118" s="44"/>
      <c r="AMI118" s="44"/>
      <c r="AMJ118" s="44"/>
      <c r="AMK118" s="44"/>
    </row>
    <row r="119" spans="6:1025" s="41" customFormat="1" ht="24.95" customHeight="1" x14ac:dyDescent="0.2">
      <c r="F119" s="42"/>
      <c r="L119" s="42"/>
      <c r="R119" s="42"/>
      <c r="Y119" s="43"/>
      <c r="AMD119" s="44"/>
      <c r="AME119" s="44"/>
      <c r="AMF119" s="44"/>
      <c r="AMG119" s="44"/>
      <c r="AMH119" s="44"/>
      <c r="AMI119" s="44"/>
      <c r="AMJ119" s="44"/>
      <c r="AMK119" s="44"/>
    </row>
    <row r="120" spans="6:1025" s="41" customFormat="1" ht="24.95" customHeight="1" x14ac:dyDescent="0.2">
      <c r="F120" s="42"/>
      <c r="L120" s="42"/>
      <c r="R120" s="42"/>
      <c r="Y120" s="43"/>
      <c r="AMD120" s="44"/>
      <c r="AME120" s="44"/>
      <c r="AMF120" s="44"/>
      <c r="AMG120" s="44"/>
      <c r="AMH120" s="44"/>
      <c r="AMI120" s="44"/>
      <c r="AMJ120" s="44"/>
      <c r="AMK120" s="44"/>
    </row>
    <row r="121" spans="6:1025" s="41" customFormat="1" ht="24.95" customHeight="1" x14ac:dyDescent="0.2">
      <c r="F121" s="42"/>
      <c r="L121" s="42"/>
      <c r="R121" s="42"/>
      <c r="Y121" s="43"/>
      <c r="AMD121" s="44"/>
      <c r="AME121" s="44"/>
      <c r="AMF121" s="44"/>
      <c r="AMG121" s="44"/>
      <c r="AMH121" s="44"/>
      <c r="AMI121" s="44"/>
      <c r="AMJ121" s="44"/>
      <c r="AMK121" s="44"/>
    </row>
    <row r="122" spans="6:1025" s="41" customFormat="1" ht="24.95" customHeight="1" x14ac:dyDescent="0.2">
      <c r="F122" s="42"/>
      <c r="L122" s="42"/>
      <c r="R122" s="42"/>
      <c r="Y122" s="43"/>
      <c r="AMD122" s="44"/>
      <c r="AME122" s="44"/>
      <c r="AMF122" s="44"/>
      <c r="AMG122" s="44"/>
      <c r="AMH122" s="44"/>
      <c r="AMI122" s="44"/>
      <c r="AMJ122" s="44"/>
      <c r="AMK122" s="44"/>
    </row>
    <row r="123" spans="6:1025" s="41" customFormat="1" ht="24.95" customHeight="1" x14ac:dyDescent="0.2">
      <c r="F123" s="42"/>
      <c r="L123" s="42"/>
      <c r="R123" s="42"/>
      <c r="Y123" s="43"/>
      <c r="AMD123" s="44"/>
      <c r="AME123" s="44"/>
      <c r="AMF123" s="44"/>
      <c r="AMG123" s="44"/>
      <c r="AMH123" s="44"/>
      <c r="AMI123" s="44"/>
      <c r="AMJ123" s="44"/>
      <c r="AMK123" s="44"/>
    </row>
    <row r="124" spans="6:1025" s="41" customFormat="1" ht="24.95" customHeight="1" x14ac:dyDescent="0.2">
      <c r="F124" s="42"/>
      <c r="L124" s="42"/>
      <c r="R124" s="42"/>
      <c r="Y124" s="43"/>
      <c r="AMD124" s="44"/>
      <c r="AME124" s="44"/>
      <c r="AMF124" s="44"/>
      <c r="AMG124" s="44"/>
      <c r="AMH124" s="44"/>
      <c r="AMI124" s="44"/>
      <c r="AMJ124" s="44"/>
      <c r="AMK124" s="44"/>
    </row>
    <row r="125" spans="6:1025" s="41" customFormat="1" ht="24.95" customHeight="1" x14ac:dyDescent="0.2">
      <c r="F125" s="42"/>
      <c r="L125" s="42"/>
      <c r="R125" s="42"/>
      <c r="Y125" s="43"/>
      <c r="AMD125" s="44"/>
      <c r="AME125" s="44"/>
      <c r="AMF125" s="44"/>
      <c r="AMG125" s="44"/>
      <c r="AMH125" s="44"/>
      <c r="AMI125" s="44"/>
      <c r="AMJ125" s="44"/>
      <c r="AMK125" s="44"/>
    </row>
    <row r="126" spans="6:1025" s="41" customFormat="1" ht="24.95" customHeight="1" x14ac:dyDescent="0.2">
      <c r="F126" s="42"/>
      <c r="L126" s="42"/>
      <c r="R126" s="42"/>
      <c r="Y126" s="43"/>
      <c r="AMD126" s="44"/>
      <c r="AME126" s="44"/>
      <c r="AMF126" s="44"/>
      <c r="AMG126" s="44"/>
      <c r="AMH126" s="44"/>
      <c r="AMI126" s="44"/>
      <c r="AMJ126" s="44"/>
      <c r="AMK126" s="44"/>
    </row>
    <row r="127" spans="6:1025" s="41" customFormat="1" ht="24.95" customHeight="1" x14ac:dyDescent="0.2">
      <c r="F127" s="42"/>
      <c r="L127" s="42"/>
      <c r="R127" s="42"/>
      <c r="Y127" s="43"/>
      <c r="AMD127" s="44"/>
      <c r="AME127" s="44"/>
      <c r="AMF127" s="44"/>
      <c r="AMG127" s="44"/>
      <c r="AMH127" s="44"/>
      <c r="AMI127" s="44"/>
      <c r="AMJ127" s="44"/>
      <c r="AMK127" s="44"/>
    </row>
    <row r="128" spans="6:1025" s="41" customFormat="1" ht="24.95" customHeight="1" x14ac:dyDescent="0.2">
      <c r="F128" s="42"/>
      <c r="L128" s="42"/>
      <c r="R128" s="42"/>
      <c r="Y128" s="43"/>
      <c r="AMD128" s="44"/>
      <c r="AME128" s="44"/>
      <c r="AMF128" s="44"/>
      <c r="AMG128" s="44"/>
      <c r="AMH128" s="44"/>
      <c r="AMI128" s="44"/>
      <c r="AMJ128" s="44"/>
      <c r="AMK128" s="44"/>
    </row>
    <row r="129" spans="6:1025" s="41" customFormat="1" ht="24.95" customHeight="1" x14ac:dyDescent="0.2">
      <c r="F129" s="42"/>
      <c r="L129" s="42"/>
      <c r="R129" s="42"/>
      <c r="Y129" s="43"/>
      <c r="AMD129" s="44"/>
      <c r="AME129" s="44"/>
      <c r="AMF129" s="44"/>
      <c r="AMG129" s="44"/>
      <c r="AMH129" s="44"/>
      <c r="AMI129" s="44"/>
      <c r="AMJ129" s="44"/>
      <c r="AMK129" s="44"/>
    </row>
    <row r="130" spans="6:1025" s="41" customFormat="1" ht="24.95" customHeight="1" x14ac:dyDescent="0.2">
      <c r="F130" s="42"/>
      <c r="L130" s="42"/>
      <c r="R130" s="42"/>
      <c r="Y130" s="43"/>
      <c r="AMD130" s="44"/>
      <c r="AME130" s="44"/>
      <c r="AMF130" s="44"/>
      <c r="AMG130" s="44"/>
      <c r="AMH130" s="44"/>
      <c r="AMI130" s="44"/>
      <c r="AMJ130" s="44"/>
      <c r="AMK130" s="44"/>
    </row>
    <row r="131" spans="6:1025" s="41" customFormat="1" ht="24.95" customHeight="1" x14ac:dyDescent="0.2">
      <c r="F131" s="42"/>
      <c r="L131" s="42"/>
      <c r="R131" s="42"/>
      <c r="Y131" s="43"/>
      <c r="AMD131" s="44"/>
      <c r="AME131" s="44"/>
      <c r="AMF131" s="44"/>
      <c r="AMG131" s="44"/>
      <c r="AMH131" s="44"/>
      <c r="AMI131" s="44"/>
      <c r="AMJ131" s="44"/>
      <c r="AMK131" s="44"/>
    </row>
    <row r="132" spans="6:1025" s="41" customFormat="1" ht="24.95" customHeight="1" x14ac:dyDescent="0.2">
      <c r="F132" s="42"/>
      <c r="L132" s="42"/>
      <c r="R132" s="42"/>
      <c r="Y132" s="43"/>
      <c r="AMD132" s="44"/>
      <c r="AME132" s="44"/>
      <c r="AMF132" s="44"/>
      <c r="AMG132" s="44"/>
      <c r="AMH132" s="44"/>
      <c r="AMI132" s="44"/>
      <c r="AMJ132" s="44"/>
      <c r="AMK132" s="44"/>
    </row>
    <row r="133" spans="6:1025" s="41" customFormat="1" ht="24.95" customHeight="1" x14ac:dyDescent="0.2">
      <c r="F133" s="42"/>
      <c r="L133" s="42"/>
      <c r="R133" s="42"/>
      <c r="Y133" s="43"/>
      <c r="AMD133" s="44"/>
      <c r="AME133" s="44"/>
      <c r="AMF133" s="44"/>
      <c r="AMG133" s="44"/>
      <c r="AMH133" s="44"/>
      <c r="AMI133" s="44"/>
      <c r="AMJ133" s="44"/>
      <c r="AMK133" s="44"/>
    </row>
    <row r="134" spans="6:1025" s="41" customFormat="1" ht="24.95" customHeight="1" x14ac:dyDescent="0.2">
      <c r="F134" s="42"/>
      <c r="L134" s="42"/>
      <c r="R134" s="42"/>
      <c r="Y134" s="43"/>
      <c r="AMD134" s="44"/>
      <c r="AME134" s="44"/>
      <c r="AMF134" s="44"/>
      <c r="AMG134" s="44"/>
      <c r="AMH134" s="44"/>
      <c r="AMI134" s="44"/>
      <c r="AMJ134" s="44"/>
      <c r="AMK134" s="44"/>
    </row>
    <row r="135" spans="6:1025" s="41" customFormat="1" ht="24.95" customHeight="1" x14ac:dyDescent="0.2">
      <c r="F135" s="42"/>
      <c r="L135" s="42"/>
      <c r="R135" s="42"/>
      <c r="Y135" s="43"/>
      <c r="AMD135" s="44"/>
      <c r="AME135" s="44"/>
      <c r="AMF135" s="44"/>
      <c r="AMG135" s="44"/>
      <c r="AMH135" s="44"/>
      <c r="AMI135" s="44"/>
      <c r="AMJ135" s="44"/>
      <c r="AMK135" s="44"/>
    </row>
    <row r="136" spans="6:1025" s="41" customFormat="1" ht="24.95" customHeight="1" x14ac:dyDescent="0.2">
      <c r="F136" s="42"/>
      <c r="L136" s="42"/>
      <c r="R136" s="42"/>
      <c r="Y136" s="43"/>
      <c r="AMD136" s="44"/>
      <c r="AME136" s="44"/>
      <c r="AMF136" s="44"/>
      <c r="AMG136" s="44"/>
      <c r="AMH136" s="44"/>
      <c r="AMI136" s="44"/>
      <c r="AMJ136" s="44"/>
      <c r="AMK136" s="44"/>
    </row>
    <row r="137" spans="6:1025" s="41" customFormat="1" ht="24.95" customHeight="1" x14ac:dyDescent="0.2">
      <c r="F137" s="42"/>
      <c r="L137" s="42"/>
      <c r="R137" s="42"/>
      <c r="Y137" s="43"/>
      <c r="AMD137" s="44"/>
      <c r="AME137" s="44"/>
      <c r="AMF137" s="44"/>
      <c r="AMG137" s="44"/>
      <c r="AMH137" s="44"/>
      <c r="AMI137" s="44"/>
      <c r="AMJ137" s="44"/>
      <c r="AMK137" s="44"/>
    </row>
    <row r="138" spans="6:1025" s="41" customFormat="1" ht="24.95" customHeight="1" x14ac:dyDescent="0.2">
      <c r="F138" s="42"/>
      <c r="L138" s="42"/>
      <c r="R138" s="42"/>
      <c r="Y138" s="43"/>
      <c r="AMD138" s="44"/>
      <c r="AME138" s="44"/>
      <c r="AMF138" s="44"/>
      <c r="AMG138" s="44"/>
      <c r="AMH138" s="44"/>
      <c r="AMI138" s="44"/>
      <c r="AMJ138" s="44"/>
      <c r="AMK138" s="44"/>
    </row>
    <row r="139" spans="6:1025" s="41" customFormat="1" ht="24.95" customHeight="1" x14ac:dyDescent="0.2">
      <c r="F139" s="42"/>
      <c r="L139" s="42"/>
      <c r="R139" s="42"/>
      <c r="Y139" s="43"/>
      <c r="AMD139" s="44"/>
      <c r="AME139" s="44"/>
      <c r="AMF139" s="44"/>
      <c r="AMG139" s="44"/>
      <c r="AMH139" s="44"/>
      <c r="AMI139" s="44"/>
      <c r="AMJ139" s="44"/>
      <c r="AMK139" s="44"/>
    </row>
    <row r="140" spans="6:1025" s="41" customFormat="1" ht="24.95" customHeight="1" x14ac:dyDescent="0.2">
      <c r="F140" s="42"/>
      <c r="L140" s="42"/>
      <c r="R140" s="42"/>
      <c r="Y140" s="43"/>
      <c r="AMD140" s="44"/>
      <c r="AME140" s="44"/>
      <c r="AMF140" s="44"/>
      <c r="AMG140" s="44"/>
      <c r="AMH140" s="44"/>
      <c r="AMI140" s="44"/>
      <c r="AMJ140" s="44"/>
      <c r="AMK140" s="44"/>
    </row>
    <row r="141" spans="6:1025" s="41" customFormat="1" ht="24.95" customHeight="1" x14ac:dyDescent="0.2">
      <c r="F141" s="42"/>
      <c r="L141" s="42"/>
      <c r="R141" s="42"/>
      <c r="Y141" s="43"/>
      <c r="AMD141" s="44"/>
      <c r="AME141" s="44"/>
      <c r="AMF141" s="44"/>
      <c r="AMG141" s="44"/>
      <c r="AMH141" s="44"/>
      <c r="AMI141" s="44"/>
      <c r="AMJ141" s="44"/>
      <c r="AMK141" s="44"/>
    </row>
    <row r="142" spans="6:1025" s="41" customFormat="1" ht="24.95" customHeight="1" x14ac:dyDescent="0.2">
      <c r="F142" s="42"/>
      <c r="L142" s="42"/>
      <c r="R142" s="42"/>
      <c r="Y142" s="43"/>
      <c r="AMD142" s="44"/>
      <c r="AME142" s="44"/>
      <c r="AMF142" s="44"/>
      <c r="AMG142" s="44"/>
      <c r="AMH142" s="44"/>
      <c r="AMI142" s="44"/>
      <c r="AMJ142" s="44"/>
      <c r="AMK142" s="44"/>
    </row>
    <row r="143" spans="6:1025" s="41" customFormat="1" ht="24.95" customHeight="1" x14ac:dyDescent="0.2">
      <c r="F143" s="42"/>
      <c r="L143" s="42"/>
      <c r="R143" s="42"/>
      <c r="Y143" s="43"/>
      <c r="AMD143" s="44"/>
      <c r="AME143" s="44"/>
      <c r="AMF143" s="44"/>
      <c r="AMG143" s="44"/>
      <c r="AMH143" s="44"/>
      <c r="AMI143" s="44"/>
      <c r="AMJ143" s="44"/>
      <c r="AMK143" s="44"/>
    </row>
    <row r="144" spans="6:1025" s="41" customFormat="1" ht="24.95" customHeight="1" x14ac:dyDescent="0.2">
      <c r="F144" s="42"/>
      <c r="L144" s="42"/>
      <c r="R144" s="42"/>
      <c r="Y144" s="43"/>
      <c r="AMD144" s="44"/>
      <c r="AME144" s="44"/>
      <c r="AMF144" s="44"/>
      <c r="AMG144" s="44"/>
      <c r="AMH144" s="44"/>
      <c r="AMI144" s="44"/>
      <c r="AMJ144" s="44"/>
      <c r="AMK144" s="44"/>
    </row>
    <row r="145" spans="6:1025" s="41" customFormat="1" ht="24.95" customHeight="1" x14ac:dyDescent="0.2">
      <c r="F145" s="42"/>
      <c r="L145" s="42"/>
      <c r="R145" s="42"/>
      <c r="Y145" s="43"/>
      <c r="AMD145" s="44"/>
      <c r="AME145" s="44"/>
      <c r="AMF145" s="44"/>
      <c r="AMG145" s="44"/>
      <c r="AMH145" s="44"/>
      <c r="AMI145" s="44"/>
      <c r="AMJ145" s="44"/>
      <c r="AMK145" s="44"/>
    </row>
    <row r="146" spans="6:1025" s="41" customFormat="1" ht="24.95" customHeight="1" x14ac:dyDescent="0.2">
      <c r="F146" s="42"/>
      <c r="L146" s="42"/>
      <c r="R146" s="42"/>
      <c r="Y146" s="43"/>
      <c r="AMD146" s="44"/>
      <c r="AME146" s="44"/>
      <c r="AMF146" s="44"/>
      <c r="AMG146" s="44"/>
      <c r="AMH146" s="44"/>
      <c r="AMI146" s="44"/>
      <c r="AMJ146" s="44"/>
      <c r="AMK146" s="44"/>
    </row>
    <row r="147" spans="6:1025" s="41" customFormat="1" ht="24.95" customHeight="1" x14ac:dyDescent="0.2">
      <c r="F147" s="42"/>
      <c r="L147" s="42"/>
      <c r="R147" s="42"/>
      <c r="Y147" s="43"/>
      <c r="AMD147" s="44"/>
      <c r="AME147" s="44"/>
      <c r="AMF147" s="44"/>
      <c r="AMG147" s="44"/>
      <c r="AMH147" s="44"/>
      <c r="AMI147" s="44"/>
      <c r="AMJ147" s="44"/>
      <c r="AMK147" s="44"/>
    </row>
    <row r="148" spans="6:1025" s="41" customFormat="1" ht="24.95" customHeight="1" x14ac:dyDescent="0.2">
      <c r="F148" s="42"/>
      <c r="L148" s="42"/>
      <c r="R148" s="42"/>
      <c r="Y148" s="43"/>
      <c r="AMD148" s="44"/>
      <c r="AME148" s="44"/>
      <c r="AMF148" s="44"/>
      <c r="AMG148" s="44"/>
      <c r="AMH148" s="44"/>
      <c r="AMI148" s="44"/>
      <c r="AMJ148" s="44"/>
      <c r="AMK148" s="44"/>
    </row>
    <row r="149" spans="6:1025" s="41" customFormat="1" ht="24.95" customHeight="1" x14ac:dyDescent="0.2">
      <c r="F149" s="42"/>
      <c r="L149" s="42"/>
      <c r="R149" s="42"/>
      <c r="Y149" s="43"/>
      <c r="AMD149" s="44"/>
      <c r="AME149" s="44"/>
      <c r="AMF149" s="44"/>
      <c r="AMG149" s="44"/>
      <c r="AMH149" s="44"/>
      <c r="AMI149" s="44"/>
      <c r="AMJ149" s="44"/>
      <c r="AMK149" s="44"/>
    </row>
    <row r="150" spans="6:1025" s="41" customFormat="1" ht="24.95" customHeight="1" x14ac:dyDescent="0.2">
      <c r="F150" s="42"/>
      <c r="L150" s="42"/>
      <c r="R150" s="42"/>
      <c r="Y150" s="43"/>
      <c r="AMD150" s="44"/>
      <c r="AME150" s="44"/>
      <c r="AMF150" s="44"/>
      <c r="AMG150" s="44"/>
      <c r="AMH150" s="44"/>
      <c r="AMI150" s="44"/>
      <c r="AMJ150" s="44"/>
      <c r="AMK150" s="44"/>
    </row>
    <row r="151" spans="6:1025" s="41" customFormat="1" ht="24.95" customHeight="1" x14ac:dyDescent="0.2">
      <c r="F151" s="42"/>
      <c r="L151" s="42"/>
      <c r="R151" s="42"/>
      <c r="Y151" s="43"/>
      <c r="AMD151" s="44"/>
      <c r="AME151" s="44"/>
      <c r="AMF151" s="44"/>
      <c r="AMG151" s="44"/>
      <c r="AMH151" s="44"/>
      <c r="AMI151" s="44"/>
      <c r="AMJ151" s="44"/>
      <c r="AMK151" s="44"/>
    </row>
    <row r="152" spans="6:1025" s="41" customFormat="1" ht="24.95" customHeight="1" x14ac:dyDescent="0.2">
      <c r="F152" s="42"/>
      <c r="L152" s="42"/>
      <c r="R152" s="42"/>
      <c r="Y152" s="43"/>
      <c r="AMD152" s="44"/>
      <c r="AME152" s="44"/>
      <c r="AMF152" s="44"/>
      <c r="AMG152" s="44"/>
      <c r="AMH152" s="44"/>
      <c r="AMI152" s="44"/>
      <c r="AMJ152" s="44"/>
      <c r="AMK152" s="44"/>
    </row>
    <row r="153" spans="6:1025" s="41" customFormat="1" ht="24.95" customHeight="1" x14ac:dyDescent="0.2">
      <c r="F153" s="42"/>
      <c r="L153" s="42"/>
      <c r="R153" s="42"/>
      <c r="Y153" s="43"/>
      <c r="AMD153" s="44"/>
      <c r="AME153" s="44"/>
      <c r="AMF153" s="44"/>
      <c r="AMG153" s="44"/>
      <c r="AMH153" s="44"/>
      <c r="AMI153" s="44"/>
      <c r="AMJ153" s="44"/>
      <c r="AMK153" s="44"/>
    </row>
    <row r="154" spans="6:1025" s="41" customFormat="1" ht="24.95" customHeight="1" x14ac:dyDescent="0.2">
      <c r="F154" s="42"/>
      <c r="L154" s="42"/>
      <c r="R154" s="42"/>
      <c r="Y154" s="43"/>
      <c r="AMD154" s="44"/>
      <c r="AME154" s="44"/>
      <c r="AMF154" s="44"/>
      <c r="AMG154" s="44"/>
      <c r="AMH154" s="44"/>
      <c r="AMI154" s="44"/>
      <c r="AMJ154" s="44"/>
      <c r="AMK154" s="44"/>
    </row>
    <row r="155" spans="6:1025" s="41" customFormat="1" ht="24.95" customHeight="1" x14ac:dyDescent="0.2">
      <c r="F155" s="42"/>
      <c r="L155" s="42"/>
      <c r="R155" s="42"/>
      <c r="Y155" s="43"/>
      <c r="AMD155" s="44"/>
      <c r="AME155" s="44"/>
      <c r="AMF155" s="44"/>
      <c r="AMG155" s="44"/>
      <c r="AMH155" s="44"/>
      <c r="AMI155" s="44"/>
      <c r="AMJ155" s="44"/>
      <c r="AMK155" s="44"/>
    </row>
    <row r="156" spans="6:1025" s="41" customFormat="1" ht="24.95" customHeight="1" x14ac:dyDescent="0.2">
      <c r="F156" s="42"/>
      <c r="L156" s="42"/>
      <c r="R156" s="42"/>
      <c r="Y156" s="43"/>
      <c r="AMD156" s="44"/>
      <c r="AME156" s="44"/>
      <c r="AMF156" s="44"/>
      <c r="AMG156" s="44"/>
      <c r="AMH156" s="44"/>
      <c r="AMI156" s="44"/>
      <c r="AMJ156" s="44"/>
      <c r="AMK156" s="44"/>
    </row>
    <row r="157" spans="6:1025" s="41" customFormat="1" ht="24.95" customHeight="1" x14ac:dyDescent="0.2">
      <c r="F157" s="42"/>
      <c r="L157" s="42"/>
      <c r="R157" s="42"/>
      <c r="Y157" s="43"/>
      <c r="AMD157" s="44"/>
      <c r="AME157" s="44"/>
      <c r="AMF157" s="44"/>
      <c r="AMG157" s="44"/>
      <c r="AMH157" s="44"/>
      <c r="AMI157" s="44"/>
      <c r="AMJ157" s="44"/>
      <c r="AMK157" s="44"/>
    </row>
    <row r="158" spans="6:1025" s="41" customFormat="1" ht="24.95" customHeight="1" x14ac:dyDescent="0.2">
      <c r="F158" s="42"/>
      <c r="L158" s="42"/>
      <c r="R158" s="42"/>
      <c r="Y158" s="43"/>
      <c r="AMD158" s="44"/>
      <c r="AME158" s="44"/>
      <c r="AMF158" s="44"/>
      <c r="AMG158" s="44"/>
      <c r="AMH158" s="44"/>
      <c r="AMI158" s="44"/>
      <c r="AMJ158" s="44"/>
      <c r="AMK158" s="44"/>
    </row>
    <row r="159" spans="6:1025" s="41" customFormat="1" ht="24.95" customHeight="1" x14ac:dyDescent="0.2">
      <c r="F159" s="42"/>
      <c r="L159" s="42"/>
      <c r="R159" s="42"/>
      <c r="Y159" s="43"/>
      <c r="AMD159" s="44"/>
      <c r="AME159" s="44"/>
      <c r="AMF159" s="44"/>
      <c r="AMG159" s="44"/>
      <c r="AMH159" s="44"/>
      <c r="AMI159" s="44"/>
      <c r="AMJ159" s="44"/>
      <c r="AMK159" s="44"/>
    </row>
    <row r="160" spans="6:1025" s="41" customFormat="1" ht="24.95" customHeight="1" x14ac:dyDescent="0.2">
      <c r="F160" s="42"/>
      <c r="L160" s="42"/>
      <c r="R160" s="42"/>
      <c r="Y160" s="43"/>
      <c r="AMD160" s="44"/>
      <c r="AME160" s="44"/>
      <c r="AMF160" s="44"/>
      <c r="AMG160" s="44"/>
      <c r="AMH160" s="44"/>
      <c r="AMI160" s="44"/>
      <c r="AMJ160" s="44"/>
      <c r="AMK160" s="44"/>
    </row>
    <row r="161" spans="6:1025" s="41" customFormat="1" ht="24.95" customHeight="1" x14ac:dyDescent="0.2">
      <c r="F161" s="42"/>
      <c r="L161" s="42"/>
      <c r="R161" s="42"/>
      <c r="Y161" s="43"/>
      <c r="AMD161" s="44"/>
      <c r="AME161" s="44"/>
      <c r="AMF161" s="44"/>
      <c r="AMG161" s="44"/>
      <c r="AMH161" s="44"/>
      <c r="AMI161" s="44"/>
      <c r="AMJ161" s="44"/>
      <c r="AMK161" s="44"/>
    </row>
    <row r="162" spans="6:1025" s="41" customFormat="1" ht="24.95" customHeight="1" x14ac:dyDescent="0.2">
      <c r="F162" s="42"/>
      <c r="L162" s="42"/>
      <c r="R162" s="42"/>
      <c r="Y162" s="43"/>
      <c r="AMD162" s="44"/>
      <c r="AME162" s="44"/>
      <c r="AMF162" s="44"/>
      <c r="AMG162" s="44"/>
      <c r="AMH162" s="44"/>
      <c r="AMI162" s="44"/>
      <c r="AMJ162" s="44"/>
      <c r="AMK162" s="44"/>
    </row>
    <row r="163" spans="6:1025" s="41" customFormat="1" ht="24.95" customHeight="1" x14ac:dyDescent="0.2">
      <c r="F163" s="42"/>
      <c r="L163" s="42"/>
      <c r="R163" s="42"/>
      <c r="Y163" s="43"/>
      <c r="AMD163" s="44"/>
      <c r="AME163" s="44"/>
      <c r="AMF163" s="44"/>
      <c r="AMG163" s="44"/>
      <c r="AMH163" s="44"/>
      <c r="AMI163" s="44"/>
      <c r="AMJ163" s="44"/>
      <c r="AMK163" s="44"/>
    </row>
    <row r="164" spans="6:1025" s="41" customFormat="1" ht="24.95" customHeight="1" x14ac:dyDescent="0.2">
      <c r="F164" s="42"/>
      <c r="L164" s="42"/>
      <c r="R164" s="42"/>
      <c r="Y164" s="43"/>
      <c r="AMD164" s="44"/>
      <c r="AME164" s="44"/>
      <c r="AMF164" s="44"/>
      <c r="AMG164" s="44"/>
      <c r="AMH164" s="44"/>
      <c r="AMI164" s="44"/>
      <c r="AMJ164" s="44"/>
      <c r="AMK164" s="44"/>
    </row>
    <row r="165" spans="6:1025" s="41" customFormat="1" ht="24.95" customHeight="1" x14ac:dyDescent="0.2">
      <c r="F165" s="42"/>
      <c r="L165" s="42"/>
      <c r="R165" s="42"/>
      <c r="Y165" s="43"/>
      <c r="AMD165" s="44"/>
      <c r="AME165" s="44"/>
      <c r="AMF165" s="44"/>
      <c r="AMG165" s="44"/>
      <c r="AMH165" s="44"/>
      <c r="AMI165" s="44"/>
      <c r="AMJ165" s="44"/>
      <c r="AMK165" s="44"/>
    </row>
    <row r="166" spans="6:1025" s="41" customFormat="1" ht="24.95" customHeight="1" x14ac:dyDescent="0.2">
      <c r="F166" s="42"/>
      <c r="L166" s="42"/>
      <c r="R166" s="42"/>
      <c r="Y166" s="43"/>
      <c r="AMD166" s="44"/>
      <c r="AME166" s="44"/>
      <c r="AMF166" s="44"/>
      <c r="AMG166" s="44"/>
      <c r="AMH166" s="44"/>
      <c r="AMI166" s="44"/>
      <c r="AMJ166" s="44"/>
      <c r="AMK166" s="44"/>
    </row>
    <row r="167" spans="6:1025" s="41" customFormat="1" ht="24.95" customHeight="1" x14ac:dyDescent="0.2">
      <c r="F167" s="42"/>
      <c r="L167" s="42"/>
      <c r="R167" s="42"/>
      <c r="Y167" s="43"/>
      <c r="AMD167" s="44"/>
      <c r="AME167" s="44"/>
      <c r="AMF167" s="44"/>
      <c r="AMG167" s="44"/>
      <c r="AMH167" s="44"/>
      <c r="AMI167" s="44"/>
      <c r="AMJ167" s="44"/>
      <c r="AMK167" s="44"/>
    </row>
    <row r="168" spans="6:1025" s="41" customFormat="1" ht="24.95" customHeight="1" x14ac:dyDescent="0.2">
      <c r="F168" s="42"/>
      <c r="L168" s="42"/>
      <c r="R168" s="42"/>
      <c r="Y168" s="43"/>
      <c r="AMD168" s="44"/>
      <c r="AME168" s="44"/>
      <c r="AMF168" s="44"/>
      <c r="AMG168" s="44"/>
      <c r="AMH168" s="44"/>
      <c r="AMI168" s="44"/>
      <c r="AMJ168" s="44"/>
      <c r="AMK168" s="44"/>
    </row>
    <row r="169" spans="6:1025" s="41" customFormat="1" ht="24.95" customHeight="1" x14ac:dyDescent="0.2">
      <c r="F169" s="42"/>
      <c r="L169" s="42"/>
      <c r="R169" s="42"/>
      <c r="Y169" s="43"/>
      <c r="AMD169" s="44"/>
      <c r="AME169" s="44"/>
      <c r="AMF169" s="44"/>
      <c r="AMG169" s="44"/>
      <c r="AMH169" s="44"/>
      <c r="AMI169" s="44"/>
      <c r="AMJ169" s="44"/>
      <c r="AMK169" s="44"/>
    </row>
    <row r="170" spans="6:1025" s="41" customFormat="1" ht="24.95" customHeight="1" x14ac:dyDescent="0.2">
      <c r="F170" s="42"/>
      <c r="L170" s="42"/>
      <c r="R170" s="42"/>
      <c r="Y170" s="43"/>
      <c r="AMD170" s="44"/>
      <c r="AME170" s="44"/>
      <c r="AMF170" s="44"/>
      <c r="AMG170" s="44"/>
      <c r="AMH170" s="44"/>
      <c r="AMI170" s="44"/>
      <c r="AMJ170" s="44"/>
      <c r="AMK170" s="44"/>
    </row>
    <row r="171" spans="6:1025" s="41" customFormat="1" ht="24.95" customHeight="1" x14ac:dyDescent="0.2">
      <c r="F171" s="42"/>
      <c r="L171" s="42"/>
      <c r="R171" s="42"/>
      <c r="Y171" s="43"/>
      <c r="AMD171" s="44"/>
      <c r="AME171" s="44"/>
      <c r="AMF171" s="44"/>
      <c r="AMG171" s="44"/>
      <c r="AMH171" s="44"/>
      <c r="AMI171" s="44"/>
      <c r="AMJ171" s="44"/>
      <c r="AMK171" s="44"/>
    </row>
    <row r="172" spans="6:1025" s="41" customFormat="1" ht="24.95" customHeight="1" x14ac:dyDescent="0.2">
      <c r="F172" s="42"/>
      <c r="L172" s="42"/>
      <c r="R172" s="42"/>
      <c r="Y172" s="43"/>
      <c r="AMD172" s="44"/>
      <c r="AME172" s="44"/>
      <c r="AMF172" s="44"/>
      <c r="AMG172" s="44"/>
      <c r="AMH172" s="44"/>
      <c r="AMI172" s="44"/>
      <c r="AMJ172" s="44"/>
      <c r="AMK172" s="44"/>
    </row>
    <row r="173" spans="6:1025" s="41" customFormat="1" ht="24.95" customHeight="1" x14ac:dyDescent="0.2">
      <c r="F173" s="42"/>
      <c r="L173" s="42"/>
      <c r="R173" s="42"/>
      <c r="Y173" s="43"/>
      <c r="AMD173" s="44"/>
      <c r="AME173" s="44"/>
      <c r="AMF173" s="44"/>
      <c r="AMG173" s="44"/>
      <c r="AMH173" s="44"/>
      <c r="AMI173" s="44"/>
      <c r="AMJ173" s="44"/>
      <c r="AMK173" s="44"/>
    </row>
    <row r="174" spans="6:1025" s="41" customFormat="1" ht="24.95" customHeight="1" x14ac:dyDescent="0.2">
      <c r="F174" s="42"/>
      <c r="L174" s="42"/>
      <c r="R174" s="42"/>
      <c r="Y174" s="43"/>
      <c r="AMD174" s="44"/>
      <c r="AME174" s="44"/>
      <c r="AMF174" s="44"/>
      <c r="AMG174" s="44"/>
      <c r="AMH174" s="44"/>
      <c r="AMI174" s="44"/>
      <c r="AMJ174" s="44"/>
      <c r="AMK174" s="44"/>
    </row>
    <row r="175" spans="6:1025" s="41" customFormat="1" ht="24.95" customHeight="1" x14ac:dyDescent="0.2">
      <c r="F175" s="42"/>
      <c r="L175" s="42"/>
      <c r="R175" s="42"/>
      <c r="Y175" s="43"/>
      <c r="AMD175" s="44"/>
      <c r="AME175" s="44"/>
      <c r="AMF175" s="44"/>
      <c r="AMG175" s="44"/>
      <c r="AMH175" s="44"/>
      <c r="AMI175" s="44"/>
      <c r="AMJ175" s="44"/>
      <c r="AMK175" s="44"/>
    </row>
    <row r="176" spans="6:1025" s="41" customFormat="1" ht="24.95" customHeight="1" x14ac:dyDescent="0.2">
      <c r="F176" s="42"/>
      <c r="L176" s="42"/>
      <c r="R176" s="42"/>
      <c r="Y176" s="43"/>
      <c r="AMD176" s="44"/>
      <c r="AME176" s="44"/>
      <c r="AMF176" s="44"/>
      <c r="AMG176" s="44"/>
      <c r="AMH176" s="44"/>
      <c r="AMI176" s="44"/>
      <c r="AMJ176" s="44"/>
      <c r="AMK176" s="44"/>
    </row>
    <row r="177" spans="6:1025" s="41" customFormat="1" ht="24.95" customHeight="1" x14ac:dyDescent="0.2">
      <c r="F177" s="42"/>
      <c r="L177" s="42"/>
      <c r="R177" s="42"/>
      <c r="Y177" s="43"/>
      <c r="AMD177" s="44"/>
      <c r="AME177" s="44"/>
      <c r="AMF177" s="44"/>
      <c r="AMG177" s="44"/>
      <c r="AMH177" s="44"/>
      <c r="AMI177" s="44"/>
      <c r="AMJ177" s="44"/>
      <c r="AMK177" s="44"/>
    </row>
    <row r="178" spans="6:1025" s="41" customFormat="1" ht="24.95" customHeight="1" x14ac:dyDescent="0.2">
      <c r="F178" s="42"/>
      <c r="L178" s="42"/>
      <c r="R178" s="42"/>
      <c r="Y178" s="43"/>
      <c r="AMD178" s="44"/>
      <c r="AME178" s="44"/>
      <c r="AMF178" s="44"/>
      <c r="AMG178" s="44"/>
      <c r="AMH178" s="44"/>
      <c r="AMI178" s="44"/>
      <c r="AMJ178" s="44"/>
      <c r="AMK178" s="44"/>
    </row>
    <row r="179" spans="6:1025" s="41" customFormat="1" ht="24.95" customHeight="1" x14ac:dyDescent="0.2">
      <c r="F179" s="42"/>
      <c r="L179" s="42"/>
      <c r="R179" s="42"/>
      <c r="Y179" s="43"/>
      <c r="AMD179" s="44"/>
      <c r="AME179" s="44"/>
      <c r="AMF179" s="44"/>
      <c r="AMG179" s="44"/>
      <c r="AMH179" s="44"/>
      <c r="AMI179" s="44"/>
      <c r="AMJ179" s="44"/>
      <c r="AMK179" s="44"/>
    </row>
    <row r="180" spans="6:1025" s="41" customFormat="1" ht="24.95" customHeight="1" x14ac:dyDescent="0.2">
      <c r="F180" s="42"/>
      <c r="L180" s="42"/>
      <c r="R180" s="42"/>
      <c r="Y180" s="43"/>
      <c r="AMD180" s="44"/>
      <c r="AME180" s="44"/>
      <c r="AMF180" s="44"/>
      <c r="AMG180" s="44"/>
      <c r="AMH180" s="44"/>
      <c r="AMI180" s="44"/>
      <c r="AMJ180" s="44"/>
      <c r="AMK180" s="44"/>
    </row>
    <row r="181" spans="6:1025" s="41" customFormat="1" ht="24.95" customHeight="1" x14ac:dyDescent="0.2">
      <c r="F181" s="42"/>
      <c r="L181" s="42"/>
      <c r="R181" s="42"/>
      <c r="Y181" s="43"/>
      <c r="AMD181" s="44"/>
      <c r="AME181" s="44"/>
      <c r="AMF181" s="44"/>
      <c r="AMG181" s="44"/>
      <c r="AMH181" s="44"/>
      <c r="AMI181" s="44"/>
      <c r="AMJ181" s="44"/>
      <c r="AMK181" s="44"/>
    </row>
    <row r="182" spans="6:1025" s="41" customFormat="1" ht="24.95" customHeight="1" x14ac:dyDescent="0.2">
      <c r="F182" s="42"/>
      <c r="L182" s="42"/>
      <c r="R182" s="42"/>
      <c r="Y182" s="43"/>
      <c r="AMD182" s="44"/>
      <c r="AME182" s="44"/>
      <c r="AMF182" s="44"/>
      <c r="AMG182" s="44"/>
      <c r="AMH182" s="44"/>
      <c r="AMI182" s="44"/>
      <c r="AMJ182" s="44"/>
      <c r="AMK182" s="44"/>
    </row>
    <row r="183" spans="6:1025" s="41" customFormat="1" ht="24.95" customHeight="1" x14ac:dyDescent="0.2">
      <c r="F183" s="42"/>
      <c r="L183" s="42"/>
      <c r="R183" s="42"/>
      <c r="Y183" s="43"/>
      <c r="AMD183" s="44"/>
      <c r="AME183" s="44"/>
      <c r="AMF183" s="44"/>
      <c r="AMG183" s="44"/>
      <c r="AMH183" s="44"/>
      <c r="AMI183" s="44"/>
      <c r="AMJ183" s="44"/>
      <c r="AMK183" s="44"/>
    </row>
    <row r="184" spans="6:1025" s="41" customFormat="1" ht="24.95" customHeight="1" x14ac:dyDescent="0.2">
      <c r="F184" s="42"/>
      <c r="L184" s="42"/>
      <c r="R184" s="42"/>
      <c r="Y184" s="43"/>
      <c r="AMD184" s="44"/>
      <c r="AME184" s="44"/>
      <c r="AMF184" s="44"/>
      <c r="AMG184" s="44"/>
      <c r="AMH184" s="44"/>
      <c r="AMI184" s="44"/>
      <c r="AMJ184" s="44"/>
      <c r="AMK184" s="44"/>
    </row>
    <row r="185" spans="6:1025" s="41" customFormat="1" ht="24.95" customHeight="1" x14ac:dyDescent="0.2">
      <c r="F185" s="42"/>
      <c r="L185" s="42"/>
      <c r="R185" s="42"/>
      <c r="Y185" s="43"/>
      <c r="AMD185" s="44"/>
      <c r="AME185" s="44"/>
      <c r="AMF185" s="44"/>
      <c r="AMG185" s="44"/>
      <c r="AMH185" s="44"/>
      <c r="AMI185" s="44"/>
      <c r="AMJ185" s="44"/>
      <c r="AMK185" s="44"/>
    </row>
    <row r="186" spans="6:1025" s="41" customFormat="1" ht="24.95" customHeight="1" x14ac:dyDescent="0.2">
      <c r="F186" s="42"/>
      <c r="L186" s="42"/>
      <c r="R186" s="42"/>
      <c r="Y186" s="43"/>
      <c r="AMD186" s="44"/>
      <c r="AME186" s="44"/>
      <c r="AMF186" s="44"/>
      <c r="AMG186" s="44"/>
      <c r="AMH186" s="44"/>
      <c r="AMI186" s="44"/>
      <c r="AMJ186" s="44"/>
      <c r="AMK186" s="44"/>
    </row>
    <row r="187" spans="6:1025" s="41" customFormat="1" ht="24.95" customHeight="1" x14ac:dyDescent="0.2">
      <c r="F187" s="42"/>
      <c r="L187" s="42"/>
      <c r="R187" s="42"/>
      <c r="Y187" s="43"/>
      <c r="AMD187" s="44"/>
      <c r="AME187" s="44"/>
      <c r="AMF187" s="44"/>
      <c r="AMG187" s="44"/>
      <c r="AMH187" s="44"/>
      <c r="AMI187" s="44"/>
      <c r="AMJ187" s="44"/>
      <c r="AMK187" s="44"/>
    </row>
    <row r="188" spans="6:1025" s="41" customFormat="1" ht="24.95" customHeight="1" x14ac:dyDescent="0.2">
      <c r="F188" s="42"/>
      <c r="L188" s="42"/>
      <c r="R188" s="42"/>
      <c r="Y188" s="43"/>
      <c r="AMD188" s="44"/>
      <c r="AME188" s="44"/>
      <c r="AMF188" s="44"/>
      <c r="AMG188" s="44"/>
      <c r="AMH188" s="44"/>
      <c r="AMI188" s="44"/>
      <c r="AMJ188" s="44"/>
      <c r="AMK188" s="44"/>
    </row>
    <row r="189" spans="6:1025" s="41" customFormat="1" ht="24.95" customHeight="1" x14ac:dyDescent="0.2">
      <c r="F189" s="42"/>
      <c r="L189" s="42"/>
      <c r="R189" s="42"/>
      <c r="Y189" s="43"/>
      <c r="AMD189" s="44"/>
      <c r="AME189" s="44"/>
      <c r="AMF189" s="44"/>
      <c r="AMG189" s="44"/>
      <c r="AMH189" s="44"/>
      <c r="AMI189" s="44"/>
      <c r="AMJ189" s="44"/>
      <c r="AMK189" s="44"/>
    </row>
    <row r="190" spans="6:1025" s="41" customFormat="1" ht="24.95" customHeight="1" x14ac:dyDescent="0.2">
      <c r="F190" s="42"/>
      <c r="L190" s="42"/>
      <c r="R190" s="42"/>
      <c r="Y190" s="43"/>
      <c r="AMD190" s="44"/>
      <c r="AME190" s="44"/>
      <c r="AMF190" s="44"/>
      <c r="AMG190" s="44"/>
      <c r="AMH190" s="44"/>
      <c r="AMI190" s="44"/>
      <c r="AMJ190" s="44"/>
      <c r="AMK190" s="44"/>
    </row>
    <row r="191" spans="6:1025" s="41" customFormat="1" ht="24.95" customHeight="1" x14ac:dyDescent="0.2">
      <c r="F191" s="42"/>
      <c r="L191" s="42"/>
      <c r="R191" s="42"/>
      <c r="Y191" s="43"/>
      <c r="AMD191" s="44"/>
      <c r="AME191" s="44"/>
      <c r="AMF191" s="44"/>
      <c r="AMG191" s="44"/>
      <c r="AMH191" s="44"/>
      <c r="AMI191" s="44"/>
      <c r="AMJ191" s="44"/>
      <c r="AMK191" s="44"/>
    </row>
    <row r="192" spans="6:1025" s="41" customFormat="1" ht="24.95" customHeight="1" x14ac:dyDescent="0.2">
      <c r="F192" s="42"/>
      <c r="L192" s="42"/>
      <c r="R192" s="42"/>
      <c r="Y192" s="43"/>
      <c r="AMD192" s="44"/>
      <c r="AME192" s="44"/>
      <c r="AMF192" s="44"/>
      <c r="AMG192" s="44"/>
      <c r="AMH192" s="44"/>
      <c r="AMI192" s="44"/>
      <c r="AMJ192" s="44"/>
      <c r="AMK192" s="44"/>
    </row>
    <row r="193" spans="6:1025" s="41" customFormat="1" ht="24.95" customHeight="1" x14ac:dyDescent="0.2">
      <c r="F193" s="42"/>
      <c r="L193" s="42"/>
      <c r="R193" s="42"/>
      <c r="Y193" s="43"/>
      <c r="AMD193" s="44"/>
      <c r="AME193" s="44"/>
      <c r="AMF193" s="44"/>
      <c r="AMG193" s="44"/>
      <c r="AMH193" s="44"/>
      <c r="AMI193" s="44"/>
      <c r="AMJ193" s="44"/>
      <c r="AMK193" s="44"/>
    </row>
    <row r="194" spans="6:1025" s="41" customFormat="1" ht="24.95" customHeight="1" x14ac:dyDescent="0.2">
      <c r="F194" s="42"/>
      <c r="L194" s="42"/>
      <c r="R194" s="42"/>
      <c r="Y194" s="43"/>
      <c r="AMD194" s="44"/>
      <c r="AME194" s="44"/>
      <c r="AMF194" s="44"/>
      <c r="AMG194" s="44"/>
      <c r="AMH194" s="44"/>
      <c r="AMI194" s="44"/>
      <c r="AMJ194" s="44"/>
      <c r="AMK194" s="44"/>
    </row>
    <row r="195" spans="6:1025" s="41" customFormat="1" ht="24.95" customHeight="1" x14ac:dyDescent="0.2">
      <c r="F195" s="42"/>
      <c r="L195" s="42"/>
      <c r="R195" s="42"/>
      <c r="Y195" s="43"/>
      <c r="AMD195" s="44"/>
      <c r="AME195" s="44"/>
      <c r="AMF195" s="44"/>
      <c r="AMG195" s="44"/>
      <c r="AMH195" s="44"/>
      <c r="AMI195" s="44"/>
      <c r="AMJ195" s="44"/>
      <c r="AMK195" s="44"/>
    </row>
    <row r="196" spans="6:1025" s="41" customFormat="1" ht="24.95" customHeight="1" x14ac:dyDescent="0.2">
      <c r="F196" s="42"/>
      <c r="L196" s="42"/>
      <c r="R196" s="42"/>
      <c r="Y196" s="43"/>
      <c r="AMD196" s="44"/>
      <c r="AME196" s="44"/>
      <c r="AMF196" s="44"/>
      <c r="AMG196" s="44"/>
      <c r="AMH196" s="44"/>
      <c r="AMI196" s="44"/>
      <c r="AMJ196" s="44"/>
      <c r="AMK196" s="44"/>
    </row>
    <row r="197" spans="6:1025" s="41" customFormat="1" ht="24.95" customHeight="1" x14ac:dyDescent="0.2">
      <c r="F197" s="42"/>
      <c r="L197" s="42"/>
      <c r="R197" s="42"/>
      <c r="Y197" s="43"/>
      <c r="AMD197" s="44"/>
      <c r="AME197" s="44"/>
      <c r="AMF197" s="44"/>
      <c r="AMG197" s="44"/>
      <c r="AMH197" s="44"/>
      <c r="AMI197" s="44"/>
      <c r="AMJ197" s="44"/>
      <c r="AMK197" s="44"/>
    </row>
    <row r="198" spans="6:1025" s="41" customFormat="1" ht="24.95" customHeight="1" x14ac:dyDescent="0.2">
      <c r="F198" s="42"/>
      <c r="L198" s="42"/>
      <c r="R198" s="42"/>
      <c r="Y198" s="43"/>
      <c r="AMD198" s="44"/>
      <c r="AME198" s="44"/>
      <c r="AMF198" s="44"/>
      <c r="AMG198" s="44"/>
      <c r="AMH198" s="44"/>
      <c r="AMI198" s="44"/>
      <c r="AMJ198" s="44"/>
      <c r="AMK198" s="44"/>
    </row>
    <row r="199" spans="6:1025" s="41" customFormat="1" ht="24.95" customHeight="1" x14ac:dyDescent="0.2">
      <c r="F199" s="42"/>
      <c r="L199" s="42"/>
      <c r="R199" s="42"/>
      <c r="Y199" s="43"/>
      <c r="AMD199" s="44"/>
      <c r="AME199" s="44"/>
      <c r="AMF199" s="44"/>
      <c r="AMG199" s="44"/>
      <c r="AMH199" s="44"/>
      <c r="AMI199" s="44"/>
      <c r="AMJ199" s="44"/>
      <c r="AMK199" s="44"/>
    </row>
    <row r="200" spans="6:1025" s="41" customFormat="1" ht="24.95" customHeight="1" x14ac:dyDescent="0.2">
      <c r="F200" s="42"/>
      <c r="L200" s="42"/>
      <c r="R200" s="42"/>
      <c r="Y200" s="43"/>
      <c r="AMD200" s="44"/>
      <c r="AME200" s="44"/>
      <c r="AMF200" s="44"/>
      <c r="AMG200" s="44"/>
      <c r="AMH200" s="44"/>
      <c r="AMI200" s="44"/>
      <c r="AMJ200" s="44"/>
      <c r="AMK200" s="44"/>
    </row>
    <row r="201" spans="6:1025" s="41" customFormat="1" ht="24.95" customHeight="1" x14ac:dyDescent="0.2">
      <c r="F201" s="42"/>
      <c r="L201" s="42"/>
      <c r="R201" s="42"/>
      <c r="Y201" s="43"/>
      <c r="AMD201" s="44"/>
      <c r="AME201" s="44"/>
      <c r="AMF201" s="44"/>
      <c r="AMG201" s="44"/>
      <c r="AMH201" s="44"/>
      <c r="AMI201" s="44"/>
      <c r="AMJ201" s="44"/>
      <c r="AMK201" s="44"/>
    </row>
    <row r="202" spans="6:1025" s="41" customFormat="1" ht="24.95" customHeight="1" x14ac:dyDescent="0.2">
      <c r="F202" s="42"/>
      <c r="L202" s="42"/>
      <c r="R202" s="42"/>
      <c r="Y202" s="43"/>
      <c r="AMD202" s="44"/>
      <c r="AME202" s="44"/>
      <c r="AMF202" s="44"/>
      <c r="AMG202" s="44"/>
      <c r="AMH202" s="44"/>
      <c r="AMI202" s="44"/>
      <c r="AMJ202" s="44"/>
      <c r="AMK202" s="44"/>
    </row>
    <row r="203" spans="6:1025" s="41" customFormat="1" ht="24.95" customHeight="1" x14ac:dyDescent="0.2">
      <c r="F203" s="42"/>
      <c r="L203" s="42"/>
      <c r="R203" s="42"/>
      <c r="Y203" s="43"/>
      <c r="AMD203" s="44"/>
      <c r="AME203" s="44"/>
      <c r="AMF203" s="44"/>
      <c r="AMG203" s="44"/>
      <c r="AMH203" s="44"/>
      <c r="AMI203" s="44"/>
      <c r="AMJ203" s="44"/>
      <c r="AMK203" s="44"/>
    </row>
    <row r="204" spans="6:1025" s="41" customFormat="1" ht="24.95" customHeight="1" x14ac:dyDescent="0.2">
      <c r="F204" s="42"/>
      <c r="L204" s="42"/>
      <c r="R204" s="42"/>
      <c r="Y204" s="43"/>
      <c r="AMD204" s="44"/>
      <c r="AME204" s="44"/>
      <c r="AMF204" s="44"/>
      <c r="AMG204" s="44"/>
      <c r="AMH204" s="44"/>
      <c r="AMI204" s="44"/>
      <c r="AMJ204" s="44"/>
      <c r="AMK204" s="44"/>
    </row>
    <row r="205" spans="6:1025" s="41" customFormat="1" ht="24.95" customHeight="1" x14ac:dyDescent="0.2">
      <c r="F205" s="42"/>
      <c r="L205" s="42"/>
      <c r="R205" s="42"/>
      <c r="Y205" s="43"/>
      <c r="AMD205" s="44"/>
      <c r="AME205" s="44"/>
      <c r="AMF205" s="44"/>
      <c r="AMG205" s="44"/>
      <c r="AMH205" s="44"/>
      <c r="AMI205" s="44"/>
      <c r="AMJ205" s="44"/>
      <c r="AMK205" s="44"/>
    </row>
    <row r="206" spans="6:1025" s="41" customFormat="1" ht="24.95" customHeight="1" x14ac:dyDescent="0.2">
      <c r="F206" s="42"/>
      <c r="L206" s="42"/>
      <c r="R206" s="42"/>
      <c r="Y206" s="43"/>
      <c r="AMD206" s="44"/>
      <c r="AME206" s="44"/>
      <c r="AMF206" s="44"/>
      <c r="AMG206" s="44"/>
      <c r="AMH206" s="44"/>
      <c r="AMI206" s="44"/>
      <c r="AMJ206" s="44"/>
      <c r="AMK206" s="44"/>
    </row>
    <row r="207" spans="6:1025" s="41" customFormat="1" ht="24.95" customHeight="1" x14ac:dyDescent="0.2">
      <c r="F207" s="42"/>
      <c r="L207" s="42"/>
      <c r="R207" s="42"/>
      <c r="Y207" s="43"/>
      <c r="AMD207" s="44"/>
      <c r="AME207" s="44"/>
      <c r="AMF207" s="44"/>
      <c r="AMG207" s="44"/>
      <c r="AMH207" s="44"/>
      <c r="AMI207" s="44"/>
      <c r="AMJ207" s="44"/>
      <c r="AMK207" s="44"/>
    </row>
    <row r="208" spans="6:1025" s="41" customFormat="1" ht="24.95" customHeight="1" x14ac:dyDescent="0.2">
      <c r="F208" s="42"/>
      <c r="L208" s="42"/>
      <c r="R208" s="42"/>
      <c r="Y208" s="43"/>
      <c r="AMD208" s="44"/>
      <c r="AME208" s="44"/>
      <c r="AMF208" s="44"/>
      <c r="AMG208" s="44"/>
      <c r="AMH208" s="44"/>
      <c r="AMI208" s="44"/>
      <c r="AMJ208" s="44"/>
      <c r="AMK208" s="44"/>
    </row>
    <row r="209" spans="6:1025" s="41" customFormat="1" ht="24.95" customHeight="1" x14ac:dyDescent="0.2">
      <c r="F209" s="42"/>
      <c r="L209" s="42"/>
      <c r="R209" s="42"/>
      <c r="Y209" s="43"/>
      <c r="AMD209" s="44"/>
      <c r="AME209" s="44"/>
      <c r="AMF209" s="44"/>
      <c r="AMG209" s="44"/>
      <c r="AMH209" s="44"/>
      <c r="AMI209" s="44"/>
      <c r="AMJ209" s="44"/>
      <c r="AMK209" s="44"/>
    </row>
    <row r="210" spans="6:1025" s="41" customFormat="1" ht="24.95" customHeight="1" x14ac:dyDescent="0.2">
      <c r="F210" s="42"/>
      <c r="L210" s="42"/>
      <c r="R210" s="42"/>
      <c r="Y210" s="43"/>
      <c r="AMD210" s="44"/>
      <c r="AME210" s="44"/>
      <c r="AMF210" s="44"/>
      <c r="AMG210" s="44"/>
      <c r="AMH210" s="44"/>
      <c r="AMI210" s="44"/>
      <c r="AMJ210" s="44"/>
      <c r="AMK210" s="44"/>
    </row>
    <row r="211" spans="6:1025" s="41" customFormat="1" ht="24.95" customHeight="1" x14ac:dyDescent="0.2">
      <c r="F211" s="42"/>
      <c r="L211" s="42"/>
      <c r="R211" s="42"/>
      <c r="Y211" s="43"/>
      <c r="AMD211" s="44"/>
      <c r="AME211" s="44"/>
      <c r="AMF211" s="44"/>
      <c r="AMG211" s="44"/>
      <c r="AMH211" s="44"/>
      <c r="AMI211" s="44"/>
      <c r="AMJ211" s="44"/>
      <c r="AMK211" s="44"/>
    </row>
    <row r="212" spans="6:1025" s="41" customFormat="1" ht="24.95" customHeight="1" x14ac:dyDescent="0.2">
      <c r="F212" s="42"/>
      <c r="L212" s="42"/>
      <c r="R212" s="42"/>
      <c r="Y212" s="43"/>
      <c r="AMD212" s="44"/>
      <c r="AME212" s="44"/>
      <c r="AMF212" s="44"/>
      <c r="AMG212" s="44"/>
      <c r="AMH212" s="44"/>
      <c r="AMI212" s="44"/>
      <c r="AMJ212" s="44"/>
      <c r="AMK212" s="44"/>
    </row>
    <row r="213" spans="6:1025" s="41" customFormat="1" ht="24.95" customHeight="1" x14ac:dyDescent="0.2">
      <c r="F213" s="42"/>
      <c r="L213" s="42"/>
      <c r="R213" s="42"/>
      <c r="Y213" s="43"/>
      <c r="AMD213" s="44"/>
      <c r="AME213" s="44"/>
      <c r="AMF213" s="44"/>
      <c r="AMG213" s="44"/>
      <c r="AMH213" s="44"/>
      <c r="AMI213" s="44"/>
      <c r="AMJ213" s="44"/>
      <c r="AMK213" s="44"/>
    </row>
    <row r="214" spans="6:1025" s="41" customFormat="1" ht="24.95" customHeight="1" x14ac:dyDescent="0.2">
      <c r="F214" s="42"/>
      <c r="L214" s="42"/>
      <c r="R214" s="42"/>
      <c r="Y214" s="43"/>
      <c r="AMD214" s="44"/>
      <c r="AME214" s="44"/>
      <c r="AMF214" s="44"/>
      <c r="AMG214" s="44"/>
      <c r="AMH214" s="44"/>
      <c r="AMI214" s="44"/>
      <c r="AMJ214" s="44"/>
      <c r="AMK214" s="44"/>
    </row>
    <row r="215" spans="6:1025" s="41" customFormat="1" ht="24.95" customHeight="1" x14ac:dyDescent="0.2">
      <c r="F215" s="42"/>
      <c r="L215" s="42"/>
      <c r="R215" s="42"/>
      <c r="Y215" s="43"/>
      <c r="AMD215" s="44"/>
      <c r="AME215" s="44"/>
      <c r="AMF215" s="44"/>
      <c r="AMG215" s="44"/>
      <c r="AMH215" s="44"/>
      <c r="AMI215" s="44"/>
      <c r="AMJ215" s="44"/>
      <c r="AMK215" s="44"/>
    </row>
    <row r="216" spans="6:1025" s="41" customFormat="1" ht="24.95" customHeight="1" x14ac:dyDescent="0.2">
      <c r="F216" s="42"/>
      <c r="L216" s="42"/>
      <c r="R216" s="42"/>
      <c r="Y216" s="43"/>
      <c r="AMD216" s="44"/>
      <c r="AME216" s="44"/>
      <c r="AMF216" s="44"/>
      <c r="AMG216" s="44"/>
      <c r="AMH216" s="44"/>
      <c r="AMI216" s="44"/>
      <c r="AMJ216" s="44"/>
      <c r="AMK216" s="44"/>
    </row>
    <row r="217" spans="6:1025" s="41" customFormat="1" ht="24.95" customHeight="1" x14ac:dyDescent="0.2">
      <c r="F217" s="42"/>
      <c r="L217" s="42"/>
      <c r="R217" s="42"/>
      <c r="Y217" s="43"/>
      <c r="AMD217" s="44"/>
      <c r="AME217" s="44"/>
      <c r="AMF217" s="44"/>
      <c r="AMG217" s="44"/>
      <c r="AMH217" s="44"/>
      <c r="AMI217" s="44"/>
      <c r="AMJ217" s="44"/>
      <c r="AMK217" s="44"/>
    </row>
    <row r="218" spans="6:1025" s="41" customFormat="1" ht="24.95" customHeight="1" x14ac:dyDescent="0.2">
      <c r="F218" s="42"/>
      <c r="L218" s="42"/>
      <c r="R218" s="42"/>
      <c r="Y218" s="43"/>
      <c r="AMD218" s="44"/>
      <c r="AME218" s="44"/>
      <c r="AMF218" s="44"/>
      <c r="AMG218" s="44"/>
      <c r="AMH218" s="44"/>
      <c r="AMI218" s="44"/>
      <c r="AMJ218" s="44"/>
      <c r="AMK218" s="44"/>
    </row>
    <row r="219" spans="6:1025" s="41" customFormat="1" ht="24.95" customHeight="1" x14ac:dyDescent="0.2">
      <c r="F219" s="42"/>
      <c r="L219" s="42"/>
      <c r="R219" s="42"/>
      <c r="Y219" s="43"/>
      <c r="AMD219" s="44"/>
      <c r="AME219" s="44"/>
      <c r="AMF219" s="44"/>
      <c r="AMG219" s="44"/>
      <c r="AMH219" s="44"/>
      <c r="AMI219" s="44"/>
      <c r="AMJ219" s="44"/>
      <c r="AMK219" s="44"/>
    </row>
    <row r="220" spans="6:1025" s="41" customFormat="1" ht="24.95" customHeight="1" x14ac:dyDescent="0.2">
      <c r="F220" s="42"/>
      <c r="L220" s="42"/>
      <c r="R220" s="42"/>
      <c r="Y220" s="43"/>
      <c r="AMD220" s="44"/>
      <c r="AME220" s="44"/>
      <c r="AMF220" s="44"/>
      <c r="AMG220" s="44"/>
      <c r="AMH220" s="44"/>
      <c r="AMI220" s="44"/>
      <c r="AMJ220" s="44"/>
      <c r="AMK220" s="44"/>
    </row>
    <row r="221" spans="6:1025" s="41" customFormat="1" ht="24.95" customHeight="1" x14ac:dyDescent="0.2">
      <c r="F221" s="42"/>
      <c r="L221" s="42"/>
      <c r="R221" s="42"/>
      <c r="Y221" s="43"/>
      <c r="AMD221" s="44"/>
      <c r="AME221" s="44"/>
      <c r="AMF221" s="44"/>
      <c r="AMG221" s="44"/>
      <c r="AMH221" s="44"/>
      <c r="AMI221" s="44"/>
      <c r="AMJ221" s="44"/>
      <c r="AMK221" s="44"/>
    </row>
    <row r="222" spans="6:1025" s="41" customFormat="1" ht="24.95" customHeight="1" x14ac:dyDescent="0.2">
      <c r="F222" s="42"/>
      <c r="L222" s="42"/>
      <c r="R222" s="42"/>
      <c r="Y222" s="43"/>
      <c r="AMD222" s="44"/>
      <c r="AME222" s="44"/>
      <c r="AMF222" s="44"/>
      <c r="AMG222" s="44"/>
      <c r="AMH222" s="44"/>
      <c r="AMI222" s="44"/>
      <c r="AMJ222" s="44"/>
      <c r="AMK222" s="44"/>
    </row>
    <row r="223" spans="6:1025" s="41" customFormat="1" ht="24.95" customHeight="1" x14ac:dyDescent="0.2">
      <c r="F223" s="42"/>
      <c r="L223" s="42"/>
      <c r="R223" s="42"/>
      <c r="Y223" s="43"/>
      <c r="AMD223" s="44"/>
      <c r="AME223" s="44"/>
      <c r="AMF223" s="44"/>
      <c r="AMG223" s="44"/>
      <c r="AMH223" s="44"/>
      <c r="AMI223" s="44"/>
      <c r="AMJ223" s="44"/>
      <c r="AMK223" s="44"/>
    </row>
    <row r="224" spans="6:1025" s="41" customFormat="1" ht="24.95" customHeight="1" x14ac:dyDescent="0.2">
      <c r="F224" s="42"/>
      <c r="L224" s="42"/>
      <c r="R224" s="42"/>
      <c r="Y224" s="43"/>
      <c r="AMD224" s="44"/>
      <c r="AME224" s="44"/>
      <c r="AMF224" s="44"/>
      <c r="AMG224" s="44"/>
      <c r="AMH224" s="44"/>
      <c r="AMI224" s="44"/>
      <c r="AMJ224" s="44"/>
      <c r="AMK224" s="44"/>
    </row>
    <row r="225" spans="6:1025" s="41" customFormat="1" ht="24.95" customHeight="1" x14ac:dyDescent="0.2">
      <c r="F225" s="42"/>
      <c r="L225" s="42"/>
      <c r="R225" s="42"/>
      <c r="Y225" s="43"/>
      <c r="AMD225" s="44"/>
      <c r="AME225" s="44"/>
      <c r="AMF225" s="44"/>
      <c r="AMG225" s="44"/>
      <c r="AMH225" s="44"/>
      <c r="AMI225" s="44"/>
      <c r="AMJ225" s="44"/>
      <c r="AMK225" s="44"/>
    </row>
    <row r="226" spans="6:1025" s="41" customFormat="1" ht="24.95" customHeight="1" x14ac:dyDescent="0.2">
      <c r="F226" s="42"/>
      <c r="L226" s="42"/>
      <c r="R226" s="42"/>
      <c r="Y226" s="43"/>
      <c r="AMD226" s="44"/>
      <c r="AME226" s="44"/>
      <c r="AMF226" s="44"/>
      <c r="AMG226" s="44"/>
      <c r="AMH226" s="44"/>
      <c r="AMI226" s="44"/>
      <c r="AMJ226" s="44"/>
      <c r="AMK226" s="44"/>
    </row>
    <row r="227" spans="6:1025" s="41" customFormat="1" ht="24.95" customHeight="1" x14ac:dyDescent="0.2">
      <c r="F227" s="42"/>
      <c r="L227" s="42"/>
      <c r="R227" s="42"/>
      <c r="Y227" s="43"/>
      <c r="AMD227" s="44"/>
      <c r="AME227" s="44"/>
      <c r="AMF227" s="44"/>
      <c r="AMG227" s="44"/>
      <c r="AMH227" s="44"/>
      <c r="AMI227" s="44"/>
      <c r="AMJ227" s="44"/>
      <c r="AMK227" s="44"/>
    </row>
    <row r="228" spans="6:1025" s="41" customFormat="1" ht="24.95" customHeight="1" x14ac:dyDescent="0.2">
      <c r="F228" s="42"/>
      <c r="L228" s="42"/>
      <c r="R228" s="42"/>
      <c r="Y228" s="43"/>
      <c r="AMD228" s="44"/>
      <c r="AME228" s="44"/>
      <c r="AMF228" s="44"/>
      <c r="AMG228" s="44"/>
      <c r="AMH228" s="44"/>
      <c r="AMI228" s="44"/>
      <c r="AMJ228" s="44"/>
      <c r="AMK228" s="44"/>
    </row>
    <row r="229" spans="6:1025" s="41" customFormat="1" ht="24.95" customHeight="1" x14ac:dyDescent="0.2">
      <c r="F229" s="42"/>
      <c r="L229" s="42"/>
      <c r="R229" s="42"/>
      <c r="Y229" s="43"/>
      <c r="AMD229" s="44"/>
      <c r="AME229" s="44"/>
      <c r="AMF229" s="44"/>
      <c r="AMG229" s="44"/>
      <c r="AMH229" s="44"/>
      <c r="AMI229" s="44"/>
      <c r="AMJ229" s="44"/>
      <c r="AMK229" s="44"/>
    </row>
    <row r="230" spans="6:1025" s="41" customFormat="1" ht="24.95" customHeight="1" x14ac:dyDescent="0.2">
      <c r="F230" s="42"/>
      <c r="L230" s="42"/>
      <c r="R230" s="42"/>
      <c r="Y230" s="43"/>
      <c r="AMD230" s="44"/>
      <c r="AME230" s="44"/>
      <c r="AMF230" s="44"/>
      <c r="AMG230" s="44"/>
      <c r="AMH230" s="44"/>
      <c r="AMI230" s="44"/>
      <c r="AMJ230" s="44"/>
      <c r="AMK230" s="44"/>
    </row>
    <row r="231" spans="6:1025" s="41" customFormat="1" ht="24.95" customHeight="1" x14ac:dyDescent="0.2">
      <c r="F231" s="42"/>
      <c r="L231" s="42"/>
      <c r="R231" s="42"/>
      <c r="Y231" s="43"/>
      <c r="AMD231" s="44"/>
      <c r="AME231" s="44"/>
      <c r="AMF231" s="44"/>
      <c r="AMG231" s="44"/>
      <c r="AMH231" s="44"/>
      <c r="AMI231" s="44"/>
      <c r="AMJ231" s="44"/>
      <c r="AMK231" s="44"/>
    </row>
    <row r="232" spans="6:1025" s="41" customFormat="1" ht="24.95" customHeight="1" x14ac:dyDescent="0.2">
      <c r="F232" s="42"/>
      <c r="L232" s="42"/>
      <c r="R232" s="42"/>
      <c r="Y232" s="43"/>
      <c r="AMD232" s="44"/>
      <c r="AME232" s="44"/>
      <c r="AMF232" s="44"/>
      <c r="AMG232" s="44"/>
      <c r="AMH232" s="44"/>
      <c r="AMI232" s="44"/>
      <c r="AMJ232" s="44"/>
      <c r="AMK232" s="44"/>
    </row>
    <row r="233" spans="6:1025" s="41" customFormat="1" ht="24.95" customHeight="1" x14ac:dyDescent="0.2">
      <c r="F233" s="42"/>
      <c r="L233" s="42"/>
      <c r="R233" s="42"/>
      <c r="Y233" s="43"/>
      <c r="AMD233" s="44"/>
      <c r="AME233" s="44"/>
      <c r="AMF233" s="44"/>
      <c r="AMG233" s="44"/>
      <c r="AMH233" s="44"/>
      <c r="AMI233" s="44"/>
      <c r="AMJ233" s="44"/>
      <c r="AMK233" s="44"/>
    </row>
    <row r="234" spans="6:1025" s="41" customFormat="1" ht="24.95" customHeight="1" x14ac:dyDescent="0.2">
      <c r="F234" s="42"/>
      <c r="L234" s="42"/>
      <c r="R234" s="42"/>
      <c r="Y234" s="43"/>
      <c r="AMD234" s="44"/>
      <c r="AME234" s="44"/>
      <c r="AMF234" s="44"/>
      <c r="AMG234" s="44"/>
      <c r="AMH234" s="44"/>
      <c r="AMI234" s="44"/>
      <c r="AMJ234" s="44"/>
      <c r="AMK234" s="44"/>
    </row>
    <row r="235" spans="6:1025" s="41" customFormat="1" ht="24.95" customHeight="1" x14ac:dyDescent="0.2">
      <c r="F235" s="42"/>
      <c r="L235" s="42"/>
      <c r="R235" s="42"/>
      <c r="Y235" s="43"/>
      <c r="AMD235" s="44"/>
      <c r="AME235" s="44"/>
      <c r="AMF235" s="44"/>
      <c r="AMG235" s="44"/>
      <c r="AMH235" s="44"/>
      <c r="AMI235" s="44"/>
      <c r="AMJ235" s="44"/>
      <c r="AMK235" s="44"/>
    </row>
    <row r="236" spans="6:1025" s="41" customFormat="1" ht="24.95" customHeight="1" x14ac:dyDescent="0.2">
      <c r="F236" s="42"/>
      <c r="L236" s="42"/>
      <c r="R236" s="42"/>
      <c r="Y236" s="43"/>
      <c r="AMD236" s="44"/>
      <c r="AME236" s="44"/>
      <c r="AMF236" s="44"/>
      <c r="AMG236" s="44"/>
      <c r="AMH236" s="44"/>
      <c r="AMI236" s="44"/>
      <c r="AMJ236" s="44"/>
      <c r="AMK236" s="44"/>
    </row>
    <row r="237" spans="6:1025" s="41" customFormat="1" ht="24.95" customHeight="1" x14ac:dyDescent="0.2">
      <c r="F237" s="42"/>
      <c r="L237" s="42"/>
      <c r="R237" s="42"/>
      <c r="Y237" s="43"/>
      <c r="AMD237" s="44"/>
      <c r="AME237" s="44"/>
      <c r="AMF237" s="44"/>
      <c r="AMG237" s="44"/>
      <c r="AMH237" s="44"/>
      <c r="AMI237" s="44"/>
      <c r="AMJ237" s="44"/>
      <c r="AMK237" s="44"/>
    </row>
    <row r="238" spans="6:1025" s="41" customFormat="1" ht="24.95" customHeight="1" x14ac:dyDescent="0.2">
      <c r="F238" s="42"/>
      <c r="L238" s="42"/>
      <c r="R238" s="42"/>
      <c r="Y238" s="43"/>
      <c r="AMD238" s="44"/>
      <c r="AME238" s="44"/>
      <c r="AMF238" s="44"/>
      <c r="AMG238" s="44"/>
      <c r="AMH238" s="44"/>
      <c r="AMI238" s="44"/>
      <c r="AMJ238" s="44"/>
      <c r="AMK238" s="44"/>
    </row>
    <row r="239" spans="6:1025" s="41" customFormat="1" ht="24.95" customHeight="1" x14ac:dyDescent="0.2">
      <c r="F239" s="42"/>
      <c r="L239" s="42"/>
      <c r="R239" s="42"/>
      <c r="Y239" s="43"/>
      <c r="AMD239" s="44"/>
      <c r="AME239" s="44"/>
      <c r="AMF239" s="44"/>
      <c r="AMG239" s="44"/>
      <c r="AMH239" s="44"/>
      <c r="AMI239" s="44"/>
      <c r="AMJ239" s="44"/>
      <c r="AMK239" s="44"/>
    </row>
    <row r="240" spans="6:1025" s="41" customFormat="1" ht="24.95" customHeight="1" x14ac:dyDescent="0.2">
      <c r="F240" s="42"/>
      <c r="L240" s="42"/>
      <c r="R240" s="42"/>
      <c r="Y240" s="43"/>
      <c r="AMD240" s="44"/>
      <c r="AME240" s="44"/>
      <c r="AMF240" s="44"/>
      <c r="AMG240" s="44"/>
      <c r="AMH240" s="44"/>
      <c r="AMI240" s="44"/>
      <c r="AMJ240" s="44"/>
      <c r="AMK240" s="44"/>
    </row>
    <row r="241" spans="6:1025" s="41" customFormat="1" ht="24.95" customHeight="1" x14ac:dyDescent="0.2">
      <c r="F241" s="42"/>
      <c r="L241" s="42"/>
      <c r="R241" s="42"/>
      <c r="Y241" s="43"/>
      <c r="AMD241" s="44"/>
      <c r="AME241" s="44"/>
      <c r="AMF241" s="44"/>
      <c r="AMG241" s="44"/>
      <c r="AMH241" s="44"/>
      <c r="AMI241" s="44"/>
      <c r="AMJ241" s="44"/>
      <c r="AMK241" s="44"/>
    </row>
    <row r="242" spans="6:1025" s="41" customFormat="1" ht="24.95" customHeight="1" x14ac:dyDescent="0.2">
      <c r="F242" s="42"/>
      <c r="L242" s="42"/>
      <c r="R242" s="42"/>
      <c r="Y242" s="43"/>
      <c r="AMD242" s="44"/>
      <c r="AME242" s="44"/>
      <c r="AMF242" s="44"/>
      <c r="AMG242" s="44"/>
      <c r="AMH242" s="44"/>
      <c r="AMI242" s="44"/>
      <c r="AMJ242" s="44"/>
      <c r="AMK242" s="44"/>
    </row>
    <row r="243" spans="6:1025" s="41" customFormat="1" ht="24.95" customHeight="1" x14ac:dyDescent="0.2">
      <c r="F243" s="42"/>
      <c r="L243" s="42"/>
      <c r="R243" s="42"/>
      <c r="Y243" s="43"/>
      <c r="AMD243" s="44"/>
      <c r="AME243" s="44"/>
      <c r="AMF243" s="44"/>
      <c r="AMG243" s="44"/>
      <c r="AMH243" s="44"/>
      <c r="AMI243" s="44"/>
      <c r="AMJ243" s="44"/>
      <c r="AMK243" s="44"/>
    </row>
    <row r="244" spans="6:1025" s="41" customFormat="1" ht="24.95" customHeight="1" x14ac:dyDescent="0.2">
      <c r="F244" s="42"/>
      <c r="L244" s="42"/>
      <c r="R244" s="42"/>
      <c r="Y244" s="43"/>
      <c r="AMD244" s="44"/>
      <c r="AME244" s="44"/>
      <c r="AMF244" s="44"/>
      <c r="AMG244" s="44"/>
      <c r="AMH244" s="44"/>
      <c r="AMI244" s="44"/>
      <c r="AMJ244" s="44"/>
      <c r="AMK244" s="44"/>
    </row>
    <row r="245" spans="6:1025" s="41" customFormat="1" ht="24.95" customHeight="1" x14ac:dyDescent="0.2">
      <c r="F245" s="42"/>
      <c r="L245" s="42"/>
      <c r="R245" s="42"/>
      <c r="Y245" s="43"/>
      <c r="AMD245" s="44"/>
      <c r="AME245" s="44"/>
      <c r="AMF245" s="44"/>
      <c r="AMG245" s="44"/>
      <c r="AMH245" s="44"/>
      <c r="AMI245" s="44"/>
      <c r="AMJ245" s="44"/>
      <c r="AMK245" s="44"/>
    </row>
    <row r="246" spans="6:1025" s="41" customFormat="1" ht="24.95" customHeight="1" x14ac:dyDescent="0.2">
      <c r="F246" s="42"/>
      <c r="L246" s="42"/>
      <c r="R246" s="42"/>
      <c r="Y246" s="43"/>
      <c r="AMD246" s="44"/>
      <c r="AME246" s="44"/>
      <c r="AMF246" s="44"/>
      <c r="AMG246" s="44"/>
      <c r="AMH246" s="44"/>
      <c r="AMI246" s="44"/>
      <c r="AMJ246" s="44"/>
      <c r="AMK246" s="44"/>
    </row>
    <row r="247" spans="6:1025" s="41" customFormat="1" ht="24.95" customHeight="1" x14ac:dyDescent="0.2">
      <c r="F247" s="42"/>
      <c r="L247" s="42"/>
      <c r="R247" s="42"/>
      <c r="Y247" s="43"/>
      <c r="AMD247" s="44"/>
      <c r="AME247" s="44"/>
      <c r="AMF247" s="44"/>
      <c r="AMG247" s="44"/>
      <c r="AMH247" s="44"/>
      <c r="AMI247" s="44"/>
      <c r="AMJ247" s="44"/>
      <c r="AMK247" s="44"/>
    </row>
    <row r="248" spans="6:1025" s="41" customFormat="1" ht="24.95" customHeight="1" x14ac:dyDescent="0.2">
      <c r="F248" s="42"/>
      <c r="L248" s="42"/>
      <c r="R248" s="42"/>
      <c r="Y248" s="43"/>
      <c r="AMD248" s="44"/>
      <c r="AME248" s="44"/>
      <c r="AMF248" s="44"/>
      <c r="AMG248" s="44"/>
      <c r="AMH248" s="44"/>
      <c r="AMI248" s="44"/>
      <c r="AMJ248" s="44"/>
      <c r="AMK248" s="44"/>
    </row>
    <row r="249" spans="6:1025" s="41" customFormat="1" ht="24.95" customHeight="1" x14ac:dyDescent="0.2">
      <c r="F249" s="42"/>
      <c r="L249" s="42"/>
      <c r="R249" s="42"/>
      <c r="Y249" s="43"/>
      <c r="AMD249" s="44"/>
      <c r="AME249" s="44"/>
      <c r="AMF249" s="44"/>
      <c r="AMG249" s="44"/>
      <c r="AMH249" s="44"/>
      <c r="AMI249" s="44"/>
      <c r="AMJ249" s="44"/>
      <c r="AMK249" s="44"/>
    </row>
    <row r="250" spans="6:1025" s="41" customFormat="1" ht="24.95" customHeight="1" x14ac:dyDescent="0.2">
      <c r="F250" s="42"/>
      <c r="L250" s="42"/>
      <c r="R250" s="42"/>
      <c r="Y250" s="43"/>
      <c r="AMD250" s="44"/>
      <c r="AME250" s="44"/>
      <c r="AMF250" s="44"/>
      <c r="AMG250" s="44"/>
      <c r="AMH250" s="44"/>
      <c r="AMI250" s="44"/>
      <c r="AMJ250" s="44"/>
      <c r="AMK250" s="44"/>
    </row>
    <row r="251" spans="6:1025" s="41" customFormat="1" ht="24.95" customHeight="1" x14ac:dyDescent="0.2">
      <c r="F251" s="42"/>
      <c r="L251" s="42"/>
      <c r="R251" s="42"/>
      <c r="Y251" s="43"/>
      <c r="AMD251" s="44"/>
      <c r="AME251" s="44"/>
      <c r="AMF251" s="44"/>
      <c r="AMG251" s="44"/>
      <c r="AMH251" s="44"/>
      <c r="AMI251" s="44"/>
      <c r="AMJ251" s="44"/>
      <c r="AMK251" s="44"/>
    </row>
    <row r="252" spans="6:1025" s="41" customFormat="1" ht="24.95" customHeight="1" x14ac:dyDescent="0.2">
      <c r="F252" s="42"/>
      <c r="L252" s="42"/>
      <c r="R252" s="42"/>
      <c r="Y252" s="43"/>
      <c r="AMD252" s="44"/>
      <c r="AME252" s="44"/>
      <c r="AMF252" s="44"/>
      <c r="AMG252" s="44"/>
      <c r="AMH252" s="44"/>
      <c r="AMI252" s="44"/>
      <c r="AMJ252" s="44"/>
      <c r="AMK252" s="44"/>
    </row>
    <row r="253" spans="6:1025" s="41" customFormat="1" ht="24.95" customHeight="1" x14ac:dyDescent="0.2">
      <c r="F253" s="42"/>
      <c r="L253" s="42"/>
      <c r="R253" s="42"/>
      <c r="Y253" s="43"/>
      <c r="AMD253" s="44"/>
      <c r="AME253" s="44"/>
      <c r="AMF253" s="44"/>
      <c r="AMG253" s="44"/>
      <c r="AMH253" s="44"/>
      <c r="AMI253" s="44"/>
      <c r="AMJ253" s="44"/>
      <c r="AMK253" s="44"/>
    </row>
    <row r="254" spans="6:1025" s="41" customFormat="1" ht="24.95" customHeight="1" x14ac:dyDescent="0.2">
      <c r="F254" s="42"/>
      <c r="L254" s="42"/>
      <c r="R254" s="42"/>
      <c r="Y254" s="43"/>
      <c r="AMD254" s="44"/>
      <c r="AME254" s="44"/>
      <c r="AMF254" s="44"/>
      <c r="AMG254" s="44"/>
      <c r="AMH254" s="44"/>
      <c r="AMI254" s="44"/>
      <c r="AMJ254" s="44"/>
      <c r="AMK254" s="44"/>
    </row>
    <row r="255" spans="6:1025" s="41" customFormat="1" ht="24.95" customHeight="1" x14ac:dyDescent="0.2">
      <c r="F255" s="42"/>
      <c r="L255" s="42"/>
      <c r="R255" s="42"/>
      <c r="Y255" s="43"/>
      <c r="AMD255" s="44"/>
      <c r="AME255" s="44"/>
      <c r="AMF255" s="44"/>
      <c r="AMG255" s="44"/>
      <c r="AMH255" s="44"/>
      <c r="AMI255" s="44"/>
      <c r="AMJ255" s="44"/>
      <c r="AMK255" s="44"/>
    </row>
    <row r="256" spans="6:1025" s="41" customFormat="1" ht="24.95" customHeight="1" x14ac:dyDescent="0.2">
      <c r="F256" s="42"/>
      <c r="L256" s="42"/>
      <c r="R256" s="42"/>
      <c r="Y256" s="43"/>
      <c r="AMD256" s="44"/>
      <c r="AME256" s="44"/>
      <c r="AMF256" s="44"/>
      <c r="AMG256" s="44"/>
      <c r="AMH256" s="44"/>
      <c r="AMI256" s="44"/>
      <c r="AMJ256" s="44"/>
      <c r="AMK256" s="44"/>
    </row>
    <row r="257" spans="6:1025" s="41" customFormat="1" ht="24.95" customHeight="1" x14ac:dyDescent="0.2">
      <c r="F257" s="42"/>
      <c r="L257" s="42"/>
      <c r="R257" s="42"/>
      <c r="Y257" s="43"/>
      <c r="AMD257" s="44"/>
      <c r="AME257" s="44"/>
      <c r="AMF257" s="44"/>
      <c r="AMG257" s="44"/>
      <c r="AMH257" s="44"/>
      <c r="AMI257" s="44"/>
      <c r="AMJ257" s="44"/>
      <c r="AMK257" s="44"/>
    </row>
    <row r="258" spans="6:1025" s="41" customFormat="1" ht="24.95" customHeight="1" x14ac:dyDescent="0.2">
      <c r="F258" s="42"/>
      <c r="L258" s="42"/>
      <c r="R258" s="42"/>
      <c r="Y258" s="43"/>
      <c r="AMD258" s="44"/>
      <c r="AME258" s="44"/>
      <c r="AMF258" s="44"/>
      <c r="AMG258" s="44"/>
      <c r="AMH258" s="44"/>
      <c r="AMI258" s="44"/>
      <c r="AMJ258" s="44"/>
      <c r="AMK258" s="44"/>
    </row>
  </sheetData>
  <sheetProtection selectLockedCells="1"/>
  <mergeCells count="42">
    <mergeCell ref="B50:E50"/>
    <mergeCell ref="H50:K50"/>
    <mergeCell ref="N50:Q50"/>
    <mergeCell ref="T50:W50"/>
    <mergeCell ref="B28:E28"/>
    <mergeCell ref="H28:K28"/>
    <mergeCell ref="N28:Q28"/>
    <mergeCell ref="T28:W28"/>
    <mergeCell ref="B49:C49"/>
    <mergeCell ref="D49:E49"/>
    <mergeCell ref="H49:I49"/>
    <mergeCell ref="J49:K49"/>
    <mergeCell ref="N49:O49"/>
    <mergeCell ref="P49:Q49"/>
    <mergeCell ref="T49:U49"/>
    <mergeCell ref="V49:W49"/>
    <mergeCell ref="T25:U25"/>
    <mergeCell ref="V25:W25"/>
    <mergeCell ref="B26:E26"/>
    <mergeCell ref="H26:K26"/>
    <mergeCell ref="N26:Q26"/>
    <mergeCell ref="T26:W26"/>
    <mergeCell ref="B25:C25"/>
    <mergeCell ref="D25:E25"/>
    <mergeCell ref="H25:I25"/>
    <mergeCell ref="J25:K25"/>
    <mergeCell ref="N25:O25"/>
    <mergeCell ref="P25:Q25"/>
    <mergeCell ref="AA23:AF24"/>
    <mergeCell ref="B2:K2"/>
    <mergeCell ref="N2:O2"/>
    <mergeCell ref="P2:Q2"/>
    <mergeCell ref="U2:W2"/>
    <mergeCell ref="B4:E4"/>
    <mergeCell ref="H4:K4"/>
    <mergeCell ref="N4:Q4"/>
    <mergeCell ref="T4:W4"/>
    <mergeCell ref="AA14:AF14"/>
    <mergeCell ref="AA15:AF17"/>
    <mergeCell ref="AA18:AF18"/>
    <mergeCell ref="AA19:AF20"/>
    <mergeCell ref="AA21:AF22"/>
  </mergeCells>
  <conditionalFormatting sqref="D6:D23 J6:J23 P6:P23 V6:V23 V30:V47 P30:P47 J30:J47 D30:D47">
    <cfRule type="containsText" dxfId="7" priority="1" operator="containsText" text="ü">
      <formula>NON(ESTERREUR(CHERCHE("ü";D6)))</formula>
    </cfRule>
    <cfRule type="containsText" dxfId="6" priority="2" operator="containsText" text="L">
      <formula>NON(ESTERREUR(CHERCHE("L";D6)))</formula>
    </cfRule>
  </conditionalFormatting>
  <dataValidations count="1">
    <dataValidation type="list" allowBlank="1" showInputMessage="1" showErrorMessage="1" sqref="P2:Q2" xr:uid="{995CEFE5-E1C1-41A0-9BD6-5A0E3894E765}">
      <formula1>Prénom_Nom</formula1>
    </dataValidation>
  </dataValidations>
  <pageMargins left="0.39374999999999999" right="0.39374999999999999" top="0.39374999999999999" bottom="0.39374999999999999" header="0.51180555555555496" footer="0.51180555555555496"/>
  <pageSetup paperSize="9" scale="37"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04C86-E0CB-4CF1-AD3B-523032FF990E}">
  <sheetPr codeName="Feuil6">
    <tabColor rgb="FF458CDB"/>
    <pageSetUpPr fitToPage="1"/>
  </sheetPr>
  <dimension ref="B1:AMK258"/>
  <sheetViews>
    <sheetView zoomScale="70" zoomScaleNormal="70" workbookViewId="0">
      <selection activeCell="P2" sqref="P2:Q2"/>
    </sheetView>
  </sheetViews>
  <sheetFormatPr baseColWidth="10" defaultColWidth="11.5703125" defaultRowHeight="12.75" x14ac:dyDescent="0.2"/>
  <cols>
    <col min="1" max="1" width="5.7109375" style="44" customWidth="1"/>
    <col min="2" max="2" width="10.7109375" style="41" customWidth="1"/>
    <col min="3" max="5" width="12.28515625" style="41" customWidth="1"/>
    <col min="6" max="6" width="8.28515625" style="42" customWidth="1"/>
    <col min="7" max="7" width="5.7109375" style="41" customWidth="1"/>
    <col min="8" max="8" width="10.7109375" style="41" customWidth="1"/>
    <col min="9" max="11" width="12.28515625" style="41" customWidth="1"/>
    <col min="12" max="12" width="8.28515625" style="42" customWidth="1"/>
    <col min="13" max="13" width="5.7109375" style="41" customWidth="1"/>
    <col min="14" max="14" width="10.7109375" style="41" customWidth="1"/>
    <col min="15" max="17" width="12.28515625" style="41" customWidth="1"/>
    <col min="18" max="18" width="8.28515625" style="42" customWidth="1"/>
    <col min="19" max="19" width="5.7109375" style="41" customWidth="1"/>
    <col min="20" max="20" width="10.7109375" style="41" customWidth="1"/>
    <col min="21" max="23" width="12.28515625" style="41" customWidth="1"/>
    <col min="24" max="24" width="8.28515625" style="41" customWidth="1"/>
    <col min="25" max="25" width="5.7109375" style="43" customWidth="1"/>
    <col min="26" max="26" width="5.7109375" style="41" customWidth="1"/>
    <col min="27" max="27" width="48.28515625" style="41" customWidth="1"/>
    <col min="28" max="28" width="13.42578125" style="41" customWidth="1"/>
    <col min="29" max="29" width="17" style="41" customWidth="1"/>
    <col min="30" max="30" width="24" style="41" customWidth="1"/>
    <col min="31" max="31" width="11.28515625" style="41" customWidth="1"/>
    <col min="32" max="32" width="8.5703125" style="41" customWidth="1"/>
    <col min="33" max="1017" width="11.5703125" style="41"/>
    <col min="1018" max="16384" width="11.5703125" style="44"/>
  </cols>
  <sheetData>
    <row r="1" spans="2:1025" ht="9" customHeight="1" thickBot="1" x14ac:dyDescent="0.25"/>
    <row r="2" spans="2:1025" ht="30" customHeight="1" thickBot="1" x14ac:dyDescent="0.25">
      <c r="B2" s="89" t="s">
        <v>195</v>
      </c>
      <c r="C2" s="90"/>
      <c r="D2" s="90"/>
      <c r="E2" s="90"/>
      <c r="F2" s="90"/>
      <c r="G2" s="90"/>
      <c r="H2" s="90"/>
      <c r="I2" s="90"/>
      <c r="J2" s="90"/>
      <c r="K2" s="91"/>
      <c r="L2" s="43"/>
      <c r="N2" s="93" t="s">
        <v>174</v>
      </c>
      <c r="O2" s="94"/>
      <c r="P2" s="95"/>
      <c r="Q2" s="96"/>
      <c r="T2" s="22" t="s">
        <v>179</v>
      </c>
      <c r="U2" s="97"/>
      <c r="V2" s="97"/>
      <c r="W2" s="97"/>
    </row>
    <row r="3" spans="2:1025" ht="15" x14ac:dyDescent="0.2">
      <c r="B3" s="23"/>
      <c r="M3" s="45"/>
      <c r="AA3" s="44"/>
      <c r="AB3" s="44"/>
      <c r="AC3" s="44"/>
      <c r="AD3" s="44"/>
      <c r="AE3" s="44"/>
      <c r="AF3" s="44"/>
    </row>
    <row r="4" spans="2:1025" ht="30" customHeight="1" x14ac:dyDescent="0.2">
      <c r="B4" s="102" t="s">
        <v>20</v>
      </c>
      <c r="C4" s="102"/>
      <c r="D4" s="102"/>
      <c r="E4" s="102"/>
      <c r="G4" s="45"/>
      <c r="H4" s="102" t="s">
        <v>21</v>
      </c>
      <c r="I4" s="102"/>
      <c r="J4" s="102"/>
      <c r="K4" s="102"/>
      <c r="M4" s="24"/>
      <c r="N4" s="102" t="s">
        <v>22</v>
      </c>
      <c r="O4" s="102"/>
      <c r="P4" s="102"/>
      <c r="Q4" s="102"/>
      <c r="S4" s="45"/>
      <c r="T4" s="102" t="s">
        <v>23</v>
      </c>
      <c r="U4" s="102"/>
      <c r="V4" s="102"/>
      <c r="W4" s="102"/>
      <c r="Y4" s="45"/>
      <c r="AA4" s="25" t="s">
        <v>146</v>
      </c>
      <c r="AB4" s="58" t="s">
        <v>151</v>
      </c>
      <c r="AC4" s="58" t="s">
        <v>152</v>
      </c>
      <c r="AD4" s="58" t="s">
        <v>180</v>
      </c>
      <c r="AE4" s="58" t="s">
        <v>24</v>
      </c>
      <c r="AF4" s="59" t="s">
        <v>25</v>
      </c>
    </row>
    <row r="5" spans="2:1025" s="23" customFormat="1" ht="24.95" customHeight="1" x14ac:dyDescent="0.2">
      <c r="B5" s="49" t="s">
        <v>0</v>
      </c>
      <c r="C5" s="49" t="s">
        <v>1</v>
      </c>
      <c r="D5" s="28" t="s">
        <v>150</v>
      </c>
      <c r="E5" s="49" t="s">
        <v>2</v>
      </c>
      <c r="F5" s="29"/>
      <c r="G5" s="24"/>
      <c r="H5" s="49" t="s">
        <v>0</v>
      </c>
      <c r="I5" s="49" t="s">
        <v>1</v>
      </c>
      <c r="J5" s="28" t="s">
        <v>150</v>
      </c>
      <c r="K5" s="49" t="s">
        <v>2</v>
      </c>
      <c r="L5" s="29"/>
      <c r="M5" s="45"/>
      <c r="N5" s="49" t="s">
        <v>0</v>
      </c>
      <c r="O5" s="49" t="s">
        <v>1</v>
      </c>
      <c r="P5" s="28" t="s">
        <v>150</v>
      </c>
      <c r="Q5" s="49" t="s">
        <v>2</v>
      </c>
      <c r="R5" s="29"/>
      <c r="S5" s="24"/>
      <c r="T5" s="49" t="s">
        <v>0</v>
      </c>
      <c r="U5" s="49" t="s">
        <v>1</v>
      </c>
      <c r="V5" s="28" t="s">
        <v>150</v>
      </c>
      <c r="W5" s="49" t="s">
        <v>2</v>
      </c>
      <c r="Y5" s="24"/>
      <c r="AA5" s="30" t="s">
        <v>26</v>
      </c>
      <c r="AB5" s="31" t="str">
        <f>SI(NB.VIDE(C6:C23)=18;"NON";"OUI")</f>
        <v>NON</v>
      </c>
      <c r="AC5" s="38"/>
      <c r="AD5" s="31" t="str">
        <f>SI(NB.VIDE(C6:C23)=18;0;NB.SI(D6:D23;"ü"))&amp;"/"&amp;18</f>
        <v>0/18</v>
      </c>
      <c r="AE5" s="32">
        <f>SI(NB.VIDE(C6:C23)=18;0;NB.SI(D6:D23;"ü"))/18</f>
        <v>0</v>
      </c>
      <c r="AF5" s="33" t="str">
        <f>SI(AE5&gt;=0,8;"«";"¶")</f>
        <v>¶</v>
      </c>
      <c r="AMD5" s="44"/>
      <c r="AME5" s="44"/>
      <c r="AMF5" s="44"/>
      <c r="AMG5" s="44"/>
      <c r="AMH5" s="44"/>
      <c r="AMI5" s="44"/>
      <c r="AMJ5" s="44"/>
      <c r="AMK5" s="44"/>
    </row>
    <row r="6" spans="2:1025" ht="24.95" customHeight="1" x14ac:dyDescent="0.2">
      <c r="B6" s="49">
        <v>1</v>
      </c>
      <c r="C6" s="34" t="str">
        <f>SIERREUR(SI($P$2="";""; INDEX(Tableau4[[Réponse 1]:[Réponse 19]];EQUIV($P$2&amp;" Bleu "&amp;"1";Tableau4[Prénom Nom Série Fiche];0);B6));"")</f>
        <v/>
      </c>
      <c r="D6" s="13" t="str">
        <f t="shared" ref="D6:D23" si="0">SI(C6="";"";SI(C6=INDEX(Bleu_1_réponses;B6);"ü";"L"))</f>
        <v/>
      </c>
      <c r="E6" s="34" t="s">
        <v>5</v>
      </c>
      <c r="F6" s="42" t="str">
        <f t="shared" ref="F6:F23" si="1">INDEX(Bleu_1_réponses;B6)</f>
        <v>B</v>
      </c>
      <c r="G6" s="45"/>
      <c r="H6" s="49">
        <v>1</v>
      </c>
      <c r="I6" s="34" t="str">
        <f>SIERREUR(SI($P$2="";""; INDEX(Tableau4[[Réponse 1]:[Réponse 19]];EQUIV($P$2&amp;" Bleu "&amp;"2";Tableau4[Prénom Nom Série Fiche];0);H6));"")</f>
        <v/>
      </c>
      <c r="J6" s="13" t="str">
        <f t="shared" ref="J6:J23" si="2">SI(I6="";"";SI(I6=INDEX(Bleu_2_réponses;H6);"ü";"L"))</f>
        <v/>
      </c>
      <c r="K6" s="34" t="s">
        <v>5</v>
      </c>
      <c r="L6" s="42" t="str">
        <f t="shared" ref="L6:L23" si="3">INDEX(Bleu_2_réponses;H6)</f>
        <v>B</v>
      </c>
      <c r="M6" s="45"/>
      <c r="N6" s="49">
        <v>1</v>
      </c>
      <c r="O6" s="34" t="str">
        <f>SIERREUR(SI($P$2="";""; INDEX(Tableau4[[Réponse 1]:[Réponse 19]];EQUIV($P$2&amp;" Bleu "&amp;"3";Tableau4[Prénom Nom Série Fiche];0);N6));"")</f>
        <v/>
      </c>
      <c r="P6" s="13" t="str">
        <f t="shared" ref="P6:P23" si="4">SI(O6="";"";SI(O6=INDEX(Bleu_3_réponses;N6);"ü";"L"))</f>
        <v/>
      </c>
      <c r="Q6" s="34" t="s">
        <v>5</v>
      </c>
      <c r="R6" s="42" t="str">
        <f t="shared" ref="R6:R23" si="5">INDEX(Bleu_3_réponses;N6)</f>
        <v>B</v>
      </c>
      <c r="S6" s="45"/>
      <c r="T6" s="49">
        <v>1</v>
      </c>
      <c r="U6" s="34" t="str">
        <f>SIERREUR(SI($P$2="";""; INDEX(Tableau4[[Réponse 1]:[Réponse 19]];EQUIV($P$2&amp;" Bleu "&amp;"4";Tableau4[Prénom Nom Série Fiche];0);T6));"")</f>
        <v/>
      </c>
      <c r="V6" s="13" t="str">
        <f t="shared" ref="V6:V23" si="6">SI(U6="";"";SI(U6=INDEX(Bleu_4_réponses;T6);"ü";"L"))</f>
        <v/>
      </c>
      <c r="W6" s="34" t="s">
        <v>5</v>
      </c>
      <c r="X6" s="42" t="str">
        <f t="shared" ref="X6:X23" si="7">INDEX(Bleu_4_réponses;T6)</f>
        <v>C</v>
      </c>
      <c r="Y6" s="45"/>
      <c r="AA6" s="30" t="s">
        <v>29</v>
      </c>
      <c r="AB6" s="31" t="str">
        <f>SI(NB.VIDE(I6:I23)=18;"NON";"OUI")</f>
        <v>NON</v>
      </c>
      <c r="AC6" s="39"/>
      <c r="AD6" s="31" t="str">
        <f>SI(NB.VIDE(I6:I23)=18;0;NB.SI(J6:J23;"ü"))&amp;"/"&amp;18</f>
        <v>0/18</v>
      </c>
      <c r="AE6" s="32">
        <f>SI(NB.VIDE(I6:I23)=18;0;NB.SI(J6:J23;"ü"))/18</f>
        <v>0</v>
      </c>
      <c r="AF6" s="33" t="str">
        <f t="shared" ref="AF6:AF12" si="8">SI(AE6&gt;=0,8;"«";"¶")</f>
        <v>¶</v>
      </c>
    </row>
    <row r="7" spans="2:1025" ht="24.95" customHeight="1" x14ac:dyDescent="0.2">
      <c r="B7" s="49" t="s">
        <v>3</v>
      </c>
      <c r="C7" s="34" t="str">
        <f>SIERREUR(SI($P$2="";""; INDEX(Tableau4[[Réponse 1]:[Réponse 19]];EQUIV($P$2&amp;" Bleu "&amp;"1";Tableau4[Prénom Nom Série Fiche];0);B7));"")</f>
        <v/>
      </c>
      <c r="D7" s="13" t="str">
        <f t="shared" si="0"/>
        <v/>
      </c>
      <c r="E7" s="34" t="s">
        <v>5</v>
      </c>
      <c r="F7" s="42" t="str">
        <f t="shared" si="1"/>
        <v>B</v>
      </c>
      <c r="G7" s="45"/>
      <c r="H7" s="49" t="s">
        <v>3</v>
      </c>
      <c r="I7" s="34" t="str">
        <f>SIERREUR(SI($P$2="";""; INDEX(Tableau4[[Réponse 1]:[Réponse 19]];EQUIV($P$2&amp;" Bleu "&amp;"2";Tableau4[Prénom Nom Série Fiche];0);H7));"")</f>
        <v/>
      </c>
      <c r="J7" s="13" t="str">
        <f t="shared" si="2"/>
        <v/>
      </c>
      <c r="K7" s="34" t="s">
        <v>5</v>
      </c>
      <c r="L7" s="42" t="str">
        <f t="shared" si="3"/>
        <v>C</v>
      </c>
      <c r="M7" s="45"/>
      <c r="N7" s="49" t="s">
        <v>3</v>
      </c>
      <c r="O7" s="34" t="str">
        <f>SIERREUR(SI($P$2="";""; INDEX(Tableau4[[Réponse 1]:[Réponse 19]];EQUIV($P$2&amp;" Bleu "&amp;"3";Tableau4[Prénom Nom Série Fiche];0);N7));"")</f>
        <v/>
      </c>
      <c r="P7" s="13" t="str">
        <f t="shared" si="4"/>
        <v/>
      </c>
      <c r="Q7" s="34" t="s">
        <v>5</v>
      </c>
      <c r="R7" s="42" t="str">
        <f t="shared" si="5"/>
        <v>A</v>
      </c>
      <c r="S7" s="45"/>
      <c r="T7" s="49" t="s">
        <v>3</v>
      </c>
      <c r="U7" s="34" t="str">
        <f>SIERREUR(SI($P$2="";""; INDEX(Tableau4[[Réponse 1]:[Réponse 19]];EQUIV($P$2&amp;" Bleu "&amp;"4";Tableau4[Prénom Nom Série Fiche];0);T7));"")</f>
        <v/>
      </c>
      <c r="V7" s="13" t="str">
        <f t="shared" si="6"/>
        <v/>
      </c>
      <c r="W7" s="34" t="s">
        <v>5</v>
      </c>
      <c r="X7" s="42" t="str">
        <f t="shared" si="7"/>
        <v>A</v>
      </c>
      <c r="Y7" s="45"/>
      <c r="AA7" s="30" t="s">
        <v>31</v>
      </c>
      <c r="AB7" s="31" t="str">
        <f>SI(NB.VIDE(O6:O23)=18;"NON";"OUI")</f>
        <v>NON</v>
      </c>
      <c r="AC7" s="39"/>
      <c r="AD7" s="31" t="str">
        <f>SI(NB.VIDE(O6:O23)=18;0;NB.SI(P6:P23;"ü"))&amp;"/"&amp;18</f>
        <v>0/18</v>
      </c>
      <c r="AE7" s="32">
        <f>SI(NB.VIDE(O6:O23)=18;0;NB.SI(P6:P23;"ü"))/18</f>
        <v>0</v>
      </c>
      <c r="AF7" s="33" t="str">
        <f t="shared" si="8"/>
        <v>¶</v>
      </c>
    </row>
    <row r="8" spans="2:1025" ht="24.95" customHeight="1" x14ac:dyDescent="0.2">
      <c r="B8" s="49" t="s">
        <v>4</v>
      </c>
      <c r="C8" s="34" t="str">
        <f>SIERREUR(SI($P$2="";""; INDEX(Tableau4[[Réponse 1]:[Réponse 19]];EQUIV($P$2&amp;" Bleu "&amp;"1";Tableau4[Prénom Nom Série Fiche];0);B8));"")</f>
        <v/>
      </c>
      <c r="D8" s="13" t="str">
        <f t="shared" si="0"/>
        <v/>
      </c>
      <c r="E8" s="35" t="s">
        <v>5</v>
      </c>
      <c r="F8" s="42" t="str">
        <f t="shared" si="1"/>
        <v>A</v>
      </c>
      <c r="G8" s="45"/>
      <c r="H8" s="49" t="s">
        <v>4</v>
      </c>
      <c r="I8" s="34" t="str">
        <f>SIERREUR(SI($P$2="";""; INDEX(Tableau4[[Réponse 1]:[Réponse 19]];EQUIV($P$2&amp;" Bleu "&amp;"2";Tableau4[Prénom Nom Série Fiche];0);H8));"")</f>
        <v/>
      </c>
      <c r="J8" s="13" t="str">
        <f t="shared" si="2"/>
        <v/>
      </c>
      <c r="K8" s="35" t="s">
        <v>5</v>
      </c>
      <c r="L8" s="42" t="str">
        <f t="shared" si="3"/>
        <v>A</v>
      </c>
      <c r="M8" s="45"/>
      <c r="N8" s="49" t="s">
        <v>4</v>
      </c>
      <c r="O8" s="34" t="str">
        <f>SIERREUR(SI($P$2="";""; INDEX(Tableau4[[Réponse 1]:[Réponse 19]];EQUIV($P$2&amp;" Bleu "&amp;"3";Tableau4[Prénom Nom Série Fiche];0);N8));"")</f>
        <v/>
      </c>
      <c r="P8" s="13" t="str">
        <f t="shared" si="4"/>
        <v/>
      </c>
      <c r="Q8" s="35" t="s">
        <v>5</v>
      </c>
      <c r="R8" s="42" t="str">
        <f t="shared" si="5"/>
        <v>B</v>
      </c>
      <c r="S8" s="45"/>
      <c r="T8" s="49" t="s">
        <v>4</v>
      </c>
      <c r="U8" s="34" t="str">
        <f>SIERREUR(SI($P$2="";""; INDEX(Tableau4[[Réponse 1]:[Réponse 19]];EQUIV($P$2&amp;" Bleu "&amp;"4";Tableau4[Prénom Nom Série Fiche];0);T8));"")</f>
        <v/>
      </c>
      <c r="V8" s="13" t="str">
        <f t="shared" si="6"/>
        <v/>
      </c>
      <c r="W8" s="35" t="s">
        <v>5</v>
      </c>
      <c r="X8" s="42" t="str">
        <f t="shared" si="7"/>
        <v>C</v>
      </c>
      <c r="Y8" s="45"/>
      <c r="AA8" s="36" t="s">
        <v>32</v>
      </c>
      <c r="AB8" s="31" t="str">
        <f>SI(NB.VIDE(U6:U23)=18;"NON";"OUI")</f>
        <v>NON</v>
      </c>
      <c r="AC8" s="39"/>
      <c r="AD8" s="31" t="str">
        <f>SI(NB.VIDE(U6:U23)=18;0;NB.SI(V6:V23;"ü"))&amp;"/"&amp;18</f>
        <v>0/18</v>
      </c>
      <c r="AE8" s="32">
        <f>SI(NB.VIDE(U6:U23)=18;0;NB.SI(V6:V23;"ü"))/18</f>
        <v>0</v>
      </c>
      <c r="AF8" s="33" t="str">
        <f t="shared" si="8"/>
        <v>¶</v>
      </c>
    </row>
    <row r="9" spans="2:1025" ht="24.95" customHeight="1" x14ac:dyDescent="0.2">
      <c r="B9" s="49" t="s">
        <v>6</v>
      </c>
      <c r="C9" s="34" t="str">
        <f>SIERREUR(SI($P$2="";""; INDEX(Tableau4[[Réponse 1]:[Réponse 19]];EQUIV($P$2&amp;" Bleu "&amp;"1";Tableau4[Prénom Nom Série Fiche];0);B9));"")</f>
        <v/>
      </c>
      <c r="D9" s="13" t="str">
        <f t="shared" si="0"/>
        <v/>
      </c>
      <c r="E9" s="35" t="s">
        <v>5</v>
      </c>
      <c r="F9" s="42" t="str">
        <f t="shared" si="1"/>
        <v>B</v>
      </c>
      <c r="G9" s="45"/>
      <c r="H9" s="49" t="s">
        <v>6</v>
      </c>
      <c r="I9" s="34" t="str">
        <f>SIERREUR(SI($P$2="";""; INDEX(Tableau4[[Réponse 1]:[Réponse 19]];EQUIV($P$2&amp;" Bleu "&amp;"2";Tableau4[Prénom Nom Série Fiche];0);H9));"")</f>
        <v/>
      </c>
      <c r="J9" s="13" t="str">
        <f t="shared" si="2"/>
        <v/>
      </c>
      <c r="K9" s="35" t="s">
        <v>5</v>
      </c>
      <c r="L9" s="42" t="str">
        <f t="shared" si="3"/>
        <v>C</v>
      </c>
      <c r="M9" s="45"/>
      <c r="N9" s="49" t="s">
        <v>6</v>
      </c>
      <c r="O9" s="34" t="str">
        <f>SIERREUR(SI($P$2="";""; INDEX(Tableau4[[Réponse 1]:[Réponse 19]];EQUIV($P$2&amp;" Bleu "&amp;"3";Tableau4[Prénom Nom Série Fiche];0);N9));"")</f>
        <v/>
      </c>
      <c r="P9" s="13" t="str">
        <f t="shared" si="4"/>
        <v/>
      </c>
      <c r="Q9" s="35" t="s">
        <v>5</v>
      </c>
      <c r="R9" s="42" t="str">
        <f t="shared" si="5"/>
        <v>A</v>
      </c>
      <c r="S9" s="45"/>
      <c r="T9" s="49" t="s">
        <v>6</v>
      </c>
      <c r="U9" s="34" t="str">
        <f>SIERREUR(SI($P$2="";""; INDEX(Tableau4[[Réponse 1]:[Réponse 19]];EQUIV($P$2&amp;" Bleu "&amp;"4";Tableau4[Prénom Nom Série Fiche];0);T9));"")</f>
        <v/>
      </c>
      <c r="V9" s="13" t="str">
        <f t="shared" si="6"/>
        <v/>
      </c>
      <c r="W9" s="35" t="s">
        <v>5</v>
      </c>
      <c r="X9" s="42" t="str">
        <f t="shared" si="7"/>
        <v>B</v>
      </c>
      <c r="Y9" s="45"/>
      <c r="AA9" s="30" t="s">
        <v>33</v>
      </c>
      <c r="AB9" s="31" t="str">
        <f>SI(NB.VIDE(C30:C47)=18;"NON";"OUI")</f>
        <v>NON</v>
      </c>
      <c r="AC9" s="39"/>
      <c r="AD9" s="31" t="str">
        <f>SI(NB.VIDE(C30:C47)=18;0;NB.SI(D30:D47;"ü"))&amp;"/"&amp;18</f>
        <v>0/18</v>
      </c>
      <c r="AE9" s="32">
        <f>SI(NB.VIDE(C30:C47)=18;0;NB.SI(D30:D47;"ü"))/18</f>
        <v>0</v>
      </c>
      <c r="AF9" s="33" t="str">
        <f t="shared" si="8"/>
        <v>¶</v>
      </c>
    </row>
    <row r="10" spans="2:1025" ht="24.95" customHeight="1" x14ac:dyDescent="0.2">
      <c r="B10" s="49" t="s">
        <v>7</v>
      </c>
      <c r="C10" s="34" t="str">
        <f>SIERREUR(SI($P$2="";""; INDEX(Tableau4[[Réponse 1]:[Réponse 19]];EQUIV($P$2&amp;" Bleu "&amp;"1";Tableau4[Prénom Nom Série Fiche];0);B10));"")</f>
        <v/>
      </c>
      <c r="D10" s="13" t="str">
        <f t="shared" si="0"/>
        <v/>
      </c>
      <c r="E10" s="35" t="s">
        <v>5</v>
      </c>
      <c r="F10" s="42" t="str">
        <f t="shared" si="1"/>
        <v>C</v>
      </c>
      <c r="G10" s="45"/>
      <c r="H10" s="49" t="s">
        <v>7</v>
      </c>
      <c r="I10" s="34" t="str">
        <f>SIERREUR(SI($P$2="";""; INDEX(Tableau4[[Réponse 1]:[Réponse 19]];EQUIV($P$2&amp;" Bleu "&amp;"2";Tableau4[Prénom Nom Série Fiche];0);H10));"")</f>
        <v/>
      </c>
      <c r="J10" s="13" t="str">
        <f t="shared" si="2"/>
        <v/>
      </c>
      <c r="K10" s="35" t="s">
        <v>5</v>
      </c>
      <c r="L10" s="42" t="str">
        <f t="shared" si="3"/>
        <v>C</v>
      </c>
      <c r="M10" s="45"/>
      <c r="N10" s="49" t="s">
        <v>7</v>
      </c>
      <c r="O10" s="34" t="str">
        <f>SIERREUR(SI($P$2="";""; INDEX(Tableau4[[Réponse 1]:[Réponse 19]];EQUIV($P$2&amp;" Bleu "&amp;"3";Tableau4[Prénom Nom Série Fiche];0);N10));"")</f>
        <v/>
      </c>
      <c r="P10" s="13" t="str">
        <f t="shared" si="4"/>
        <v/>
      </c>
      <c r="Q10" s="35" t="s">
        <v>5</v>
      </c>
      <c r="R10" s="42" t="str">
        <f t="shared" si="5"/>
        <v>A</v>
      </c>
      <c r="S10" s="45"/>
      <c r="T10" s="49" t="s">
        <v>7</v>
      </c>
      <c r="U10" s="34" t="str">
        <f>SIERREUR(SI($P$2="";""; INDEX(Tableau4[[Réponse 1]:[Réponse 19]];EQUIV($P$2&amp;" Bleu "&amp;"4";Tableau4[Prénom Nom Série Fiche];0);T10));"")</f>
        <v/>
      </c>
      <c r="V10" s="13" t="str">
        <f t="shared" si="6"/>
        <v/>
      </c>
      <c r="W10" s="35" t="s">
        <v>5</v>
      </c>
      <c r="X10" s="42" t="str">
        <f t="shared" si="7"/>
        <v>A</v>
      </c>
      <c r="Y10" s="45"/>
      <c r="AA10" s="30" t="s">
        <v>34</v>
      </c>
      <c r="AB10" s="31" t="str">
        <f>SI(NB.VIDE(I30:I47)=18;"NON";"OUI")</f>
        <v>NON</v>
      </c>
      <c r="AC10" s="39"/>
      <c r="AD10" s="31" t="str">
        <f>SI(NB.VIDE(I30:I47)=18;0;NB.SI(J30:J47;"ü"))&amp;"/"&amp;18</f>
        <v>0/18</v>
      </c>
      <c r="AE10" s="32">
        <f>SI(NB.VIDE(I30:I47)=18;0;NB.SI(J30:J47;"ü"))/18</f>
        <v>0</v>
      </c>
      <c r="AF10" s="33" t="str">
        <f t="shared" si="8"/>
        <v>¶</v>
      </c>
    </row>
    <row r="11" spans="2:1025" ht="24.95" customHeight="1" x14ac:dyDescent="0.2">
      <c r="B11" s="49" t="s">
        <v>8</v>
      </c>
      <c r="C11" s="34" t="str">
        <f>SIERREUR(SI($P$2="";""; INDEX(Tableau4[[Réponse 1]:[Réponse 19]];EQUIV($P$2&amp;" Bleu "&amp;"1";Tableau4[Prénom Nom Série Fiche];0);B11));"")</f>
        <v/>
      </c>
      <c r="D11" s="13" t="str">
        <f t="shared" si="0"/>
        <v/>
      </c>
      <c r="E11" s="35" t="s">
        <v>5</v>
      </c>
      <c r="F11" s="42" t="str">
        <f t="shared" si="1"/>
        <v>C</v>
      </c>
      <c r="G11" s="45"/>
      <c r="H11" s="49" t="s">
        <v>8</v>
      </c>
      <c r="I11" s="34" t="str">
        <f>SIERREUR(SI($P$2="";""; INDEX(Tableau4[[Réponse 1]:[Réponse 19]];EQUIV($P$2&amp;" Bleu "&amp;"2";Tableau4[Prénom Nom Série Fiche];0);H11));"")</f>
        <v/>
      </c>
      <c r="J11" s="13" t="str">
        <f t="shared" si="2"/>
        <v/>
      </c>
      <c r="K11" s="35" t="s">
        <v>5</v>
      </c>
      <c r="L11" s="42" t="str">
        <f t="shared" si="3"/>
        <v>B</v>
      </c>
      <c r="M11" s="45"/>
      <c r="N11" s="49" t="s">
        <v>8</v>
      </c>
      <c r="O11" s="34" t="str">
        <f>SIERREUR(SI($P$2="";""; INDEX(Tableau4[[Réponse 1]:[Réponse 19]];EQUIV($P$2&amp;" Bleu "&amp;"3";Tableau4[Prénom Nom Série Fiche];0);N11));"")</f>
        <v/>
      </c>
      <c r="P11" s="13" t="str">
        <f t="shared" si="4"/>
        <v/>
      </c>
      <c r="Q11" s="35" t="s">
        <v>5</v>
      </c>
      <c r="R11" s="42" t="str">
        <f t="shared" si="5"/>
        <v>B</v>
      </c>
      <c r="S11" s="45"/>
      <c r="T11" s="49" t="s">
        <v>8</v>
      </c>
      <c r="U11" s="34" t="str">
        <f>SIERREUR(SI($P$2="";""; INDEX(Tableau4[[Réponse 1]:[Réponse 19]];EQUIV($P$2&amp;" Bleu "&amp;"4";Tableau4[Prénom Nom Série Fiche];0);T11));"")</f>
        <v/>
      </c>
      <c r="V11" s="13" t="str">
        <f t="shared" si="6"/>
        <v/>
      </c>
      <c r="W11" s="35" t="s">
        <v>5</v>
      </c>
      <c r="X11" s="42" t="str">
        <f t="shared" si="7"/>
        <v>B</v>
      </c>
      <c r="Y11" s="45"/>
      <c r="AA11" s="30" t="s">
        <v>35</v>
      </c>
      <c r="AB11" s="31" t="str">
        <f>SI(NB.VIDE(O30:O47)=18;"NON";"OUI")</f>
        <v>NON</v>
      </c>
      <c r="AC11" s="39"/>
      <c r="AD11" s="31" t="str">
        <f>SI(NB.VIDE(O30:O47)=18;0;NB.SI(P30:P47;"ü"))&amp;"/"&amp;18</f>
        <v>0/18</v>
      </c>
      <c r="AE11" s="32">
        <f>SI(NB.VIDE(O30:O47)=18;0;NB.SI(P30:P47;"ü"))/18</f>
        <v>0</v>
      </c>
      <c r="AF11" s="33" t="str">
        <f t="shared" si="8"/>
        <v>¶</v>
      </c>
    </row>
    <row r="12" spans="2:1025" ht="24.95" customHeight="1" x14ac:dyDescent="0.2">
      <c r="B12" s="49" t="s">
        <v>9</v>
      </c>
      <c r="C12" s="34" t="str">
        <f>SIERREUR(SI($P$2="";""; INDEX(Tableau4[[Réponse 1]:[Réponse 19]];EQUIV($P$2&amp;" Bleu "&amp;"1";Tableau4[Prénom Nom Série Fiche];0);B12));"")</f>
        <v/>
      </c>
      <c r="D12" s="13" t="str">
        <f t="shared" si="0"/>
        <v/>
      </c>
      <c r="E12" s="35" t="s">
        <v>5</v>
      </c>
      <c r="F12" s="42" t="str">
        <f t="shared" si="1"/>
        <v>C</v>
      </c>
      <c r="G12" s="45"/>
      <c r="H12" s="49" t="s">
        <v>9</v>
      </c>
      <c r="I12" s="34" t="str">
        <f>SIERREUR(SI($P$2="";""; INDEX(Tableau4[[Réponse 1]:[Réponse 19]];EQUIV($P$2&amp;" Bleu "&amp;"2";Tableau4[Prénom Nom Série Fiche];0);H12));"")</f>
        <v/>
      </c>
      <c r="J12" s="13" t="str">
        <f t="shared" si="2"/>
        <v/>
      </c>
      <c r="K12" s="35" t="s">
        <v>5</v>
      </c>
      <c r="L12" s="42" t="str">
        <f t="shared" si="3"/>
        <v>A</v>
      </c>
      <c r="M12" s="45"/>
      <c r="N12" s="49" t="s">
        <v>9</v>
      </c>
      <c r="O12" s="34" t="str">
        <f>SIERREUR(SI($P$2="";""; INDEX(Tableau4[[Réponse 1]:[Réponse 19]];EQUIV($P$2&amp;" Bleu "&amp;"3";Tableau4[Prénom Nom Série Fiche];0);N12));"")</f>
        <v/>
      </c>
      <c r="P12" s="13" t="str">
        <f t="shared" si="4"/>
        <v/>
      </c>
      <c r="Q12" s="35" t="s">
        <v>5</v>
      </c>
      <c r="R12" s="42" t="str">
        <f t="shared" si="5"/>
        <v>B</v>
      </c>
      <c r="S12" s="45"/>
      <c r="T12" s="49" t="s">
        <v>9</v>
      </c>
      <c r="U12" s="34" t="str">
        <f>SIERREUR(SI($P$2="";""; INDEX(Tableau4[[Réponse 1]:[Réponse 19]];EQUIV($P$2&amp;" Bleu "&amp;"4";Tableau4[Prénom Nom Série Fiche];0);T12));"")</f>
        <v/>
      </c>
      <c r="V12" s="13" t="str">
        <f t="shared" si="6"/>
        <v/>
      </c>
      <c r="W12" s="35" t="s">
        <v>5</v>
      </c>
      <c r="X12" s="42" t="str">
        <f t="shared" si="7"/>
        <v>B</v>
      </c>
      <c r="Y12" s="45"/>
      <c r="AA12" s="30" t="s">
        <v>36</v>
      </c>
      <c r="AB12" s="31" t="str">
        <f>SI(NB.VIDE(U30:U47)=18;"NON";"OUI")</f>
        <v>NON</v>
      </c>
      <c r="AC12" s="39"/>
      <c r="AD12" s="31" t="str">
        <f>SI(NB.VIDE(U30:U47)=18;0;NB.SI(V30:V47;"ü"))&amp;"/"&amp;18</f>
        <v>0/18</v>
      </c>
      <c r="AE12" s="32">
        <f>SI(NB.VIDE(U30:U47)=18;0;NB.SI(V30:V47;"ü"))/18</f>
        <v>0</v>
      </c>
      <c r="AF12" s="33" t="str">
        <f t="shared" si="8"/>
        <v>¶</v>
      </c>
    </row>
    <row r="13" spans="2:1025" ht="24.95" customHeight="1" x14ac:dyDescent="0.2">
      <c r="B13" s="49" t="s">
        <v>10</v>
      </c>
      <c r="C13" s="34" t="str">
        <f>SIERREUR(SI($P$2="";""; INDEX(Tableau4[[Réponse 1]:[Réponse 19]];EQUIV($P$2&amp;" Bleu "&amp;"1";Tableau4[Prénom Nom Série Fiche];0);B13));"")</f>
        <v/>
      </c>
      <c r="D13" s="13" t="str">
        <f t="shared" si="0"/>
        <v/>
      </c>
      <c r="E13" s="35" t="s">
        <v>5</v>
      </c>
      <c r="F13" s="42" t="str">
        <f t="shared" si="1"/>
        <v>B</v>
      </c>
      <c r="G13" s="45"/>
      <c r="H13" s="49" t="s">
        <v>10</v>
      </c>
      <c r="I13" s="34" t="str">
        <f>SIERREUR(SI($P$2="";""; INDEX(Tableau4[[Réponse 1]:[Réponse 19]];EQUIV($P$2&amp;" Bleu "&amp;"2";Tableau4[Prénom Nom Série Fiche];0);H13));"")</f>
        <v/>
      </c>
      <c r="J13" s="13" t="str">
        <f t="shared" si="2"/>
        <v/>
      </c>
      <c r="K13" s="35" t="s">
        <v>5</v>
      </c>
      <c r="L13" s="42" t="str">
        <f t="shared" si="3"/>
        <v>C</v>
      </c>
      <c r="M13" s="45"/>
      <c r="N13" s="49" t="s">
        <v>10</v>
      </c>
      <c r="O13" s="34" t="str">
        <f>SIERREUR(SI($P$2="";""; INDEX(Tableau4[[Réponse 1]:[Réponse 19]];EQUIV($P$2&amp;" Bleu "&amp;"3";Tableau4[Prénom Nom Série Fiche];0);N13));"")</f>
        <v/>
      </c>
      <c r="P13" s="13" t="str">
        <f t="shared" si="4"/>
        <v/>
      </c>
      <c r="Q13" s="35" t="s">
        <v>5</v>
      </c>
      <c r="R13" s="42" t="str">
        <f t="shared" si="5"/>
        <v>B</v>
      </c>
      <c r="S13" s="45"/>
      <c r="T13" s="49" t="s">
        <v>10</v>
      </c>
      <c r="U13" s="34" t="str">
        <f>SIERREUR(SI($P$2="";""; INDEX(Tableau4[[Réponse 1]:[Réponse 19]];EQUIV($P$2&amp;" Bleu "&amp;"4";Tableau4[Prénom Nom Série Fiche];0);T13));"")</f>
        <v/>
      </c>
      <c r="V13" s="13" t="str">
        <f t="shared" si="6"/>
        <v/>
      </c>
      <c r="W13" s="35" t="s">
        <v>5</v>
      </c>
      <c r="X13" s="42" t="str">
        <f t="shared" si="7"/>
        <v>C</v>
      </c>
      <c r="Y13" s="45"/>
      <c r="AB13" s="42"/>
    </row>
    <row r="14" spans="2:1025" ht="24.95" customHeight="1" x14ac:dyDescent="0.2">
      <c r="B14" s="49" t="s">
        <v>11</v>
      </c>
      <c r="C14" s="34" t="str">
        <f>SIERREUR(SI($P$2="";""; INDEX(Tableau4[[Réponse 1]:[Réponse 19]];EQUIV($P$2&amp;" Bleu "&amp;"1";Tableau4[Prénom Nom Série Fiche];0);B14));"")</f>
        <v/>
      </c>
      <c r="D14" s="13" t="str">
        <f t="shared" si="0"/>
        <v/>
      </c>
      <c r="E14" s="35" t="s">
        <v>5</v>
      </c>
      <c r="F14" s="42" t="str">
        <f t="shared" si="1"/>
        <v>C</v>
      </c>
      <c r="G14" s="45"/>
      <c r="H14" s="49" t="s">
        <v>11</v>
      </c>
      <c r="I14" s="34" t="str">
        <f>SIERREUR(SI($P$2="";""; INDEX(Tableau4[[Réponse 1]:[Réponse 19]];EQUIV($P$2&amp;" Bleu "&amp;"2";Tableau4[Prénom Nom Série Fiche];0);H14));"")</f>
        <v/>
      </c>
      <c r="J14" s="13" t="str">
        <f t="shared" si="2"/>
        <v/>
      </c>
      <c r="K14" s="35" t="s">
        <v>5</v>
      </c>
      <c r="L14" s="42" t="str">
        <f t="shared" si="3"/>
        <v>A</v>
      </c>
      <c r="M14" s="45"/>
      <c r="N14" s="49" t="s">
        <v>11</v>
      </c>
      <c r="O14" s="34" t="str">
        <f>SIERREUR(SI($P$2="";""; INDEX(Tableau4[[Réponse 1]:[Réponse 19]];EQUIV($P$2&amp;" Bleu "&amp;"3";Tableau4[Prénom Nom Série Fiche];0);N14));"")</f>
        <v/>
      </c>
      <c r="P14" s="13" t="str">
        <f t="shared" si="4"/>
        <v/>
      </c>
      <c r="Q14" s="35" t="s">
        <v>5</v>
      </c>
      <c r="R14" s="42" t="str">
        <f t="shared" si="5"/>
        <v>C</v>
      </c>
      <c r="S14" s="45"/>
      <c r="T14" s="49" t="s">
        <v>11</v>
      </c>
      <c r="U14" s="34" t="str">
        <f>SIERREUR(SI($P$2="";""; INDEX(Tableau4[[Réponse 1]:[Réponse 19]];EQUIV($P$2&amp;" Bleu "&amp;"4";Tableau4[Prénom Nom Série Fiche];0);T14));"")</f>
        <v/>
      </c>
      <c r="V14" s="13" t="str">
        <f t="shared" si="6"/>
        <v/>
      </c>
      <c r="W14" s="35" t="s">
        <v>5</v>
      </c>
      <c r="X14" s="42" t="str">
        <f t="shared" si="7"/>
        <v>B</v>
      </c>
      <c r="Y14" s="45"/>
      <c r="AA14" s="92" t="s">
        <v>143</v>
      </c>
      <c r="AB14" s="92"/>
      <c r="AC14" s="92"/>
      <c r="AD14" s="92"/>
      <c r="AE14" s="92"/>
      <c r="AF14" s="92"/>
    </row>
    <row r="15" spans="2:1025" ht="24.95" customHeight="1" x14ac:dyDescent="0.2">
      <c r="B15" s="49" t="s">
        <v>12</v>
      </c>
      <c r="C15" s="34" t="str">
        <f>SIERREUR(SI($P$2="";""; INDEX(Tableau4[[Réponse 1]:[Réponse 19]];EQUIV($P$2&amp;" Bleu "&amp;"1";Tableau4[Prénom Nom Série Fiche];0);B15));"")</f>
        <v/>
      </c>
      <c r="D15" s="13" t="str">
        <f t="shared" si="0"/>
        <v/>
      </c>
      <c r="E15" s="35" t="s">
        <v>5</v>
      </c>
      <c r="F15" s="42" t="str">
        <f t="shared" si="1"/>
        <v>C</v>
      </c>
      <c r="G15" s="45"/>
      <c r="H15" s="49" t="s">
        <v>12</v>
      </c>
      <c r="I15" s="34" t="str">
        <f>SIERREUR(SI($P$2="";""; INDEX(Tableau4[[Réponse 1]:[Réponse 19]];EQUIV($P$2&amp;" Bleu "&amp;"2";Tableau4[Prénom Nom Série Fiche];0);H15));"")</f>
        <v/>
      </c>
      <c r="J15" s="13" t="str">
        <f t="shared" si="2"/>
        <v/>
      </c>
      <c r="K15" s="35" t="s">
        <v>5</v>
      </c>
      <c r="L15" s="42" t="str">
        <f t="shared" si="3"/>
        <v>C</v>
      </c>
      <c r="M15" s="45"/>
      <c r="N15" s="49" t="s">
        <v>12</v>
      </c>
      <c r="O15" s="34" t="str">
        <f>SIERREUR(SI($P$2="";""; INDEX(Tableau4[[Réponse 1]:[Réponse 19]];EQUIV($P$2&amp;" Bleu "&amp;"3";Tableau4[Prénom Nom Série Fiche];0);N15));"")</f>
        <v/>
      </c>
      <c r="P15" s="13" t="str">
        <f t="shared" si="4"/>
        <v/>
      </c>
      <c r="Q15" s="35" t="s">
        <v>5</v>
      </c>
      <c r="R15" s="42" t="str">
        <f t="shared" si="5"/>
        <v>A</v>
      </c>
      <c r="S15" s="45"/>
      <c r="T15" s="49" t="s">
        <v>12</v>
      </c>
      <c r="U15" s="34" t="str">
        <f>SIERREUR(SI($P$2="";""; INDEX(Tableau4[[Réponse 1]:[Réponse 19]];EQUIV($P$2&amp;" Bleu "&amp;"4";Tableau4[Prénom Nom Série Fiche];0);T15));"")</f>
        <v/>
      </c>
      <c r="V15" s="13" t="str">
        <f t="shared" si="6"/>
        <v/>
      </c>
      <c r="W15" s="35" t="s">
        <v>5</v>
      </c>
      <c r="X15" s="42" t="str">
        <f t="shared" si="7"/>
        <v>A</v>
      </c>
      <c r="Y15" s="45"/>
      <c r="AA15" s="80"/>
      <c r="AB15" s="81"/>
      <c r="AC15" s="81"/>
      <c r="AD15" s="81"/>
      <c r="AE15" s="81"/>
      <c r="AF15" s="82"/>
    </row>
    <row r="16" spans="2:1025" ht="24.95" customHeight="1" x14ac:dyDescent="0.2">
      <c r="B16" s="49" t="s">
        <v>13</v>
      </c>
      <c r="C16" s="34" t="str">
        <f>SIERREUR(SI($P$2="";""; INDEX(Tableau4[[Réponse 1]:[Réponse 19]];EQUIV($P$2&amp;" Bleu "&amp;"1";Tableau4[Prénom Nom Série Fiche];0);B16));"")</f>
        <v/>
      </c>
      <c r="D16" s="13" t="str">
        <f t="shared" si="0"/>
        <v/>
      </c>
      <c r="E16" s="49" t="s">
        <v>5</v>
      </c>
      <c r="F16" s="42" t="str">
        <f t="shared" si="1"/>
        <v>A</v>
      </c>
      <c r="G16" s="45"/>
      <c r="H16" s="49" t="s">
        <v>13</v>
      </c>
      <c r="I16" s="34" t="str">
        <f>SIERREUR(SI($P$2="";""; INDEX(Tableau4[[Réponse 1]:[Réponse 19]];EQUIV($P$2&amp;" Bleu "&amp;"2";Tableau4[Prénom Nom Série Fiche];0);H16));"")</f>
        <v/>
      </c>
      <c r="J16" s="13" t="str">
        <f t="shared" si="2"/>
        <v/>
      </c>
      <c r="K16" s="49" t="s">
        <v>5</v>
      </c>
      <c r="L16" s="42" t="str">
        <f t="shared" si="3"/>
        <v>C</v>
      </c>
      <c r="M16" s="45"/>
      <c r="N16" s="49" t="s">
        <v>13</v>
      </c>
      <c r="O16" s="34" t="str">
        <f>SIERREUR(SI($P$2="";""; INDEX(Tableau4[[Réponse 1]:[Réponse 19]];EQUIV($P$2&amp;" Bleu "&amp;"3";Tableau4[Prénom Nom Série Fiche];0);N16));"")</f>
        <v/>
      </c>
      <c r="P16" s="13" t="str">
        <f t="shared" si="4"/>
        <v/>
      </c>
      <c r="Q16" s="49" t="s">
        <v>5</v>
      </c>
      <c r="R16" s="42" t="str">
        <f t="shared" si="5"/>
        <v>C</v>
      </c>
      <c r="S16" s="45"/>
      <c r="T16" s="49" t="s">
        <v>13</v>
      </c>
      <c r="U16" s="34" t="str">
        <f>SIERREUR(SI($P$2="";""; INDEX(Tableau4[[Réponse 1]:[Réponse 19]];EQUIV($P$2&amp;" Bleu "&amp;"4";Tableau4[Prénom Nom Série Fiche];0);T16));"")</f>
        <v/>
      </c>
      <c r="V16" s="13" t="str">
        <f t="shared" si="6"/>
        <v/>
      </c>
      <c r="W16" s="49" t="s">
        <v>5</v>
      </c>
      <c r="X16" s="42" t="str">
        <f t="shared" si="7"/>
        <v>C</v>
      </c>
      <c r="Y16" s="45"/>
      <c r="AA16" s="83"/>
      <c r="AB16" s="84"/>
      <c r="AC16" s="84"/>
      <c r="AD16" s="84"/>
      <c r="AE16" s="84"/>
      <c r="AF16" s="85"/>
    </row>
    <row r="17" spans="2:32" ht="24.95" customHeight="1" x14ac:dyDescent="0.2">
      <c r="B17" s="49" t="s">
        <v>14</v>
      </c>
      <c r="C17" s="34" t="str">
        <f>SIERREUR(SI($P$2="";""; INDEX(Tableau4[[Réponse 1]:[Réponse 19]];EQUIV($P$2&amp;" Bleu "&amp;"1";Tableau4[Prénom Nom Série Fiche];0);B17));"")</f>
        <v/>
      </c>
      <c r="D17" s="13" t="str">
        <f t="shared" si="0"/>
        <v/>
      </c>
      <c r="E17" s="34" t="s">
        <v>5</v>
      </c>
      <c r="F17" s="42" t="str">
        <f t="shared" si="1"/>
        <v>B</v>
      </c>
      <c r="G17" s="45"/>
      <c r="H17" s="49" t="s">
        <v>14</v>
      </c>
      <c r="I17" s="34" t="str">
        <f>SIERREUR(SI($P$2="";""; INDEX(Tableau4[[Réponse 1]:[Réponse 19]];EQUIV($P$2&amp;" Bleu "&amp;"2";Tableau4[Prénom Nom Série Fiche];0);H17));"")</f>
        <v/>
      </c>
      <c r="J17" s="13" t="str">
        <f t="shared" si="2"/>
        <v/>
      </c>
      <c r="K17" s="34" t="s">
        <v>5</v>
      </c>
      <c r="L17" s="42" t="str">
        <f t="shared" si="3"/>
        <v>B</v>
      </c>
      <c r="M17" s="45"/>
      <c r="N17" s="49" t="s">
        <v>14</v>
      </c>
      <c r="O17" s="34" t="str">
        <f>SIERREUR(SI($P$2="";""; INDEX(Tableau4[[Réponse 1]:[Réponse 19]];EQUIV($P$2&amp;" Bleu "&amp;"3";Tableau4[Prénom Nom Série Fiche];0);N17));"")</f>
        <v/>
      </c>
      <c r="P17" s="13" t="str">
        <f t="shared" si="4"/>
        <v/>
      </c>
      <c r="Q17" s="34" t="s">
        <v>5</v>
      </c>
      <c r="R17" s="42" t="str">
        <f t="shared" si="5"/>
        <v>C</v>
      </c>
      <c r="S17" s="45"/>
      <c r="T17" s="49" t="s">
        <v>14</v>
      </c>
      <c r="U17" s="34" t="str">
        <f>SIERREUR(SI($P$2="";""; INDEX(Tableau4[[Réponse 1]:[Réponse 19]];EQUIV($P$2&amp;" Bleu "&amp;"4";Tableau4[Prénom Nom Série Fiche];0);T17));"")</f>
        <v/>
      </c>
      <c r="V17" s="13" t="str">
        <f t="shared" si="6"/>
        <v/>
      </c>
      <c r="W17" s="34" t="s">
        <v>5</v>
      </c>
      <c r="X17" s="42" t="str">
        <f t="shared" si="7"/>
        <v>A</v>
      </c>
      <c r="Y17" s="45"/>
      <c r="AA17" s="86"/>
      <c r="AB17" s="87"/>
      <c r="AC17" s="87"/>
      <c r="AD17" s="87"/>
      <c r="AE17" s="87"/>
      <c r="AF17" s="88"/>
    </row>
    <row r="18" spans="2:32" ht="24.95" customHeight="1" x14ac:dyDescent="0.2">
      <c r="B18" s="49" t="s">
        <v>15</v>
      </c>
      <c r="C18" s="34" t="str">
        <f>SIERREUR(SI($P$2="";""; INDEX(Tableau4[[Réponse 1]:[Réponse 19]];EQUIV($P$2&amp;" Bleu "&amp;"1";Tableau4[Prénom Nom Série Fiche];0);B18));"")</f>
        <v/>
      </c>
      <c r="D18" s="13" t="str">
        <f t="shared" si="0"/>
        <v/>
      </c>
      <c r="E18" s="34"/>
      <c r="F18" s="42" t="str">
        <f t="shared" si="1"/>
        <v>C</v>
      </c>
      <c r="G18" s="45"/>
      <c r="H18" s="49" t="s">
        <v>15</v>
      </c>
      <c r="I18" s="34" t="str">
        <f>SIERREUR(SI($P$2="";""; INDEX(Tableau4[[Réponse 1]:[Réponse 19]];EQUIV($P$2&amp;" Bleu "&amp;"2";Tableau4[Prénom Nom Série Fiche];0);H18));"")</f>
        <v/>
      </c>
      <c r="J18" s="13" t="str">
        <f t="shared" si="2"/>
        <v/>
      </c>
      <c r="K18" s="34"/>
      <c r="L18" s="42" t="str">
        <f t="shared" si="3"/>
        <v>A</v>
      </c>
      <c r="M18" s="45"/>
      <c r="N18" s="49" t="s">
        <v>15</v>
      </c>
      <c r="O18" s="34" t="str">
        <f>SIERREUR(SI($P$2="";""; INDEX(Tableau4[[Réponse 1]:[Réponse 19]];EQUIV($P$2&amp;" Bleu "&amp;"3";Tableau4[Prénom Nom Série Fiche];0);N18));"")</f>
        <v/>
      </c>
      <c r="P18" s="13" t="str">
        <f t="shared" si="4"/>
        <v/>
      </c>
      <c r="Q18" s="34"/>
      <c r="R18" s="42" t="str">
        <f t="shared" si="5"/>
        <v>A</v>
      </c>
      <c r="S18" s="45"/>
      <c r="T18" s="49" t="s">
        <v>15</v>
      </c>
      <c r="U18" s="34" t="str">
        <f>SIERREUR(SI($P$2="";""; INDEX(Tableau4[[Réponse 1]:[Réponse 19]];EQUIV($P$2&amp;" Bleu "&amp;"4";Tableau4[Prénom Nom Série Fiche];0);T18));"")</f>
        <v/>
      </c>
      <c r="V18" s="13" t="str">
        <f t="shared" si="6"/>
        <v/>
      </c>
      <c r="W18" s="34"/>
      <c r="X18" s="42" t="str">
        <f t="shared" si="7"/>
        <v>C</v>
      </c>
      <c r="Y18" s="45"/>
      <c r="AA18" s="79" t="s">
        <v>37</v>
      </c>
      <c r="AB18" s="79"/>
      <c r="AC18" s="79"/>
      <c r="AD18" s="79"/>
      <c r="AE18" s="79"/>
      <c r="AF18" s="79"/>
    </row>
    <row r="19" spans="2:32" ht="24.95" customHeight="1" x14ac:dyDescent="0.2">
      <c r="B19" s="49" t="s">
        <v>16</v>
      </c>
      <c r="C19" s="34" t="str">
        <f>SIERREUR(SI($P$2="";""; INDEX(Tableau4[[Réponse 1]:[Réponse 19]];EQUIV($P$2&amp;" Bleu "&amp;"1";Tableau4[Prénom Nom Série Fiche];0);B19));"")</f>
        <v/>
      </c>
      <c r="D19" s="13" t="str">
        <f t="shared" si="0"/>
        <v/>
      </c>
      <c r="E19" s="34"/>
      <c r="F19" s="42" t="str">
        <f t="shared" si="1"/>
        <v>A</v>
      </c>
      <c r="G19" s="45"/>
      <c r="H19" s="49" t="s">
        <v>16</v>
      </c>
      <c r="I19" s="34" t="str">
        <f>SIERREUR(SI($P$2="";""; INDEX(Tableau4[[Réponse 1]:[Réponse 19]];EQUIV($P$2&amp;" Bleu "&amp;"2";Tableau4[Prénom Nom Série Fiche];0);H19));"")</f>
        <v/>
      </c>
      <c r="J19" s="13" t="str">
        <f t="shared" si="2"/>
        <v/>
      </c>
      <c r="K19" s="34"/>
      <c r="L19" s="42" t="str">
        <f t="shared" si="3"/>
        <v>B</v>
      </c>
      <c r="M19" s="45"/>
      <c r="N19" s="49" t="s">
        <v>16</v>
      </c>
      <c r="O19" s="34" t="str">
        <f>SIERREUR(SI($P$2="";""; INDEX(Tableau4[[Réponse 1]:[Réponse 19]];EQUIV($P$2&amp;" Bleu "&amp;"3";Tableau4[Prénom Nom Série Fiche];0);N19));"")</f>
        <v/>
      </c>
      <c r="P19" s="13" t="str">
        <f t="shared" si="4"/>
        <v/>
      </c>
      <c r="Q19" s="34"/>
      <c r="R19" s="42" t="str">
        <f t="shared" si="5"/>
        <v>B</v>
      </c>
      <c r="S19" s="45"/>
      <c r="T19" s="49" t="s">
        <v>16</v>
      </c>
      <c r="U19" s="34" t="str">
        <f>SIERREUR(SI($P$2="";""; INDEX(Tableau4[[Réponse 1]:[Réponse 19]];EQUIV($P$2&amp;" Bleu "&amp;"4";Tableau4[Prénom Nom Série Fiche];0);T19));"")</f>
        <v/>
      </c>
      <c r="V19" s="13" t="str">
        <f t="shared" si="6"/>
        <v/>
      </c>
      <c r="W19" s="34"/>
      <c r="X19" s="42" t="str">
        <f t="shared" si="7"/>
        <v>A</v>
      </c>
      <c r="Y19" s="45"/>
      <c r="Z19" s="48"/>
      <c r="AA19" s="76" t="s">
        <v>176</v>
      </c>
      <c r="AB19" s="77"/>
      <c r="AC19" s="77"/>
      <c r="AD19" s="77"/>
      <c r="AE19" s="77"/>
      <c r="AF19" s="78"/>
    </row>
    <row r="20" spans="2:32" ht="24.95" customHeight="1" x14ac:dyDescent="0.2">
      <c r="B20" s="49" t="s">
        <v>17</v>
      </c>
      <c r="C20" s="34" t="str">
        <f>SIERREUR(SI($P$2="";""; INDEX(Tableau4[[Réponse 1]:[Réponse 19]];EQUIV($P$2&amp;" Bleu "&amp;"1";Tableau4[Prénom Nom Série Fiche];0);B20));"")</f>
        <v/>
      </c>
      <c r="D20" s="13" t="str">
        <f t="shared" si="0"/>
        <v/>
      </c>
      <c r="E20" s="34"/>
      <c r="F20" s="42" t="str">
        <f t="shared" si="1"/>
        <v>B</v>
      </c>
      <c r="G20" s="45"/>
      <c r="H20" s="49" t="s">
        <v>17</v>
      </c>
      <c r="I20" s="34" t="str">
        <f>SIERREUR(SI($P$2="";""; INDEX(Tableau4[[Réponse 1]:[Réponse 19]];EQUIV($P$2&amp;" Bleu "&amp;"2";Tableau4[Prénom Nom Série Fiche];0);H20));"")</f>
        <v/>
      </c>
      <c r="J20" s="13" t="str">
        <f t="shared" si="2"/>
        <v/>
      </c>
      <c r="K20" s="34"/>
      <c r="L20" s="42" t="str">
        <f t="shared" si="3"/>
        <v>B</v>
      </c>
      <c r="M20" s="45"/>
      <c r="N20" s="49" t="s">
        <v>17</v>
      </c>
      <c r="O20" s="34" t="str">
        <f>SIERREUR(SI($P$2="";""; INDEX(Tableau4[[Réponse 1]:[Réponse 19]];EQUIV($P$2&amp;" Bleu "&amp;"3";Tableau4[Prénom Nom Série Fiche];0);N20));"")</f>
        <v/>
      </c>
      <c r="P20" s="13" t="str">
        <f t="shared" si="4"/>
        <v/>
      </c>
      <c r="Q20" s="34"/>
      <c r="R20" s="42" t="str">
        <f t="shared" si="5"/>
        <v>B</v>
      </c>
      <c r="S20" s="45"/>
      <c r="T20" s="49" t="s">
        <v>17</v>
      </c>
      <c r="U20" s="34" t="str">
        <f>SIERREUR(SI($P$2="";""; INDEX(Tableau4[[Réponse 1]:[Réponse 19]];EQUIV($P$2&amp;" Bleu "&amp;"4";Tableau4[Prénom Nom Série Fiche];0);T20));"")</f>
        <v/>
      </c>
      <c r="V20" s="13" t="str">
        <f t="shared" si="6"/>
        <v/>
      </c>
      <c r="W20" s="34"/>
      <c r="X20" s="42" t="str">
        <f t="shared" si="7"/>
        <v>C</v>
      </c>
      <c r="Y20" s="45"/>
      <c r="Z20" s="48"/>
      <c r="AA20" s="76"/>
      <c r="AB20" s="77"/>
      <c r="AC20" s="77"/>
      <c r="AD20" s="77"/>
      <c r="AE20" s="77"/>
      <c r="AF20" s="78"/>
    </row>
    <row r="21" spans="2:32" ht="24.95" customHeight="1" x14ac:dyDescent="0.2">
      <c r="B21" s="49" t="s">
        <v>42</v>
      </c>
      <c r="C21" s="34" t="str">
        <f>SIERREUR(SI($P$2="";""; INDEX(Tableau4[[Réponse 1]:[Réponse 19]];EQUIV($P$2&amp;" Bleu "&amp;"1";Tableau4[Prénom Nom Série Fiche];0);B21));"")</f>
        <v/>
      </c>
      <c r="D21" s="13" t="str">
        <f t="shared" si="0"/>
        <v/>
      </c>
      <c r="E21" s="34" t="s">
        <v>5</v>
      </c>
      <c r="F21" s="42" t="str">
        <f t="shared" si="1"/>
        <v>B</v>
      </c>
      <c r="G21" s="45"/>
      <c r="H21" s="49" t="s">
        <v>42</v>
      </c>
      <c r="I21" s="34" t="str">
        <f>SIERREUR(SI($P$2="";""; INDEX(Tableau4[[Réponse 1]:[Réponse 19]];EQUIV($P$2&amp;" Bleu "&amp;"2";Tableau4[Prénom Nom Série Fiche];0);H21));"")</f>
        <v/>
      </c>
      <c r="J21" s="13" t="str">
        <f t="shared" si="2"/>
        <v/>
      </c>
      <c r="K21" s="34" t="s">
        <v>5</v>
      </c>
      <c r="L21" s="42" t="str">
        <f t="shared" si="3"/>
        <v>B</v>
      </c>
      <c r="M21" s="45"/>
      <c r="N21" s="49" t="s">
        <v>42</v>
      </c>
      <c r="O21" s="34" t="str">
        <f>SIERREUR(SI($P$2="";""; INDEX(Tableau4[[Réponse 1]:[Réponse 19]];EQUIV($P$2&amp;" Bleu "&amp;"3";Tableau4[Prénom Nom Série Fiche];0);N21));"")</f>
        <v/>
      </c>
      <c r="P21" s="13" t="str">
        <f t="shared" si="4"/>
        <v/>
      </c>
      <c r="Q21" s="34" t="s">
        <v>5</v>
      </c>
      <c r="R21" s="42" t="str">
        <f t="shared" si="5"/>
        <v>B</v>
      </c>
      <c r="S21" s="45"/>
      <c r="T21" s="49" t="s">
        <v>42</v>
      </c>
      <c r="U21" s="34" t="str">
        <f>SIERREUR(SI($P$2="";""; INDEX(Tableau4[[Réponse 1]:[Réponse 19]];EQUIV($P$2&amp;" Bleu "&amp;"4";Tableau4[Prénom Nom Série Fiche];0);T21));"")</f>
        <v/>
      </c>
      <c r="V21" s="13" t="str">
        <f t="shared" si="6"/>
        <v/>
      </c>
      <c r="W21" s="34" t="s">
        <v>5</v>
      </c>
      <c r="X21" s="42" t="str">
        <f t="shared" si="7"/>
        <v>C</v>
      </c>
      <c r="AA21" s="76" t="s">
        <v>175</v>
      </c>
      <c r="AB21" s="77"/>
      <c r="AC21" s="77"/>
      <c r="AD21" s="77"/>
      <c r="AE21" s="77"/>
      <c r="AF21" s="78"/>
    </row>
    <row r="22" spans="2:32" ht="24.95" customHeight="1" x14ac:dyDescent="0.2">
      <c r="B22" s="49" t="s">
        <v>43</v>
      </c>
      <c r="C22" s="34" t="str">
        <f>SIERREUR(SI($P$2="";""; INDEX(Tableau4[[Réponse 1]:[Réponse 19]];EQUIV($P$2&amp;" Bleu "&amp;"1";Tableau4[Prénom Nom Série Fiche];0);B22));"")</f>
        <v/>
      </c>
      <c r="D22" s="13" t="str">
        <f t="shared" si="0"/>
        <v/>
      </c>
      <c r="E22" s="35" t="s">
        <v>5</v>
      </c>
      <c r="F22" s="42" t="str">
        <f t="shared" si="1"/>
        <v>B</v>
      </c>
      <c r="G22" s="45"/>
      <c r="H22" s="49" t="s">
        <v>43</v>
      </c>
      <c r="I22" s="34" t="str">
        <f>SIERREUR(SI($P$2="";""; INDEX(Tableau4[[Réponse 1]:[Réponse 19]];EQUIV($P$2&amp;" Bleu "&amp;"2";Tableau4[Prénom Nom Série Fiche];0);H22));"")</f>
        <v/>
      </c>
      <c r="J22" s="13" t="str">
        <f t="shared" si="2"/>
        <v/>
      </c>
      <c r="K22" s="35" t="s">
        <v>5</v>
      </c>
      <c r="L22" s="42" t="str">
        <f t="shared" si="3"/>
        <v>B</v>
      </c>
      <c r="M22" s="45"/>
      <c r="N22" s="49" t="s">
        <v>43</v>
      </c>
      <c r="O22" s="34" t="str">
        <f>SIERREUR(SI($P$2="";""; INDEX(Tableau4[[Réponse 1]:[Réponse 19]];EQUIV($P$2&amp;" Bleu "&amp;"3";Tableau4[Prénom Nom Série Fiche];0);N22));"")</f>
        <v/>
      </c>
      <c r="P22" s="13" t="str">
        <f t="shared" si="4"/>
        <v/>
      </c>
      <c r="Q22" s="35" t="s">
        <v>5</v>
      </c>
      <c r="R22" s="42" t="str">
        <f t="shared" si="5"/>
        <v>B</v>
      </c>
      <c r="S22" s="45"/>
      <c r="T22" s="49" t="s">
        <v>43</v>
      </c>
      <c r="U22" s="34" t="str">
        <f>SIERREUR(SI($P$2="";""; INDEX(Tableau4[[Réponse 1]:[Réponse 19]];EQUIV($P$2&amp;" Bleu "&amp;"4";Tableau4[Prénom Nom Série Fiche];0);T22));"")</f>
        <v/>
      </c>
      <c r="V22" s="13" t="str">
        <f t="shared" si="6"/>
        <v/>
      </c>
      <c r="W22" s="35" t="s">
        <v>5</v>
      </c>
      <c r="X22" s="42" t="str">
        <f t="shared" si="7"/>
        <v>C</v>
      </c>
      <c r="Y22" s="45"/>
      <c r="AA22" s="76"/>
      <c r="AB22" s="77"/>
      <c r="AC22" s="77"/>
      <c r="AD22" s="77"/>
      <c r="AE22" s="77"/>
      <c r="AF22" s="78"/>
    </row>
    <row r="23" spans="2:32" ht="24.95" customHeight="1" x14ac:dyDescent="0.2">
      <c r="B23" s="49" t="s">
        <v>44</v>
      </c>
      <c r="C23" s="34" t="str">
        <f>SIERREUR(SI($P$2="";""; INDEX(Tableau4[[Réponse 1]:[Réponse 19]];EQUIV($P$2&amp;" Bleu "&amp;"1";Tableau4[Prénom Nom Série Fiche];0);B23));"")</f>
        <v/>
      </c>
      <c r="D23" s="13" t="str">
        <f t="shared" si="0"/>
        <v/>
      </c>
      <c r="E23" s="35" t="s">
        <v>5</v>
      </c>
      <c r="F23" s="42" t="str">
        <f t="shared" si="1"/>
        <v>B</v>
      </c>
      <c r="G23" s="45"/>
      <c r="H23" s="49" t="s">
        <v>44</v>
      </c>
      <c r="I23" s="34" t="str">
        <f>SIERREUR(SI($P$2="";""; INDEX(Tableau4[[Réponse 1]:[Réponse 19]];EQUIV($P$2&amp;" Bleu "&amp;"2";Tableau4[Prénom Nom Série Fiche];0);H23));"")</f>
        <v/>
      </c>
      <c r="J23" s="13" t="str">
        <f t="shared" si="2"/>
        <v/>
      </c>
      <c r="K23" s="35" t="s">
        <v>5</v>
      </c>
      <c r="L23" s="42" t="str">
        <f t="shared" si="3"/>
        <v>B</v>
      </c>
      <c r="N23" s="49" t="s">
        <v>44</v>
      </c>
      <c r="O23" s="34" t="str">
        <f>SIERREUR(SI($P$2="";""; INDEX(Tableau4[[Réponse 1]:[Réponse 19]];EQUIV($P$2&amp;" Bleu "&amp;"3";Tableau4[Prénom Nom Série Fiche];0);N23));"")</f>
        <v/>
      </c>
      <c r="P23" s="13" t="str">
        <f t="shared" si="4"/>
        <v/>
      </c>
      <c r="Q23" s="35" t="s">
        <v>5</v>
      </c>
      <c r="R23" s="42" t="str">
        <f t="shared" si="5"/>
        <v>B</v>
      </c>
      <c r="S23" s="45"/>
      <c r="T23" s="49" t="s">
        <v>44</v>
      </c>
      <c r="U23" s="34" t="str">
        <f>SIERREUR(SI($P$2="";""; INDEX(Tableau4[[Réponse 1]:[Réponse 19]];EQUIV($P$2&amp;" Bleu "&amp;"4";Tableau4[Prénom Nom Série Fiche];0);T23));"")</f>
        <v/>
      </c>
      <c r="V23" s="13" t="str">
        <f t="shared" si="6"/>
        <v/>
      </c>
      <c r="W23" s="35" t="s">
        <v>5</v>
      </c>
      <c r="X23" s="42" t="str">
        <f t="shared" si="7"/>
        <v>C</v>
      </c>
      <c r="AA23" s="76" t="s">
        <v>177</v>
      </c>
      <c r="AB23" s="77"/>
      <c r="AC23" s="77"/>
      <c r="AD23" s="77"/>
      <c r="AE23" s="77"/>
      <c r="AF23" s="78"/>
    </row>
    <row r="24" spans="2:32" x14ac:dyDescent="0.2">
      <c r="M24" s="45"/>
      <c r="AA24" s="76"/>
      <c r="AB24" s="77"/>
      <c r="AC24" s="77"/>
      <c r="AD24" s="77"/>
      <c r="AE24" s="77"/>
      <c r="AF24" s="78"/>
    </row>
    <row r="25" spans="2:32" ht="24.95" customHeight="1" x14ac:dyDescent="0.2">
      <c r="B25" s="69" t="s">
        <v>18</v>
      </c>
      <c r="C25" s="69"/>
      <c r="D25" s="73"/>
      <c r="E25" s="74"/>
      <c r="G25" s="45"/>
      <c r="H25" s="69" t="s">
        <v>18</v>
      </c>
      <c r="I25" s="69"/>
      <c r="J25" s="69"/>
      <c r="K25" s="69"/>
      <c r="N25" s="69" t="s">
        <v>18</v>
      </c>
      <c r="O25" s="69"/>
      <c r="P25" s="69"/>
      <c r="Q25" s="69"/>
      <c r="S25" s="45"/>
      <c r="T25" s="69" t="s">
        <v>18</v>
      </c>
      <c r="U25" s="69"/>
      <c r="V25" s="69"/>
      <c r="W25" s="69"/>
    </row>
    <row r="26" spans="2:32" ht="24.95" customHeight="1" x14ac:dyDescent="0.2">
      <c r="B26" s="70" t="str">
        <f>"Nombre de bonnes réponses : "&amp;NB.SI(D6:D23;"ü")&amp;"/"&amp;NB.SI(D6:D23;"ü")+NB.SI(D6:D23;"L")</f>
        <v>Nombre de bonnes réponses : 0/0</v>
      </c>
      <c r="C26" s="71"/>
      <c r="D26" s="71"/>
      <c r="E26" s="72"/>
      <c r="H26" s="70" t="str">
        <f>"Nombre de bonnes réponses : "&amp;NB.SI(J6:J23;"ü")&amp;"/"&amp;NB.SI(J6:J23;"ü")+NB.SI(J6:J23;"L")</f>
        <v>Nombre de bonnes réponses : 0/0</v>
      </c>
      <c r="I26" s="71"/>
      <c r="J26" s="71"/>
      <c r="K26" s="72"/>
      <c r="N26" s="70" t="str">
        <f>"Nombre de bonnes réponses : "&amp;NB.SI(P6:P23;"ü")&amp;"/"&amp;NB.SI(P6:P23;"ü")+NB.SI(P6:P23;"L")</f>
        <v>Nombre de bonnes réponses : 0/0</v>
      </c>
      <c r="O26" s="71"/>
      <c r="P26" s="71"/>
      <c r="Q26" s="72"/>
      <c r="T26" s="70" t="str">
        <f>"Nombre de bonnes réponses : "&amp;NB.SI(V6:V23;"ü")&amp;"/"&amp;NB.SI(V6:V23;"ü")+NB.SI(V6:V23;"L")</f>
        <v>Nombre de bonnes réponses : 0/0</v>
      </c>
      <c r="U26" s="71"/>
      <c r="V26" s="71"/>
      <c r="W26" s="72"/>
      <c r="AA26" s="46"/>
    </row>
    <row r="27" spans="2:32" x14ac:dyDescent="0.2">
      <c r="M27" s="45"/>
      <c r="Y27" s="45"/>
    </row>
    <row r="28" spans="2:32" ht="30" customHeight="1" x14ac:dyDescent="0.2">
      <c r="B28" s="102" t="s">
        <v>38</v>
      </c>
      <c r="C28" s="102"/>
      <c r="D28" s="102"/>
      <c r="E28" s="102"/>
      <c r="G28" s="45"/>
      <c r="H28" s="102" t="s">
        <v>39</v>
      </c>
      <c r="I28" s="102"/>
      <c r="J28" s="102"/>
      <c r="K28" s="102"/>
      <c r="M28" s="24"/>
      <c r="N28" s="102" t="s">
        <v>40</v>
      </c>
      <c r="O28" s="102"/>
      <c r="P28" s="102"/>
      <c r="Q28" s="102"/>
      <c r="S28" s="45"/>
      <c r="T28" s="102" t="s">
        <v>41</v>
      </c>
      <c r="U28" s="102"/>
      <c r="V28" s="102"/>
      <c r="W28" s="102"/>
      <c r="Y28" s="45"/>
    </row>
    <row r="29" spans="2:32" ht="24.95" customHeight="1" x14ac:dyDescent="0.2">
      <c r="B29" s="49" t="s">
        <v>0</v>
      </c>
      <c r="C29" s="49" t="s">
        <v>1</v>
      </c>
      <c r="D29" s="28" t="s">
        <v>150</v>
      </c>
      <c r="E29" s="49" t="s">
        <v>2</v>
      </c>
      <c r="F29" s="29"/>
      <c r="G29" s="24"/>
      <c r="H29" s="49" t="s">
        <v>0</v>
      </c>
      <c r="I29" s="49" t="s">
        <v>1</v>
      </c>
      <c r="J29" s="28" t="s">
        <v>150</v>
      </c>
      <c r="K29" s="49" t="s">
        <v>2</v>
      </c>
      <c r="L29" s="29"/>
      <c r="M29" s="45"/>
      <c r="N29" s="49" t="s">
        <v>0</v>
      </c>
      <c r="O29" s="49" t="s">
        <v>1</v>
      </c>
      <c r="P29" s="28" t="s">
        <v>150</v>
      </c>
      <c r="Q29" s="49" t="s">
        <v>2</v>
      </c>
      <c r="R29" s="29"/>
      <c r="S29" s="24"/>
      <c r="T29" s="49" t="s">
        <v>0</v>
      </c>
      <c r="U29" s="49" t="s">
        <v>1</v>
      </c>
      <c r="V29" s="28" t="s">
        <v>150</v>
      </c>
      <c r="W29" s="49" t="s">
        <v>2</v>
      </c>
      <c r="Y29" s="45"/>
    </row>
    <row r="30" spans="2:32" ht="24.95" customHeight="1" x14ac:dyDescent="0.2">
      <c r="B30" s="49">
        <v>1</v>
      </c>
      <c r="C30" s="34" t="str">
        <f>SIERREUR(SI($P$2="";""; INDEX(Tableau4[[Réponse 1]:[Réponse 19]];EQUIV($P$2&amp;" Bleu "&amp;"5";Tableau4[Prénom Nom Série Fiche];0);B30));"")</f>
        <v/>
      </c>
      <c r="D30" s="13" t="str">
        <f t="shared" ref="D30:D47" si="9">SI(C30="";"";SI(C30=INDEX(Bleu_5_réponses;B30);"ü";"L"))</f>
        <v/>
      </c>
      <c r="E30" s="34" t="s">
        <v>5</v>
      </c>
      <c r="F30" s="42" t="str">
        <f t="shared" ref="F30:F47" si="10">INDEX(Bleu_5_réponses;B30)</f>
        <v>B</v>
      </c>
      <c r="G30" s="45"/>
      <c r="H30" s="49">
        <v>1</v>
      </c>
      <c r="I30" s="34" t="str">
        <f>SIERREUR(SI($P$2="";""; INDEX(Tableau4[[Réponse 1]:[Réponse 19]];EQUIV($P$2&amp;" Bleu "&amp;"6";Tableau4[Prénom Nom Série Fiche];0);H30));"")</f>
        <v/>
      </c>
      <c r="J30" s="13" t="str">
        <f t="shared" ref="J30:J47" si="11">SI(I30="";"";SI(I30=INDEX(Bleu_6_réponses;H30);"ü";"L"))</f>
        <v/>
      </c>
      <c r="K30" s="34" t="s">
        <v>5</v>
      </c>
      <c r="L30" s="42" t="str">
        <f t="shared" ref="L30:L47" si="12">INDEX(Bleu_6_réponses;H30)</f>
        <v>C</v>
      </c>
      <c r="M30" s="45"/>
      <c r="N30" s="49">
        <v>1</v>
      </c>
      <c r="O30" s="34" t="str">
        <f>SIERREUR(SI($P$2="";""; INDEX(Tableau4[[Réponse 1]:[Réponse 19]];EQUIV($P$2&amp;" Bleu "&amp;"7";Tableau4[Prénom Nom Série Fiche];0);N30));"")</f>
        <v/>
      </c>
      <c r="P30" s="13" t="str">
        <f t="shared" ref="P30:P47" si="13">SI(O30="";"";SI(O30=INDEX(Bleu_7_réponses;N30);"ü";"L"))</f>
        <v/>
      </c>
      <c r="Q30" s="34" t="s">
        <v>5</v>
      </c>
      <c r="R30" s="42" t="str">
        <f t="shared" ref="R30:R47" si="14">INDEX(Bleu_7_réponses;N30)</f>
        <v>B</v>
      </c>
      <c r="S30" s="45"/>
      <c r="T30" s="49">
        <v>1</v>
      </c>
      <c r="U30" s="34" t="str">
        <f>SIERREUR(SI($P$2="";""; INDEX(Tableau4[[Réponse 1]:[Réponse 19]];EQUIV($P$2&amp;" Bleu "&amp;"8";Tableau4[Prénom Nom Série Fiche];0);T30));"")</f>
        <v/>
      </c>
      <c r="V30" s="13" t="str">
        <f t="shared" ref="V30:V47" si="15">SI(U30="";"";SI(U30=INDEX(Bleu_8_réponses;T30);"ü";"L"))</f>
        <v/>
      </c>
      <c r="W30" s="34" t="s">
        <v>5</v>
      </c>
      <c r="X30" s="42" t="str">
        <f t="shared" ref="X30:X47" si="16">INDEX(Bleu_8_réponses;T30)</f>
        <v>B</v>
      </c>
      <c r="Y30" s="45"/>
    </row>
    <row r="31" spans="2:32" ht="24.95" customHeight="1" x14ac:dyDescent="0.2">
      <c r="B31" s="49" t="s">
        <v>3</v>
      </c>
      <c r="C31" s="34" t="str">
        <f>SIERREUR(SI($P$2="";""; INDEX(Tableau4[[Réponse 1]:[Réponse 19]];EQUIV($P$2&amp;" Bleu "&amp;"5";Tableau4[Prénom Nom Série Fiche];0);B31));"")</f>
        <v/>
      </c>
      <c r="D31" s="13" t="str">
        <f t="shared" si="9"/>
        <v/>
      </c>
      <c r="E31" s="34" t="s">
        <v>5</v>
      </c>
      <c r="F31" s="42" t="str">
        <f t="shared" si="10"/>
        <v>C</v>
      </c>
      <c r="G31" s="45"/>
      <c r="H31" s="49" t="s">
        <v>3</v>
      </c>
      <c r="I31" s="34" t="str">
        <f>SIERREUR(SI($P$2="";""; INDEX(Tableau4[[Réponse 1]:[Réponse 19]];EQUIV($P$2&amp;" Bleu "&amp;"6";Tableau4[Prénom Nom Série Fiche];0);H31));"")</f>
        <v/>
      </c>
      <c r="J31" s="13" t="str">
        <f t="shared" si="11"/>
        <v/>
      </c>
      <c r="K31" s="34" t="s">
        <v>5</v>
      </c>
      <c r="L31" s="42" t="str">
        <f t="shared" si="12"/>
        <v>B</v>
      </c>
      <c r="M31" s="45"/>
      <c r="N31" s="49" t="s">
        <v>3</v>
      </c>
      <c r="O31" s="34" t="str">
        <f>SIERREUR(SI($P$2="";""; INDEX(Tableau4[[Réponse 1]:[Réponse 19]];EQUIV($P$2&amp;" Bleu "&amp;"7";Tableau4[Prénom Nom Série Fiche];0);N31));"")</f>
        <v/>
      </c>
      <c r="P31" s="13" t="str">
        <f t="shared" si="13"/>
        <v/>
      </c>
      <c r="Q31" s="34" t="s">
        <v>5</v>
      </c>
      <c r="R31" s="42" t="str">
        <f t="shared" si="14"/>
        <v>B</v>
      </c>
      <c r="S31" s="45"/>
      <c r="T31" s="49" t="s">
        <v>3</v>
      </c>
      <c r="U31" s="34" t="str">
        <f>SIERREUR(SI($P$2="";""; INDEX(Tableau4[[Réponse 1]:[Réponse 19]];EQUIV($P$2&amp;" Bleu "&amp;"8";Tableau4[Prénom Nom Série Fiche];0);T31));"")</f>
        <v/>
      </c>
      <c r="V31" s="13" t="str">
        <f t="shared" si="15"/>
        <v/>
      </c>
      <c r="W31" s="34" t="s">
        <v>5</v>
      </c>
      <c r="X31" s="42" t="str">
        <f t="shared" si="16"/>
        <v>C</v>
      </c>
      <c r="Y31" s="45"/>
    </row>
    <row r="32" spans="2:32" ht="24.95" customHeight="1" x14ac:dyDescent="0.2">
      <c r="B32" s="49" t="s">
        <v>4</v>
      </c>
      <c r="C32" s="34" t="str">
        <f>SIERREUR(SI($P$2="";""; INDEX(Tableau4[[Réponse 1]:[Réponse 19]];EQUIV($P$2&amp;" Bleu "&amp;"5";Tableau4[Prénom Nom Série Fiche];0);B32));"")</f>
        <v/>
      </c>
      <c r="D32" s="13" t="str">
        <f t="shared" si="9"/>
        <v/>
      </c>
      <c r="E32" s="35" t="s">
        <v>5</v>
      </c>
      <c r="F32" s="42" t="str">
        <f t="shared" si="10"/>
        <v>B</v>
      </c>
      <c r="G32" s="45"/>
      <c r="H32" s="49" t="s">
        <v>4</v>
      </c>
      <c r="I32" s="34" t="str">
        <f>SIERREUR(SI($P$2="";""; INDEX(Tableau4[[Réponse 1]:[Réponse 19]];EQUIV($P$2&amp;" Bleu "&amp;"6";Tableau4[Prénom Nom Série Fiche];0);H32));"")</f>
        <v/>
      </c>
      <c r="J32" s="13" t="str">
        <f t="shared" si="11"/>
        <v/>
      </c>
      <c r="K32" s="35" t="s">
        <v>5</v>
      </c>
      <c r="L32" s="42" t="str">
        <f t="shared" si="12"/>
        <v>A</v>
      </c>
      <c r="M32" s="45"/>
      <c r="N32" s="49" t="s">
        <v>4</v>
      </c>
      <c r="O32" s="34" t="str">
        <f>SIERREUR(SI($P$2="";""; INDEX(Tableau4[[Réponse 1]:[Réponse 19]];EQUIV($P$2&amp;" Bleu "&amp;"7";Tableau4[Prénom Nom Série Fiche];0);N32));"")</f>
        <v/>
      </c>
      <c r="P32" s="13" t="str">
        <f t="shared" si="13"/>
        <v/>
      </c>
      <c r="Q32" s="35" t="s">
        <v>5</v>
      </c>
      <c r="R32" s="42" t="str">
        <f t="shared" si="14"/>
        <v>C</v>
      </c>
      <c r="S32" s="45"/>
      <c r="T32" s="49" t="s">
        <v>4</v>
      </c>
      <c r="U32" s="34" t="str">
        <f>SIERREUR(SI($P$2="";""; INDEX(Tableau4[[Réponse 1]:[Réponse 19]];EQUIV($P$2&amp;" Bleu "&amp;"8";Tableau4[Prénom Nom Série Fiche];0);T32));"")</f>
        <v/>
      </c>
      <c r="V32" s="13" t="str">
        <f t="shared" si="15"/>
        <v/>
      </c>
      <c r="W32" s="35" t="s">
        <v>5</v>
      </c>
      <c r="X32" s="42" t="str">
        <f t="shared" si="16"/>
        <v>B</v>
      </c>
      <c r="Y32" s="45"/>
    </row>
    <row r="33" spans="2:1025" ht="24.95" customHeight="1" x14ac:dyDescent="0.2">
      <c r="B33" s="49" t="s">
        <v>6</v>
      </c>
      <c r="C33" s="34" t="str">
        <f>SIERREUR(SI($P$2="";""; INDEX(Tableau4[[Réponse 1]:[Réponse 19]];EQUIV($P$2&amp;" Bleu "&amp;"5";Tableau4[Prénom Nom Série Fiche];0);B33));"")</f>
        <v/>
      </c>
      <c r="D33" s="13" t="str">
        <f t="shared" si="9"/>
        <v/>
      </c>
      <c r="E33" s="35" t="s">
        <v>5</v>
      </c>
      <c r="F33" s="42" t="str">
        <f t="shared" si="10"/>
        <v>B</v>
      </c>
      <c r="G33" s="45"/>
      <c r="H33" s="49" t="s">
        <v>6</v>
      </c>
      <c r="I33" s="34" t="str">
        <f>SIERREUR(SI($P$2="";""; INDEX(Tableau4[[Réponse 1]:[Réponse 19]];EQUIV($P$2&amp;" Bleu "&amp;"6";Tableau4[Prénom Nom Série Fiche];0);H33));"")</f>
        <v/>
      </c>
      <c r="J33" s="13" t="str">
        <f t="shared" si="11"/>
        <v/>
      </c>
      <c r="K33" s="35" t="s">
        <v>5</v>
      </c>
      <c r="L33" s="42" t="str">
        <f t="shared" si="12"/>
        <v>A</v>
      </c>
      <c r="M33" s="45"/>
      <c r="N33" s="49" t="s">
        <v>6</v>
      </c>
      <c r="O33" s="34" t="str">
        <f>SIERREUR(SI($P$2="";""; INDEX(Tableau4[[Réponse 1]:[Réponse 19]];EQUIV($P$2&amp;" Bleu "&amp;"7";Tableau4[Prénom Nom Série Fiche];0);N33));"")</f>
        <v/>
      </c>
      <c r="P33" s="13" t="str">
        <f t="shared" si="13"/>
        <v/>
      </c>
      <c r="Q33" s="35" t="s">
        <v>5</v>
      </c>
      <c r="R33" s="42" t="str">
        <f t="shared" si="14"/>
        <v>B</v>
      </c>
      <c r="S33" s="45"/>
      <c r="T33" s="49" t="s">
        <v>6</v>
      </c>
      <c r="U33" s="34" t="str">
        <f>SIERREUR(SI($P$2="";""; INDEX(Tableau4[[Réponse 1]:[Réponse 19]];EQUIV($P$2&amp;" Bleu "&amp;"8";Tableau4[Prénom Nom Série Fiche];0);T33));"")</f>
        <v/>
      </c>
      <c r="V33" s="13" t="str">
        <f t="shared" si="15"/>
        <v/>
      </c>
      <c r="W33" s="35" t="s">
        <v>5</v>
      </c>
      <c r="X33" s="42" t="str">
        <f t="shared" si="16"/>
        <v>B</v>
      </c>
      <c r="Y33" s="45"/>
    </row>
    <row r="34" spans="2:1025" ht="24.95" customHeight="1" x14ac:dyDescent="0.2">
      <c r="B34" s="49" t="s">
        <v>7</v>
      </c>
      <c r="C34" s="34" t="str">
        <f>SIERREUR(SI($P$2="";""; INDEX(Tableau4[[Réponse 1]:[Réponse 19]];EQUIV($P$2&amp;" Bleu "&amp;"5";Tableau4[Prénom Nom Série Fiche];0);B34));"")</f>
        <v/>
      </c>
      <c r="D34" s="13" t="str">
        <f t="shared" si="9"/>
        <v/>
      </c>
      <c r="E34" s="35" t="s">
        <v>5</v>
      </c>
      <c r="F34" s="42" t="str">
        <f t="shared" si="10"/>
        <v>B</v>
      </c>
      <c r="G34" s="45"/>
      <c r="H34" s="49" t="s">
        <v>7</v>
      </c>
      <c r="I34" s="34" t="str">
        <f>SIERREUR(SI($P$2="";""; INDEX(Tableau4[[Réponse 1]:[Réponse 19]];EQUIV($P$2&amp;" Bleu "&amp;"6";Tableau4[Prénom Nom Série Fiche];0);H34));"")</f>
        <v/>
      </c>
      <c r="J34" s="13" t="str">
        <f t="shared" si="11"/>
        <v/>
      </c>
      <c r="K34" s="35" t="s">
        <v>5</v>
      </c>
      <c r="L34" s="42" t="str">
        <f t="shared" si="12"/>
        <v>B</v>
      </c>
      <c r="M34" s="45"/>
      <c r="N34" s="49" t="s">
        <v>7</v>
      </c>
      <c r="O34" s="34" t="str">
        <f>SIERREUR(SI($P$2="";""; INDEX(Tableau4[[Réponse 1]:[Réponse 19]];EQUIV($P$2&amp;" Bleu "&amp;"7";Tableau4[Prénom Nom Série Fiche];0);N34));"")</f>
        <v/>
      </c>
      <c r="P34" s="13" t="str">
        <f t="shared" si="13"/>
        <v/>
      </c>
      <c r="Q34" s="35" t="s">
        <v>5</v>
      </c>
      <c r="R34" s="42" t="str">
        <f t="shared" si="14"/>
        <v>C</v>
      </c>
      <c r="S34" s="45"/>
      <c r="T34" s="49" t="s">
        <v>7</v>
      </c>
      <c r="U34" s="34" t="str">
        <f>SIERREUR(SI($P$2="";""; INDEX(Tableau4[[Réponse 1]:[Réponse 19]];EQUIV($P$2&amp;" Bleu "&amp;"8";Tableau4[Prénom Nom Série Fiche];0);T34));"")</f>
        <v/>
      </c>
      <c r="V34" s="13" t="str">
        <f t="shared" si="15"/>
        <v/>
      </c>
      <c r="W34" s="35" t="s">
        <v>5</v>
      </c>
      <c r="X34" s="42" t="str">
        <f t="shared" si="16"/>
        <v>C</v>
      </c>
      <c r="Y34" s="45"/>
    </row>
    <row r="35" spans="2:1025" ht="24.95" customHeight="1" x14ac:dyDescent="0.2">
      <c r="B35" s="49" t="s">
        <v>8</v>
      </c>
      <c r="C35" s="34" t="str">
        <f>SIERREUR(SI($P$2="";""; INDEX(Tableau4[[Réponse 1]:[Réponse 19]];EQUIV($P$2&amp;" Bleu "&amp;"5";Tableau4[Prénom Nom Série Fiche];0);B35));"")</f>
        <v/>
      </c>
      <c r="D35" s="13" t="str">
        <f t="shared" si="9"/>
        <v/>
      </c>
      <c r="E35" s="35" t="s">
        <v>5</v>
      </c>
      <c r="F35" s="42" t="str">
        <f t="shared" si="10"/>
        <v>C</v>
      </c>
      <c r="G35" s="45"/>
      <c r="H35" s="49" t="s">
        <v>8</v>
      </c>
      <c r="I35" s="34" t="str">
        <f>SIERREUR(SI($P$2="";""; INDEX(Tableau4[[Réponse 1]:[Réponse 19]];EQUIV($P$2&amp;" Bleu "&amp;"6";Tableau4[Prénom Nom Série Fiche];0);H35));"")</f>
        <v/>
      </c>
      <c r="J35" s="13" t="str">
        <f t="shared" si="11"/>
        <v/>
      </c>
      <c r="K35" s="35" t="s">
        <v>5</v>
      </c>
      <c r="L35" s="42" t="str">
        <f t="shared" si="12"/>
        <v>B</v>
      </c>
      <c r="M35" s="45"/>
      <c r="N35" s="49" t="s">
        <v>8</v>
      </c>
      <c r="O35" s="34" t="str">
        <f>SIERREUR(SI($P$2="";""; INDEX(Tableau4[[Réponse 1]:[Réponse 19]];EQUIV($P$2&amp;" Bleu "&amp;"7";Tableau4[Prénom Nom Série Fiche];0);N35));"")</f>
        <v/>
      </c>
      <c r="P35" s="13" t="str">
        <f t="shared" si="13"/>
        <v/>
      </c>
      <c r="Q35" s="35" t="s">
        <v>5</v>
      </c>
      <c r="R35" s="42" t="str">
        <f t="shared" si="14"/>
        <v>B</v>
      </c>
      <c r="S35" s="45"/>
      <c r="T35" s="49" t="s">
        <v>8</v>
      </c>
      <c r="U35" s="34" t="str">
        <f>SIERREUR(SI($P$2="";""; INDEX(Tableau4[[Réponse 1]:[Réponse 19]];EQUIV($P$2&amp;" Bleu "&amp;"8";Tableau4[Prénom Nom Série Fiche];0);T35));"")</f>
        <v/>
      </c>
      <c r="V35" s="13" t="str">
        <f t="shared" si="15"/>
        <v/>
      </c>
      <c r="W35" s="35" t="s">
        <v>5</v>
      </c>
      <c r="X35" s="42" t="str">
        <f t="shared" si="16"/>
        <v>C</v>
      </c>
      <c r="Y35" s="45"/>
    </row>
    <row r="36" spans="2:1025" ht="24.95" customHeight="1" x14ac:dyDescent="0.2">
      <c r="B36" s="49" t="s">
        <v>9</v>
      </c>
      <c r="C36" s="34" t="str">
        <f>SIERREUR(SI($P$2="";""; INDEX(Tableau4[[Réponse 1]:[Réponse 19]];EQUIV($P$2&amp;" Bleu "&amp;"5";Tableau4[Prénom Nom Série Fiche];0);B36));"")</f>
        <v/>
      </c>
      <c r="D36" s="13" t="str">
        <f t="shared" si="9"/>
        <v/>
      </c>
      <c r="E36" s="35" t="s">
        <v>5</v>
      </c>
      <c r="F36" s="42" t="str">
        <f t="shared" si="10"/>
        <v>B</v>
      </c>
      <c r="G36" s="45"/>
      <c r="H36" s="49" t="s">
        <v>9</v>
      </c>
      <c r="I36" s="34" t="str">
        <f>SIERREUR(SI($P$2="";""; INDEX(Tableau4[[Réponse 1]:[Réponse 19]];EQUIV($P$2&amp;" Bleu "&amp;"6";Tableau4[Prénom Nom Série Fiche];0);H36));"")</f>
        <v/>
      </c>
      <c r="J36" s="13" t="str">
        <f t="shared" si="11"/>
        <v/>
      </c>
      <c r="K36" s="35" t="s">
        <v>5</v>
      </c>
      <c r="L36" s="42" t="str">
        <f t="shared" si="12"/>
        <v>A</v>
      </c>
      <c r="M36" s="45"/>
      <c r="N36" s="49" t="s">
        <v>9</v>
      </c>
      <c r="O36" s="34" t="str">
        <f>SIERREUR(SI($P$2="";""; INDEX(Tableau4[[Réponse 1]:[Réponse 19]];EQUIV($P$2&amp;" Bleu "&amp;"7";Tableau4[Prénom Nom Série Fiche];0);N36));"")</f>
        <v/>
      </c>
      <c r="P36" s="13" t="str">
        <f t="shared" si="13"/>
        <v/>
      </c>
      <c r="Q36" s="35" t="s">
        <v>5</v>
      </c>
      <c r="R36" s="42" t="str">
        <f t="shared" si="14"/>
        <v>B</v>
      </c>
      <c r="S36" s="45"/>
      <c r="T36" s="49" t="s">
        <v>9</v>
      </c>
      <c r="U36" s="34" t="str">
        <f>SIERREUR(SI($P$2="";""; INDEX(Tableau4[[Réponse 1]:[Réponse 19]];EQUIV($P$2&amp;" Bleu "&amp;"8";Tableau4[Prénom Nom Série Fiche];0);T36));"")</f>
        <v/>
      </c>
      <c r="V36" s="13" t="str">
        <f t="shared" si="15"/>
        <v/>
      </c>
      <c r="W36" s="35" t="s">
        <v>5</v>
      </c>
      <c r="X36" s="42" t="str">
        <f t="shared" si="16"/>
        <v>B</v>
      </c>
      <c r="Y36" s="45"/>
    </row>
    <row r="37" spans="2:1025" ht="24.95" customHeight="1" x14ac:dyDescent="0.2">
      <c r="B37" s="49" t="s">
        <v>10</v>
      </c>
      <c r="C37" s="34" t="str">
        <f>SIERREUR(SI($P$2="";""; INDEX(Tableau4[[Réponse 1]:[Réponse 19]];EQUIV($P$2&amp;" Bleu "&amp;"5";Tableau4[Prénom Nom Série Fiche];0);B37));"")</f>
        <v/>
      </c>
      <c r="D37" s="13" t="str">
        <f t="shared" si="9"/>
        <v/>
      </c>
      <c r="E37" s="35" t="s">
        <v>5</v>
      </c>
      <c r="F37" s="42" t="str">
        <f t="shared" si="10"/>
        <v>A</v>
      </c>
      <c r="G37" s="45"/>
      <c r="H37" s="49" t="s">
        <v>10</v>
      </c>
      <c r="I37" s="34" t="str">
        <f>SIERREUR(SI($P$2="";""; INDEX(Tableau4[[Réponse 1]:[Réponse 19]];EQUIV($P$2&amp;" Bleu "&amp;"6";Tableau4[Prénom Nom Série Fiche];0);H37));"")</f>
        <v/>
      </c>
      <c r="J37" s="13" t="str">
        <f t="shared" si="11"/>
        <v/>
      </c>
      <c r="K37" s="35" t="s">
        <v>5</v>
      </c>
      <c r="L37" s="42" t="str">
        <f t="shared" si="12"/>
        <v>B</v>
      </c>
      <c r="M37" s="45"/>
      <c r="N37" s="49" t="s">
        <v>10</v>
      </c>
      <c r="O37" s="34" t="str">
        <f>SIERREUR(SI($P$2="";""; INDEX(Tableau4[[Réponse 1]:[Réponse 19]];EQUIV($P$2&amp;" Bleu "&amp;"7";Tableau4[Prénom Nom Série Fiche];0);N37));"")</f>
        <v/>
      </c>
      <c r="P37" s="13" t="str">
        <f t="shared" si="13"/>
        <v/>
      </c>
      <c r="Q37" s="35" t="s">
        <v>5</v>
      </c>
      <c r="R37" s="42" t="str">
        <f t="shared" si="14"/>
        <v>C</v>
      </c>
      <c r="S37" s="45"/>
      <c r="T37" s="49" t="s">
        <v>10</v>
      </c>
      <c r="U37" s="34" t="str">
        <f>SIERREUR(SI($P$2="";""; INDEX(Tableau4[[Réponse 1]:[Réponse 19]];EQUIV($P$2&amp;" Bleu "&amp;"8";Tableau4[Prénom Nom Série Fiche];0);T37));"")</f>
        <v/>
      </c>
      <c r="V37" s="13" t="str">
        <f t="shared" si="15"/>
        <v/>
      </c>
      <c r="W37" s="35" t="s">
        <v>5</v>
      </c>
      <c r="X37" s="42" t="str">
        <f t="shared" si="16"/>
        <v>C</v>
      </c>
      <c r="Y37" s="45"/>
    </row>
    <row r="38" spans="2:1025" ht="24.95" customHeight="1" x14ac:dyDescent="0.2">
      <c r="B38" s="49" t="s">
        <v>11</v>
      </c>
      <c r="C38" s="34" t="str">
        <f>SIERREUR(SI($P$2="";""; INDEX(Tableau4[[Réponse 1]:[Réponse 19]];EQUIV($P$2&amp;" Bleu "&amp;"5";Tableau4[Prénom Nom Série Fiche];0);B38));"")</f>
        <v/>
      </c>
      <c r="D38" s="13" t="str">
        <f t="shared" si="9"/>
        <v/>
      </c>
      <c r="E38" s="35" t="s">
        <v>5</v>
      </c>
      <c r="F38" s="42" t="str">
        <f t="shared" si="10"/>
        <v>B</v>
      </c>
      <c r="G38" s="45"/>
      <c r="H38" s="49" t="s">
        <v>11</v>
      </c>
      <c r="I38" s="34" t="str">
        <f>SIERREUR(SI($P$2="";""; INDEX(Tableau4[[Réponse 1]:[Réponse 19]];EQUIV($P$2&amp;" Bleu "&amp;"6";Tableau4[Prénom Nom Série Fiche];0);H38));"")</f>
        <v/>
      </c>
      <c r="J38" s="13" t="str">
        <f t="shared" si="11"/>
        <v/>
      </c>
      <c r="K38" s="35" t="s">
        <v>5</v>
      </c>
      <c r="L38" s="42" t="str">
        <f t="shared" si="12"/>
        <v>B</v>
      </c>
      <c r="M38" s="45"/>
      <c r="N38" s="49" t="s">
        <v>11</v>
      </c>
      <c r="O38" s="34" t="str">
        <f>SIERREUR(SI($P$2="";""; INDEX(Tableau4[[Réponse 1]:[Réponse 19]];EQUIV($P$2&amp;" Bleu "&amp;"7";Tableau4[Prénom Nom Série Fiche];0);N38));"")</f>
        <v/>
      </c>
      <c r="P38" s="13" t="str">
        <f t="shared" si="13"/>
        <v/>
      </c>
      <c r="Q38" s="35" t="s">
        <v>5</v>
      </c>
      <c r="R38" s="42" t="str">
        <f t="shared" si="14"/>
        <v>A</v>
      </c>
      <c r="S38" s="45"/>
      <c r="T38" s="49" t="s">
        <v>11</v>
      </c>
      <c r="U38" s="34" t="str">
        <f>SIERREUR(SI($P$2="";""; INDEX(Tableau4[[Réponse 1]:[Réponse 19]];EQUIV($P$2&amp;" Bleu "&amp;"8";Tableau4[Prénom Nom Série Fiche];0);T38));"")</f>
        <v/>
      </c>
      <c r="V38" s="13" t="str">
        <f t="shared" si="15"/>
        <v/>
      </c>
      <c r="W38" s="35" t="s">
        <v>5</v>
      </c>
      <c r="X38" s="42" t="str">
        <f t="shared" si="16"/>
        <v>C</v>
      </c>
      <c r="Y38" s="45"/>
    </row>
    <row r="39" spans="2:1025" ht="24.95" customHeight="1" x14ac:dyDescent="0.2">
      <c r="B39" s="49" t="s">
        <v>12</v>
      </c>
      <c r="C39" s="34" t="str">
        <f>SIERREUR(SI($P$2="";""; INDEX(Tableau4[[Réponse 1]:[Réponse 19]];EQUIV($P$2&amp;" Bleu "&amp;"5";Tableau4[Prénom Nom Série Fiche];0);B39));"")</f>
        <v/>
      </c>
      <c r="D39" s="13" t="str">
        <f t="shared" si="9"/>
        <v/>
      </c>
      <c r="E39" s="35" t="s">
        <v>5</v>
      </c>
      <c r="F39" s="42" t="str">
        <f t="shared" si="10"/>
        <v>B</v>
      </c>
      <c r="G39" s="45"/>
      <c r="H39" s="49" t="s">
        <v>12</v>
      </c>
      <c r="I39" s="34" t="str">
        <f>SIERREUR(SI($P$2="";""; INDEX(Tableau4[[Réponse 1]:[Réponse 19]];EQUIV($P$2&amp;" Bleu "&amp;"6";Tableau4[Prénom Nom Série Fiche];0);H39));"")</f>
        <v/>
      </c>
      <c r="J39" s="13" t="str">
        <f t="shared" si="11"/>
        <v/>
      </c>
      <c r="K39" s="35" t="s">
        <v>5</v>
      </c>
      <c r="L39" s="42" t="str">
        <f t="shared" si="12"/>
        <v>A</v>
      </c>
      <c r="M39" s="45"/>
      <c r="N39" s="49" t="s">
        <v>12</v>
      </c>
      <c r="O39" s="34" t="str">
        <f>SIERREUR(SI($P$2="";""; INDEX(Tableau4[[Réponse 1]:[Réponse 19]];EQUIV($P$2&amp;" Bleu "&amp;"7";Tableau4[Prénom Nom Série Fiche];0);N39));"")</f>
        <v/>
      </c>
      <c r="P39" s="13" t="str">
        <f t="shared" si="13"/>
        <v/>
      </c>
      <c r="Q39" s="35" t="s">
        <v>5</v>
      </c>
      <c r="R39" s="42" t="str">
        <f t="shared" si="14"/>
        <v>C</v>
      </c>
      <c r="S39" s="45"/>
      <c r="T39" s="49" t="s">
        <v>12</v>
      </c>
      <c r="U39" s="34" t="str">
        <f>SIERREUR(SI($P$2="";""; INDEX(Tableau4[[Réponse 1]:[Réponse 19]];EQUIV($P$2&amp;" Bleu "&amp;"8";Tableau4[Prénom Nom Série Fiche];0);T39));"")</f>
        <v/>
      </c>
      <c r="V39" s="13" t="str">
        <f t="shared" si="15"/>
        <v/>
      </c>
      <c r="W39" s="35" t="s">
        <v>5</v>
      </c>
      <c r="X39" s="42" t="str">
        <f t="shared" si="16"/>
        <v>A</v>
      </c>
      <c r="Y39" s="45"/>
    </row>
    <row r="40" spans="2:1025" ht="24.95" customHeight="1" x14ac:dyDescent="0.2">
      <c r="B40" s="49" t="s">
        <v>13</v>
      </c>
      <c r="C40" s="34" t="str">
        <f>SIERREUR(SI($P$2="";""; INDEX(Tableau4[[Réponse 1]:[Réponse 19]];EQUIV($P$2&amp;" Bleu "&amp;"5";Tableau4[Prénom Nom Série Fiche];0);B40));"")</f>
        <v/>
      </c>
      <c r="D40" s="13" t="str">
        <f t="shared" si="9"/>
        <v/>
      </c>
      <c r="E40" s="49" t="s">
        <v>5</v>
      </c>
      <c r="F40" s="42" t="str">
        <f t="shared" si="10"/>
        <v>A</v>
      </c>
      <c r="G40" s="45"/>
      <c r="H40" s="49" t="s">
        <v>13</v>
      </c>
      <c r="I40" s="34" t="str">
        <f>SIERREUR(SI($P$2="";""; INDEX(Tableau4[[Réponse 1]:[Réponse 19]];EQUIV($P$2&amp;" Bleu "&amp;"6";Tableau4[Prénom Nom Série Fiche];0);H40));"")</f>
        <v/>
      </c>
      <c r="J40" s="13" t="str">
        <f t="shared" si="11"/>
        <v/>
      </c>
      <c r="K40" s="49" t="s">
        <v>5</v>
      </c>
      <c r="L40" s="42" t="str">
        <f t="shared" si="12"/>
        <v>B</v>
      </c>
      <c r="M40" s="45"/>
      <c r="N40" s="49" t="s">
        <v>13</v>
      </c>
      <c r="O40" s="34" t="str">
        <f>SIERREUR(SI($P$2="";""; INDEX(Tableau4[[Réponse 1]:[Réponse 19]];EQUIV($P$2&amp;" Bleu "&amp;"7";Tableau4[Prénom Nom Série Fiche];0);N40));"")</f>
        <v/>
      </c>
      <c r="P40" s="13" t="str">
        <f t="shared" si="13"/>
        <v/>
      </c>
      <c r="Q40" s="49" t="s">
        <v>5</v>
      </c>
      <c r="R40" s="42" t="str">
        <f t="shared" si="14"/>
        <v>A</v>
      </c>
      <c r="S40" s="45"/>
      <c r="T40" s="49" t="s">
        <v>13</v>
      </c>
      <c r="U40" s="34" t="str">
        <f>SIERREUR(SI($P$2="";""; INDEX(Tableau4[[Réponse 1]:[Réponse 19]];EQUIV($P$2&amp;" Bleu "&amp;"8";Tableau4[Prénom Nom Série Fiche];0);T40));"")</f>
        <v/>
      </c>
      <c r="V40" s="13" t="str">
        <f t="shared" si="15"/>
        <v/>
      </c>
      <c r="W40" s="49" t="s">
        <v>5</v>
      </c>
      <c r="X40" s="42" t="str">
        <f t="shared" si="16"/>
        <v>B</v>
      </c>
      <c r="Y40" s="45"/>
    </row>
    <row r="41" spans="2:1025" s="41" customFormat="1" ht="24.95" customHeight="1" x14ac:dyDescent="0.2">
      <c r="B41" s="49" t="s">
        <v>14</v>
      </c>
      <c r="C41" s="34" t="str">
        <f>SIERREUR(SI($P$2="";""; INDEX(Tableau4[[Réponse 1]:[Réponse 19]];EQUIV($P$2&amp;" Bleu "&amp;"5";Tableau4[Prénom Nom Série Fiche];0);B41));"")</f>
        <v/>
      </c>
      <c r="D41" s="13" t="str">
        <f t="shared" si="9"/>
        <v/>
      </c>
      <c r="E41" s="34" t="s">
        <v>5</v>
      </c>
      <c r="F41" s="42" t="str">
        <f t="shared" si="10"/>
        <v>C</v>
      </c>
      <c r="G41" s="45"/>
      <c r="H41" s="49" t="s">
        <v>14</v>
      </c>
      <c r="I41" s="34" t="str">
        <f>SIERREUR(SI($P$2="";""; INDEX(Tableau4[[Réponse 1]:[Réponse 19]];EQUIV($P$2&amp;" Bleu "&amp;"6";Tableau4[Prénom Nom Série Fiche];0);H41));"")</f>
        <v/>
      </c>
      <c r="J41" s="13" t="str">
        <f t="shared" si="11"/>
        <v/>
      </c>
      <c r="K41" s="34" t="s">
        <v>5</v>
      </c>
      <c r="L41" s="42" t="str">
        <f t="shared" si="12"/>
        <v>C</v>
      </c>
      <c r="M41" s="45"/>
      <c r="N41" s="49" t="s">
        <v>14</v>
      </c>
      <c r="O41" s="34" t="str">
        <f>SIERREUR(SI($P$2="";""; INDEX(Tableau4[[Réponse 1]:[Réponse 19]];EQUIV($P$2&amp;" Bleu "&amp;"7";Tableau4[Prénom Nom Série Fiche];0);N41));"")</f>
        <v/>
      </c>
      <c r="P41" s="13" t="str">
        <f t="shared" si="13"/>
        <v/>
      </c>
      <c r="Q41" s="34" t="s">
        <v>5</v>
      </c>
      <c r="R41" s="42" t="str">
        <f t="shared" si="14"/>
        <v>A</v>
      </c>
      <c r="S41" s="45"/>
      <c r="T41" s="49" t="s">
        <v>14</v>
      </c>
      <c r="U41" s="34" t="str">
        <f>SIERREUR(SI($P$2="";""; INDEX(Tableau4[[Réponse 1]:[Réponse 19]];EQUIV($P$2&amp;" Bleu "&amp;"8";Tableau4[Prénom Nom Série Fiche];0);T41));"")</f>
        <v/>
      </c>
      <c r="V41" s="13" t="str">
        <f t="shared" si="15"/>
        <v/>
      </c>
      <c r="W41" s="34" t="s">
        <v>5</v>
      </c>
      <c r="X41" s="42" t="str">
        <f t="shared" si="16"/>
        <v>B</v>
      </c>
      <c r="Y41" s="45"/>
      <c r="AMD41" s="44"/>
      <c r="AME41" s="44"/>
      <c r="AMF41" s="44"/>
      <c r="AMG41" s="44"/>
      <c r="AMH41" s="44"/>
      <c r="AMI41" s="44"/>
      <c r="AMJ41" s="44"/>
      <c r="AMK41" s="44"/>
    </row>
    <row r="42" spans="2:1025" s="41" customFormat="1" ht="24.95" customHeight="1" x14ac:dyDescent="0.2">
      <c r="B42" s="49" t="s">
        <v>15</v>
      </c>
      <c r="C42" s="34" t="str">
        <f>SIERREUR(SI($P$2="";""; INDEX(Tableau4[[Réponse 1]:[Réponse 19]];EQUIV($P$2&amp;" Bleu "&amp;"5";Tableau4[Prénom Nom Série Fiche];0);B42));"")</f>
        <v/>
      </c>
      <c r="D42" s="13" t="str">
        <f t="shared" si="9"/>
        <v/>
      </c>
      <c r="E42" s="34"/>
      <c r="F42" s="42" t="str">
        <f t="shared" si="10"/>
        <v>B</v>
      </c>
      <c r="G42" s="45"/>
      <c r="H42" s="49" t="s">
        <v>15</v>
      </c>
      <c r="I42" s="34" t="str">
        <f>SIERREUR(SI($P$2="";""; INDEX(Tableau4[[Réponse 1]:[Réponse 19]];EQUIV($P$2&amp;" Bleu "&amp;"6";Tableau4[Prénom Nom Série Fiche];0);H42));"")</f>
        <v/>
      </c>
      <c r="J42" s="13" t="str">
        <f t="shared" si="11"/>
        <v/>
      </c>
      <c r="K42" s="34"/>
      <c r="L42" s="42" t="str">
        <f t="shared" si="12"/>
        <v>A</v>
      </c>
      <c r="M42" s="45"/>
      <c r="N42" s="49" t="s">
        <v>15</v>
      </c>
      <c r="O42" s="34" t="str">
        <f>SIERREUR(SI($P$2="";""; INDEX(Tableau4[[Réponse 1]:[Réponse 19]];EQUIV($P$2&amp;" Bleu "&amp;"7";Tableau4[Prénom Nom Série Fiche];0);N42));"")</f>
        <v/>
      </c>
      <c r="P42" s="13" t="str">
        <f t="shared" si="13"/>
        <v/>
      </c>
      <c r="Q42" s="34"/>
      <c r="R42" s="42" t="str">
        <f t="shared" si="14"/>
        <v>B</v>
      </c>
      <c r="S42" s="45"/>
      <c r="T42" s="49" t="s">
        <v>15</v>
      </c>
      <c r="U42" s="34" t="str">
        <f>SIERREUR(SI($P$2="";""; INDEX(Tableau4[[Réponse 1]:[Réponse 19]];EQUIV($P$2&amp;" Bleu "&amp;"8";Tableau4[Prénom Nom Série Fiche];0);T42));"")</f>
        <v/>
      </c>
      <c r="V42" s="13" t="str">
        <f t="shared" si="15"/>
        <v/>
      </c>
      <c r="W42" s="34"/>
      <c r="X42" s="42" t="str">
        <f t="shared" si="16"/>
        <v>A</v>
      </c>
      <c r="Y42" s="45"/>
      <c r="AMD42" s="44"/>
      <c r="AME42" s="44"/>
      <c r="AMF42" s="44"/>
      <c r="AMG42" s="44"/>
      <c r="AMH42" s="44"/>
      <c r="AMI42" s="44"/>
      <c r="AMJ42" s="44"/>
      <c r="AMK42" s="44"/>
    </row>
    <row r="43" spans="2:1025" s="41" customFormat="1" ht="24.95" customHeight="1" x14ac:dyDescent="0.2">
      <c r="B43" s="49" t="s">
        <v>16</v>
      </c>
      <c r="C43" s="34" t="str">
        <f>SIERREUR(SI($P$2="";""; INDEX(Tableau4[[Réponse 1]:[Réponse 19]];EQUIV($P$2&amp;" Bleu "&amp;"5";Tableau4[Prénom Nom Série Fiche];0);B43));"")</f>
        <v/>
      </c>
      <c r="D43" s="13" t="str">
        <f t="shared" si="9"/>
        <v/>
      </c>
      <c r="E43" s="34"/>
      <c r="F43" s="42" t="str">
        <f t="shared" si="10"/>
        <v>C</v>
      </c>
      <c r="G43" s="45"/>
      <c r="H43" s="49" t="s">
        <v>16</v>
      </c>
      <c r="I43" s="34" t="str">
        <f>SIERREUR(SI($P$2="";""; INDEX(Tableau4[[Réponse 1]:[Réponse 19]];EQUIV($P$2&amp;" Bleu "&amp;"6";Tableau4[Prénom Nom Série Fiche];0);H43));"")</f>
        <v/>
      </c>
      <c r="J43" s="13" t="str">
        <f t="shared" si="11"/>
        <v/>
      </c>
      <c r="K43" s="34"/>
      <c r="L43" s="42" t="str">
        <f t="shared" si="12"/>
        <v>B</v>
      </c>
      <c r="M43" s="45"/>
      <c r="N43" s="49" t="s">
        <v>16</v>
      </c>
      <c r="O43" s="34" t="str">
        <f>SIERREUR(SI($P$2="";""; INDEX(Tableau4[[Réponse 1]:[Réponse 19]];EQUIV($P$2&amp;" Bleu "&amp;"7";Tableau4[Prénom Nom Série Fiche];0);N43));"")</f>
        <v/>
      </c>
      <c r="P43" s="13" t="str">
        <f t="shared" si="13"/>
        <v/>
      </c>
      <c r="Q43" s="34"/>
      <c r="R43" s="42" t="str">
        <f t="shared" si="14"/>
        <v>C</v>
      </c>
      <c r="S43" s="45"/>
      <c r="T43" s="49" t="s">
        <v>16</v>
      </c>
      <c r="U43" s="34" t="str">
        <f>SIERREUR(SI($P$2="";""; INDEX(Tableau4[[Réponse 1]:[Réponse 19]];EQUIV($P$2&amp;" Bleu "&amp;"8";Tableau4[Prénom Nom Série Fiche];0);T43));"")</f>
        <v/>
      </c>
      <c r="V43" s="13" t="str">
        <f t="shared" si="15"/>
        <v/>
      </c>
      <c r="W43" s="34"/>
      <c r="X43" s="42" t="str">
        <f t="shared" si="16"/>
        <v>B</v>
      </c>
      <c r="Y43" s="45"/>
      <c r="AMD43" s="44"/>
      <c r="AME43" s="44"/>
      <c r="AMF43" s="44"/>
      <c r="AMG43" s="44"/>
      <c r="AMH43" s="44"/>
      <c r="AMI43" s="44"/>
      <c r="AMJ43" s="44"/>
      <c r="AMK43" s="44"/>
    </row>
    <row r="44" spans="2:1025" s="41" customFormat="1" ht="24.95" customHeight="1" x14ac:dyDescent="0.2">
      <c r="B44" s="49" t="s">
        <v>17</v>
      </c>
      <c r="C44" s="34" t="str">
        <f>SIERREUR(SI($P$2="";""; INDEX(Tableau4[[Réponse 1]:[Réponse 19]];EQUIV($P$2&amp;" Bleu "&amp;"5";Tableau4[Prénom Nom Série Fiche];0);B44));"")</f>
        <v/>
      </c>
      <c r="D44" s="13" t="str">
        <f t="shared" si="9"/>
        <v/>
      </c>
      <c r="E44" s="34"/>
      <c r="F44" s="42" t="str">
        <f t="shared" si="10"/>
        <v>C</v>
      </c>
      <c r="G44" s="45"/>
      <c r="H44" s="49" t="s">
        <v>17</v>
      </c>
      <c r="I44" s="34" t="str">
        <f>SIERREUR(SI($P$2="";""; INDEX(Tableau4[[Réponse 1]:[Réponse 19]];EQUIV($P$2&amp;" Bleu "&amp;"6";Tableau4[Prénom Nom Série Fiche];0);H44));"")</f>
        <v/>
      </c>
      <c r="J44" s="13" t="str">
        <f t="shared" si="11"/>
        <v/>
      </c>
      <c r="K44" s="34"/>
      <c r="L44" s="42" t="str">
        <f t="shared" si="12"/>
        <v>B</v>
      </c>
      <c r="M44" s="45"/>
      <c r="N44" s="49" t="s">
        <v>17</v>
      </c>
      <c r="O44" s="34" t="str">
        <f>SIERREUR(SI($P$2="";""; INDEX(Tableau4[[Réponse 1]:[Réponse 19]];EQUIV($P$2&amp;" Bleu "&amp;"7";Tableau4[Prénom Nom Série Fiche];0);N44));"")</f>
        <v/>
      </c>
      <c r="P44" s="13" t="str">
        <f t="shared" si="13"/>
        <v/>
      </c>
      <c r="Q44" s="34"/>
      <c r="R44" s="42" t="str">
        <f t="shared" si="14"/>
        <v>A</v>
      </c>
      <c r="S44" s="45"/>
      <c r="T44" s="49" t="s">
        <v>17</v>
      </c>
      <c r="U44" s="34" t="str">
        <f>SIERREUR(SI($P$2="";""; INDEX(Tableau4[[Réponse 1]:[Réponse 19]];EQUIV($P$2&amp;" Bleu "&amp;"8";Tableau4[Prénom Nom Série Fiche];0);T44));"")</f>
        <v/>
      </c>
      <c r="V44" s="13" t="str">
        <f t="shared" si="15"/>
        <v/>
      </c>
      <c r="W44" s="34"/>
      <c r="X44" s="42" t="str">
        <f t="shared" si="16"/>
        <v>B</v>
      </c>
      <c r="Y44" s="45"/>
      <c r="AMD44" s="44"/>
      <c r="AME44" s="44"/>
      <c r="AMF44" s="44"/>
      <c r="AMG44" s="44"/>
      <c r="AMH44" s="44"/>
      <c r="AMI44" s="44"/>
      <c r="AMJ44" s="44"/>
      <c r="AMK44" s="44"/>
    </row>
    <row r="45" spans="2:1025" s="41" customFormat="1" ht="24.95" customHeight="1" x14ac:dyDescent="0.2">
      <c r="B45" s="49" t="s">
        <v>42</v>
      </c>
      <c r="C45" s="34" t="str">
        <f>SIERREUR(SI($P$2="";""; INDEX(Tableau4[[Réponse 1]:[Réponse 19]];EQUIV($P$2&amp;" Bleu "&amp;"5";Tableau4[Prénom Nom Série Fiche];0);B45));"")</f>
        <v/>
      </c>
      <c r="D45" s="13" t="str">
        <f t="shared" si="9"/>
        <v/>
      </c>
      <c r="E45" s="34" t="s">
        <v>5</v>
      </c>
      <c r="F45" s="42" t="str">
        <f t="shared" si="10"/>
        <v>C</v>
      </c>
      <c r="G45" s="45"/>
      <c r="H45" s="49" t="s">
        <v>42</v>
      </c>
      <c r="I45" s="34" t="str">
        <f>SIERREUR(SI($P$2="";""; INDEX(Tableau4[[Réponse 1]:[Réponse 19]];EQUIV($P$2&amp;" Bleu "&amp;"6";Tableau4[Prénom Nom Série Fiche];0);H45));"")</f>
        <v/>
      </c>
      <c r="J45" s="13" t="str">
        <f t="shared" si="11"/>
        <v/>
      </c>
      <c r="K45" s="34" t="s">
        <v>5</v>
      </c>
      <c r="L45" s="42" t="str">
        <f t="shared" si="12"/>
        <v>B</v>
      </c>
      <c r="M45" s="45"/>
      <c r="N45" s="49" t="s">
        <v>42</v>
      </c>
      <c r="O45" s="34" t="str">
        <f>SIERREUR(SI($P$2="";""; INDEX(Tableau4[[Réponse 1]:[Réponse 19]];EQUIV($P$2&amp;" Bleu "&amp;"7";Tableau4[Prénom Nom Série Fiche];0);N45));"")</f>
        <v/>
      </c>
      <c r="P45" s="13" t="str">
        <f t="shared" si="13"/>
        <v/>
      </c>
      <c r="Q45" s="34" t="s">
        <v>5</v>
      </c>
      <c r="R45" s="42" t="str">
        <f t="shared" si="14"/>
        <v>A</v>
      </c>
      <c r="S45" s="45"/>
      <c r="T45" s="49" t="s">
        <v>42</v>
      </c>
      <c r="U45" s="34" t="str">
        <f>SIERREUR(SI($P$2="";""; INDEX(Tableau4[[Réponse 1]:[Réponse 19]];EQUIV($P$2&amp;" Bleu "&amp;"8";Tableau4[Prénom Nom Série Fiche];0);T45));"")</f>
        <v/>
      </c>
      <c r="V45" s="13" t="str">
        <f t="shared" si="15"/>
        <v/>
      </c>
      <c r="W45" s="34" t="s">
        <v>5</v>
      </c>
      <c r="X45" s="42" t="str">
        <f t="shared" si="16"/>
        <v>B</v>
      </c>
      <c r="Y45" s="45"/>
      <c r="AMD45" s="44"/>
      <c r="AME45" s="44"/>
      <c r="AMF45" s="44"/>
      <c r="AMG45" s="44"/>
      <c r="AMH45" s="44"/>
      <c r="AMI45" s="44"/>
      <c r="AMJ45" s="44"/>
      <c r="AMK45" s="44"/>
    </row>
    <row r="46" spans="2:1025" s="41" customFormat="1" ht="24.95" customHeight="1" x14ac:dyDescent="0.2">
      <c r="B46" s="49" t="s">
        <v>43</v>
      </c>
      <c r="C46" s="34" t="str">
        <f>SIERREUR(SI($P$2="";""; INDEX(Tableau4[[Réponse 1]:[Réponse 19]];EQUIV($P$2&amp;" Bleu "&amp;"5";Tableau4[Prénom Nom Série Fiche];0);B46));"")</f>
        <v/>
      </c>
      <c r="D46" s="13" t="str">
        <f t="shared" si="9"/>
        <v/>
      </c>
      <c r="E46" s="35" t="s">
        <v>5</v>
      </c>
      <c r="F46" s="42" t="str">
        <f t="shared" si="10"/>
        <v>C</v>
      </c>
      <c r="G46" s="45"/>
      <c r="H46" s="49" t="s">
        <v>43</v>
      </c>
      <c r="I46" s="34" t="str">
        <f>SIERREUR(SI($P$2="";""; INDEX(Tableau4[[Réponse 1]:[Réponse 19]];EQUIV($P$2&amp;" Bleu "&amp;"6";Tableau4[Prénom Nom Série Fiche];0);H46));"")</f>
        <v/>
      </c>
      <c r="J46" s="13" t="str">
        <f t="shared" si="11"/>
        <v/>
      </c>
      <c r="K46" s="35" t="s">
        <v>5</v>
      </c>
      <c r="L46" s="42" t="str">
        <f t="shared" si="12"/>
        <v>B</v>
      </c>
      <c r="M46" s="45"/>
      <c r="N46" s="49" t="s">
        <v>43</v>
      </c>
      <c r="O46" s="34" t="str">
        <f>SIERREUR(SI($P$2="";""; INDEX(Tableau4[[Réponse 1]:[Réponse 19]];EQUIV($P$2&amp;" Bleu "&amp;"7";Tableau4[Prénom Nom Série Fiche];0);N46));"")</f>
        <v/>
      </c>
      <c r="P46" s="13" t="str">
        <f t="shared" si="13"/>
        <v/>
      </c>
      <c r="Q46" s="35" t="s">
        <v>5</v>
      </c>
      <c r="R46" s="42" t="str">
        <f t="shared" si="14"/>
        <v>A</v>
      </c>
      <c r="S46" s="45"/>
      <c r="T46" s="49" t="s">
        <v>43</v>
      </c>
      <c r="U46" s="34" t="str">
        <f>SIERREUR(SI($P$2="";""; INDEX(Tableau4[[Réponse 1]:[Réponse 19]];EQUIV($P$2&amp;" Bleu "&amp;"8";Tableau4[Prénom Nom Série Fiche];0);T46));"")</f>
        <v/>
      </c>
      <c r="V46" s="13" t="str">
        <f t="shared" si="15"/>
        <v/>
      </c>
      <c r="W46" s="35" t="s">
        <v>5</v>
      </c>
      <c r="X46" s="42" t="str">
        <f t="shared" si="16"/>
        <v>B</v>
      </c>
      <c r="Y46" s="45"/>
      <c r="AMD46" s="44"/>
      <c r="AME46" s="44"/>
      <c r="AMF46" s="44"/>
      <c r="AMG46" s="44"/>
      <c r="AMH46" s="44"/>
      <c r="AMI46" s="44"/>
      <c r="AMJ46" s="44"/>
      <c r="AMK46" s="44"/>
    </row>
    <row r="47" spans="2:1025" s="41" customFormat="1" ht="24.95" customHeight="1" x14ac:dyDescent="0.2">
      <c r="B47" s="49" t="s">
        <v>44</v>
      </c>
      <c r="C47" s="34" t="str">
        <f>SIERREUR(SI($P$2="";""; INDEX(Tableau4[[Réponse 1]:[Réponse 19]];EQUIV($P$2&amp;" Bleu "&amp;"5";Tableau4[Prénom Nom Série Fiche];0);B47));"")</f>
        <v/>
      </c>
      <c r="D47" s="13" t="str">
        <f t="shared" si="9"/>
        <v/>
      </c>
      <c r="E47" s="35" t="s">
        <v>5</v>
      </c>
      <c r="F47" s="42" t="str">
        <f t="shared" si="10"/>
        <v>C</v>
      </c>
      <c r="G47" s="45"/>
      <c r="H47" s="49" t="s">
        <v>44</v>
      </c>
      <c r="I47" s="34" t="str">
        <f>SIERREUR(SI($P$2="";""; INDEX(Tableau4[[Réponse 1]:[Réponse 19]];EQUIV($P$2&amp;" Bleu "&amp;"6";Tableau4[Prénom Nom Série Fiche];0);H47));"")</f>
        <v/>
      </c>
      <c r="J47" s="13" t="str">
        <f t="shared" si="11"/>
        <v/>
      </c>
      <c r="K47" s="35" t="s">
        <v>5</v>
      </c>
      <c r="L47" s="42" t="str">
        <f t="shared" si="12"/>
        <v>B</v>
      </c>
      <c r="N47" s="49" t="s">
        <v>44</v>
      </c>
      <c r="O47" s="34" t="str">
        <f>SIERREUR(SI($P$2="";""; INDEX(Tableau4[[Réponse 1]:[Réponse 19]];EQUIV($P$2&amp;" Bleu "&amp;"7";Tableau4[Prénom Nom Série Fiche];0);N47));"")</f>
        <v/>
      </c>
      <c r="P47" s="13" t="str">
        <f t="shared" si="13"/>
        <v/>
      </c>
      <c r="Q47" s="35" t="s">
        <v>5</v>
      </c>
      <c r="R47" s="42" t="str">
        <f t="shared" si="14"/>
        <v>A</v>
      </c>
      <c r="S47" s="45"/>
      <c r="T47" s="49" t="s">
        <v>44</v>
      </c>
      <c r="U47" s="34" t="str">
        <f>SIERREUR(SI($P$2="";""; INDEX(Tableau4[[Réponse 1]:[Réponse 19]];EQUIV($P$2&amp;" Bleu "&amp;"8";Tableau4[Prénom Nom Série Fiche];0);T47));"")</f>
        <v/>
      </c>
      <c r="V47" s="13" t="str">
        <f t="shared" si="15"/>
        <v/>
      </c>
      <c r="W47" s="35" t="s">
        <v>5</v>
      </c>
      <c r="X47" s="42" t="str">
        <f t="shared" si="16"/>
        <v>B</v>
      </c>
      <c r="Y47" s="43"/>
      <c r="AMD47" s="44"/>
      <c r="AME47" s="44"/>
      <c r="AMF47" s="44"/>
      <c r="AMG47" s="44"/>
      <c r="AMH47" s="44"/>
      <c r="AMI47" s="44"/>
      <c r="AMJ47" s="44"/>
      <c r="AMK47" s="44"/>
    </row>
    <row r="48" spans="2:1025" s="41" customFormat="1" x14ac:dyDescent="0.2">
      <c r="F48" s="42"/>
      <c r="L48" s="42"/>
      <c r="M48" s="45"/>
      <c r="R48" s="42"/>
      <c r="Y48" s="45"/>
      <c r="AMD48" s="44"/>
      <c r="AME48" s="44"/>
      <c r="AMF48" s="44"/>
      <c r="AMG48" s="44"/>
      <c r="AMH48" s="44"/>
      <c r="AMI48" s="44"/>
      <c r="AMJ48" s="44"/>
      <c r="AMK48" s="44"/>
    </row>
    <row r="49" spans="2:1025" s="41" customFormat="1" ht="24.95" customHeight="1" x14ac:dyDescent="0.2">
      <c r="B49" s="69" t="s">
        <v>18</v>
      </c>
      <c r="C49" s="69"/>
      <c r="D49" s="73"/>
      <c r="E49" s="74"/>
      <c r="F49" s="42"/>
      <c r="G49" s="45"/>
      <c r="H49" s="69" t="s">
        <v>18</v>
      </c>
      <c r="I49" s="69"/>
      <c r="J49" s="69"/>
      <c r="K49" s="69"/>
      <c r="L49" s="42"/>
      <c r="N49" s="69" t="s">
        <v>18</v>
      </c>
      <c r="O49" s="69"/>
      <c r="P49" s="69"/>
      <c r="Q49" s="69"/>
      <c r="R49" s="42"/>
      <c r="S49" s="45"/>
      <c r="T49" s="69" t="s">
        <v>18</v>
      </c>
      <c r="U49" s="69"/>
      <c r="V49" s="69"/>
      <c r="W49" s="69"/>
      <c r="Y49" s="43"/>
      <c r="AMD49" s="44"/>
      <c r="AME49" s="44"/>
      <c r="AMF49" s="44"/>
      <c r="AMG49" s="44"/>
      <c r="AMH49" s="44"/>
      <c r="AMI49" s="44"/>
      <c r="AMJ49" s="44"/>
      <c r="AMK49" s="44"/>
    </row>
    <row r="50" spans="2:1025" s="41" customFormat="1" ht="24.95" customHeight="1" x14ac:dyDescent="0.2">
      <c r="B50" s="70" t="str">
        <f>"Nombre de bonnes réponses : "&amp;NB.SI(D30:D47;"ü")&amp;"/"&amp;NB.SI(D30:D47;"ü")+NB.SI(D30:D47;"L")</f>
        <v>Nombre de bonnes réponses : 0/0</v>
      </c>
      <c r="C50" s="71"/>
      <c r="D50" s="71"/>
      <c r="E50" s="72"/>
      <c r="F50" s="42"/>
      <c r="H50" s="70" t="str">
        <f>"Nombre de bonnes réponses : "&amp;NB.SI(J30:J47;"ü")&amp;"/"&amp;NB.SI(J30:J47;"ü")+NB.SI(J30:J47;"L")</f>
        <v>Nombre de bonnes réponses : 0/0</v>
      </c>
      <c r="I50" s="71"/>
      <c r="J50" s="71"/>
      <c r="K50" s="72"/>
      <c r="L50" s="42"/>
      <c r="N50" s="70" t="str">
        <f>"Nombre de bonnes réponses : "&amp;NB.SI(P30:P47;"ü")&amp;"/"&amp;NB.SI(P30:P47;"ü")+NB.SI(P30:P47;"L")</f>
        <v>Nombre de bonnes réponses : 0/0</v>
      </c>
      <c r="O50" s="71"/>
      <c r="P50" s="71"/>
      <c r="Q50" s="72"/>
      <c r="R50" s="42"/>
      <c r="T50" s="70" t="str">
        <f>"Nombre de bonnes réponses : "&amp;NB.SI(V30:V47;"ü")&amp;"/"&amp;NB.SI(V30:V47;"ü")+NB.SI(V30:V47;"L")</f>
        <v>Nombre de bonnes réponses : 0/0</v>
      </c>
      <c r="U50" s="71"/>
      <c r="V50" s="71"/>
      <c r="W50" s="72"/>
      <c r="Y50" s="43"/>
      <c r="AMD50" s="44"/>
      <c r="AME50" s="44"/>
      <c r="AMF50" s="44"/>
      <c r="AMG50" s="44"/>
      <c r="AMH50" s="44"/>
      <c r="AMI50" s="44"/>
      <c r="AMJ50" s="44"/>
      <c r="AMK50" s="44"/>
    </row>
    <row r="51" spans="2:1025" s="41" customFormat="1" ht="24.95" customHeight="1" x14ac:dyDescent="0.2">
      <c r="F51" s="42"/>
      <c r="L51" s="42"/>
      <c r="M51" s="44"/>
      <c r="R51" s="42"/>
      <c r="Y51" s="43"/>
      <c r="AMD51" s="44"/>
      <c r="AME51" s="44"/>
      <c r="AMF51" s="44"/>
      <c r="AMG51" s="44"/>
      <c r="AMH51" s="44"/>
      <c r="AMI51" s="44"/>
      <c r="AMJ51" s="44"/>
      <c r="AMK51" s="44"/>
    </row>
    <row r="52" spans="2:1025" ht="24.95" customHeight="1" x14ac:dyDescent="0.2">
      <c r="B52" s="44"/>
      <c r="C52" s="44"/>
      <c r="D52" s="44"/>
      <c r="E52" s="44"/>
      <c r="F52" s="44"/>
      <c r="G52" s="44"/>
      <c r="H52" s="44"/>
      <c r="I52" s="44"/>
      <c r="J52" s="44"/>
      <c r="K52" s="44"/>
      <c r="L52" s="44"/>
      <c r="M52" s="44"/>
      <c r="N52" s="44"/>
      <c r="O52" s="44"/>
    </row>
    <row r="53" spans="2:1025" ht="24.95" customHeight="1" x14ac:dyDescent="0.2">
      <c r="B53" s="44"/>
      <c r="C53" s="44"/>
      <c r="D53" s="44"/>
      <c r="E53" s="44"/>
      <c r="F53" s="44"/>
      <c r="G53" s="44"/>
      <c r="H53" s="44"/>
      <c r="I53" s="44"/>
      <c r="J53" s="44"/>
      <c r="K53" s="44"/>
      <c r="L53" s="44"/>
      <c r="M53" s="44"/>
      <c r="N53" s="44"/>
      <c r="O53" s="44"/>
      <c r="P53" s="42"/>
      <c r="Q53" s="42"/>
      <c r="S53" s="42"/>
      <c r="T53" s="42"/>
      <c r="U53" s="42"/>
      <c r="V53" s="42"/>
      <c r="W53" s="42"/>
    </row>
    <row r="54" spans="2:1025" s="42" customFormat="1" ht="24.95" customHeight="1" x14ac:dyDescent="0.2">
      <c r="B54" s="44"/>
      <c r="C54" s="44"/>
      <c r="D54" s="44"/>
      <c r="E54" s="44"/>
      <c r="F54" s="44"/>
      <c r="G54" s="44"/>
      <c r="H54" s="44"/>
      <c r="I54" s="44"/>
      <c r="J54" s="44"/>
      <c r="K54" s="44"/>
      <c r="L54" s="44"/>
      <c r="M54" s="44"/>
      <c r="N54" s="44"/>
      <c r="O54" s="44"/>
      <c r="P54" s="41"/>
      <c r="Q54" s="41"/>
      <c r="S54" s="41"/>
      <c r="T54" s="41"/>
      <c r="U54" s="41"/>
      <c r="V54" s="41"/>
      <c r="W54" s="41"/>
      <c r="Y54" s="47"/>
      <c r="AA54" s="41"/>
      <c r="AB54" s="41"/>
      <c r="AC54" s="41"/>
      <c r="AD54" s="41"/>
      <c r="AE54" s="41"/>
      <c r="AF54" s="41"/>
      <c r="AMD54" s="44"/>
      <c r="AME54" s="44"/>
      <c r="AMF54" s="44"/>
      <c r="AMG54" s="44"/>
      <c r="AMH54" s="44"/>
      <c r="AMI54" s="44"/>
      <c r="AMJ54" s="44"/>
      <c r="AMK54" s="44"/>
    </row>
    <row r="55" spans="2:1025" ht="24.95" customHeight="1" x14ac:dyDescent="0.2">
      <c r="B55" s="44"/>
      <c r="C55" s="44"/>
      <c r="D55" s="44"/>
      <c r="E55" s="44"/>
      <c r="F55" s="44"/>
      <c r="G55" s="44"/>
      <c r="H55" s="44"/>
      <c r="I55" s="44"/>
      <c r="J55" s="44"/>
      <c r="K55" s="44"/>
      <c r="L55" s="44"/>
      <c r="M55" s="44"/>
      <c r="N55" s="44"/>
      <c r="O55" s="44"/>
    </row>
    <row r="56" spans="2:1025" ht="24.95" customHeight="1" x14ac:dyDescent="0.2">
      <c r="B56" s="44"/>
      <c r="C56" s="44"/>
      <c r="D56" s="44"/>
      <c r="E56" s="44"/>
      <c r="F56" s="44"/>
      <c r="G56" s="44"/>
      <c r="H56" s="44"/>
      <c r="I56" s="44"/>
      <c r="J56" s="44"/>
      <c r="K56" s="44"/>
      <c r="L56" s="44"/>
      <c r="M56" s="44"/>
      <c r="N56" s="44"/>
      <c r="O56" s="44"/>
      <c r="AA56" s="42"/>
      <c r="AB56" s="42"/>
      <c r="AC56" s="42"/>
      <c r="AD56" s="42"/>
      <c r="AE56" s="42"/>
      <c r="AF56" s="42"/>
    </row>
    <row r="57" spans="2:1025" ht="24.95" customHeight="1" x14ac:dyDescent="0.2">
      <c r="B57" s="44"/>
      <c r="C57" s="44"/>
      <c r="D57" s="44"/>
      <c r="E57" s="44"/>
      <c r="F57" s="44"/>
      <c r="G57" s="44"/>
      <c r="H57" s="44"/>
      <c r="I57" s="44"/>
      <c r="J57" s="44"/>
      <c r="K57" s="44"/>
      <c r="L57" s="44"/>
      <c r="M57" s="44"/>
      <c r="N57" s="44"/>
      <c r="O57" s="44"/>
    </row>
    <row r="58" spans="2:1025" ht="24.95" customHeight="1" x14ac:dyDescent="0.2">
      <c r="B58" s="44"/>
      <c r="C58" s="44"/>
      <c r="D58" s="44"/>
      <c r="E58" s="44"/>
      <c r="F58" s="44"/>
      <c r="G58" s="44"/>
      <c r="H58" s="44"/>
      <c r="I58" s="44"/>
      <c r="J58" s="44"/>
      <c r="K58" s="44"/>
      <c r="L58" s="44"/>
      <c r="M58" s="44"/>
      <c r="N58" s="44"/>
      <c r="O58" s="44"/>
    </row>
    <row r="59" spans="2:1025" ht="24.95" customHeight="1" x14ac:dyDescent="0.2">
      <c r="B59" s="44"/>
      <c r="C59" s="44"/>
      <c r="D59" s="44"/>
      <c r="E59" s="44"/>
      <c r="F59" s="44"/>
      <c r="G59" s="44"/>
      <c r="H59" s="44"/>
      <c r="I59" s="44"/>
      <c r="J59" s="44"/>
      <c r="K59" s="44"/>
      <c r="L59" s="44"/>
      <c r="M59" s="44"/>
      <c r="N59" s="44"/>
      <c r="O59" s="44"/>
    </row>
    <row r="60" spans="2:1025" ht="24.95" customHeight="1" x14ac:dyDescent="0.2">
      <c r="B60" s="44"/>
      <c r="C60" s="44"/>
      <c r="D60" s="44"/>
      <c r="E60" s="44"/>
      <c r="F60" s="44"/>
      <c r="G60" s="44"/>
      <c r="H60" s="44"/>
      <c r="I60" s="44"/>
      <c r="J60" s="44"/>
      <c r="K60" s="44"/>
      <c r="L60" s="44"/>
      <c r="M60" s="44"/>
      <c r="N60" s="44"/>
      <c r="O60" s="44"/>
    </row>
    <row r="61" spans="2:1025" ht="24.95" customHeight="1" x14ac:dyDescent="0.2">
      <c r="B61" s="44"/>
      <c r="C61" s="44"/>
      <c r="D61" s="44"/>
      <c r="E61" s="44"/>
      <c r="F61" s="44"/>
      <c r="G61" s="44"/>
      <c r="H61" s="44"/>
      <c r="I61" s="44"/>
      <c r="J61" s="44"/>
      <c r="K61" s="44"/>
      <c r="L61" s="44"/>
      <c r="M61" s="44"/>
      <c r="N61" s="44"/>
      <c r="O61" s="44"/>
    </row>
    <row r="62" spans="2:1025" ht="24.95" customHeight="1" x14ac:dyDescent="0.2">
      <c r="B62" s="44"/>
      <c r="C62" s="44"/>
      <c r="D62" s="44"/>
      <c r="E62" s="44"/>
      <c r="F62" s="44"/>
      <c r="G62" s="44"/>
      <c r="H62" s="44"/>
      <c r="I62" s="44"/>
      <c r="J62" s="44"/>
      <c r="K62" s="44"/>
      <c r="L62" s="44"/>
      <c r="M62" s="44"/>
      <c r="N62" s="44"/>
      <c r="O62" s="44"/>
    </row>
    <row r="63" spans="2:1025" ht="24.95" customHeight="1" x14ac:dyDescent="0.2">
      <c r="B63" s="44"/>
      <c r="C63" s="44"/>
      <c r="D63" s="44"/>
      <c r="E63" s="44"/>
      <c r="F63" s="44"/>
      <c r="G63" s="44"/>
      <c r="H63" s="44"/>
      <c r="I63" s="44"/>
      <c r="J63" s="44"/>
      <c r="K63" s="44"/>
      <c r="L63" s="44"/>
      <c r="M63" s="44"/>
      <c r="N63" s="44"/>
      <c r="O63" s="44"/>
      <c r="P63" s="43"/>
      <c r="Q63" s="43"/>
      <c r="R63" s="47"/>
      <c r="S63" s="43"/>
      <c r="T63" s="43"/>
      <c r="U63" s="43"/>
      <c r="V63" s="43"/>
      <c r="W63" s="43"/>
    </row>
    <row r="64" spans="2:1025" s="43" customFormat="1" ht="24.95" customHeight="1" x14ac:dyDescent="0.2">
      <c r="B64" s="44"/>
      <c r="C64" s="44"/>
      <c r="D64" s="44"/>
      <c r="E64" s="44"/>
      <c r="F64" s="44"/>
      <c r="G64" s="44"/>
      <c r="H64" s="44"/>
      <c r="I64" s="44"/>
      <c r="J64" s="44"/>
      <c r="K64" s="44"/>
      <c r="L64" s="44"/>
      <c r="M64" s="44"/>
      <c r="N64" s="44"/>
      <c r="O64" s="44"/>
      <c r="P64" s="41"/>
      <c r="Q64" s="41"/>
      <c r="R64" s="42"/>
      <c r="S64" s="41"/>
      <c r="T64" s="41"/>
      <c r="U64" s="41"/>
      <c r="V64" s="41"/>
      <c r="W64" s="41"/>
      <c r="AA64" s="41"/>
      <c r="AB64" s="41"/>
      <c r="AC64" s="41"/>
      <c r="AD64" s="41"/>
      <c r="AE64" s="41"/>
      <c r="AF64" s="41"/>
      <c r="AMD64" s="44"/>
      <c r="AME64" s="44"/>
      <c r="AMF64" s="44"/>
      <c r="AMG64" s="44"/>
      <c r="AMH64" s="44"/>
      <c r="AMI64" s="44"/>
      <c r="AMJ64" s="44"/>
      <c r="AMK64" s="44"/>
    </row>
    <row r="65" spans="2:1025" ht="24.95" customHeight="1" x14ac:dyDescent="0.2">
      <c r="B65" s="44"/>
      <c r="C65" s="44"/>
      <c r="D65" s="44"/>
      <c r="E65" s="44"/>
      <c r="F65" s="44"/>
      <c r="G65" s="44"/>
      <c r="H65" s="44"/>
      <c r="I65" s="44"/>
      <c r="J65" s="44"/>
      <c r="K65" s="44"/>
      <c r="L65" s="44"/>
      <c r="M65" s="44"/>
      <c r="N65" s="44"/>
      <c r="O65" s="44"/>
      <c r="P65" s="43"/>
      <c r="Q65" s="43"/>
      <c r="R65" s="47"/>
      <c r="S65" s="43"/>
      <c r="T65" s="43"/>
      <c r="U65" s="43"/>
      <c r="V65" s="43"/>
      <c r="W65" s="43"/>
    </row>
    <row r="66" spans="2:1025" s="43" customFormat="1" ht="24.95" customHeight="1" x14ac:dyDescent="0.2">
      <c r="B66" s="44"/>
      <c r="C66" s="44"/>
      <c r="D66" s="44"/>
      <c r="E66" s="44"/>
      <c r="F66" s="44"/>
      <c r="G66" s="44"/>
      <c r="H66" s="44"/>
      <c r="I66" s="44"/>
      <c r="J66" s="44"/>
      <c r="K66" s="44"/>
      <c r="L66" s="44"/>
      <c r="M66" s="44"/>
      <c r="N66" s="44"/>
      <c r="O66" s="44"/>
      <c r="R66" s="47"/>
      <c r="AMD66" s="44"/>
      <c r="AME66" s="44"/>
      <c r="AMF66" s="44"/>
      <c r="AMG66" s="44"/>
      <c r="AMH66" s="44"/>
      <c r="AMI66" s="44"/>
      <c r="AMJ66" s="44"/>
      <c r="AMK66" s="44"/>
    </row>
    <row r="67" spans="2:1025" s="43" customFormat="1" ht="24.95" customHeight="1" x14ac:dyDescent="0.2">
      <c r="B67" s="44"/>
      <c r="C67" s="44"/>
      <c r="D67" s="44"/>
      <c r="E67" s="44"/>
      <c r="F67" s="44"/>
      <c r="G67" s="44"/>
      <c r="H67" s="44"/>
      <c r="I67" s="44"/>
      <c r="J67" s="44"/>
      <c r="K67" s="44"/>
      <c r="L67" s="44"/>
      <c r="M67" s="44"/>
      <c r="N67" s="44"/>
      <c r="O67" s="44"/>
      <c r="R67" s="47"/>
      <c r="AA67" s="41"/>
      <c r="AB67" s="41"/>
      <c r="AC67" s="41"/>
      <c r="AD67" s="41"/>
      <c r="AE67" s="41"/>
      <c r="AF67" s="41"/>
      <c r="AMD67" s="44"/>
      <c r="AME67" s="44"/>
      <c r="AMF67" s="44"/>
      <c r="AMG67" s="44"/>
      <c r="AMH67" s="44"/>
      <c r="AMI67" s="44"/>
      <c r="AMJ67" s="44"/>
      <c r="AMK67" s="44"/>
    </row>
    <row r="68" spans="2:1025" s="43" customFormat="1" ht="24.95" customHeight="1" x14ac:dyDescent="0.2">
      <c r="B68" s="44"/>
      <c r="C68" s="44"/>
      <c r="D68" s="44"/>
      <c r="E68" s="44"/>
      <c r="F68" s="44"/>
      <c r="G68" s="44"/>
      <c r="H68" s="44"/>
      <c r="I68" s="44"/>
      <c r="J68" s="44"/>
      <c r="K68" s="44"/>
      <c r="L68" s="44"/>
      <c r="M68" s="44"/>
      <c r="N68" s="44"/>
      <c r="O68" s="44"/>
      <c r="R68" s="47"/>
      <c r="AMD68" s="44"/>
      <c r="AME68" s="44"/>
      <c r="AMF68" s="44"/>
      <c r="AMG68" s="44"/>
      <c r="AMH68" s="44"/>
      <c r="AMI68" s="44"/>
      <c r="AMJ68" s="44"/>
      <c r="AMK68" s="44"/>
    </row>
    <row r="69" spans="2:1025" s="43" customFormat="1" ht="24.95" customHeight="1" x14ac:dyDescent="0.2">
      <c r="B69" s="44"/>
      <c r="C69" s="44"/>
      <c r="D69" s="44"/>
      <c r="E69" s="44"/>
      <c r="F69" s="44"/>
      <c r="G69" s="44"/>
      <c r="H69" s="44"/>
      <c r="I69" s="44"/>
      <c r="J69" s="44"/>
      <c r="K69" s="44"/>
      <c r="L69" s="44"/>
      <c r="M69" s="41"/>
      <c r="N69" s="44"/>
      <c r="O69" s="44"/>
      <c r="P69" s="41"/>
      <c r="Q69" s="41"/>
      <c r="R69" s="42"/>
      <c r="S69" s="41"/>
      <c r="T69" s="41"/>
      <c r="U69" s="41"/>
      <c r="V69" s="41"/>
      <c r="W69" s="41"/>
      <c r="AMD69" s="44"/>
      <c r="AME69" s="44"/>
      <c r="AMF69" s="44"/>
      <c r="AMG69" s="44"/>
      <c r="AMH69" s="44"/>
      <c r="AMI69" s="44"/>
      <c r="AMJ69" s="44"/>
      <c r="AMK69" s="44"/>
    </row>
    <row r="70" spans="2:1025" ht="24.95" customHeight="1" x14ac:dyDescent="0.2">
      <c r="AA70" s="43"/>
      <c r="AB70" s="43"/>
      <c r="AC70" s="43"/>
      <c r="AD70" s="43"/>
      <c r="AE70" s="43"/>
      <c r="AF70" s="43"/>
    </row>
    <row r="71" spans="2:1025" ht="24.95" customHeight="1" x14ac:dyDescent="0.2">
      <c r="AA71" s="43"/>
      <c r="AB71" s="43"/>
      <c r="AC71" s="43"/>
      <c r="AD71" s="43"/>
      <c r="AE71" s="43"/>
      <c r="AF71" s="43"/>
    </row>
    <row r="72" spans="2:1025" ht="24.95" customHeight="1" x14ac:dyDescent="0.2"/>
    <row r="73" spans="2:1025" ht="24.95" customHeight="1" x14ac:dyDescent="0.2"/>
    <row r="74" spans="2:1025" ht="24.95" customHeight="1" x14ac:dyDescent="0.2"/>
    <row r="75" spans="2:1025" ht="24.95" customHeight="1" x14ac:dyDescent="0.2"/>
    <row r="76" spans="2:1025" ht="24.95" customHeight="1" x14ac:dyDescent="0.2"/>
    <row r="77" spans="2:1025" ht="24.95" customHeight="1" x14ac:dyDescent="0.2"/>
    <row r="78" spans="2:1025" ht="24.95" customHeight="1" x14ac:dyDescent="0.2"/>
    <row r="79" spans="2:1025" ht="24.95" customHeight="1" x14ac:dyDescent="0.2"/>
    <row r="80" spans="2:1025" ht="24.95" customHeight="1" x14ac:dyDescent="0.2"/>
    <row r="81" spans="6:1025" ht="24.95" customHeight="1" x14ac:dyDescent="0.2"/>
    <row r="82" spans="6:1025" ht="24.95" customHeight="1" x14ac:dyDescent="0.2"/>
    <row r="83" spans="6:1025" ht="24.95" customHeight="1" x14ac:dyDescent="0.2"/>
    <row r="84" spans="6:1025" s="41" customFormat="1" ht="24.95" customHeight="1" x14ac:dyDescent="0.2">
      <c r="F84" s="42"/>
      <c r="L84" s="42"/>
      <c r="R84" s="42"/>
      <c r="Y84" s="43"/>
      <c r="AMD84" s="44"/>
      <c r="AME84" s="44"/>
      <c r="AMF84" s="44"/>
      <c r="AMG84" s="44"/>
      <c r="AMH84" s="44"/>
      <c r="AMI84" s="44"/>
      <c r="AMJ84" s="44"/>
      <c r="AMK84" s="44"/>
    </row>
    <row r="85" spans="6:1025" s="41" customFormat="1" ht="24.95" customHeight="1" x14ac:dyDescent="0.2">
      <c r="F85" s="42"/>
      <c r="L85" s="42"/>
      <c r="R85" s="42"/>
      <c r="Y85" s="43"/>
      <c r="AMD85" s="44"/>
      <c r="AME85" s="44"/>
      <c r="AMF85" s="44"/>
      <c r="AMG85" s="44"/>
      <c r="AMH85" s="44"/>
      <c r="AMI85" s="44"/>
      <c r="AMJ85" s="44"/>
      <c r="AMK85" s="44"/>
    </row>
    <row r="86" spans="6:1025" s="41" customFormat="1" ht="24.95" customHeight="1" x14ac:dyDescent="0.2">
      <c r="F86" s="42"/>
      <c r="L86" s="42"/>
      <c r="R86" s="42"/>
      <c r="Y86" s="43"/>
      <c r="AMD86" s="44"/>
      <c r="AME86" s="44"/>
      <c r="AMF86" s="44"/>
      <c r="AMG86" s="44"/>
      <c r="AMH86" s="44"/>
      <c r="AMI86" s="44"/>
      <c r="AMJ86" s="44"/>
      <c r="AMK86" s="44"/>
    </row>
    <row r="87" spans="6:1025" s="41" customFormat="1" ht="24.95" customHeight="1" x14ac:dyDescent="0.2">
      <c r="F87" s="42"/>
      <c r="L87" s="42"/>
      <c r="R87" s="42"/>
      <c r="Y87" s="43"/>
      <c r="AMD87" s="44"/>
      <c r="AME87" s="44"/>
      <c r="AMF87" s="44"/>
      <c r="AMG87" s="44"/>
      <c r="AMH87" s="44"/>
      <c r="AMI87" s="44"/>
      <c r="AMJ87" s="44"/>
      <c r="AMK87" s="44"/>
    </row>
    <row r="88" spans="6:1025" s="41" customFormat="1" ht="24.95" customHeight="1" x14ac:dyDescent="0.2">
      <c r="F88" s="42"/>
      <c r="L88" s="42"/>
      <c r="R88" s="42"/>
      <c r="Y88" s="43"/>
      <c r="AMD88" s="44"/>
      <c r="AME88" s="44"/>
      <c r="AMF88" s="44"/>
      <c r="AMG88" s="44"/>
      <c r="AMH88" s="44"/>
      <c r="AMI88" s="44"/>
      <c r="AMJ88" s="44"/>
      <c r="AMK88" s="44"/>
    </row>
    <row r="89" spans="6:1025" s="41" customFormat="1" ht="24.95" customHeight="1" x14ac:dyDescent="0.2">
      <c r="F89" s="42"/>
      <c r="L89" s="42"/>
      <c r="R89" s="42"/>
      <c r="Y89" s="43"/>
      <c r="AMD89" s="44"/>
      <c r="AME89" s="44"/>
      <c r="AMF89" s="44"/>
      <c r="AMG89" s="44"/>
      <c r="AMH89" s="44"/>
      <c r="AMI89" s="44"/>
      <c r="AMJ89" s="44"/>
      <c r="AMK89" s="44"/>
    </row>
    <row r="90" spans="6:1025" s="41" customFormat="1" ht="24.95" customHeight="1" x14ac:dyDescent="0.2">
      <c r="F90" s="42"/>
      <c r="L90" s="42"/>
      <c r="R90" s="42"/>
      <c r="Y90" s="43"/>
      <c r="AMD90" s="44"/>
      <c r="AME90" s="44"/>
      <c r="AMF90" s="44"/>
      <c r="AMG90" s="44"/>
      <c r="AMH90" s="44"/>
      <c r="AMI90" s="44"/>
      <c r="AMJ90" s="44"/>
      <c r="AMK90" s="44"/>
    </row>
    <row r="91" spans="6:1025" s="41" customFormat="1" ht="24.95" customHeight="1" x14ac:dyDescent="0.2">
      <c r="F91" s="42"/>
      <c r="L91" s="42"/>
      <c r="R91" s="42"/>
      <c r="Y91" s="43"/>
      <c r="AMD91" s="44"/>
      <c r="AME91" s="44"/>
      <c r="AMF91" s="44"/>
      <c r="AMG91" s="44"/>
      <c r="AMH91" s="44"/>
      <c r="AMI91" s="44"/>
      <c r="AMJ91" s="44"/>
      <c r="AMK91" s="44"/>
    </row>
    <row r="92" spans="6:1025" s="41" customFormat="1" ht="24.95" customHeight="1" x14ac:dyDescent="0.2">
      <c r="F92" s="42"/>
      <c r="L92" s="42"/>
      <c r="R92" s="42"/>
      <c r="Y92" s="43"/>
      <c r="AMD92" s="44"/>
      <c r="AME92" s="44"/>
      <c r="AMF92" s="44"/>
      <c r="AMG92" s="44"/>
      <c r="AMH92" s="44"/>
      <c r="AMI92" s="44"/>
      <c r="AMJ92" s="44"/>
      <c r="AMK92" s="44"/>
    </row>
    <row r="93" spans="6:1025" s="41" customFormat="1" ht="24.95" customHeight="1" x14ac:dyDescent="0.2">
      <c r="F93" s="42"/>
      <c r="L93" s="42"/>
      <c r="R93" s="42"/>
      <c r="Y93" s="43"/>
      <c r="AMD93" s="44"/>
      <c r="AME93" s="44"/>
      <c r="AMF93" s="44"/>
      <c r="AMG93" s="44"/>
      <c r="AMH93" s="44"/>
      <c r="AMI93" s="44"/>
      <c r="AMJ93" s="44"/>
      <c r="AMK93" s="44"/>
    </row>
    <row r="94" spans="6:1025" s="41" customFormat="1" ht="24.95" customHeight="1" x14ac:dyDescent="0.2">
      <c r="F94" s="42"/>
      <c r="L94" s="42"/>
      <c r="R94" s="42"/>
      <c r="Y94" s="43"/>
      <c r="AMD94" s="44"/>
      <c r="AME94" s="44"/>
      <c r="AMF94" s="44"/>
      <c r="AMG94" s="44"/>
      <c r="AMH94" s="44"/>
      <c r="AMI94" s="44"/>
      <c r="AMJ94" s="44"/>
      <c r="AMK94" s="44"/>
    </row>
    <row r="95" spans="6:1025" s="41" customFormat="1" ht="24.95" customHeight="1" x14ac:dyDescent="0.2">
      <c r="F95" s="42"/>
      <c r="L95" s="42"/>
      <c r="R95" s="42"/>
      <c r="Y95" s="43"/>
      <c r="AMD95" s="44"/>
      <c r="AME95" s="44"/>
      <c r="AMF95" s="44"/>
      <c r="AMG95" s="44"/>
      <c r="AMH95" s="44"/>
      <c r="AMI95" s="44"/>
      <c r="AMJ95" s="44"/>
      <c r="AMK95" s="44"/>
    </row>
    <row r="96" spans="6:1025" s="41" customFormat="1" ht="24.95" customHeight="1" x14ac:dyDescent="0.2">
      <c r="F96" s="42"/>
      <c r="L96" s="42"/>
      <c r="R96" s="42"/>
      <c r="Y96" s="43"/>
      <c r="AMD96" s="44"/>
      <c r="AME96" s="44"/>
      <c r="AMF96" s="44"/>
      <c r="AMG96" s="44"/>
      <c r="AMH96" s="44"/>
      <c r="AMI96" s="44"/>
      <c r="AMJ96" s="44"/>
      <c r="AMK96" s="44"/>
    </row>
    <row r="97" spans="6:1025" s="41" customFormat="1" ht="24.95" customHeight="1" x14ac:dyDescent="0.2">
      <c r="F97" s="42"/>
      <c r="L97" s="42"/>
      <c r="R97" s="42"/>
      <c r="Y97" s="43"/>
      <c r="AMD97" s="44"/>
      <c r="AME97" s="44"/>
      <c r="AMF97" s="44"/>
      <c r="AMG97" s="44"/>
      <c r="AMH97" s="44"/>
      <c r="AMI97" s="44"/>
      <c r="AMJ97" s="44"/>
      <c r="AMK97" s="44"/>
    </row>
    <row r="98" spans="6:1025" s="41" customFormat="1" ht="24.95" customHeight="1" x14ac:dyDescent="0.2">
      <c r="F98" s="42"/>
      <c r="L98" s="42"/>
      <c r="R98" s="42"/>
      <c r="Y98" s="43"/>
      <c r="AMD98" s="44"/>
      <c r="AME98" s="44"/>
      <c r="AMF98" s="44"/>
      <c r="AMG98" s="44"/>
      <c r="AMH98" s="44"/>
      <c r="AMI98" s="44"/>
      <c r="AMJ98" s="44"/>
      <c r="AMK98" s="44"/>
    </row>
    <row r="99" spans="6:1025" s="41" customFormat="1" ht="24.95" customHeight="1" x14ac:dyDescent="0.2">
      <c r="F99" s="42"/>
      <c r="L99" s="42"/>
      <c r="R99" s="42"/>
      <c r="Y99" s="43"/>
      <c r="AMD99" s="44"/>
      <c r="AME99" s="44"/>
      <c r="AMF99" s="44"/>
      <c r="AMG99" s="44"/>
      <c r="AMH99" s="44"/>
      <c r="AMI99" s="44"/>
      <c r="AMJ99" s="44"/>
      <c r="AMK99" s="44"/>
    </row>
    <row r="100" spans="6:1025" s="41" customFormat="1" ht="24.95" customHeight="1" x14ac:dyDescent="0.2">
      <c r="F100" s="42"/>
      <c r="L100" s="42"/>
      <c r="R100" s="42"/>
      <c r="Y100" s="43"/>
      <c r="AMD100" s="44"/>
      <c r="AME100" s="44"/>
      <c r="AMF100" s="44"/>
      <c r="AMG100" s="44"/>
      <c r="AMH100" s="44"/>
      <c r="AMI100" s="44"/>
      <c r="AMJ100" s="44"/>
      <c r="AMK100" s="44"/>
    </row>
    <row r="101" spans="6:1025" s="41" customFormat="1" ht="24.95" customHeight="1" x14ac:dyDescent="0.2">
      <c r="F101" s="42"/>
      <c r="L101" s="42"/>
      <c r="R101" s="42"/>
      <c r="Y101" s="43"/>
      <c r="AMD101" s="44"/>
      <c r="AME101" s="44"/>
      <c r="AMF101" s="44"/>
      <c r="AMG101" s="44"/>
      <c r="AMH101" s="44"/>
      <c r="AMI101" s="44"/>
      <c r="AMJ101" s="44"/>
      <c r="AMK101" s="44"/>
    </row>
    <row r="102" spans="6:1025" s="41" customFormat="1" ht="24.95" customHeight="1" x14ac:dyDescent="0.2">
      <c r="F102" s="42"/>
      <c r="L102" s="42"/>
      <c r="R102" s="42"/>
      <c r="Y102" s="43"/>
      <c r="AMD102" s="44"/>
      <c r="AME102" s="44"/>
      <c r="AMF102" s="44"/>
      <c r="AMG102" s="44"/>
      <c r="AMH102" s="44"/>
      <c r="AMI102" s="44"/>
      <c r="AMJ102" s="44"/>
      <c r="AMK102" s="44"/>
    </row>
    <row r="103" spans="6:1025" s="41" customFormat="1" ht="24.95" customHeight="1" x14ac:dyDescent="0.2">
      <c r="F103" s="42"/>
      <c r="L103" s="42"/>
      <c r="R103" s="42"/>
      <c r="Y103" s="43"/>
      <c r="AMD103" s="44"/>
      <c r="AME103" s="44"/>
      <c r="AMF103" s="44"/>
      <c r="AMG103" s="44"/>
      <c r="AMH103" s="44"/>
      <c r="AMI103" s="44"/>
      <c r="AMJ103" s="44"/>
      <c r="AMK103" s="44"/>
    </row>
    <row r="104" spans="6:1025" s="41" customFormat="1" ht="24.95" customHeight="1" x14ac:dyDescent="0.2">
      <c r="F104" s="42"/>
      <c r="L104" s="42"/>
      <c r="R104" s="42"/>
      <c r="Y104" s="43"/>
      <c r="AMD104" s="44"/>
      <c r="AME104" s="44"/>
      <c r="AMF104" s="44"/>
      <c r="AMG104" s="44"/>
      <c r="AMH104" s="44"/>
      <c r="AMI104" s="44"/>
      <c r="AMJ104" s="44"/>
      <c r="AMK104" s="44"/>
    </row>
    <row r="105" spans="6:1025" s="41" customFormat="1" ht="24.95" customHeight="1" x14ac:dyDescent="0.2">
      <c r="F105" s="42"/>
      <c r="L105" s="42"/>
      <c r="R105" s="42"/>
      <c r="Y105" s="43"/>
      <c r="AMD105" s="44"/>
      <c r="AME105" s="44"/>
      <c r="AMF105" s="44"/>
      <c r="AMG105" s="44"/>
      <c r="AMH105" s="44"/>
      <c r="AMI105" s="44"/>
      <c r="AMJ105" s="44"/>
      <c r="AMK105" s="44"/>
    </row>
    <row r="106" spans="6:1025" s="41" customFormat="1" ht="24.95" customHeight="1" x14ac:dyDescent="0.2">
      <c r="F106" s="42"/>
      <c r="L106" s="42"/>
      <c r="R106" s="42"/>
      <c r="Y106" s="43"/>
      <c r="AMD106" s="44"/>
      <c r="AME106" s="44"/>
      <c r="AMF106" s="44"/>
      <c r="AMG106" s="44"/>
      <c r="AMH106" s="44"/>
      <c r="AMI106" s="44"/>
      <c r="AMJ106" s="44"/>
      <c r="AMK106" s="44"/>
    </row>
    <row r="107" spans="6:1025" s="41" customFormat="1" ht="24.95" customHeight="1" x14ac:dyDescent="0.2">
      <c r="F107" s="42"/>
      <c r="L107" s="42"/>
      <c r="R107" s="42"/>
      <c r="Y107" s="43"/>
      <c r="AMD107" s="44"/>
      <c r="AME107" s="44"/>
      <c r="AMF107" s="44"/>
      <c r="AMG107" s="44"/>
      <c r="AMH107" s="44"/>
      <c r="AMI107" s="44"/>
      <c r="AMJ107" s="44"/>
      <c r="AMK107" s="44"/>
    </row>
    <row r="108" spans="6:1025" s="41" customFormat="1" ht="24.95" customHeight="1" x14ac:dyDescent="0.2">
      <c r="F108" s="42"/>
      <c r="L108" s="42"/>
      <c r="R108" s="42"/>
      <c r="Y108" s="43"/>
      <c r="AMD108" s="44"/>
      <c r="AME108" s="44"/>
      <c r="AMF108" s="44"/>
      <c r="AMG108" s="44"/>
      <c r="AMH108" s="44"/>
      <c r="AMI108" s="44"/>
      <c r="AMJ108" s="44"/>
      <c r="AMK108" s="44"/>
    </row>
    <row r="109" spans="6:1025" s="41" customFormat="1" ht="24.95" customHeight="1" x14ac:dyDescent="0.2">
      <c r="F109" s="42"/>
      <c r="L109" s="42"/>
      <c r="R109" s="42"/>
      <c r="Y109" s="43"/>
      <c r="AMD109" s="44"/>
      <c r="AME109" s="44"/>
      <c r="AMF109" s="44"/>
      <c r="AMG109" s="44"/>
      <c r="AMH109" s="44"/>
      <c r="AMI109" s="44"/>
      <c r="AMJ109" s="44"/>
      <c r="AMK109" s="44"/>
    </row>
    <row r="110" spans="6:1025" s="41" customFormat="1" ht="24.95" customHeight="1" x14ac:dyDescent="0.2">
      <c r="F110" s="42"/>
      <c r="L110" s="42"/>
      <c r="R110" s="42"/>
      <c r="Y110" s="43"/>
      <c r="AMD110" s="44"/>
      <c r="AME110" s="44"/>
      <c r="AMF110" s="44"/>
      <c r="AMG110" s="44"/>
      <c r="AMH110" s="44"/>
      <c r="AMI110" s="44"/>
      <c r="AMJ110" s="44"/>
      <c r="AMK110" s="44"/>
    </row>
    <row r="111" spans="6:1025" s="41" customFormat="1" ht="24.95" customHeight="1" x14ac:dyDescent="0.2">
      <c r="F111" s="42"/>
      <c r="L111" s="42"/>
      <c r="R111" s="42"/>
      <c r="Y111" s="43"/>
      <c r="AMD111" s="44"/>
      <c r="AME111" s="44"/>
      <c r="AMF111" s="44"/>
      <c r="AMG111" s="44"/>
      <c r="AMH111" s="44"/>
      <c r="AMI111" s="44"/>
      <c r="AMJ111" s="44"/>
      <c r="AMK111" s="44"/>
    </row>
    <row r="112" spans="6:1025" s="41" customFormat="1" ht="24.95" customHeight="1" x14ac:dyDescent="0.2">
      <c r="F112" s="42"/>
      <c r="L112" s="42"/>
      <c r="R112" s="42"/>
      <c r="Y112" s="43"/>
      <c r="AMD112" s="44"/>
      <c r="AME112" s="44"/>
      <c r="AMF112" s="44"/>
      <c r="AMG112" s="44"/>
      <c r="AMH112" s="44"/>
      <c r="AMI112" s="44"/>
      <c r="AMJ112" s="44"/>
      <c r="AMK112" s="44"/>
    </row>
    <row r="113" spans="6:1025" s="41" customFormat="1" ht="24.95" customHeight="1" x14ac:dyDescent="0.2">
      <c r="F113" s="42"/>
      <c r="L113" s="42"/>
      <c r="R113" s="42"/>
      <c r="Y113" s="43"/>
      <c r="AMD113" s="44"/>
      <c r="AME113" s="44"/>
      <c r="AMF113" s="44"/>
      <c r="AMG113" s="44"/>
      <c r="AMH113" s="44"/>
      <c r="AMI113" s="44"/>
      <c r="AMJ113" s="44"/>
      <c r="AMK113" s="44"/>
    </row>
    <row r="114" spans="6:1025" s="41" customFormat="1" ht="24.95" customHeight="1" x14ac:dyDescent="0.2">
      <c r="F114" s="42"/>
      <c r="L114" s="42"/>
      <c r="R114" s="42"/>
      <c r="Y114" s="43"/>
      <c r="AMD114" s="44"/>
      <c r="AME114" s="44"/>
      <c r="AMF114" s="44"/>
      <c r="AMG114" s="44"/>
      <c r="AMH114" s="44"/>
      <c r="AMI114" s="44"/>
      <c r="AMJ114" s="44"/>
      <c r="AMK114" s="44"/>
    </row>
    <row r="115" spans="6:1025" s="41" customFormat="1" ht="24.95" customHeight="1" x14ac:dyDescent="0.2">
      <c r="F115" s="42"/>
      <c r="L115" s="42"/>
      <c r="R115" s="42"/>
      <c r="Y115" s="43"/>
      <c r="AMD115" s="44"/>
      <c r="AME115" s="44"/>
      <c r="AMF115" s="44"/>
      <c r="AMG115" s="44"/>
      <c r="AMH115" s="44"/>
      <c r="AMI115" s="44"/>
      <c r="AMJ115" s="44"/>
      <c r="AMK115" s="44"/>
    </row>
    <row r="116" spans="6:1025" s="41" customFormat="1" ht="24.95" customHeight="1" x14ac:dyDescent="0.2">
      <c r="F116" s="42"/>
      <c r="L116" s="42"/>
      <c r="R116" s="42"/>
      <c r="Y116" s="43"/>
      <c r="AMD116" s="44"/>
      <c r="AME116" s="44"/>
      <c r="AMF116" s="44"/>
      <c r="AMG116" s="44"/>
      <c r="AMH116" s="44"/>
      <c r="AMI116" s="44"/>
      <c r="AMJ116" s="44"/>
      <c r="AMK116" s="44"/>
    </row>
    <row r="117" spans="6:1025" s="41" customFormat="1" ht="24.95" customHeight="1" x14ac:dyDescent="0.2">
      <c r="F117" s="42"/>
      <c r="L117" s="42"/>
      <c r="R117" s="42"/>
      <c r="Y117" s="43"/>
      <c r="AMD117" s="44"/>
      <c r="AME117" s="44"/>
      <c r="AMF117" s="44"/>
      <c r="AMG117" s="44"/>
      <c r="AMH117" s="44"/>
      <c r="AMI117" s="44"/>
      <c r="AMJ117" s="44"/>
      <c r="AMK117" s="44"/>
    </row>
    <row r="118" spans="6:1025" s="41" customFormat="1" ht="24.95" customHeight="1" x14ac:dyDescent="0.2">
      <c r="F118" s="42"/>
      <c r="L118" s="42"/>
      <c r="R118" s="42"/>
      <c r="Y118" s="43"/>
      <c r="AMD118" s="44"/>
      <c r="AME118" s="44"/>
      <c r="AMF118" s="44"/>
      <c r="AMG118" s="44"/>
      <c r="AMH118" s="44"/>
      <c r="AMI118" s="44"/>
      <c r="AMJ118" s="44"/>
      <c r="AMK118" s="44"/>
    </row>
    <row r="119" spans="6:1025" s="41" customFormat="1" ht="24.95" customHeight="1" x14ac:dyDescent="0.2">
      <c r="F119" s="42"/>
      <c r="L119" s="42"/>
      <c r="R119" s="42"/>
      <c r="Y119" s="43"/>
      <c r="AMD119" s="44"/>
      <c r="AME119" s="44"/>
      <c r="AMF119" s="44"/>
      <c r="AMG119" s="44"/>
      <c r="AMH119" s="44"/>
      <c r="AMI119" s="44"/>
      <c r="AMJ119" s="44"/>
      <c r="AMK119" s="44"/>
    </row>
    <row r="120" spans="6:1025" s="41" customFormat="1" ht="24.95" customHeight="1" x14ac:dyDescent="0.2">
      <c r="F120" s="42"/>
      <c r="L120" s="42"/>
      <c r="R120" s="42"/>
      <c r="Y120" s="43"/>
      <c r="AMD120" s="44"/>
      <c r="AME120" s="44"/>
      <c r="AMF120" s="44"/>
      <c r="AMG120" s="44"/>
      <c r="AMH120" s="44"/>
      <c r="AMI120" s="44"/>
      <c r="AMJ120" s="44"/>
      <c r="AMK120" s="44"/>
    </row>
    <row r="121" spans="6:1025" s="41" customFormat="1" ht="24.95" customHeight="1" x14ac:dyDescent="0.2">
      <c r="F121" s="42"/>
      <c r="L121" s="42"/>
      <c r="R121" s="42"/>
      <c r="Y121" s="43"/>
      <c r="AMD121" s="44"/>
      <c r="AME121" s="44"/>
      <c r="AMF121" s="44"/>
      <c r="AMG121" s="44"/>
      <c r="AMH121" s="44"/>
      <c r="AMI121" s="44"/>
      <c r="AMJ121" s="44"/>
      <c r="AMK121" s="44"/>
    </row>
    <row r="122" spans="6:1025" s="41" customFormat="1" ht="24.95" customHeight="1" x14ac:dyDescent="0.2">
      <c r="F122" s="42"/>
      <c r="L122" s="42"/>
      <c r="R122" s="42"/>
      <c r="Y122" s="43"/>
      <c r="AMD122" s="44"/>
      <c r="AME122" s="44"/>
      <c r="AMF122" s="44"/>
      <c r="AMG122" s="44"/>
      <c r="AMH122" s="44"/>
      <c r="AMI122" s="44"/>
      <c r="AMJ122" s="44"/>
      <c r="AMK122" s="44"/>
    </row>
    <row r="123" spans="6:1025" s="41" customFormat="1" ht="24.95" customHeight="1" x14ac:dyDescent="0.2">
      <c r="F123" s="42"/>
      <c r="L123" s="42"/>
      <c r="R123" s="42"/>
      <c r="Y123" s="43"/>
      <c r="AMD123" s="44"/>
      <c r="AME123" s="44"/>
      <c r="AMF123" s="44"/>
      <c r="AMG123" s="44"/>
      <c r="AMH123" s="44"/>
      <c r="AMI123" s="44"/>
      <c r="AMJ123" s="44"/>
      <c r="AMK123" s="44"/>
    </row>
    <row r="124" spans="6:1025" s="41" customFormat="1" ht="24.95" customHeight="1" x14ac:dyDescent="0.2">
      <c r="F124" s="42"/>
      <c r="L124" s="42"/>
      <c r="R124" s="42"/>
      <c r="Y124" s="43"/>
      <c r="AMD124" s="44"/>
      <c r="AME124" s="44"/>
      <c r="AMF124" s="44"/>
      <c r="AMG124" s="44"/>
      <c r="AMH124" s="44"/>
      <c r="AMI124" s="44"/>
      <c r="AMJ124" s="44"/>
      <c r="AMK124" s="44"/>
    </row>
    <row r="125" spans="6:1025" s="41" customFormat="1" ht="24.95" customHeight="1" x14ac:dyDescent="0.2">
      <c r="F125" s="42"/>
      <c r="L125" s="42"/>
      <c r="R125" s="42"/>
      <c r="Y125" s="43"/>
      <c r="AMD125" s="44"/>
      <c r="AME125" s="44"/>
      <c r="AMF125" s="44"/>
      <c r="AMG125" s="44"/>
      <c r="AMH125" s="44"/>
      <c r="AMI125" s="44"/>
      <c r="AMJ125" s="44"/>
      <c r="AMK125" s="44"/>
    </row>
    <row r="126" spans="6:1025" s="41" customFormat="1" ht="24.95" customHeight="1" x14ac:dyDescent="0.2">
      <c r="F126" s="42"/>
      <c r="L126" s="42"/>
      <c r="R126" s="42"/>
      <c r="Y126" s="43"/>
      <c r="AMD126" s="44"/>
      <c r="AME126" s="44"/>
      <c r="AMF126" s="44"/>
      <c r="AMG126" s="44"/>
      <c r="AMH126" s="44"/>
      <c r="AMI126" s="44"/>
      <c r="AMJ126" s="44"/>
      <c r="AMK126" s="44"/>
    </row>
    <row r="127" spans="6:1025" s="41" customFormat="1" ht="24.95" customHeight="1" x14ac:dyDescent="0.2">
      <c r="F127" s="42"/>
      <c r="L127" s="42"/>
      <c r="R127" s="42"/>
      <c r="Y127" s="43"/>
      <c r="AMD127" s="44"/>
      <c r="AME127" s="44"/>
      <c r="AMF127" s="44"/>
      <c r="AMG127" s="44"/>
      <c r="AMH127" s="44"/>
      <c r="AMI127" s="44"/>
      <c r="AMJ127" s="44"/>
      <c r="AMK127" s="44"/>
    </row>
    <row r="128" spans="6:1025" s="41" customFormat="1" ht="24.95" customHeight="1" x14ac:dyDescent="0.2">
      <c r="F128" s="42"/>
      <c r="L128" s="42"/>
      <c r="R128" s="42"/>
      <c r="Y128" s="43"/>
      <c r="AMD128" s="44"/>
      <c r="AME128" s="44"/>
      <c r="AMF128" s="44"/>
      <c r="AMG128" s="44"/>
      <c r="AMH128" s="44"/>
      <c r="AMI128" s="44"/>
      <c r="AMJ128" s="44"/>
      <c r="AMK128" s="44"/>
    </row>
    <row r="129" spans="6:1025" s="41" customFormat="1" ht="24.95" customHeight="1" x14ac:dyDescent="0.2">
      <c r="F129" s="42"/>
      <c r="L129" s="42"/>
      <c r="R129" s="42"/>
      <c r="Y129" s="43"/>
      <c r="AMD129" s="44"/>
      <c r="AME129" s="44"/>
      <c r="AMF129" s="44"/>
      <c r="AMG129" s="44"/>
      <c r="AMH129" s="44"/>
      <c r="AMI129" s="44"/>
      <c r="AMJ129" s="44"/>
      <c r="AMK129" s="44"/>
    </row>
    <row r="130" spans="6:1025" s="41" customFormat="1" ht="24.95" customHeight="1" x14ac:dyDescent="0.2">
      <c r="F130" s="42"/>
      <c r="L130" s="42"/>
      <c r="R130" s="42"/>
      <c r="Y130" s="43"/>
      <c r="AMD130" s="44"/>
      <c r="AME130" s="44"/>
      <c r="AMF130" s="44"/>
      <c r="AMG130" s="44"/>
      <c r="AMH130" s="44"/>
      <c r="AMI130" s="44"/>
      <c r="AMJ130" s="44"/>
      <c r="AMK130" s="44"/>
    </row>
    <row r="131" spans="6:1025" s="41" customFormat="1" ht="24.95" customHeight="1" x14ac:dyDescent="0.2">
      <c r="F131" s="42"/>
      <c r="L131" s="42"/>
      <c r="R131" s="42"/>
      <c r="Y131" s="43"/>
      <c r="AMD131" s="44"/>
      <c r="AME131" s="44"/>
      <c r="AMF131" s="44"/>
      <c r="AMG131" s="44"/>
      <c r="AMH131" s="44"/>
      <c r="AMI131" s="44"/>
      <c r="AMJ131" s="44"/>
      <c r="AMK131" s="44"/>
    </row>
    <row r="132" spans="6:1025" s="41" customFormat="1" ht="24.95" customHeight="1" x14ac:dyDescent="0.2">
      <c r="F132" s="42"/>
      <c r="L132" s="42"/>
      <c r="R132" s="42"/>
      <c r="Y132" s="43"/>
      <c r="AMD132" s="44"/>
      <c r="AME132" s="44"/>
      <c r="AMF132" s="44"/>
      <c r="AMG132" s="44"/>
      <c r="AMH132" s="44"/>
      <c r="AMI132" s="44"/>
      <c r="AMJ132" s="44"/>
      <c r="AMK132" s="44"/>
    </row>
    <row r="133" spans="6:1025" s="41" customFormat="1" ht="24.95" customHeight="1" x14ac:dyDescent="0.2">
      <c r="F133" s="42"/>
      <c r="L133" s="42"/>
      <c r="R133" s="42"/>
      <c r="Y133" s="43"/>
      <c r="AMD133" s="44"/>
      <c r="AME133" s="44"/>
      <c r="AMF133" s="44"/>
      <c r="AMG133" s="44"/>
      <c r="AMH133" s="44"/>
      <c r="AMI133" s="44"/>
      <c r="AMJ133" s="44"/>
      <c r="AMK133" s="44"/>
    </row>
    <row r="134" spans="6:1025" s="41" customFormat="1" ht="24.95" customHeight="1" x14ac:dyDescent="0.2">
      <c r="F134" s="42"/>
      <c r="L134" s="42"/>
      <c r="R134" s="42"/>
      <c r="Y134" s="43"/>
      <c r="AMD134" s="44"/>
      <c r="AME134" s="44"/>
      <c r="AMF134" s="44"/>
      <c r="AMG134" s="44"/>
      <c r="AMH134" s="44"/>
      <c r="AMI134" s="44"/>
      <c r="AMJ134" s="44"/>
      <c r="AMK134" s="44"/>
    </row>
    <row r="135" spans="6:1025" s="41" customFormat="1" ht="24.95" customHeight="1" x14ac:dyDescent="0.2">
      <c r="F135" s="42"/>
      <c r="L135" s="42"/>
      <c r="R135" s="42"/>
      <c r="Y135" s="43"/>
      <c r="AMD135" s="44"/>
      <c r="AME135" s="44"/>
      <c r="AMF135" s="44"/>
      <c r="AMG135" s="44"/>
      <c r="AMH135" s="44"/>
      <c r="AMI135" s="44"/>
      <c r="AMJ135" s="44"/>
      <c r="AMK135" s="44"/>
    </row>
    <row r="136" spans="6:1025" s="41" customFormat="1" ht="24.95" customHeight="1" x14ac:dyDescent="0.2">
      <c r="F136" s="42"/>
      <c r="L136" s="42"/>
      <c r="R136" s="42"/>
      <c r="Y136" s="43"/>
      <c r="AMD136" s="44"/>
      <c r="AME136" s="44"/>
      <c r="AMF136" s="44"/>
      <c r="AMG136" s="44"/>
      <c r="AMH136" s="44"/>
      <c r="AMI136" s="44"/>
      <c r="AMJ136" s="44"/>
      <c r="AMK136" s="44"/>
    </row>
    <row r="137" spans="6:1025" s="41" customFormat="1" ht="24.95" customHeight="1" x14ac:dyDescent="0.2">
      <c r="F137" s="42"/>
      <c r="L137" s="42"/>
      <c r="R137" s="42"/>
      <c r="Y137" s="43"/>
      <c r="AMD137" s="44"/>
      <c r="AME137" s="44"/>
      <c r="AMF137" s="44"/>
      <c r="AMG137" s="44"/>
      <c r="AMH137" s="44"/>
      <c r="AMI137" s="44"/>
      <c r="AMJ137" s="44"/>
      <c r="AMK137" s="44"/>
    </row>
    <row r="138" spans="6:1025" s="41" customFormat="1" ht="24.95" customHeight="1" x14ac:dyDescent="0.2">
      <c r="F138" s="42"/>
      <c r="L138" s="42"/>
      <c r="R138" s="42"/>
      <c r="Y138" s="43"/>
      <c r="AMD138" s="44"/>
      <c r="AME138" s="44"/>
      <c r="AMF138" s="44"/>
      <c r="AMG138" s="44"/>
      <c r="AMH138" s="44"/>
      <c r="AMI138" s="44"/>
      <c r="AMJ138" s="44"/>
      <c r="AMK138" s="44"/>
    </row>
    <row r="139" spans="6:1025" s="41" customFormat="1" ht="24.95" customHeight="1" x14ac:dyDescent="0.2">
      <c r="F139" s="42"/>
      <c r="L139" s="42"/>
      <c r="R139" s="42"/>
      <c r="Y139" s="43"/>
      <c r="AMD139" s="44"/>
      <c r="AME139" s="44"/>
      <c r="AMF139" s="44"/>
      <c r="AMG139" s="44"/>
      <c r="AMH139" s="44"/>
      <c r="AMI139" s="44"/>
      <c r="AMJ139" s="44"/>
      <c r="AMK139" s="44"/>
    </row>
    <row r="140" spans="6:1025" s="41" customFormat="1" ht="24.95" customHeight="1" x14ac:dyDescent="0.2">
      <c r="F140" s="42"/>
      <c r="L140" s="42"/>
      <c r="R140" s="42"/>
      <c r="Y140" s="43"/>
      <c r="AMD140" s="44"/>
      <c r="AME140" s="44"/>
      <c r="AMF140" s="44"/>
      <c r="AMG140" s="44"/>
      <c r="AMH140" s="44"/>
      <c r="AMI140" s="44"/>
      <c r="AMJ140" s="44"/>
      <c r="AMK140" s="44"/>
    </row>
    <row r="141" spans="6:1025" s="41" customFormat="1" ht="24.95" customHeight="1" x14ac:dyDescent="0.2">
      <c r="F141" s="42"/>
      <c r="L141" s="42"/>
      <c r="R141" s="42"/>
      <c r="Y141" s="43"/>
      <c r="AMD141" s="44"/>
      <c r="AME141" s="44"/>
      <c r="AMF141" s="44"/>
      <c r="AMG141" s="44"/>
      <c r="AMH141" s="44"/>
      <c r="AMI141" s="44"/>
      <c r="AMJ141" s="44"/>
      <c r="AMK141" s="44"/>
    </row>
    <row r="142" spans="6:1025" s="41" customFormat="1" ht="24.95" customHeight="1" x14ac:dyDescent="0.2">
      <c r="F142" s="42"/>
      <c r="L142" s="42"/>
      <c r="R142" s="42"/>
      <c r="Y142" s="43"/>
      <c r="AMD142" s="44"/>
      <c r="AME142" s="44"/>
      <c r="AMF142" s="44"/>
      <c r="AMG142" s="44"/>
      <c r="AMH142" s="44"/>
      <c r="AMI142" s="44"/>
      <c r="AMJ142" s="44"/>
      <c r="AMK142" s="44"/>
    </row>
    <row r="143" spans="6:1025" s="41" customFormat="1" ht="24.95" customHeight="1" x14ac:dyDescent="0.2">
      <c r="F143" s="42"/>
      <c r="L143" s="42"/>
      <c r="R143" s="42"/>
      <c r="Y143" s="43"/>
      <c r="AMD143" s="44"/>
      <c r="AME143" s="44"/>
      <c r="AMF143" s="44"/>
      <c r="AMG143" s="44"/>
      <c r="AMH143" s="44"/>
      <c r="AMI143" s="44"/>
      <c r="AMJ143" s="44"/>
      <c r="AMK143" s="44"/>
    </row>
    <row r="144" spans="6:1025" s="41" customFormat="1" ht="24.95" customHeight="1" x14ac:dyDescent="0.2">
      <c r="F144" s="42"/>
      <c r="L144" s="42"/>
      <c r="R144" s="42"/>
      <c r="Y144" s="43"/>
      <c r="AMD144" s="44"/>
      <c r="AME144" s="44"/>
      <c r="AMF144" s="44"/>
      <c r="AMG144" s="44"/>
      <c r="AMH144" s="44"/>
      <c r="AMI144" s="44"/>
      <c r="AMJ144" s="44"/>
      <c r="AMK144" s="44"/>
    </row>
    <row r="145" spans="6:1025" s="41" customFormat="1" ht="24.95" customHeight="1" x14ac:dyDescent="0.2">
      <c r="F145" s="42"/>
      <c r="L145" s="42"/>
      <c r="R145" s="42"/>
      <c r="Y145" s="43"/>
      <c r="AMD145" s="44"/>
      <c r="AME145" s="44"/>
      <c r="AMF145" s="44"/>
      <c r="AMG145" s="44"/>
      <c r="AMH145" s="44"/>
      <c r="AMI145" s="44"/>
      <c r="AMJ145" s="44"/>
      <c r="AMK145" s="44"/>
    </row>
    <row r="146" spans="6:1025" s="41" customFormat="1" ht="24.95" customHeight="1" x14ac:dyDescent="0.2">
      <c r="F146" s="42"/>
      <c r="L146" s="42"/>
      <c r="R146" s="42"/>
      <c r="Y146" s="43"/>
      <c r="AMD146" s="44"/>
      <c r="AME146" s="44"/>
      <c r="AMF146" s="44"/>
      <c r="AMG146" s="44"/>
      <c r="AMH146" s="44"/>
      <c r="AMI146" s="44"/>
      <c r="AMJ146" s="44"/>
      <c r="AMK146" s="44"/>
    </row>
    <row r="147" spans="6:1025" s="41" customFormat="1" ht="24.95" customHeight="1" x14ac:dyDescent="0.2">
      <c r="F147" s="42"/>
      <c r="L147" s="42"/>
      <c r="R147" s="42"/>
      <c r="Y147" s="43"/>
      <c r="AMD147" s="44"/>
      <c r="AME147" s="44"/>
      <c r="AMF147" s="44"/>
      <c r="AMG147" s="44"/>
      <c r="AMH147" s="44"/>
      <c r="AMI147" s="44"/>
      <c r="AMJ147" s="44"/>
      <c r="AMK147" s="44"/>
    </row>
    <row r="148" spans="6:1025" s="41" customFormat="1" ht="24.95" customHeight="1" x14ac:dyDescent="0.2">
      <c r="F148" s="42"/>
      <c r="L148" s="42"/>
      <c r="R148" s="42"/>
      <c r="Y148" s="43"/>
      <c r="AMD148" s="44"/>
      <c r="AME148" s="44"/>
      <c r="AMF148" s="44"/>
      <c r="AMG148" s="44"/>
      <c r="AMH148" s="44"/>
      <c r="AMI148" s="44"/>
      <c r="AMJ148" s="44"/>
      <c r="AMK148" s="44"/>
    </row>
    <row r="149" spans="6:1025" s="41" customFormat="1" ht="24.95" customHeight="1" x14ac:dyDescent="0.2">
      <c r="F149" s="42"/>
      <c r="L149" s="42"/>
      <c r="R149" s="42"/>
      <c r="Y149" s="43"/>
      <c r="AMD149" s="44"/>
      <c r="AME149" s="44"/>
      <c r="AMF149" s="44"/>
      <c r="AMG149" s="44"/>
      <c r="AMH149" s="44"/>
      <c r="AMI149" s="44"/>
      <c r="AMJ149" s="44"/>
      <c r="AMK149" s="44"/>
    </row>
    <row r="150" spans="6:1025" s="41" customFormat="1" ht="24.95" customHeight="1" x14ac:dyDescent="0.2">
      <c r="F150" s="42"/>
      <c r="L150" s="42"/>
      <c r="R150" s="42"/>
      <c r="Y150" s="43"/>
      <c r="AMD150" s="44"/>
      <c r="AME150" s="44"/>
      <c r="AMF150" s="44"/>
      <c r="AMG150" s="44"/>
      <c r="AMH150" s="44"/>
      <c r="AMI150" s="44"/>
      <c r="AMJ150" s="44"/>
      <c r="AMK150" s="44"/>
    </row>
    <row r="151" spans="6:1025" s="41" customFormat="1" ht="24.95" customHeight="1" x14ac:dyDescent="0.2">
      <c r="F151" s="42"/>
      <c r="L151" s="42"/>
      <c r="R151" s="42"/>
      <c r="Y151" s="43"/>
      <c r="AMD151" s="44"/>
      <c r="AME151" s="44"/>
      <c r="AMF151" s="44"/>
      <c r="AMG151" s="44"/>
      <c r="AMH151" s="44"/>
      <c r="AMI151" s="44"/>
      <c r="AMJ151" s="44"/>
      <c r="AMK151" s="44"/>
    </row>
    <row r="152" spans="6:1025" s="41" customFormat="1" ht="24.95" customHeight="1" x14ac:dyDescent="0.2">
      <c r="F152" s="42"/>
      <c r="L152" s="42"/>
      <c r="R152" s="42"/>
      <c r="Y152" s="43"/>
      <c r="AMD152" s="44"/>
      <c r="AME152" s="44"/>
      <c r="AMF152" s="44"/>
      <c r="AMG152" s="44"/>
      <c r="AMH152" s="44"/>
      <c r="AMI152" s="44"/>
      <c r="AMJ152" s="44"/>
      <c r="AMK152" s="44"/>
    </row>
    <row r="153" spans="6:1025" s="41" customFormat="1" ht="24.95" customHeight="1" x14ac:dyDescent="0.2">
      <c r="F153" s="42"/>
      <c r="L153" s="42"/>
      <c r="R153" s="42"/>
      <c r="Y153" s="43"/>
      <c r="AMD153" s="44"/>
      <c r="AME153" s="44"/>
      <c r="AMF153" s="44"/>
      <c r="AMG153" s="44"/>
      <c r="AMH153" s="44"/>
      <c r="AMI153" s="44"/>
      <c r="AMJ153" s="44"/>
      <c r="AMK153" s="44"/>
    </row>
    <row r="154" spans="6:1025" s="41" customFormat="1" ht="24.95" customHeight="1" x14ac:dyDescent="0.2">
      <c r="F154" s="42"/>
      <c r="L154" s="42"/>
      <c r="R154" s="42"/>
      <c r="Y154" s="43"/>
      <c r="AMD154" s="44"/>
      <c r="AME154" s="44"/>
      <c r="AMF154" s="44"/>
      <c r="AMG154" s="44"/>
      <c r="AMH154" s="44"/>
      <c r="AMI154" s="44"/>
      <c r="AMJ154" s="44"/>
      <c r="AMK154" s="44"/>
    </row>
    <row r="155" spans="6:1025" s="41" customFormat="1" ht="24.95" customHeight="1" x14ac:dyDescent="0.2">
      <c r="F155" s="42"/>
      <c r="L155" s="42"/>
      <c r="R155" s="42"/>
      <c r="Y155" s="43"/>
      <c r="AMD155" s="44"/>
      <c r="AME155" s="44"/>
      <c r="AMF155" s="44"/>
      <c r="AMG155" s="44"/>
      <c r="AMH155" s="44"/>
      <c r="AMI155" s="44"/>
      <c r="AMJ155" s="44"/>
      <c r="AMK155" s="44"/>
    </row>
    <row r="156" spans="6:1025" s="41" customFormat="1" ht="24.95" customHeight="1" x14ac:dyDescent="0.2">
      <c r="F156" s="42"/>
      <c r="L156" s="42"/>
      <c r="R156" s="42"/>
      <c r="Y156" s="43"/>
      <c r="AMD156" s="44"/>
      <c r="AME156" s="44"/>
      <c r="AMF156" s="44"/>
      <c r="AMG156" s="44"/>
      <c r="AMH156" s="44"/>
      <c r="AMI156" s="44"/>
      <c r="AMJ156" s="44"/>
      <c r="AMK156" s="44"/>
    </row>
    <row r="157" spans="6:1025" s="41" customFormat="1" ht="24.95" customHeight="1" x14ac:dyDescent="0.2">
      <c r="F157" s="42"/>
      <c r="L157" s="42"/>
      <c r="R157" s="42"/>
      <c r="Y157" s="43"/>
      <c r="AMD157" s="44"/>
      <c r="AME157" s="44"/>
      <c r="AMF157" s="44"/>
      <c r="AMG157" s="44"/>
      <c r="AMH157" s="44"/>
      <c r="AMI157" s="44"/>
      <c r="AMJ157" s="44"/>
      <c r="AMK157" s="44"/>
    </row>
    <row r="158" spans="6:1025" s="41" customFormat="1" ht="24.95" customHeight="1" x14ac:dyDescent="0.2">
      <c r="F158" s="42"/>
      <c r="L158" s="42"/>
      <c r="R158" s="42"/>
      <c r="Y158" s="43"/>
      <c r="AMD158" s="44"/>
      <c r="AME158" s="44"/>
      <c r="AMF158" s="44"/>
      <c r="AMG158" s="44"/>
      <c r="AMH158" s="44"/>
      <c r="AMI158" s="44"/>
      <c r="AMJ158" s="44"/>
      <c r="AMK158" s="44"/>
    </row>
    <row r="159" spans="6:1025" s="41" customFormat="1" ht="24.95" customHeight="1" x14ac:dyDescent="0.2">
      <c r="F159" s="42"/>
      <c r="L159" s="42"/>
      <c r="R159" s="42"/>
      <c r="Y159" s="43"/>
      <c r="AMD159" s="44"/>
      <c r="AME159" s="44"/>
      <c r="AMF159" s="44"/>
      <c r="AMG159" s="44"/>
      <c r="AMH159" s="44"/>
      <c r="AMI159" s="44"/>
      <c r="AMJ159" s="44"/>
      <c r="AMK159" s="44"/>
    </row>
    <row r="160" spans="6:1025" s="41" customFormat="1" ht="24.95" customHeight="1" x14ac:dyDescent="0.2">
      <c r="F160" s="42"/>
      <c r="L160" s="42"/>
      <c r="R160" s="42"/>
      <c r="Y160" s="43"/>
      <c r="AMD160" s="44"/>
      <c r="AME160" s="44"/>
      <c r="AMF160" s="44"/>
      <c r="AMG160" s="44"/>
      <c r="AMH160" s="44"/>
      <c r="AMI160" s="44"/>
      <c r="AMJ160" s="44"/>
      <c r="AMK160" s="44"/>
    </row>
    <row r="161" spans="6:1025" s="41" customFormat="1" ht="24.95" customHeight="1" x14ac:dyDescent="0.2">
      <c r="F161" s="42"/>
      <c r="L161" s="42"/>
      <c r="R161" s="42"/>
      <c r="Y161" s="43"/>
      <c r="AMD161" s="44"/>
      <c r="AME161" s="44"/>
      <c r="AMF161" s="44"/>
      <c r="AMG161" s="44"/>
      <c r="AMH161" s="44"/>
      <c r="AMI161" s="44"/>
      <c r="AMJ161" s="44"/>
      <c r="AMK161" s="44"/>
    </row>
    <row r="162" spans="6:1025" s="41" customFormat="1" ht="24.95" customHeight="1" x14ac:dyDescent="0.2">
      <c r="F162" s="42"/>
      <c r="L162" s="42"/>
      <c r="R162" s="42"/>
      <c r="Y162" s="43"/>
      <c r="AMD162" s="44"/>
      <c r="AME162" s="44"/>
      <c r="AMF162" s="44"/>
      <c r="AMG162" s="44"/>
      <c r="AMH162" s="44"/>
      <c r="AMI162" s="44"/>
      <c r="AMJ162" s="44"/>
      <c r="AMK162" s="44"/>
    </row>
    <row r="163" spans="6:1025" s="41" customFormat="1" ht="24.95" customHeight="1" x14ac:dyDescent="0.2">
      <c r="F163" s="42"/>
      <c r="L163" s="42"/>
      <c r="R163" s="42"/>
      <c r="Y163" s="43"/>
      <c r="AMD163" s="44"/>
      <c r="AME163" s="44"/>
      <c r="AMF163" s="44"/>
      <c r="AMG163" s="44"/>
      <c r="AMH163" s="44"/>
      <c r="AMI163" s="44"/>
      <c r="AMJ163" s="44"/>
      <c r="AMK163" s="44"/>
    </row>
    <row r="164" spans="6:1025" s="41" customFormat="1" ht="24.95" customHeight="1" x14ac:dyDescent="0.2">
      <c r="F164" s="42"/>
      <c r="L164" s="42"/>
      <c r="R164" s="42"/>
      <c r="Y164" s="43"/>
      <c r="AMD164" s="44"/>
      <c r="AME164" s="44"/>
      <c r="AMF164" s="44"/>
      <c r="AMG164" s="44"/>
      <c r="AMH164" s="44"/>
      <c r="AMI164" s="44"/>
      <c r="AMJ164" s="44"/>
      <c r="AMK164" s="44"/>
    </row>
    <row r="165" spans="6:1025" s="41" customFormat="1" ht="24.95" customHeight="1" x14ac:dyDescent="0.2">
      <c r="F165" s="42"/>
      <c r="L165" s="42"/>
      <c r="R165" s="42"/>
      <c r="Y165" s="43"/>
      <c r="AMD165" s="44"/>
      <c r="AME165" s="44"/>
      <c r="AMF165" s="44"/>
      <c r="AMG165" s="44"/>
      <c r="AMH165" s="44"/>
      <c r="AMI165" s="44"/>
      <c r="AMJ165" s="44"/>
      <c r="AMK165" s="44"/>
    </row>
    <row r="166" spans="6:1025" s="41" customFormat="1" ht="24.95" customHeight="1" x14ac:dyDescent="0.2">
      <c r="F166" s="42"/>
      <c r="L166" s="42"/>
      <c r="R166" s="42"/>
      <c r="Y166" s="43"/>
      <c r="AMD166" s="44"/>
      <c r="AME166" s="44"/>
      <c r="AMF166" s="44"/>
      <c r="AMG166" s="44"/>
      <c r="AMH166" s="44"/>
      <c r="AMI166" s="44"/>
      <c r="AMJ166" s="44"/>
      <c r="AMK166" s="44"/>
    </row>
    <row r="167" spans="6:1025" s="41" customFormat="1" ht="24.95" customHeight="1" x14ac:dyDescent="0.2">
      <c r="F167" s="42"/>
      <c r="L167" s="42"/>
      <c r="R167" s="42"/>
      <c r="Y167" s="43"/>
      <c r="AMD167" s="44"/>
      <c r="AME167" s="44"/>
      <c r="AMF167" s="44"/>
      <c r="AMG167" s="44"/>
      <c r="AMH167" s="44"/>
      <c r="AMI167" s="44"/>
      <c r="AMJ167" s="44"/>
      <c r="AMK167" s="44"/>
    </row>
    <row r="168" spans="6:1025" s="41" customFormat="1" ht="24.95" customHeight="1" x14ac:dyDescent="0.2">
      <c r="F168" s="42"/>
      <c r="L168" s="42"/>
      <c r="R168" s="42"/>
      <c r="Y168" s="43"/>
      <c r="AMD168" s="44"/>
      <c r="AME168" s="44"/>
      <c r="AMF168" s="44"/>
      <c r="AMG168" s="44"/>
      <c r="AMH168" s="44"/>
      <c r="AMI168" s="44"/>
      <c r="AMJ168" s="44"/>
      <c r="AMK168" s="44"/>
    </row>
    <row r="169" spans="6:1025" s="41" customFormat="1" ht="24.95" customHeight="1" x14ac:dyDescent="0.2">
      <c r="F169" s="42"/>
      <c r="L169" s="42"/>
      <c r="R169" s="42"/>
      <c r="Y169" s="43"/>
      <c r="AMD169" s="44"/>
      <c r="AME169" s="44"/>
      <c r="AMF169" s="44"/>
      <c r="AMG169" s="44"/>
      <c r="AMH169" s="44"/>
      <c r="AMI169" s="44"/>
      <c r="AMJ169" s="44"/>
      <c r="AMK169" s="44"/>
    </row>
    <row r="170" spans="6:1025" s="41" customFormat="1" ht="24.95" customHeight="1" x14ac:dyDescent="0.2">
      <c r="F170" s="42"/>
      <c r="L170" s="42"/>
      <c r="R170" s="42"/>
      <c r="Y170" s="43"/>
      <c r="AMD170" s="44"/>
      <c r="AME170" s="44"/>
      <c r="AMF170" s="44"/>
      <c r="AMG170" s="44"/>
      <c r="AMH170" s="44"/>
      <c r="AMI170" s="44"/>
      <c r="AMJ170" s="44"/>
      <c r="AMK170" s="44"/>
    </row>
    <row r="171" spans="6:1025" s="41" customFormat="1" ht="24.95" customHeight="1" x14ac:dyDescent="0.2">
      <c r="F171" s="42"/>
      <c r="L171" s="42"/>
      <c r="R171" s="42"/>
      <c r="Y171" s="43"/>
      <c r="AMD171" s="44"/>
      <c r="AME171" s="44"/>
      <c r="AMF171" s="44"/>
      <c r="AMG171" s="44"/>
      <c r="AMH171" s="44"/>
      <c r="AMI171" s="44"/>
      <c r="AMJ171" s="44"/>
      <c r="AMK171" s="44"/>
    </row>
    <row r="172" spans="6:1025" s="41" customFormat="1" ht="24.95" customHeight="1" x14ac:dyDescent="0.2">
      <c r="F172" s="42"/>
      <c r="L172" s="42"/>
      <c r="R172" s="42"/>
      <c r="Y172" s="43"/>
      <c r="AMD172" s="44"/>
      <c r="AME172" s="44"/>
      <c r="AMF172" s="44"/>
      <c r="AMG172" s="44"/>
      <c r="AMH172" s="44"/>
      <c r="AMI172" s="44"/>
      <c r="AMJ172" s="44"/>
      <c r="AMK172" s="44"/>
    </row>
    <row r="173" spans="6:1025" s="41" customFormat="1" ht="24.95" customHeight="1" x14ac:dyDescent="0.2">
      <c r="F173" s="42"/>
      <c r="L173" s="42"/>
      <c r="R173" s="42"/>
      <c r="Y173" s="43"/>
      <c r="AMD173" s="44"/>
      <c r="AME173" s="44"/>
      <c r="AMF173" s="44"/>
      <c r="AMG173" s="44"/>
      <c r="AMH173" s="44"/>
      <c r="AMI173" s="44"/>
      <c r="AMJ173" s="44"/>
      <c r="AMK173" s="44"/>
    </row>
    <row r="174" spans="6:1025" s="41" customFormat="1" ht="24.95" customHeight="1" x14ac:dyDescent="0.2">
      <c r="F174" s="42"/>
      <c r="L174" s="42"/>
      <c r="R174" s="42"/>
      <c r="Y174" s="43"/>
      <c r="AMD174" s="44"/>
      <c r="AME174" s="44"/>
      <c r="AMF174" s="44"/>
      <c r="AMG174" s="44"/>
      <c r="AMH174" s="44"/>
      <c r="AMI174" s="44"/>
      <c r="AMJ174" s="44"/>
      <c r="AMK174" s="44"/>
    </row>
    <row r="175" spans="6:1025" s="41" customFormat="1" ht="24.95" customHeight="1" x14ac:dyDescent="0.2">
      <c r="F175" s="42"/>
      <c r="L175" s="42"/>
      <c r="R175" s="42"/>
      <c r="Y175" s="43"/>
      <c r="AMD175" s="44"/>
      <c r="AME175" s="44"/>
      <c r="AMF175" s="44"/>
      <c r="AMG175" s="44"/>
      <c r="AMH175" s="44"/>
      <c r="AMI175" s="44"/>
      <c r="AMJ175" s="44"/>
      <c r="AMK175" s="44"/>
    </row>
    <row r="176" spans="6:1025" s="41" customFormat="1" ht="24.95" customHeight="1" x14ac:dyDescent="0.2">
      <c r="F176" s="42"/>
      <c r="L176" s="42"/>
      <c r="R176" s="42"/>
      <c r="Y176" s="43"/>
      <c r="AMD176" s="44"/>
      <c r="AME176" s="44"/>
      <c r="AMF176" s="44"/>
      <c r="AMG176" s="44"/>
      <c r="AMH176" s="44"/>
      <c r="AMI176" s="44"/>
      <c r="AMJ176" s="44"/>
      <c r="AMK176" s="44"/>
    </row>
    <row r="177" spans="6:1025" s="41" customFormat="1" ht="24.95" customHeight="1" x14ac:dyDescent="0.2">
      <c r="F177" s="42"/>
      <c r="L177" s="42"/>
      <c r="R177" s="42"/>
      <c r="Y177" s="43"/>
      <c r="AMD177" s="44"/>
      <c r="AME177" s="44"/>
      <c r="AMF177" s="44"/>
      <c r="AMG177" s="44"/>
      <c r="AMH177" s="44"/>
      <c r="AMI177" s="44"/>
      <c r="AMJ177" s="44"/>
      <c r="AMK177" s="44"/>
    </row>
    <row r="178" spans="6:1025" s="41" customFormat="1" ht="24.95" customHeight="1" x14ac:dyDescent="0.2">
      <c r="F178" s="42"/>
      <c r="L178" s="42"/>
      <c r="R178" s="42"/>
      <c r="Y178" s="43"/>
      <c r="AMD178" s="44"/>
      <c r="AME178" s="44"/>
      <c r="AMF178" s="44"/>
      <c r="AMG178" s="44"/>
      <c r="AMH178" s="44"/>
      <c r="AMI178" s="44"/>
      <c r="AMJ178" s="44"/>
      <c r="AMK178" s="44"/>
    </row>
    <row r="179" spans="6:1025" s="41" customFormat="1" ht="24.95" customHeight="1" x14ac:dyDescent="0.2">
      <c r="F179" s="42"/>
      <c r="L179" s="42"/>
      <c r="R179" s="42"/>
      <c r="Y179" s="43"/>
      <c r="AMD179" s="44"/>
      <c r="AME179" s="44"/>
      <c r="AMF179" s="44"/>
      <c r="AMG179" s="44"/>
      <c r="AMH179" s="44"/>
      <c r="AMI179" s="44"/>
      <c r="AMJ179" s="44"/>
      <c r="AMK179" s="44"/>
    </row>
    <row r="180" spans="6:1025" s="41" customFormat="1" ht="24.95" customHeight="1" x14ac:dyDescent="0.2">
      <c r="F180" s="42"/>
      <c r="L180" s="42"/>
      <c r="R180" s="42"/>
      <c r="Y180" s="43"/>
      <c r="AMD180" s="44"/>
      <c r="AME180" s="44"/>
      <c r="AMF180" s="44"/>
      <c r="AMG180" s="44"/>
      <c r="AMH180" s="44"/>
      <c r="AMI180" s="44"/>
      <c r="AMJ180" s="44"/>
      <c r="AMK180" s="44"/>
    </row>
    <row r="181" spans="6:1025" s="41" customFormat="1" ht="24.95" customHeight="1" x14ac:dyDescent="0.2">
      <c r="F181" s="42"/>
      <c r="L181" s="42"/>
      <c r="R181" s="42"/>
      <c r="Y181" s="43"/>
      <c r="AMD181" s="44"/>
      <c r="AME181" s="44"/>
      <c r="AMF181" s="44"/>
      <c r="AMG181" s="44"/>
      <c r="AMH181" s="44"/>
      <c r="AMI181" s="44"/>
      <c r="AMJ181" s="44"/>
      <c r="AMK181" s="44"/>
    </row>
    <row r="182" spans="6:1025" s="41" customFormat="1" ht="24.95" customHeight="1" x14ac:dyDescent="0.2">
      <c r="F182" s="42"/>
      <c r="L182" s="42"/>
      <c r="R182" s="42"/>
      <c r="Y182" s="43"/>
      <c r="AMD182" s="44"/>
      <c r="AME182" s="44"/>
      <c r="AMF182" s="44"/>
      <c r="AMG182" s="44"/>
      <c r="AMH182" s="44"/>
      <c r="AMI182" s="44"/>
      <c r="AMJ182" s="44"/>
      <c r="AMK182" s="44"/>
    </row>
    <row r="183" spans="6:1025" s="41" customFormat="1" ht="24.95" customHeight="1" x14ac:dyDescent="0.2">
      <c r="F183" s="42"/>
      <c r="L183" s="42"/>
      <c r="R183" s="42"/>
      <c r="Y183" s="43"/>
      <c r="AMD183" s="44"/>
      <c r="AME183" s="44"/>
      <c r="AMF183" s="44"/>
      <c r="AMG183" s="44"/>
      <c r="AMH183" s="44"/>
      <c r="AMI183" s="44"/>
      <c r="AMJ183" s="44"/>
      <c r="AMK183" s="44"/>
    </row>
    <row r="184" spans="6:1025" s="41" customFormat="1" ht="24.95" customHeight="1" x14ac:dyDescent="0.2">
      <c r="F184" s="42"/>
      <c r="L184" s="42"/>
      <c r="R184" s="42"/>
      <c r="Y184" s="43"/>
      <c r="AMD184" s="44"/>
      <c r="AME184" s="44"/>
      <c r="AMF184" s="44"/>
      <c r="AMG184" s="44"/>
      <c r="AMH184" s="44"/>
      <c r="AMI184" s="44"/>
      <c r="AMJ184" s="44"/>
      <c r="AMK184" s="44"/>
    </row>
    <row r="185" spans="6:1025" s="41" customFormat="1" ht="24.95" customHeight="1" x14ac:dyDescent="0.2">
      <c r="F185" s="42"/>
      <c r="L185" s="42"/>
      <c r="R185" s="42"/>
      <c r="Y185" s="43"/>
      <c r="AMD185" s="44"/>
      <c r="AME185" s="44"/>
      <c r="AMF185" s="44"/>
      <c r="AMG185" s="44"/>
      <c r="AMH185" s="44"/>
      <c r="AMI185" s="44"/>
      <c r="AMJ185" s="44"/>
      <c r="AMK185" s="44"/>
    </row>
    <row r="186" spans="6:1025" s="41" customFormat="1" ht="24.95" customHeight="1" x14ac:dyDescent="0.2">
      <c r="F186" s="42"/>
      <c r="L186" s="42"/>
      <c r="R186" s="42"/>
      <c r="Y186" s="43"/>
      <c r="AMD186" s="44"/>
      <c r="AME186" s="44"/>
      <c r="AMF186" s="44"/>
      <c r="AMG186" s="44"/>
      <c r="AMH186" s="44"/>
      <c r="AMI186" s="44"/>
      <c r="AMJ186" s="44"/>
      <c r="AMK186" s="44"/>
    </row>
    <row r="187" spans="6:1025" s="41" customFormat="1" ht="24.95" customHeight="1" x14ac:dyDescent="0.2">
      <c r="F187" s="42"/>
      <c r="L187" s="42"/>
      <c r="R187" s="42"/>
      <c r="Y187" s="43"/>
      <c r="AMD187" s="44"/>
      <c r="AME187" s="44"/>
      <c r="AMF187" s="44"/>
      <c r="AMG187" s="44"/>
      <c r="AMH187" s="44"/>
      <c r="AMI187" s="44"/>
      <c r="AMJ187" s="44"/>
      <c r="AMK187" s="44"/>
    </row>
    <row r="188" spans="6:1025" s="41" customFormat="1" ht="24.95" customHeight="1" x14ac:dyDescent="0.2">
      <c r="F188" s="42"/>
      <c r="L188" s="42"/>
      <c r="R188" s="42"/>
      <c r="Y188" s="43"/>
      <c r="AMD188" s="44"/>
      <c r="AME188" s="44"/>
      <c r="AMF188" s="44"/>
      <c r="AMG188" s="44"/>
      <c r="AMH188" s="44"/>
      <c r="AMI188" s="44"/>
      <c r="AMJ188" s="44"/>
      <c r="AMK188" s="44"/>
    </row>
    <row r="189" spans="6:1025" s="41" customFormat="1" ht="24.95" customHeight="1" x14ac:dyDescent="0.2">
      <c r="F189" s="42"/>
      <c r="L189" s="42"/>
      <c r="R189" s="42"/>
      <c r="Y189" s="43"/>
      <c r="AMD189" s="44"/>
      <c r="AME189" s="44"/>
      <c r="AMF189" s="44"/>
      <c r="AMG189" s="44"/>
      <c r="AMH189" s="44"/>
      <c r="AMI189" s="44"/>
      <c r="AMJ189" s="44"/>
      <c r="AMK189" s="44"/>
    </row>
    <row r="190" spans="6:1025" s="41" customFormat="1" ht="24.95" customHeight="1" x14ac:dyDescent="0.2">
      <c r="F190" s="42"/>
      <c r="L190" s="42"/>
      <c r="R190" s="42"/>
      <c r="Y190" s="43"/>
      <c r="AMD190" s="44"/>
      <c r="AME190" s="44"/>
      <c r="AMF190" s="44"/>
      <c r="AMG190" s="44"/>
      <c r="AMH190" s="44"/>
      <c r="AMI190" s="44"/>
      <c r="AMJ190" s="44"/>
      <c r="AMK190" s="44"/>
    </row>
    <row r="191" spans="6:1025" s="41" customFormat="1" ht="24.95" customHeight="1" x14ac:dyDescent="0.2">
      <c r="F191" s="42"/>
      <c r="L191" s="42"/>
      <c r="R191" s="42"/>
      <c r="Y191" s="43"/>
      <c r="AMD191" s="44"/>
      <c r="AME191" s="44"/>
      <c r="AMF191" s="44"/>
      <c r="AMG191" s="44"/>
      <c r="AMH191" s="44"/>
      <c r="AMI191" s="44"/>
      <c r="AMJ191" s="44"/>
      <c r="AMK191" s="44"/>
    </row>
    <row r="192" spans="6:1025" s="41" customFormat="1" ht="24.95" customHeight="1" x14ac:dyDescent="0.2">
      <c r="F192" s="42"/>
      <c r="L192" s="42"/>
      <c r="R192" s="42"/>
      <c r="Y192" s="43"/>
      <c r="AMD192" s="44"/>
      <c r="AME192" s="44"/>
      <c r="AMF192" s="44"/>
      <c r="AMG192" s="44"/>
      <c r="AMH192" s="44"/>
      <c r="AMI192" s="44"/>
      <c r="AMJ192" s="44"/>
      <c r="AMK192" s="44"/>
    </row>
    <row r="193" spans="6:1025" s="41" customFormat="1" ht="24.95" customHeight="1" x14ac:dyDescent="0.2">
      <c r="F193" s="42"/>
      <c r="L193" s="42"/>
      <c r="R193" s="42"/>
      <c r="Y193" s="43"/>
      <c r="AMD193" s="44"/>
      <c r="AME193" s="44"/>
      <c r="AMF193" s="44"/>
      <c r="AMG193" s="44"/>
      <c r="AMH193" s="44"/>
      <c r="AMI193" s="44"/>
      <c r="AMJ193" s="44"/>
      <c r="AMK193" s="44"/>
    </row>
    <row r="194" spans="6:1025" s="41" customFormat="1" ht="24.95" customHeight="1" x14ac:dyDescent="0.2">
      <c r="F194" s="42"/>
      <c r="L194" s="42"/>
      <c r="R194" s="42"/>
      <c r="Y194" s="43"/>
      <c r="AMD194" s="44"/>
      <c r="AME194" s="44"/>
      <c r="AMF194" s="44"/>
      <c r="AMG194" s="44"/>
      <c r="AMH194" s="44"/>
      <c r="AMI194" s="44"/>
      <c r="AMJ194" s="44"/>
      <c r="AMK194" s="44"/>
    </row>
    <row r="195" spans="6:1025" s="41" customFormat="1" ht="24.95" customHeight="1" x14ac:dyDescent="0.2">
      <c r="F195" s="42"/>
      <c r="L195" s="42"/>
      <c r="R195" s="42"/>
      <c r="Y195" s="43"/>
      <c r="AMD195" s="44"/>
      <c r="AME195" s="44"/>
      <c r="AMF195" s="44"/>
      <c r="AMG195" s="44"/>
      <c r="AMH195" s="44"/>
      <c r="AMI195" s="44"/>
      <c r="AMJ195" s="44"/>
      <c r="AMK195" s="44"/>
    </row>
    <row r="196" spans="6:1025" s="41" customFormat="1" ht="24.95" customHeight="1" x14ac:dyDescent="0.2">
      <c r="F196" s="42"/>
      <c r="L196" s="42"/>
      <c r="R196" s="42"/>
      <c r="Y196" s="43"/>
      <c r="AMD196" s="44"/>
      <c r="AME196" s="44"/>
      <c r="AMF196" s="44"/>
      <c r="AMG196" s="44"/>
      <c r="AMH196" s="44"/>
      <c r="AMI196" s="44"/>
      <c r="AMJ196" s="44"/>
      <c r="AMK196" s="44"/>
    </row>
    <row r="197" spans="6:1025" s="41" customFormat="1" ht="24.95" customHeight="1" x14ac:dyDescent="0.2">
      <c r="F197" s="42"/>
      <c r="L197" s="42"/>
      <c r="R197" s="42"/>
      <c r="Y197" s="43"/>
      <c r="AMD197" s="44"/>
      <c r="AME197" s="44"/>
      <c r="AMF197" s="44"/>
      <c r="AMG197" s="44"/>
      <c r="AMH197" s="44"/>
      <c r="AMI197" s="44"/>
      <c r="AMJ197" s="44"/>
      <c r="AMK197" s="44"/>
    </row>
    <row r="198" spans="6:1025" s="41" customFormat="1" ht="24.95" customHeight="1" x14ac:dyDescent="0.2">
      <c r="F198" s="42"/>
      <c r="L198" s="42"/>
      <c r="R198" s="42"/>
      <c r="Y198" s="43"/>
      <c r="AMD198" s="44"/>
      <c r="AME198" s="44"/>
      <c r="AMF198" s="44"/>
      <c r="AMG198" s="44"/>
      <c r="AMH198" s="44"/>
      <c r="AMI198" s="44"/>
      <c r="AMJ198" s="44"/>
      <c r="AMK198" s="44"/>
    </row>
    <row r="199" spans="6:1025" s="41" customFormat="1" ht="24.95" customHeight="1" x14ac:dyDescent="0.2">
      <c r="F199" s="42"/>
      <c r="L199" s="42"/>
      <c r="R199" s="42"/>
      <c r="Y199" s="43"/>
      <c r="AMD199" s="44"/>
      <c r="AME199" s="44"/>
      <c r="AMF199" s="44"/>
      <c r="AMG199" s="44"/>
      <c r="AMH199" s="44"/>
      <c r="AMI199" s="44"/>
      <c r="AMJ199" s="44"/>
      <c r="AMK199" s="44"/>
    </row>
    <row r="200" spans="6:1025" s="41" customFormat="1" ht="24.95" customHeight="1" x14ac:dyDescent="0.2">
      <c r="F200" s="42"/>
      <c r="L200" s="42"/>
      <c r="R200" s="42"/>
      <c r="Y200" s="43"/>
      <c r="AMD200" s="44"/>
      <c r="AME200" s="44"/>
      <c r="AMF200" s="44"/>
      <c r="AMG200" s="44"/>
      <c r="AMH200" s="44"/>
      <c r="AMI200" s="44"/>
      <c r="AMJ200" s="44"/>
      <c r="AMK200" s="44"/>
    </row>
    <row r="201" spans="6:1025" s="41" customFormat="1" ht="24.95" customHeight="1" x14ac:dyDescent="0.2">
      <c r="F201" s="42"/>
      <c r="L201" s="42"/>
      <c r="R201" s="42"/>
      <c r="Y201" s="43"/>
      <c r="AMD201" s="44"/>
      <c r="AME201" s="44"/>
      <c r="AMF201" s="44"/>
      <c r="AMG201" s="44"/>
      <c r="AMH201" s="44"/>
      <c r="AMI201" s="44"/>
      <c r="AMJ201" s="44"/>
      <c r="AMK201" s="44"/>
    </row>
    <row r="202" spans="6:1025" s="41" customFormat="1" ht="24.95" customHeight="1" x14ac:dyDescent="0.2">
      <c r="F202" s="42"/>
      <c r="L202" s="42"/>
      <c r="R202" s="42"/>
      <c r="Y202" s="43"/>
      <c r="AMD202" s="44"/>
      <c r="AME202" s="44"/>
      <c r="AMF202" s="44"/>
      <c r="AMG202" s="44"/>
      <c r="AMH202" s="44"/>
      <c r="AMI202" s="44"/>
      <c r="AMJ202" s="44"/>
      <c r="AMK202" s="44"/>
    </row>
    <row r="203" spans="6:1025" s="41" customFormat="1" ht="24.95" customHeight="1" x14ac:dyDescent="0.2">
      <c r="F203" s="42"/>
      <c r="L203" s="42"/>
      <c r="R203" s="42"/>
      <c r="Y203" s="43"/>
      <c r="AMD203" s="44"/>
      <c r="AME203" s="44"/>
      <c r="AMF203" s="44"/>
      <c r="AMG203" s="44"/>
      <c r="AMH203" s="44"/>
      <c r="AMI203" s="44"/>
      <c r="AMJ203" s="44"/>
      <c r="AMK203" s="44"/>
    </row>
    <row r="204" spans="6:1025" s="41" customFormat="1" ht="24.95" customHeight="1" x14ac:dyDescent="0.2">
      <c r="F204" s="42"/>
      <c r="L204" s="42"/>
      <c r="R204" s="42"/>
      <c r="Y204" s="43"/>
      <c r="AMD204" s="44"/>
      <c r="AME204" s="44"/>
      <c r="AMF204" s="44"/>
      <c r="AMG204" s="44"/>
      <c r="AMH204" s="44"/>
      <c r="AMI204" s="44"/>
      <c r="AMJ204" s="44"/>
      <c r="AMK204" s="44"/>
    </row>
    <row r="205" spans="6:1025" s="41" customFormat="1" ht="24.95" customHeight="1" x14ac:dyDescent="0.2">
      <c r="F205" s="42"/>
      <c r="L205" s="42"/>
      <c r="R205" s="42"/>
      <c r="Y205" s="43"/>
      <c r="AMD205" s="44"/>
      <c r="AME205" s="44"/>
      <c r="AMF205" s="44"/>
      <c r="AMG205" s="44"/>
      <c r="AMH205" s="44"/>
      <c r="AMI205" s="44"/>
      <c r="AMJ205" s="44"/>
      <c r="AMK205" s="44"/>
    </row>
    <row r="206" spans="6:1025" s="41" customFormat="1" ht="24.95" customHeight="1" x14ac:dyDescent="0.2">
      <c r="F206" s="42"/>
      <c r="L206" s="42"/>
      <c r="R206" s="42"/>
      <c r="Y206" s="43"/>
      <c r="AMD206" s="44"/>
      <c r="AME206" s="44"/>
      <c r="AMF206" s="44"/>
      <c r="AMG206" s="44"/>
      <c r="AMH206" s="44"/>
      <c r="AMI206" s="44"/>
      <c r="AMJ206" s="44"/>
      <c r="AMK206" s="44"/>
    </row>
    <row r="207" spans="6:1025" s="41" customFormat="1" ht="24.95" customHeight="1" x14ac:dyDescent="0.2">
      <c r="F207" s="42"/>
      <c r="L207" s="42"/>
      <c r="R207" s="42"/>
      <c r="Y207" s="43"/>
      <c r="AMD207" s="44"/>
      <c r="AME207" s="44"/>
      <c r="AMF207" s="44"/>
      <c r="AMG207" s="44"/>
      <c r="AMH207" s="44"/>
      <c r="AMI207" s="44"/>
      <c r="AMJ207" s="44"/>
      <c r="AMK207" s="44"/>
    </row>
    <row r="208" spans="6:1025" s="41" customFormat="1" ht="24.95" customHeight="1" x14ac:dyDescent="0.2">
      <c r="F208" s="42"/>
      <c r="L208" s="42"/>
      <c r="R208" s="42"/>
      <c r="Y208" s="43"/>
      <c r="AMD208" s="44"/>
      <c r="AME208" s="44"/>
      <c r="AMF208" s="44"/>
      <c r="AMG208" s="44"/>
      <c r="AMH208" s="44"/>
      <c r="AMI208" s="44"/>
      <c r="AMJ208" s="44"/>
      <c r="AMK208" s="44"/>
    </row>
    <row r="209" spans="6:1025" s="41" customFormat="1" ht="24.95" customHeight="1" x14ac:dyDescent="0.2">
      <c r="F209" s="42"/>
      <c r="L209" s="42"/>
      <c r="R209" s="42"/>
      <c r="Y209" s="43"/>
      <c r="AMD209" s="44"/>
      <c r="AME209" s="44"/>
      <c r="AMF209" s="44"/>
      <c r="AMG209" s="44"/>
      <c r="AMH209" s="44"/>
      <c r="AMI209" s="44"/>
      <c r="AMJ209" s="44"/>
      <c r="AMK209" s="44"/>
    </row>
    <row r="210" spans="6:1025" s="41" customFormat="1" ht="24.95" customHeight="1" x14ac:dyDescent="0.2">
      <c r="F210" s="42"/>
      <c r="L210" s="42"/>
      <c r="R210" s="42"/>
      <c r="Y210" s="43"/>
      <c r="AMD210" s="44"/>
      <c r="AME210" s="44"/>
      <c r="AMF210" s="44"/>
      <c r="AMG210" s="44"/>
      <c r="AMH210" s="44"/>
      <c r="AMI210" s="44"/>
      <c r="AMJ210" s="44"/>
      <c r="AMK210" s="44"/>
    </row>
    <row r="211" spans="6:1025" s="41" customFormat="1" ht="24.95" customHeight="1" x14ac:dyDescent="0.2">
      <c r="F211" s="42"/>
      <c r="L211" s="42"/>
      <c r="R211" s="42"/>
      <c r="Y211" s="43"/>
      <c r="AMD211" s="44"/>
      <c r="AME211" s="44"/>
      <c r="AMF211" s="44"/>
      <c r="AMG211" s="44"/>
      <c r="AMH211" s="44"/>
      <c r="AMI211" s="44"/>
      <c r="AMJ211" s="44"/>
      <c r="AMK211" s="44"/>
    </row>
    <row r="212" spans="6:1025" s="41" customFormat="1" ht="24.95" customHeight="1" x14ac:dyDescent="0.2">
      <c r="F212" s="42"/>
      <c r="L212" s="42"/>
      <c r="R212" s="42"/>
      <c r="Y212" s="43"/>
      <c r="AMD212" s="44"/>
      <c r="AME212" s="44"/>
      <c r="AMF212" s="44"/>
      <c r="AMG212" s="44"/>
      <c r="AMH212" s="44"/>
      <c r="AMI212" s="44"/>
      <c r="AMJ212" s="44"/>
      <c r="AMK212" s="44"/>
    </row>
    <row r="213" spans="6:1025" s="41" customFormat="1" ht="24.95" customHeight="1" x14ac:dyDescent="0.2">
      <c r="F213" s="42"/>
      <c r="L213" s="42"/>
      <c r="R213" s="42"/>
      <c r="Y213" s="43"/>
      <c r="AMD213" s="44"/>
      <c r="AME213" s="44"/>
      <c r="AMF213" s="44"/>
      <c r="AMG213" s="44"/>
      <c r="AMH213" s="44"/>
      <c r="AMI213" s="44"/>
      <c r="AMJ213" s="44"/>
      <c r="AMK213" s="44"/>
    </row>
    <row r="214" spans="6:1025" s="41" customFormat="1" ht="24.95" customHeight="1" x14ac:dyDescent="0.2">
      <c r="F214" s="42"/>
      <c r="L214" s="42"/>
      <c r="R214" s="42"/>
      <c r="Y214" s="43"/>
      <c r="AMD214" s="44"/>
      <c r="AME214" s="44"/>
      <c r="AMF214" s="44"/>
      <c r="AMG214" s="44"/>
      <c r="AMH214" s="44"/>
      <c r="AMI214" s="44"/>
      <c r="AMJ214" s="44"/>
      <c r="AMK214" s="44"/>
    </row>
    <row r="215" spans="6:1025" s="41" customFormat="1" ht="24.95" customHeight="1" x14ac:dyDescent="0.2">
      <c r="F215" s="42"/>
      <c r="L215" s="42"/>
      <c r="R215" s="42"/>
      <c r="Y215" s="43"/>
      <c r="AMD215" s="44"/>
      <c r="AME215" s="44"/>
      <c r="AMF215" s="44"/>
      <c r="AMG215" s="44"/>
      <c r="AMH215" s="44"/>
      <c r="AMI215" s="44"/>
      <c r="AMJ215" s="44"/>
      <c r="AMK215" s="44"/>
    </row>
    <row r="216" spans="6:1025" s="41" customFormat="1" ht="24.95" customHeight="1" x14ac:dyDescent="0.2">
      <c r="F216" s="42"/>
      <c r="L216" s="42"/>
      <c r="R216" s="42"/>
      <c r="Y216" s="43"/>
      <c r="AMD216" s="44"/>
      <c r="AME216" s="44"/>
      <c r="AMF216" s="44"/>
      <c r="AMG216" s="44"/>
      <c r="AMH216" s="44"/>
      <c r="AMI216" s="44"/>
      <c r="AMJ216" s="44"/>
      <c r="AMK216" s="44"/>
    </row>
    <row r="217" spans="6:1025" s="41" customFormat="1" ht="24.95" customHeight="1" x14ac:dyDescent="0.2">
      <c r="F217" s="42"/>
      <c r="L217" s="42"/>
      <c r="R217" s="42"/>
      <c r="Y217" s="43"/>
      <c r="AMD217" s="44"/>
      <c r="AME217" s="44"/>
      <c r="AMF217" s="44"/>
      <c r="AMG217" s="44"/>
      <c r="AMH217" s="44"/>
      <c r="AMI217" s="44"/>
      <c r="AMJ217" s="44"/>
      <c r="AMK217" s="44"/>
    </row>
    <row r="218" spans="6:1025" s="41" customFormat="1" ht="24.95" customHeight="1" x14ac:dyDescent="0.2">
      <c r="F218" s="42"/>
      <c r="L218" s="42"/>
      <c r="R218" s="42"/>
      <c r="Y218" s="43"/>
      <c r="AMD218" s="44"/>
      <c r="AME218" s="44"/>
      <c r="AMF218" s="44"/>
      <c r="AMG218" s="44"/>
      <c r="AMH218" s="44"/>
      <c r="AMI218" s="44"/>
      <c r="AMJ218" s="44"/>
      <c r="AMK218" s="44"/>
    </row>
    <row r="219" spans="6:1025" s="41" customFormat="1" ht="24.95" customHeight="1" x14ac:dyDescent="0.2">
      <c r="F219" s="42"/>
      <c r="L219" s="42"/>
      <c r="R219" s="42"/>
      <c r="Y219" s="43"/>
      <c r="AMD219" s="44"/>
      <c r="AME219" s="44"/>
      <c r="AMF219" s="44"/>
      <c r="AMG219" s="44"/>
      <c r="AMH219" s="44"/>
      <c r="AMI219" s="44"/>
      <c r="AMJ219" s="44"/>
      <c r="AMK219" s="44"/>
    </row>
    <row r="220" spans="6:1025" s="41" customFormat="1" ht="24.95" customHeight="1" x14ac:dyDescent="0.2">
      <c r="F220" s="42"/>
      <c r="L220" s="42"/>
      <c r="R220" s="42"/>
      <c r="Y220" s="43"/>
      <c r="AMD220" s="44"/>
      <c r="AME220" s="44"/>
      <c r="AMF220" s="44"/>
      <c r="AMG220" s="44"/>
      <c r="AMH220" s="44"/>
      <c r="AMI220" s="44"/>
      <c r="AMJ220" s="44"/>
      <c r="AMK220" s="44"/>
    </row>
    <row r="221" spans="6:1025" s="41" customFormat="1" ht="24.95" customHeight="1" x14ac:dyDescent="0.2">
      <c r="F221" s="42"/>
      <c r="L221" s="42"/>
      <c r="R221" s="42"/>
      <c r="Y221" s="43"/>
      <c r="AMD221" s="44"/>
      <c r="AME221" s="44"/>
      <c r="AMF221" s="44"/>
      <c r="AMG221" s="44"/>
      <c r="AMH221" s="44"/>
      <c r="AMI221" s="44"/>
      <c r="AMJ221" s="44"/>
      <c r="AMK221" s="44"/>
    </row>
    <row r="222" spans="6:1025" s="41" customFormat="1" ht="24.95" customHeight="1" x14ac:dyDescent="0.2">
      <c r="F222" s="42"/>
      <c r="L222" s="42"/>
      <c r="R222" s="42"/>
      <c r="Y222" s="43"/>
      <c r="AMD222" s="44"/>
      <c r="AME222" s="44"/>
      <c r="AMF222" s="44"/>
      <c r="AMG222" s="44"/>
      <c r="AMH222" s="44"/>
      <c r="AMI222" s="44"/>
      <c r="AMJ222" s="44"/>
      <c r="AMK222" s="44"/>
    </row>
    <row r="223" spans="6:1025" s="41" customFormat="1" ht="24.95" customHeight="1" x14ac:dyDescent="0.2">
      <c r="F223" s="42"/>
      <c r="L223" s="42"/>
      <c r="R223" s="42"/>
      <c r="Y223" s="43"/>
      <c r="AMD223" s="44"/>
      <c r="AME223" s="44"/>
      <c r="AMF223" s="44"/>
      <c r="AMG223" s="44"/>
      <c r="AMH223" s="44"/>
      <c r="AMI223" s="44"/>
      <c r="AMJ223" s="44"/>
      <c r="AMK223" s="44"/>
    </row>
    <row r="224" spans="6:1025" s="41" customFormat="1" ht="24.95" customHeight="1" x14ac:dyDescent="0.2">
      <c r="F224" s="42"/>
      <c r="L224" s="42"/>
      <c r="R224" s="42"/>
      <c r="Y224" s="43"/>
      <c r="AMD224" s="44"/>
      <c r="AME224" s="44"/>
      <c r="AMF224" s="44"/>
      <c r="AMG224" s="44"/>
      <c r="AMH224" s="44"/>
      <c r="AMI224" s="44"/>
      <c r="AMJ224" s="44"/>
      <c r="AMK224" s="44"/>
    </row>
    <row r="225" spans="6:1025" s="41" customFormat="1" ht="24.95" customHeight="1" x14ac:dyDescent="0.2">
      <c r="F225" s="42"/>
      <c r="L225" s="42"/>
      <c r="R225" s="42"/>
      <c r="Y225" s="43"/>
      <c r="AMD225" s="44"/>
      <c r="AME225" s="44"/>
      <c r="AMF225" s="44"/>
      <c r="AMG225" s="44"/>
      <c r="AMH225" s="44"/>
      <c r="AMI225" s="44"/>
      <c r="AMJ225" s="44"/>
      <c r="AMK225" s="44"/>
    </row>
    <row r="226" spans="6:1025" s="41" customFormat="1" ht="24.95" customHeight="1" x14ac:dyDescent="0.2">
      <c r="F226" s="42"/>
      <c r="L226" s="42"/>
      <c r="R226" s="42"/>
      <c r="Y226" s="43"/>
      <c r="AMD226" s="44"/>
      <c r="AME226" s="44"/>
      <c r="AMF226" s="44"/>
      <c r="AMG226" s="44"/>
      <c r="AMH226" s="44"/>
      <c r="AMI226" s="44"/>
      <c r="AMJ226" s="44"/>
      <c r="AMK226" s="44"/>
    </row>
    <row r="227" spans="6:1025" s="41" customFormat="1" ht="24.95" customHeight="1" x14ac:dyDescent="0.2">
      <c r="F227" s="42"/>
      <c r="L227" s="42"/>
      <c r="R227" s="42"/>
      <c r="Y227" s="43"/>
      <c r="AMD227" s="44"/>
      <c r="AME227" s="44"/>
      <c r="AMF227" s="44"/>
      <c r="AMG227" s="44"/>
      <c r="AMH227" s="44"/>
      <c r="AMI227" s="44"/>
      <c r="AMJ227" s="44"/>
      <c r="AMK227" s="44"/>
    </row>
    <row r="228" spans="6:1025" s="41" customFormat="1" ht="24.95" customHeight="1" x14ac:dyDescent="0.2">
      <c r="F228" s="42"/>
      <c r="L228" s="42"/>
      <c r="R228" s="42"/>
      <c r="Y228" s="43"/>
      <c r="AMD228" s="44"/>
      <c r="AME228" s="44"/>
      <c r="AMF228" s="44"/>
      <c r="AMG228" s="44"/>
      <c r="AMH228" s="44"/>
      <c r="AMI228" s="44"/>
      <c r="AMJ228" s="44"/>
      <c r="AMK228" s="44"/>
    </row>
    <row r="229" spans="6:1025" s="41" customFormat="1" ht="24.95" customHeight="1" x14ac:dyDescent="0.2">
      <c r="F229" s="42"/>
      <c r="L229" s="42"/>
      <c r="R229" s="42"/>
      <c r="Y229" s="43"/>
      <c r="AMD229" s="44"/>
      <c r="AME229" s="44"/>
      <c r="AMF229" s="44"/>
      <c r="AMG229" s="44"/>
      <c r="AMH229" s="44"/>
      <c r="AMI229" s="44"/>
      <c r="AMJ229" s="44"/>
      <c r="AMK229" s="44"/>
    </row>
    <row r="230" spans="6:1025" s="41" customFormat="1" ht="24.95" customHeight="1" x14ac:dyDescent="0.2">
      <c r="F230" s="42"/>
      <c r="L230" s="42"/>
      <c r="R230" s="42"/>
      <c r="Y230" s="43"/>
      <c r="AMD230" s="44"/>
      <c r="AME230" s="44"/>
      <c r="AMF230" s="44"/>
      <c r="AMG230" s="44"/>
      <c r="AMH230" s="44"/>
      <c r="AMI230" s="44"/>
      <c r="AMJ230" s="44"/>
      <c r="AMK230" s="44"/>
    </row>
    <row r="231" spans="6:1025" s="41" customFormat="1" ht="24.95" customHeight="1" x14ac:dyDescent="0.2">
      <c r="F231" s="42"/>
      <c r="L231" s="42"/>
      <c r="R231" s="42"/>
      <c r="Y231" s="43"/>
      <c r="AMD231" s="44"/>
      <c r="AME231" s="44"/>
      <c r="AMF231" s="44"/>
      <c r="AMG231" s="44"/>
      <c r="AMH231" s="44"/>
      <c r="AMI231" s="44"/>
      <c r="AMJ231" s="44"/>
      <c r="AMK231" s="44"/>
    </row>
    <row r="232" spans="6:1025" s="41" customFormat="1" ht="24.95" customHeight="1" x14ac:dyDescent="0.2">
      <c r="F232" s="42"/>
      <c r="L232" s="42"/>
      <c r="R232" s="42"/>
      <c r="Y232" s="43"/>
      <c r="AMD232" s="44"/>
      <c r="AME232" s="44"/>
      <c r="AMF232" s="44"/>
      <c r="AMG232" s="44"/>
      <c r="AMH232" s="44"/>
      <c r="AMI232" s="44"/>
      <c r="AMJ232" s="44"/>
      <c r="AMK232" s="44"/>
    </row>
    <row r="233" spans="6:1025" s="41" customFormat="1" ht="24.95" customHeight="1" x14ac:dyDescent="0.2">
      <c r="F233" s="42"/>
      <c r="L233" s="42"/>
      <c r="R233" s="42"/>
      <c r="Y233" s="43"/>
      <c r="AMD233" s="44"/>
      <c r="AME233" s="44"/>
      <c r="AMF233" s="44"/>
      <c r="AMG233" s="44"/>
      <c r="AMH233" s="44"/>
      <c r="AMI233" s="44"/>
      <c r="AMJ233" s="44"/>
      <c r="AMK233" s="44"/>
    </row>
    <row r="234" spans="6:1025" s="41" customFormat="1" ht="24.95" customHeight="1" x14ac:dyDescent="0.2">
      <c r="F234" s="42"/>
      <c r="L234" s="42"/>
      <c r="R234" s="42"/>
      <c r="Y234" s="43"/>
      <c r="AMD234" s="44"/>
      <c r="AME234" s="44"/>
      <c r="AMF234" s="44"/>
      <c r="AMG234" s="44"/>
      <c r="AMH234" s="44"/>
      <c r="AMI234" s="44"/>
      <c r="AMJ234" s="44"/>
      <c r="AMK234" s="44"/>
    </row>
    <row r="235" spans="6:1025" s="41" customFormat="1" ht="24.95" customHeight="1" x14ac:dyDescent="0.2">
      <c r="F235" s="42"/>
      <c r="L235" s="42"/>
      <c r="R235" s="42"/>
      <c r="Y235" s="43"/>
      <c r="AMD235" s="44"/>
      <c r="AME235" s="44"/>
      <c r="AMF235" s="44"/>
      <c r="AMG235" s="44"/>
      <c r="AMH235" s="44"/>
      <c r="AMI235" s="44"/>
      <c r="AMJ235" s="44"/>
      <c r="AMK235" s="44"/>
    </row>
    <row r="236" spans="6:1025" s="41" customFormat="1" ht="24.95" customHeight="1" x14ac:dyDescent="0.2">
      <c r="F236" s="42"/>
      <c r="L236" s="42"/>
      <c r="R236" s="42"/>
      <c r="Y236" s="43"/>
      <c r="AMD236" s="44"/>
      <c r="AME236" s="44"/>
      <c r="AMF236" s="44"/>
      <c r="AMG236" s="44"/>
      <c r="AMH236" s="44"/>
      <c r="AMI236" s="44"/>
      <c r="AMJ236" s="44"/>
      <c r="AMK236" s="44"/>
    </row>
    <row r="237" spans="6:1025" s="41" customFormat="1" ht="24.95" customHeight="1" x14ac:dyDescent="0.2">
      <c r="F237" s="42"/>
      <c r="L237" s="42"/>
      <c r="R237" s="42"/>
      <c r="Y237" s="43"/>
      <c r="AMD237" s="44"/>
      <c r="AME237" s="44"/>
      <c r="AMF237" s="44"/>
      <c r="AMG237" s="44"/>
      <c r="AMH237" s="44"/>
      <c r="AMI237" s="44"/>
      <c r="AMJ237" s="44"/>
      <c r="AMK237" s="44"/>
    </row>
    <row r="238" spans="6:1025" s="41" customFormat="1" ht="24.95" customHeight="1" x14ac:dyDescent="0.2">
      <c r="F238" s="42"/>
      <c r="L238" s="42"/>
      <c r="R238" s="42"/>
      <c r="Y238" s="43"/>
      <c r="AMD238" s="44"/>
      <c r="AME238" s="44"/>
      <c r="AMF238" s="44"/>
      <c r="AMG238" s="44"/>
      <c r="AMH238" s="44"/>
      <c r="AMI238" s="44"/>
      <c r="AMJ238" s="44"/>
      <c r="AMK238" s="44"/>
    </row>
    <row r="239" spans="6:1025" s="41" customFormat="1" ht="24.95" customHeight="1" x14ac:dyDescent="0.2">
      <c r="F239" s="42"/>
      <c r="L239" s="42"/>
      <c r="R239" s="42"/>
      <c r="Y239" s="43"/>
      <c r="AMD239" s="44"/>
      <c r="AME239" s="44"/>
      <c r="AMF239" s="44"/>
      <c r="AMG239" s="44"/>
      <c r="AMH239" s="44"/>
      <c r="AMI239" s="44"/>
      <c r="AMJ239" s="44"/>
      <c r="AMK239" s="44"/>
    </row>
    <row r="240" spans="6:1025" s="41" customFormat="1" ht="24.95" customHeight="1" x14ac:dyDescent="0.2">
      <c r="F240" s="42"/>
      <c r="L240" s="42"/>
      <c r="R240" s="42"/>
      <c r="Y240" s="43"/>
      <c r="AMD240" s="44"/>
      <c r="AME240" s="44"/>
      <c r="AMF240" s="44"/>
      <c r="AMG240" s="44"/>
      <c r="AMH240" s="44"/>
      <c r="AMI240" s="44"/>
      <c r="AMJ240" s="44"/>
      <c r="AMK240" s="44"/>
    </row>
    <row r="241" spans="6:1025" s="41" customFormat="1" ht="24.95" customHeight="1" x14ac:dyDescent="0.2">
      <c r="F241" s="42"/>
      <c r="L241" s="42"/>
      <c r="R241" s="42"/>
      <c r="Y241" s="43"/>
      <c r="AMD241" s="44"/>
      <c r="AME241" s="44"/>
      <c r="AMF241" s="44"/>
      <c r="AMG241" s="44"/>
      <c r="AMH241" s="44"/>
      <c r="AMI241" s="44"/>
      <c r="AMJ241" s="44"/>
      <c r="AMK241" s="44"/>
    </row>
    <row r="242" spans="6:1025" s="41" customFormat="1" ht="24.95" customHeight="1" x14ac:dyDescent="0.2">
      <c r="F242" s="42"/>
      <c r="L242" s="42"/>
      <c r="R242" s="42"/>
      <c r="Y242" s="43"/>
      <c r="AMD242" s="44"/>
      <c r="AME242" s="44"/>
      <c r="AMF242" s="44"/>
      <c r="AMG242" s="44"/>
      <c r="AMH242" s="44"/>
      <c r="AMI242" s="44"/>
      <c r="AMJ242" s="44"/>
      <c r="AMK242" s="44"/>
    </row>
    <row r="243" spans="6:1025" s="41" customFormat="1" ht="24.95" customHeight="1" x14ac:dyDescent="0.2">
      <c r="F243" s="42"/>
      <c r="L243" s="42"/>
      <c r="R243" s="42"/>
      <c r="Y243" s="43"/>
      <c r="AMD243" s="44"/>
      <c r="AME243" s="44"/>
      <c r="AMF243" s="44"/>
      <c r="AMG243" s="44"/>
      <c r="AMH243" s="44"/>
      <c r="AMI243" s="44"/>
      <c r="AMJ243" s="44"/>
      <c r="AMK243" s="44"/>
    </row>
    <row r="244" spans="6:1025" s="41" customFormat="1" ht="24.95" customHeight="1" x14ac:dyDescent="0.2">
      <c r="F244" s="42"/>
      <c r="L244" s="42"/>
      <c r="R244" s="42"/>
      <c r="Y244" s="43"/>
      <c r="AMD244" s="44"/>
      <c r="AME244" s="44"/>
      <c r="AMF244" s="44"/>
      <c r="AMG244" s="44"/>
      <c r="AMH244" s="44"/>
      <c r="AMI244" s="44"/>
      <c r="AMJ244" s="44"/>
      <c r="AMK244" s="44"/>
    </row>
    <row r="245" spans="6:1025" s="41" customFormat="1" ht="24.95" customHeight="1" x14ac:dyDescent="0.2">
      <c r="F245" s="42"/>
      <c r="L245" s="42"/>
      <c r="R245" s="42"/>
      <c r="Y245" s="43"/>
      <c r="AMD245" s="44"/>
      <c r="AME245" s="44"/>
      <c r="AMF245" s="44"/>
      <c r="AMG245" s="44"/>
      <c r="AMH245" s="44"/>
      <c r="AMI245" s="44"/>
      <c r="AMJ245" s="44"/>
      <c r="AMK245" s="44"/>
    </row>
    <row r="246" spans="6:1025" s="41" customFormat="1" ht="24.95" customHeight="1" x14ac:dyDescent="0.2">
      <c r="F246" s="42"/>
      <c r="L246" s="42"/>
      <c r="R246" s="42"/>
      <c r="Y246" s="43"/>
      <c r="AMD246" s="44"/>
      <c r="AME246" s="44"/>
      <c r="AMF246" s="44"/>
      <c r="AMG246" s="44"/>
      <c r="AMH246" s="44"/>
      <c r="AMI246" s="44"/>
      <c r="AMJ246" s="44"/>
      <c r="AMK246" s="44"/>
    </row>
    <row r="247" spans="6:1025" s="41" customFormat="1" ht="24.95" customHeight="1" x14ac:dyDescent="0.2">
      <c r="F247" s="42"/>
      <c r="L247" s="42"/>
      <c r="R247" s="42"/>
      <c r="Y247" s="43"/>
      <c r="AMD247" s="44"/>
      <c r="AME247" s="44"/>
      <c r="AMF247" s="44"/>
      <c r="AMG247" s="44"/>
      <c r="AMH247" s="44"/>
      <c r="AMI247" s="44"/>
      <c r="AMJ247" s="44"/>
      <c r="AMK247" s="44"/>
    </row>
    <row r="248" spans="6:1025" s="41" customFormat="1" ht="24.95" customHeight="1" x14ac:dyDescent="0.2">
      <c r="F248" s="42"/>
      <c r="L248" s="42"/>
      <c r="R248" s="42"/>
      <c r="Y248" s="43"/>
      <c r="AMD248" s="44"/>
      <c r="AME248" s="44"/>
      <c r="AMF248" s="44"/>
      <c r="AMG248" s="44"/>
      <c r="AMH248" s="44"/>
      <c r="AMI248" s="44"/>
      <c r="AMJ248" s="44"/>
      <c r="AMK248" s="44"/>
    </row>
    <row r="249" spans="6:1025" s="41" customFormat="1" ht="24.95" customHeight="1" x14ac:dyDescent="0.2">
      <c r="F249" s="42"/>
      <c r="L249" s="42"/>
      <c r="R249" s="42"/>
      <c r="Y249" s="43"/>
      <c r="AMD249" s="44"/>
      <c r="AME249" s="44"/>
      <c r="AMF249" s="44"/>
      <c r="AMG249" s="44"/>
      <c r="AMH249" s="44"/>
      <c r="AMI249" s="44"/>
      <c r="AMJ249" s="44"/>
      <c r="AMK249" s="44"/>
    </row>
    <row r="250" spans="6:1025" s="41" customFormat="1" ht="24.95" customHeight="1" x14ac:dyDescent="0.2">
      <c r="F250" s="42"/>
      <c r="L250" s="42"/>
      <c r="R250" s="42"/>
      <c r="Y250" s="43"/>
      <c r="AMD250" s="44"/>
      <c r="AME250" s="44"/>
      <c r="AMF250" s="44"/>
      <c r="AMG250" s="44"/>
      <c r="AMH250" s="44"/>
      <c r="AMI250" s="44"/>
      <c r="AMJ250" s="44"/>
      <c r="AMK250" s="44"/>
    </row>
    <row r="251" spans="6:1025" s="41" customFormat="1" ht="24.95" customHeight="1" x14ac:dyDescent="0.2">
      <c r="F251" s="42"/>
      <c r="L251" s="42"/>
      <c r="R251" s="42"/>
      <c r="Y251" s="43"/>
      <c r="AMD251" s="44"/>
      <c r="AME251" s="44"/>
      <c r="AMF251" s="44"/>
      <c r="AMG251" s="44"/>
      <c r="AMH251" s="44"/>
      <c r="AMI251" s="44"/>
      <c r="AMJ251" s="44"/>
      <c r="AMK251" s="44"/>
    </row>
    <row r="252" spans="6:1025" s="41" customFormat="1" ht="24.95" customHeight="1" x14ac:dyDescent="0.2">
      <c r="F252" s="42"/>
      <c r="L252" s="42"/>
      <c r="R252" s="42"/>
      <c r="Y252" s="43"/>
      <c r="AMD252" s="44"/>
      <c r="AME252" s="44"/>
      <c r="AMF252" s="44"/>
      <c r="AMG252" s="44"/>
      <c r="AMH252" s="44"/>
      <c r="AMI252" s="44"/>
      <c r="AMJ252" s="44"/>
      <c r="AMK252" s="44"/>
    </row>
    <row r="253" spans="6:1025" s="41" customFormat="1" ht="24.95" customHeight="1" x14ac:dyDescent="0.2">
      <c r="F253" s="42"/>
      <c r="L253" s="42"/>
      <c r="R253" s="42"/>
      <c r="Y253" s="43"/>
      <c r="AMD253" s="44"/>
      <c r="AME253" s="44"/>
      <c r="AMF253" s="44"/>
      <c r="AMG253" s="44"/>
      <c r="AMH253" s="44"/>
      <c r="AMI253" s="44"/>
      <c r="AMJ253" s="44"/>
      <c r="AMK253" s="44"/>
    </row>
    <row r="254" spans="6:1025" s="41" customFormat="1" ht="24.95" customHeight="1" x14ac:dyDescent="0.2">
      <c r="F254" s="42"/>
      <c r="L254" s="42"/>
      <c r="R254" s="42"/>
      <c r="Y254" s="43"/>
      <c r="AMD254" s="44"/>
      <c r="AME254" s="44"/>
      <c r="AMF254" s="44"/>
      <c r="AMG254" s="44"/>
      <c r="AMH254" s="44"/>
      <c r="AMI254" s="44"/>
      <c r="AMJ254" s="44"/>
      <c r="AMK254" s="44"/>
    </row>
    <row r="255" spans="6:1025" s="41" customFormat="1" ht="24.95" customHeight="1" x14ac:dyDescent="0.2">
      <c r="F255" s="42"/>
      <c r="L255" s="42"/>
      <c r="R255" s="42"/>
      <c r="Y255" s="43"/>
      <c r="AMD255" s="44"/>
      <c r="AME255" s="44"/>
      <c r="AMF255" s="44"/>
      <c r="AMG255" s="44"/>
      <c r="AMH255" s="44"/>
      <c r="AMI255" s="44"/>
      <c r="AMJ255" s="44"/>
      <c r="AMK255" s="44"/>
    </row>
    <row r="256" spans="6:1025" s="41" customFormat="1" ht="24.95" customHeight="1" x14ac:dyDescent="0.2">
      <c r="F256" s="42"/>
      <c r="L256" s="42"/>
      <c r="R256" s="42"/>
      <c r="Y256" s="43"/>
      <c r="AMD256" s="44"/>
      <c r="AME256" s="44"/>
      <c r="AMF256" s="44"/>
      <c r="AMG256" s="44"/>
      <c r="AMH256" s="44"/>
      <c r="AMI256" s="44"/>
      <c r="AMJ256" s="44"/>
      <c r="AMK256" s="44"/>
    </row>
    <row r="257" spans="6:1025" s="41" customFormat="1" ht="24.95" customHeight="1" x14ac:dyDescent="0.2">
      <c r="F257" s="42"/>
      <c r="L257" s="42"/>
      <c r="R257" s="42"/>
      <c r="Y257" s="43"/>
      <c r="AMD257" s="44"/>
      <c r="AME257" s="44"/>
      <c r="AMF257" s="44"/>
      <c r="AMG257" s="44"/>
      <c r="AMH257" s="44"/>
      <c r="AMI257" s="44"/>
      <c r="AMJ257" s="44"/>
      <c r="AMK257" s="44"/>
    </row>
    <row r="258" spans="6:1025" s="41" customFormat="1" ht="24.95" customHeight="1" x14ac:dyDescent="0.2">
      <c r="F258" s="42"/>
      <c r="L258" s="42"/>
      <c r="R258" s="42"/>
      <c r="Y258" s="43"/>
      <c r="AMD258" s="44"/>
      <c r="AME258" s="44"/>
      <c r="AMF258" s="44"/>
      <c r="AMG258" s="44"/>
      <c r="AMH258" s="44"/>
      <c r="AMI258" s="44"/>
      <c r="AMJ258" s="44"/>
      <c r="AMK258" s="44"/>
    </row>
  </sheetData>
  <sheetProtection selectLockedCells="1"/>
  <mergeCells count="42">
    <mergeCell ref="B50:E50"/>
    <mergeCell ref="H50:K50"/>
    <mergeCell ref="N50:Q50"/>
    <mergeCell ref="T50:W50"/>
    <mergeCell ref="B28:E28"/>
    <mergeCell ref="H28:K28"/>
    <mergeCell ref="N28:Q28"/>
    <mergeCell ref="T28:W28"/>
    <mergeCell ref="B49:C49"/>
    <mergeCell ref="D49:E49"/>
    <mergeCell ref="H49:I49"/>
    <mergeCell ref="J49:K49"/>
    <mergeCell ref="N49:O49"/>
    <mergeCell ref="P49:Q49"/>
    <mergeCell ref="T49:U49"/>
    <mergeCell ref="V49:W49"/>
    <mergeCell ref="T25:U25"/>
    <mergeCell ref="V25:W25"/>
    <mergeCell ref="B26:E26"/>
    <mergeCell ref="H26:K26"/>
    <mergeCell ref="N26:Q26"/>
    <mergeCell ref="T26:W26"/>
    <mergeCell ref="B25:C25"/>
    <mergeCell ref="D25:E25"/>
    <mergeCell ref="H25:I25"/>
    <mergeCell ref="J25:K25"/>
    <mergeCell ref="N25:O25"/>
    <mergeCell ref="P25:Q25"/>
    <mergeCell ref="AA23:AF24"/>
    <mergeCell ref="B2:K2"/>
    <mergeCell ref="N2:O2"/>
    <mergeCell ref="P2:Q2"/>
    <mergeCell ref="U2:W2"/>
    <mergeCell ref="B4:E4"/>
    <mergeCell ref="H4:K4"/>
    <mergeCell ref="N4:Q4"/>
    <mergeCell ref="T4:W4"/>
    <mergeCell ref="AA14:AF14"/>
    <mergeCell ref="AA15:AF17"/>
    <mergeCell ref="AA18:AF18"/>
    <mergeCell ref="AA19:AF20"/>
    <mergeCell ref="AA21:AF22"/>
  </mergeCells>
  <conditionalFormatting sqref="D6:D23 J6:J23 P6:P23 V6:V23 D30:D47 J30:J47 P30:P47 V30:V47">
    <cfRule type="containsText" dxfId="5" priority="1" operator="containsText" text="ü">
      <formula>NON(ESTERREUR(CHERCHE("ü";D6)))</formula>
    </cfRule>
    <cfRule type="containsText" dxfId="4" priority="2" operator="containsText" text="L">
      <formula>NON(ESTERREUR(CHERCHE("L";D6)))</formula>
    </cfRule>
  </conditionalFormatting>
  <dataValidations count="1">
    <dataValidation type="list" allowBlank="1" showInputMessage="1" showErrorMessage="1" sqref="P2:Q2" xr:uid="{24AEBD7D-6D79-4679-B59B-F1D67F7AD047}">
      <formula1>Prénom_Nom</formula1>
    </dataValidation>
  </dataValidations>
  <pageMargins left="0.39374999999999999" right="0.39374999999999999" top="0.39374999999999999" bottom="0.39374999999999999" header="0.51180555555555496" footer="0.51180555555555496"/>
  <pageSetup paperSize="9" scale="37"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043C18-F48A-48AD-A6E4-692E7C77EB40}">
  <sheetPr codeName="Feuil7">
    <tabColor rgb="FFA9A9A9"/>
    <pageSetUpPr fitToPage="1"/>
  </sheetPr>
  <dimension ref="A1:AMK260"/>
  <sheetViews>
    <sheetView zoomScale="70" zoomScaleNormal="70" workbookViewId="0">
      <selection activeCell="P2" sqref="P2:Q2"/>
    </sheetView>
  </sheetViews>
  <sheetFormatPr baseColWidth="10" defaultColWidth="11.5703125" defaultRowHeight="12.75" x14ac:dyDescent="0.2"/>
  <cols>
    <col min="1" max="1" width="5.7109375" style="44" customWidth="1"/>
    <col min="2" max="2" width="10.7109375" style="41" customWidth="1"/>
    <col min="3" max="5" width="12.28515625" style="41" customWidth="1"/>
    <col min="6" max="6" width="8.28515625" style="42" customWidth="1"/>
    <col min="7" max="7" width="5.7109375" style="41" customWidth="1"/>
    <col min="8" max="8" width="10.7109375" style="41" customWidth="1"/>
    <col min="9" max="11" width="12.28515625" style="41" customWidth="1"/>
    <col min="12" max="12" width="8.28515625" style="42" customWidth="1"/>
    <col min="13" max="13" width="5.7109375" style="41" customWidth="1"/>
    <col min="14" max="14" width="10.7109375" style="41" customWidth="1"/>
    <col min="15" max="17" width="12.28515625" style="41" customWidth="1"/>
    <col min="18" max="18" width="8.28515625" style="42" customWidth="1"/>
    <col min="19" max="19" width="5.7109375" style="41" customWidth="1"/>
    <col min="20" max="20" width="10.7109375" style="41" customWidth="1"/>
    <col min="21" max="23" width="12.28515625" style="41" customWidth="1"/>
    <col min="24" max="24" width="8.28515625" style="41" customWidth="1"/>
    <col min="25" max="25" width="5.7109375" style="43" customWidth="1"/>
    <col min="26" max="26" width="5.7109375" style="41" customWidth="1"/>
    <col min="27" max="27" width="48.28515625" style="41" customWidth="1"/>
    <col min="28" max="28" width="13.42578125" style="41" customWidth="1"/>
    <col min="29" max="29" width="17" style="41" customWidth="1"/>
    <col min="30" max="30" width="24" style="41" customWidth="1"/>
    <col min="31" max="31" width="11.28515625" style="41" customWidth="1"/>
    <col min="32" max="32" width="8.5703125" style="41" customWidth="1"/>
    <col min="33" max="1017" width="11.5703125" style="41"/>
    <col min="1018" max="16384" width="11.5703125" style="44"/>
  </cols>
  <sheetData>
    <row r="1" spans="2:1025" ht="9" customHeight="1" thickBot="1" x14ac:dyDescent="0.25"/>
    <row r="2" spans="2:1025" ht="30" customHeight="1" thickBot="1" x14ac:dyDescent="0.25">
      <c r="B2" s="89" t="s">
        <v>196</v>
      </c>
      <c r="C2" s="90"/>
      <c r="D2" s="90"/>
      <c r="E2" s="90"/>
      <c r="F2" s="90"/>
      <c r="G2" s="90"/>
      <c r="H2" s="90"/>
      <c r="I2" s="90"/>
      <c r="J2" s="90"/>
      <c r="K2" s="91"/>
      <c r="L2" s="43"/>
      <c r="N2" s="93" t="s">
        <v>174</v>
      </c>
      <c r="O2" s="94"/>
      <c r="P2" s="95"/>
      <c r="Q2" s="96"/>
      <c r="T2" s="22" t="s">
        <v>179</v>
      </c>
      <c r="U2" s="97"/>
      <c r="V2" s="97"/>
      <c r="W2" s="97"/>
    </row>
    <row r="3" spans="2:1025" ht="15" x14ac:dyDescent="0.2">
      <c r="B3" s="23"/>
      <c r="M3" s="45"/>
      <c r="AA3" s="44"/>
      <c r="AB3" s="44"/>
      <c r="AC3" s="44"/>
      <c r="AD3" s="44"/>
      <c r="AE3" s="44"/>
      <c r="AF3" s="44"/>
    </row>
    <row r="4" spans="2:1025" ht="30" customHeight="1" x14ac:dyDescent="0.2">
      <c r="B4" s="103" t="s">
        <v>20</v>
      </c>
      <c r="C4" s="103"/>
      <c r="D4" s="103"/>
      <c r="E4" s="103"/>
      <c r="G4" s="45"/>
      <c r="H4" s="103" t="s">
        <v>21</v>
      </c>
      <c r="I4" s="103"/>
      <c r="J4" s="103"/>
      <c r="K4" s="103"/>
      <c r="M4" s="24"/>
      <c r="N4" s="103" t="s">
        <v>22</v>
      </c>
      <c r="O4" s="103"/>
      <c r="P4" s="103"/>
      <c r="Q4" s="103"/>
      <c r="S4" s="45"/>
      <c r="T4" s="103" t="s">
        <v>23</v>
      </c>
      <c r="U4" s="103"/>
      <c r="V4" s="103"/>
      <c r="W4" s="103"/>
      <c r="Y4" s="45"/>
      <c r="AA4" s="25" t="s">
        <v>147</v>
      </c>
      <c r="AB4" s="60" t="s">
        <v>151</v>
      </c>
      <c r="AC4" s="60" t="s">
        <v>152</v>
      </c>
      <c r="AD4" s="60" t="s">
        <v>180</v>
      </c>
      <c r="AE4" s="60" t="s">
        <v>24</v>
      </c>
      <c r="AF4" s="61" t="s">
        <v>25</v>
      </c>
    </row>
    <row r="5" spans="2:1025" s="23" customFormat="1" ht="24.95" customHeight="1" x14ac:dyDescent="0.2">
      <c r="B5" s="49" t="s">
        <v>0</v>
      </c>
      <c r="C5" s="49" t="s">
        <v>1</v>
      </c>
      <c r="D5" s="28" t="s">
        <v>150</v>
      </c>
      <c r="E5" s="49" t="s">
        <v>2</v>
      </c>
      <c r="F5" s="29"/>
      <c r="G5" s="24"/>
      <c r="H5" s="49" t="s">
        <v>0</v>
      </c>
      <c r="I5" s="49" t="s">
        <v>1</v>
      </c>
      <c r="J5" s="28" t="s">
        <v>150</v>
      </c>
      <c r="K5" s="49" t="s">
        <v>2</v>
      </c>
      <c r="L5" s="29"/>
      <c r="M5" s="45"/>
      <c r="N5" s="49" t="s">
        <v>0</v>
      </c>
      <c r="O5" s="49" t="s">
        <v>1</v>
      </c>
      <c r="P5" s="28" t="s">
        <v>150</v>
      </c>
      <c r="Q5" s="49" t="s">
        <v>2</v>
      </c>
      <c r="R5" s="29"/>
      <c r="S5" s="24"/>
      <c r="T5" s="49" t="s">
        <v>0</v>
      </c>
      <c r="U5" s="49" t="s">
        <v>1</v>
      </c>
      <c r="V5" s="28" t="s">
        <v>150</v>
      </c>
      <c r="W5" s="49" t="s">
        <v>2</v>
      </c>
      <c r="Y5" s="24"/>
      <c r="AA5" s="30" t="s">
        <v>26</v>
      </c>
      <c r="AB5" s="31" t="str">
        <f>SI(NB.VIDE(C6:C24)=19;"NON";"OUI")</f>
        <v>NON</v>
      </c>
      <c r="AC5" s="38"/>
      <c r="AD5" s="31" t="str">
        <f>SI(NB.VIDE(C6:C24)=19;0;NB.SI(D6:D24;"ü"))&amp;"/"&amp;19</f>
        <v>0/19</v>
      </c>
      <c r="AE5" s="32">
        <f>SI(NB.VIDE(C6:C24)=19;0;NB.SI(D6:D24;"ü"))/19</f>
        <v>0</v>
      </c>
      <c r="AF5" s="33" t="str">
        <f>SI(AE5&gt;=0,8;"«";"¶")</f>
        <v>¶</v>
      </c>
      <c r="AMD5" s="44"/>
      <c r="AME5" s="44"/>
      <c r="AMF5" s="44"/>
      <c r="AMG5" s="44"/>
      <c r="AMH5" s="44"/>
      <c r="AMI5" s="44"/>
      <c r="AMJ5" s="44"/>
      <c r="AMK5" s="44"/>
    </row>
    <row r="6" spans="2:1025" ht="24.95" customHeight="1" x14ac:dyDescent="0.2">
      <c r="B6" s="49">
        <v>1</v>
      </c>
      <c r="C6" s="34" t="str">
        <f>SIERREUR(SI($P$2="";""; INDEX(Tableau4[[Réponse 1]:[Réponse 19]];EQUIV($P$2&amp;" Gris "&amp;"1";Tableau4[Prénom Nom Série Fiche];0);B6));"")</f>
        <v/>
      </c>
      <c r="D6" s="13" t="str">
        <f t="shared" ref="D6:D24" si="0">SI(C6="";"";SI(C6=INDEX(Gris_1_réponses;B6);"ü";"L"))</f>
        <v/>
      </c>
      <c r="E6" s="34" t="s">
        <v>5</v>
      </c>
      <c r="F6" s="42" t="str">
        <f t="shared" ref="F6:F24" si="1">INDEX(Gris_1_réponses;B6)</f>
        <v>B</v>
      </c>
      <c r="G6" s="45"/>
      <c r="H6" s="49">
        <v>1</v>
      </c>
      <c r="I6" s="34" t="str">
        <f>SIERREUR(SI($P$2="";""; INDEX(Tableau4[[Réponse 1]:[Réponse 19]];EQUIV($P$2&amp;" Gris "&amp;"2";Tableau4[Prénom Nom Série Fiche];0);H6));"")</f>
        <v/>
      </c>
      <c r="J6" s="13" t="str">
        <f t="shared" ref="J6:J24" si="2">SI(I6="";"";SI(I6=INDEX(Gris_2_réponses;H6);"ü";"L"))</f>
        <v/>
      </c>
      <c r="K6" s="34" t="s">
        <v>5</v>
      </c>
      <c r="L6" s="42" t="str">
        <f t="shared" ref="L6:L24" si="3">INDEX(Gris_2_réponses;H6)</f>
        <v>B</v>
      </c>
      <c r="M6" s="45"/>
      <c r="N6" s="49">
        <v>1</v>
      </c>
      <c r="O6" s="34" t="str">
        <f>SIERREUR(SI($P$2="";""; INDEX(Tableau4[[Réponse 1]:[Réponse 19]];EQUIV($P$2&amp;" Gris "&amp;"3";Tableau4[Prénom Nom Série Fiche];0);N6));"")</f>
        <v/>
      </c>
      <c r="P6" s="13" t="str">
        <f t="shared" ref="P6:P24" si="4">SI(O6="";"";SI(O6=INDEX(Gris_3_réponses;N6);"ü";"L"))</f>
        <v/>
      </c>
      <c r="Q6" s="34" t="s">
        <v>5</v>
      </c>
      <c r="R6" s="42" t="str">
        <f t="shared" ref="R6:R24" si="5">INDEX(Gris_3_réponses;N6)</f>
        <v>B</v>
      </c>
      <c r="S6" s="45"/>
      <c r="T6" s="49">
        <v>1</v>
      </c>
      <c r="U6" s="34" t="str">
        <f>SIERREUR(SI($P$2="";""; INDEX(Tableau4[[Réponse 1]:[Réponse 19]];EQUIV($P$2&amp;" Gris "&amp;"4";Tableau4[Prénom Nom Série Fiche];0);T6));"")</f>
        <v/>
      </c>
      <c r="V6" s="13" t="str">
        <f t="shared" ref="V6:V24" si="6">SI(U6="";"";SI(U6=INDEX(Gris_4_réponses;T6);"ü";"L"))</f>
        <v/>
      </c>
      <c r="W6" s="34" t="s">
        <v>5</v>
      </c>
      <c r="X6" s="42" t="str">
        <f t="shared" ref="X6:X24" si="7">INDEX(Gris_4_réponses;T6)</f>
        <v>C</v>
      </c>
      <c r="Y6" s="45"/>
      <c r="AA6" s="30" t="s">
        <v>29</v>
      </c>
      <c r="AB6" s="31" t="str">
        <f>SI(NB.VIDE(I6:I24)=19;"NON";"OUI")</f>
        <v>NON</v>
      </c>
      <c r="AC6" s="39"/>
      <c r="AD6" s="31" t="str">
        <f>SI(NB.VIDE(I6:I24)=19;0;NB.SI(J6:J24;"ü"))&amp;"/"&amp;19</f>
        <v>0/19</v>
      </c>
      <c r="AE6" s="32">
        <f>SI(NB.VIDE(I6:I24)=19;0;NB.SI(J6:J24;"ü"))/19</f>
        <v>0</v>
      </c>
      <c r="AF6" s="33" t="str">
        <f t="shared" ref="AF6:AF12" si="8">SI(AE6&gt;=0,8;"«";"¶")</f>
        <v>¶</v>
      </c>
    </row>
    <row r="7" spans="2:1025" ht="24.95" customHeight="1" x14ac:dyDescent="0.2">
      <c r="B7" s="49" t="s">
        <v>3</v>
      </c>
      <c r="C7" s="34" t="str">
        <f>SIERREUR(SI($P$2="";""; INDEX(Tableau4[[Réponse 1]:[Réponse 19]];EQUIV($P$2&amp;" Gris "&amp;"1";Tableau4[Prénom Nom Série Fiche];0);B7));"")</f>
        <v/>
      </c>
      <c r="D7" s="13" t="str">
        <f t="shared" si="0"/>
        <v/>
      </c>
      <c r="E7" s="34" t="s">
        <v>5</v>
      </c>
      <c r="F7" s="42" t="str">
        <f t="shared" si="1"/>
        <v>B</v>
      </c>
      <c r="G7" s="45"/>
      <c r="H7" s="49" t="s">
        <v>3</v>
      </c>
      <c r="I7" s="34" t="str">
        <f>SIERREUR(SI($P$2="";""; INDEX(Tableau4[[Réponse 1]:[Réponse 19]];EQUIV($P$2&amp;" Gris "&amp;"2";Tableau4[Prénom Nom Série Fiche];0);H7));"")</f>
        <v/>
      </c>
      <c r="J7" s="13" t="str">
        <f t="shared" si="2"/>
        <v/>
      </c>
      <c r="K7" s="34" t="s">
        <v>5</v>
      </c>
      <c r="L7" s="42" t="str">
        <f t="shared" si="3"/>
        <v>C</v>
      </c>
      <c r="M7" s="45"/>
      <c r="N7" s="49" t="s">
        <v>3</v>
      </c>
      <c r="O7" s="34" t="str">
        <f>SIERREUR(SI($P$2="";""; INDEX(Tableau4[[Réponse 1]:[Réponse 19]];EQUIV($P$2&amp;" Gris "&amp;"3";Tableau4[Prénom Nom Série Fiche];0);N7));"")</f>
        <v/>
      </c>
      <c r="P7" s="13" t="str">
        <f t="shared" si="4"/>
        <v/>
      </c>
      <c r="Q7" s="34" t="s">
        <v>5</v>
      </c>
      <c r="R7" s="42" t="str">
        <f t="shared" si="5"/>
        <v>A</v>
      </c>
      <c r="S7" s="45"/>
      <c r="T7" s="49" t="s">
        <v>3</v>
      </c>
      <c r="U7" s="34" t="str">
        <f>SIERREUR(SI($P$2="";""; INDEX(Tableau4[[Réponse 1]:[Réponse 19]];EQUIV($P$2&amp;" Gris "&amp;"4";Tableau4[Prénom Nom Série Fiche];0);T7));"")</f>
        <v/>
      </c>
      <c r="V7" s="13" t="str">
        <f t="shared" si="6"/>
        <v/>
      </c>
      <c r="W7" s="34" t="s">
        <v>5</v>
      </c>
      <c r="X7" s="42" t="str">
        <f t="shared" si="7"/>
        <v>A</v>
      </c>
      <c r="Y7" s="45"/>
      <c r="AA7" s="30" t="s">
        <v>31</v>
      </c>
      <c r="AB7" s="31" t="str">
        <f>SI(NB.VIDE(O6:O24)=19;"NON";"OUI")</f>
        <v>NON</v>
      </c>
      <c r="AC7" s="39"/>
      <c r="AD7" s="31" t="str">
        <f>SI(NB.VIDE(O6:O24)=19;0;NB.SI(P6:P24;"ü"))&amp;"/"&amp;19</f>
        <v>0/19</v>
      </c>
      <c r="AE7" s="32">
        <f>SI(NB.VIDE(O6:O24)=19;0;NB.SI(P6:P24;"ü"))/19</f>
        <v>0</v>
      </c>
      <c r="AF7" s="33" t="str">
        <f t="shared" si="8"/>
        <v>¶</v>
      </c>
    </row>
    <row r="8" spans="2:1025" ht="24.95" customHeight="1" x14ac:dyDescent="0.2">
      <c r="B8" s="49" t="s">
        <v>4</v>
      </c>
      <c r="C8" s="34" t="str">
        <f>SIERREUR(SI($P$2="";""; INDEX(Tableau4[[Réponse 1]:[Réponse 19]];EQUIV($P$2&amp;" Gris "&amp;"1";Tableau4[Prénom Nom Série Fiche];0);B8));"")</f>
        <v/>
      </c>
      <c r="D8" s="13" t="str">
        <f t="shared" si="0"/>
        <v/>
      </c>
      <c r="E8" s="35" t="s">
        <v>5</v>
      </c>
      <c r="F8" s="42" t="str">
        <f t="shared" si="1"/>
        <v>A</v>
      </c>
      <c r="G8" s="45"/>
      <c r="H8" s="49" t="s">
        <v>4</v>
      </c>
      <c r="I8" s="34" t="str">
        <f>SIERREUR(SI($P$2="";""; INDEX(Tableau4[[Réponse 1]:[Réponse 19]];EQUIV($P$2&amp;" Gris "&amp;"2";Tableau4[Prénom Nom Série Fiche];0);H8));"")</f>
        <v/>
      </c>
      <c r="J8" s="13" t="str">
        <f t="shared" si="2"/>
        <v/>
      </c>
      <c r="K8" s="35" t="s">
        <v>5</v>
      </c>
      <c r="L8" s="42" t="str">
        <f t="shared" si="3"/>
        <v>A</v>
      </c>
      <c r="M8" s="45"/>
      <c r="N8" s="49" t="s">
        <v>4</v>
      </c>
      <c r="O8" s="34" t="str">
        <f>SIERREUR(SI($P$2="";""; INDEX(Tableau4[[Réponse 1]:[Réponse 19]];EQUIV($P$2&amp;" Gris "&amp;"3";Tableau4[Prénom Nom Série Fiche];0);N8));"")</f>
        <v/>
      </c>
      <c r="P8" s="13" t="str">
        <f t="shared" si="4"/>
        <v/>
      </c>
      <c r="Q8" s="35" t="s">
        <v>5</v>
      </c>
      <c r="R8" s="42" t="str">
        <f t="shared" si="5"/>
        <v>B</v>
      </c>
      <c r="S8" s="45"/>
      <c r="T8" s="49" t="s">
        <v>4</v>
      </c>
      <c r="U8" s="34" t="str">
        <f>SIERREUR(SI($P$2="";""; INDEX(Tableau4[[Réponse 1]:[Réponse 19]];EQUIV($P$2&amp;" Gris "&amp;"4";Tableau4[Prénom Nom Série Fiche];0);T8));"")</f>
        <v/>
      </c>
      <c r="V8" s="13" t="str">
        <f t="shared" si="6"/>
        <v/>
      </c>
      <c r="W8" s="35" t="s">
        <v>5</v>
      </c>
      <c r="X8" s="42" t="str">
        <f t="shared" si="7"/>
        <v>C</v>
      </c>
      <c r="Y8" s="45"/>
      <c r="AA8" s="36" t="s">
        <v>32</v>
      </c>
      <c r="AB8" s="31" t="str">
        <f>SI(NB.VIDE(U6:U24)=19;"NON";"OUI")</f>
        <v>NON</v>
      </c>
      <c r="AC8" s="39"/>
      <c r="AD8" s="31" t="str">
        <f>SI(NB.VIDE(U6:U24)=19;0;NB.SI(V6:V24;"ü"))&amp;"/"&amp;19</f>
        <v>0/19</v>
      </c>
      <c r="AE8" s="32">
        <f>SI(NB.VIDE(U6:U24)=19;0;NB.SI(V6:V24;"ü"))/19</f>
        <v>0</v>
      </c>
      <c r="AF8" s="33" t="str">
        <f t="shared" si="8"/>
        <v>¶</v>
      </c>
    </row>
    <row r="9" spans="2:1025" ht="24.95" customHeight="1" x14ac:dyDescent="0.2">
      <c r="B9" s="49" t="s">
        <v>6</v>
      </c>
      <c r="C9" s="34" t="str">
        <f>SIERREUR(SI($P$2="";""; INDEX(Tableau4[[Réponse 1]:[Réponse 19]];EQUIV($P$2&amp;" Gris "&amp;"1";Tableau4[Prénom Nom Série Fiche];0);B9));"")</f>
        <v/>
      </c>
      <c r="D9" s="13" t="str">
        <f t="shared" si="0"/>
        <v/>
      </c>
      <c r="E9" s="35" t="s">
        <v>5</v>
      </c>
      <c r="F9" s="42" t="str">
        <f t="shared" si="1"/>
        <v>B</v>
      </c>
      <c r="G9" s="45"/>
      <c r="H9" s="49" t="s">
        <v>6</v>
      </c>
      <c r="I9" s="34" t="str">
        <f>SIERREUR(SI($P$2="";""; INDEX(Tableau4[[Réponse 1]:[Réponse 19]];EQUIV($P$2&amp;" Gris "&amp;"2";Tableau4[Prénom Nom Série Fiche];0);H9));"")</f>
        <v/>
      </c>
      <c r="J9" s="13" t="str">
        <f t="shared" si="2"/>
        <v/>
      </c>
      <c r="K9" s="35" t="s">
        <v>5</v>
      </c>
      <c r="L9" s="42" t="str">
        <f t="shared" si="3"/>
        <v>C</v>
      </c>
      <c r="M9" s="45"/>
      <c r="N9" s="49" t="s">
        <v>6</v>
      </c>
      <c r="O9" s="34" t="str">
        <f>SIERREUR(SI($P$2="";""; INDEX(Tableau4[[Réponse 1]:[Réponse 19]];EQUIV($P$2&amp;" Gris "&amp;"3";Tableau4[Prénom Nom Série Fiche];0);N9));"")</f>
        <v/>
      </c>
      <c r="P9" s="13" t="str">
        <f t="shared" si="4"/>
        <v/>
      </c>
      <c r="Q9" s="35" t="s">
        <v>5</v>
      </c>
      <c r="R9" s="42" t="str">
        <f t="shared" si="5"/>
        <v>A</v>
      </c>
      <c r="S9" s="45"/>
      <c r="T9" s="49" t="s">
        <v>6</v>
      </c>
      <c r="U9" s="34" t="str">
        <f>SIERREUR(SI($P$2="";""; INDEX(Tableau4[[Réponse 1]:[Réponse 19]];EQUIV($P$2&amp;" Gris "&amp;"4";Tableau4[Prénom Nom Série Fiche];0);T9));"")</f>
        <v/>
      </c>
      <c r="V9" s="13" t="str">
        <f t="shared" si="6"/>
        <v/>
      </c>
      <c r="W9" s="35" t="s">
        <v>5</v>
      </c>
      <c r="X9" s="42" t="str">
        <f t="shared" si="7"/>
        <v>B</v>
      </c>
      <c r="Y9" s="45"/>
      <c r="AA9" s="30" t="s">
        <v>33</v>
      </c>
      <c r="AB9" s="31" t="str">
        <f>SI(NB.VIDE(C31:C49)=19;"NON";"OUI")</f>
        <v>NON</v>
      </c>
      <c r="AC9" s="39"/>
      <c r="AD9" s="31" t="str">
        <f>SI(NB.VIDE(C31:C49)=19;0;NB.SI(D31:D49;"ü"))&amp;"/"&amp;19</f>
        <v>0/19</v>
      </c>
      <c r="AE9" s="32">
        <f>SI(NB.VIDE(C31:C49)=19;0;NB.SI(D31:D49;"ü"))/19</f>
        <v>0</v>
      </c>
      <c r="AF9" s="33" t="str">
        <f t="shared" si="8"/>
        <v>¶</v>
      </c>
    </row>
    <row r="10" spans="2:1025" ht="24.95" customHeight="1" x14ac:dyDescent="0.2">
      <c r="B10" s="49" t="s">
        <v>7</v>
      </c>
      <c r="C10" s="34" t="str">
        <f>SIERREUR(SI($P$2="";""; INDEX(Tableau4[[Réponse 1]:[Réponse 19]];EQUIV($P$2&amp;" Gris "&amp;"1";Tableau4[Prénom Nom Série Fiche];0);B10));"")</f>
        <v/>
      </c>
      <c r="D10" s="13" t="str">
        <f t="shared" si="0"/>
        <v/>
      </c>
      <c r="E10" s="35" t="s">
        <v>5</v>
      </c>
      <c r="F10" s="42" t="str">
        <f t="shared" si="1"/>
        <v>C</v>
      </c>
      <c r="G10" s="45"/>
      <c r="H10" s="49" t="s">
        <v>7</v>
      </c>
      <c r="I10" s="34" t="str">
        <f>SIERREUR(SI($P$2="";""; INDEX(Tableau4[[Réponse 1]:[Réponse 19]];EQUIV($P$2&amp;" Gris "&amp;"2";Tableau4[Prénom Nom Série Fiche];0);H10));"")</f>
        <v/>
      </c>
      <c r="J10" s="13" t="str">
        <f t="shared" si="2"/>
        <v/>
      </c>
      <c r="K10" s="35" t="s">
        <v>5</v>
      </c>
      <c r="L10" s="42" t="str">
        <f t="shared" si="3"/>
        <v>C</v>
      </c>
      <c r="M10" s="45"/>
      <c r="N10" s="49" t="s">
        <v>7</v>
      </c>
      <c r="O10" s="34" t="str">
        <f>SIERREUR(SI($P$2="";""; INDEX(Tableau4[[Réponse 1]:[Réponse 19]];EQUIV($P$2&amp;" Gris "&amp;"3";Tableau4[Prénom Nom Série Fiche];0);N10));"")</f>
        <v/>
      </c>
      <c r="P10" s="13" t="str">
        <f t="shared" si="4"/>
        <v/>
      </c>
      <c r="Q10" s="35" t="s">
        <v>5</v>
      </c>
      <c r="R10" s="42" t="str">
        <f t="shared" si="5"/>
        <v>A</v>
      </c>
      <c r="S10" s="45"/>
      <c r="T10" s="49" t="s">
        <v>7</v>
      </c>
      <c r="U10" s="34" t="str">
        <f>SIERREUR(SI($P$2="";""; INDEX(Tableau4[[Réponse 1]:[Réponse 19]];EQUIV($P$2&amp;" Gris "&amp;"4";Tableau4[Prénom Nom Série Fiche];0);T10));"")</f>
        <v/>
      </c>
      <c r="V10" s="13" t="str">
        <f t="shared" si="6"/>
        <v/>
      </c>
      <c r="W10" s="35" t="s">
        <v>5</v>
      </c>
      <c r="X10" s="42" t="str">
        <f t="shared" si="7"/>
        <v>A</v>
      </c>
      <c r="Y10" s="45"/>
      <c r="AA10" s="30" t="s">
        <v>34</v>
      </c>
      <c r="AB10" s="31" t="str">
        <f>SI(NB.VIDE(I31:I49)=19;"NON";"OUI")</f>
        <v>NON</v>
      </c>
      <c r="AC10" s="39"/>
      <c r="AD10" s="31" t="str">
        <f>SI(NB.VIDE(I31:I49)=19;0;NB.SI(J31:J49;"ü"))&amp;"/"&amp;19</f>
        <v>0/19</v>
      </c>
      <c r="AE10" s="32">
        <f>SI(NB.VIDE(I31:I49)=19;0;NB.SI(J31:J49;"ü"))/19</f>
        <v>0</v>
      </c>
      <c r="AF10" s="33" t="str">
        <f t="shared" si="8"/>
        <v>¶</v>
      </c>
    </row>
    <row r="11" spans="2:1025" ht="24.95" customHeight="1" x14ac:dyDescent="0.2">
      <c r="B11" s="49" t="s">
        <v>8</v>
      </c>
      <c r="C11" s="34" t="str">
        <f>SIERREUR(SI($P$2="";""; INDEX(Tableau4[[Réponse 1]:[Réponse 19]];EQUIV($P$2&amp;" Gris "&amp;"1";Tableau4[Prénom Nom Série Fiche];0);B11));"")</f>
        <v/>
      </c>
      <c r="D11" s="13" t="str">
        <f t="shared" si="0"/>
        <v/>
      </c>
      <c r="E11" s="35" t="s">
        <v>5</v>
      </c>
      <c r="F11" s="42" t="str">
        <f t="shared" si="1"/>
        <v>C</v>
      </c>
      <c r="G11" s="45"/>
      <c r="H11" s="49" t="s">
        <v>8</v>
      </c>
      <c r="I11" s="34" t="str">
        <f>SIERREUR(SI($P$2="";""; INDEX(Tableau4[[Réponse 1]:[Réponse 19]];EQUIV($P$2&amp;" Gris "&amp;"2";Tableau4[Prénom Nom Série Fiche];0);H11));"")</f>
        <v/>
      </c>
      <c r="J11" s="13" t="str">
        <f t="shared" si="2"/>
        <v/>
      </c>
      <c r="K11" s="35" t="s">
        <v>5</v>
      </c>
      <c r="L11" s="42" t="str">
        <f t="shared" si="3"/>
        <v>B</v>
      </c>
      <c r="M11" s="45"/>
      <c r="N11" s="49" t="s">
        <v>8</v>
      </c>
      <c r="O11" s="34" t="str">
        <f>SIERREUR(SI($P$2="";""; INDEX(Tableau4[[Réponse 1]:[Réponse 19]];EQUIV($P$2&amp;" Gris "&amp;"3";Tableau4[Prénom Nom Série Fiche];0);N11));"")</f>
        <v/>
      </c>
      <c r="P11" s="13" t="str">
        <f t="shared" si="4"/>
        <v/>
      </c>
      <c r="Q11" s="35" t="s">
        <v>5</v>
      </c>
      <c r="R11" s="42" t="str">
        <f t="shared" si="5"/>
        <v>B</v>
      </c>
      <c r="S11" s="45"/>
      <c r="T11" s="49" t="s">
        <v>8</v>
      </c>
      <c r="U11" s="34" t="str">
        <f>SIERREUR(SI($P$2="";""; INDEX(Tableau4[[Réponse 1]:[Réponse 19]];EQUIV($P$2&amp;" Gris "&amp;"4";Tableau4[Prénom Nom Série Fiche];0);T11));"")</f>
        <v/>
      </c>
      <c r="V11" s="13" t="str">
        <f t="shared" si="6"/>
        <v/>
      </c>
      <c r="W11" s="35" t="s">
        <v>5</v>
      </c>
      <c r="X11" s="42" t="str">
        <f t="shared" si="7"/>
        <v>B</v>
      </c>
      <c r="Y11" s="45"/>
      <c r="AA11" s="30" t="s">
        <v>35</v>
      </c>
      <c r="AB11" s="31" t="str">
        <f>SI(NB.VIDE(O31:O49)=19;"NON";"OUI")</f>
        <v>NON</v>
      </c>
      <c r="AC11" s="39"/>
      <c r="AD11" s="31" t="str">
        <f>SI(NB.VIDE(O31:O49)=19;0;NB.SI(P31:P49;"ü"))&amp;"/"&amp;19</f>
        <v>0/19</v>
      </c>
      <c r="AE11" s="32">
        <f>SI(NB.VIDE(O31:O49)=19;0;NB.SI(P31:P49;"ü"))/19</f>
        <v>0</v>
      </c>
      <c r="AF11" s="33" t="str">
        <f t="shared" si="8"/>
        <v>¶</v>
      </c>
    </row>
    <row r="12" spans="2:1025" ht="24.95" customHeight="1" x14ac:dyDescent="0.2">
      <c r="B12" s="49" t="s">
        <v>9</v>
      </c>
      <c r="C12" s="34" t="str">
        <f>SIERREUR(SI($P$2="";""; INDEX(Tableau4[[Réponse 1]:[Réponse 19]];EQUIV($P$2&amp;" Gris "&amp;"1";Tableau4[Prénom Nom Série Fiche];0);B12));"")</f>
        <v/>
      </c>
      <c r="D12" s="13" t="str">
        <f t="shared" si="0"/>
        <v/>
      </c>
      <c r="E12" s="35" t="s">
        <v>5</v>
      </c>
      <c r="F12" s="42" t="str">
        <f t="shared" si="1"/>
        <v>C</v>
      </c>
      <c r="G12" s="45"/>
      <c r="H12" s="49" t="s">
        <v>9</v>
      </c>
      <c r="I12" s="34" t="str">
        <f>SIERREUR(SI($P$2="";""; INDEX(Tableau4[[Réponse 1]:[Réponse 19]];EQUIV($P$2&amp;" Gris "&amp;"2";Tableau4[Prénom Nom Série Fiche];0);H12));"")</f>
        <v/>
      </c>
      <c r="J12" s="13" t="str">
        <f t="shared" si="2"/>
        <v/>
      </c>
      <c r="K12" s="35" t="s">
        <v>5</v>
      </c>
      <c r="L12" s="42" t="str">
        <f t="shared" si="3"/>
        <v>A</v>
      </c>
      <c r="M12" s="45"/>
      <c r="N12" s="49" t="s">
        <v>9</v>
      </c>
      <c r="O12" s="34" t="str">
        <f>SIERREUR(SI($P$2="";""; INDEX(Tableau4[[Réponse 1]:[Réponse 19]];EQUIV($P$2&amp;" Gris "&amp;"3";Tableau4[Prénom Nom Série Fiche];0);N12));"")</f>
        <v/>
      </c>
      <c r="P12" s="13" t="str">
        <f t="shared" si="4"/>
        <v/>
      </c>
      <c r="Q12" s="35" t="s">
        <v>5</v>
      </c>
      <c r="R12" s="42" t="str">
        <f t="shared" si="5"/>
        <v>B</v>
      </c>
      <c r="S12" s="45"/>
      <c r="T12" s="49" t="s">
        <v>9</v>
      </c>
      <c r="U12" s="34" t="str">
        <f>SIERREUR(SI($P$2="";""; INDEX(Tableau4[[Réponse 1]:[Réponse 19]];EQUIV($P$2&amp;" Gris "&amp;"4";Tableau4[Prénom Nom Série Fiche];0);T12));"")</f>
        <v/>
      </c>
      <c r="V12" s="13" t="str">
        <f t="shared" si="6"/>
        <v/>
      </c>
      <c r="W12" s="35" t="s">
        <v>5</v>
      </c>
      <c r="X12" s="42" t="str">
        <f t="shared" si="7"/>
        <v>B</v>
      </c>
      <c r="Y12" s="45"/>
      <c r="AA12" s="30" t="s">
        <v>36</v>
      </c>
      <c r="AB12" s="31" t="str">
        <f>SI(NB.VIDE(U31:U49)=19;"NON";"OUI")</f>
        <v>NON</v>
      </c>
      <c r="AC12" s="39"/>
      <c r="AD12" s="31" t="str">
        <f>SI(NB.VIDE(U31:U49)=19;0;NB.SI(V31:V49;"ü"))&amp;"/"&amp;19</f>
        <v>0/19</v>
      </c>
      <c r="AE12" s="32">
        <f>SI(NB.VIDE(U31:U49)=19;0;NB.SI(V31:V49;"ü"))/19</f>
        <v>0</v>
      </c>
      <c r="AF12" s="33" t="str">
        <f t="shared" si="8"/>
        <v>¶</v>
      </c>
    </row>
    <row r="13" spans="2:1025" ht="24.95" customHeight="1" x14ac:dyDescent="0.2">
      <c r="B13" s="49" t="s">
        <v>10</v>
      </c>
      <c r="C13" s="34" t="str">
        <f>SIERREUR(SI($P$2="";""; INDEX(Tableau4[[Réponse 1]:[Réponse 19]];EQUIV($P$2&amp;" Gris "&amp;"1";Tableau4[Prénom Nom Série Fiche];0);B13));"")</f>
        <v/>
      </c>
      <c r="D13" s="13" t="str">
        <f t="shared" si="0"/>
        <v/>
      </c>
      <c r="E13" s="35" t="s">
        <v>5</v>
      </c>
      <c r="F13" s="42" t="str">
        <f t="shared" si="1"/>
        <v>B</v>
      </c>
      <c r="G13" s="45"/>
      <c r="H13" s="49" t="s">
        <v>10</v>
      </c>
      <c r="I13" s="34" t="str">
        <f>SIERREUR(SI($P$2="";""; INDEX(Tableau4[[Réponse 1]:[Réponse 19]];EQUIV($P$2&amp;" Gris "&amp;"2";Tableau4[Prénom Nom Série Fiche];0);H13));"")</f>
        <v/>
      </c>
      <c r="J13" s="13" t="str">
        <f t="shared" si="2"/>
        <v/>
      </c>
      <c r="K13" s="35" t="s">
        <v>5</v>
      </c>
      <c r="L13" s="42" t="str">
        <f t="shared" si="3"/>
        <v>C</v>
      </c>
      <c r="M13" s="45"/>
      <c r="N13" s="49" t="s">
        <v>10</v>
      </c>
      <c r="O13" s="34" t="str">
        <f>SIERREUR(SI($P$2="";""; INDEX(Tableau4[[Réponse 1]:[Réponse 19]];EQUIV($P$2&amp;" Gris "&amp;"3";Tableau4[Prénom Nom Série Fiche];0);N13));"")</f>
        <v/>
      </c>
      <c r="P13" s="13" t="str">
        <f t="shared" si="4"/>
        <v/>
      </c>
      <c r="Q13" s="35" t="s">
        <v>5</v>
      </c>
      <c r="R13" s="42" t="str">
        <f t="shared" si="5"/>
        <v>B</v>
      </c>
      <c r="S13" s="45"/>
      <c r="T13" s="49" t="s">
        <v>10</v>
      </c>
      <c r="U13" s="34" t="str">
        <f>SIERREUR(SI($P$2="";""; INDEX(Tableau4[[Réponse 1]:[Réponse 19]];EQUIV($P$2&amp;" Gris "&amp;"4";Tableau4[Prénom Nom Série Fiche];0);T13));"")</f>
        <v/>
      </c>
      <c r="V13" s="13" t="str">
        <f t="shared" si="6"/>
        <v/>
      </c>
      <c r="W13" s="35" t="s">
        <v>5</v>
      </c>
      <c r="X13" s="42" t="str">
        <f t="shared" si="7"/>
        <v>C</v>
      </c>
      <c r="Y13" s="45"/>
      <c r="AB13" s="42"/>
    </row>
    <row r="14" spans="2:1025" ht="24.95" customHeight="1" x14ac:dyDescent="0.2">
      <c r="B14" s="49" t="s">
        <v>11</v>
      </c>
      <c r="C14" s="34" t="str">
        <f>SIERREUR(SI($P$2="";""; INDEX(Tableau4[[Réponse 1]:[Réponse 19]];EQUIV($P$2&amp;" Gris "&amp;"1";Tableau4[Prénom Nom Série Fiche];0);B14));"")</f>
        <v/>
      </c>
      <c r="D14" s="13" t="str">
        <f t="shared" si="0"/>
        <v/>
      </c>
      <c r="E14" s="35" t="s">
        <v>5</v>
      </c>
      <c r="F14" s="42" t="str">
        <f t="shared" si="1"/>
        <v>C</v>
      </c>
      <c r="G14" s="45"/>
      <c r="H14" s="49" t="s">
        <v>11</v>
      </c>
      <c r="I14" s="34" t="str">
        <f>SIERREUR(SI($P$2="";""; INDEX(Tableau4[[Réponse 1]:[Réponse 19]];EQUIV($P$2&amp;" Gris "&amp;"2";Tableau4[Prénom Nom Série Fiche];0);H14));"")</f>
        <v/>
      </c>
      <c r="J14" s="13" t="str">
        <f t="shared" si="2"/>
        <v/>
      </c>
      <c r="K14" s="35" t="s">
        <v>5</v>
      </c>
      <c r="L14" s="42" t="str">
        <f t="shared" si="3"/>
        <v>A</v>
      </c>
      <c r="M14" s="45"/>
      <c r="N14" s="49" t="s">
        <v>11</v>
      </c>
      <c r="O14" s="34" t="str">
        <f>SIERREUR(SI($P$2="";""; INDEX(Tableau4[[Réponse 1]:[Réponse 19]];EQUIV($P$2&amp;" Gris "&amp;"3";Tableau4[Prénom Nom Série Fiche];0);N14));"")</f>
        <v/>
      </c>
      <c r="P14" s="13" t="str">
        <f t="shared" si="4"/>
        <v/>
      </c>
      <c r="Q14" s="35" t="s">
        <v>5</v>
      </c>
      <c r="R14" s="42" t="str">
        <f t="shared" si="5"/>
        <v>C</v>
      </c>
      <c r="S14" s="45"/>
      <c r="T14" s="49" t="s">
        <v>11</v>
      </c>
      <c r="U14" s="34" t="str">
        <f>SIERREUR(SI($P$2="";""; INDEX(Tableau4[[Réponse 1]:[Réponse 19]];EQUIV($P$2&amp;" Gris "&amp;"4";Tableau4[Prénom Nom Série Fiche];0);T14));"")</f>
        <v/>
      </c>
      <c r="V14" s="13" t="str">
        <f t="shared" si="6"/>
        <v/>
      </c>
      <c r="W14" s="35" t="s">
        <v>5</v>
      </c>
      <c r="X14" s="42" t="str">
        <f t="shared" si="7"/>
        <v>B</v>
      </c>
      <c r="Y14" s="45"/>
      <c r="AA14" s="92" t="s">
        <v>143</v>
      </c>
      <c r="AB14" s="92"/>
      <c r="AC14" s="92"/>
      <c r="AD14" s="92"/>
      <c r="AE14" s="92"/>
      <c r="AF14" s="92"/>
    </row>
    <row r="15" spans="2:1025" ht="24.95" customHeight="1" x14ac:dyDescent="0.2">
      <c r="B15" s="49" t="s">
        <v>12</v>
      </c>
      <c r="C15" s="34" t="str">
        <f>SIERREUR(SI($P$2="";""; INDEX(Tableau4[[Réponse 1]:[Réponse 19]];EQUIV($P$2&amp;" Gris "&amp;"1";Tableau4[Prénom Nom Série Fiche];0);B15));"")</f>
        <v/>
      </c>
      <c r="D15" s="13" t="str">
        <f t="shared" si="0"/>
        <v/>
      </c>
      <c r="E15" s="35" t="s">
        <v>5</v>
      </c>
      <c r="F15" s="42" t="str">
        <f t="shared" si="1"/>
        <v>C</v>
      </c>
      <c r="G15" s="45"/>
      <c r="H15" s="49" t="s">
        <v>12</v>
      </c>
      <c r="I15" s="34" t="str">
        <f>SIERREUR(SI($P$2="";""; INDEX(Tableau4[[Réponse 1]:[Réponse 19]];EQUIV($P$2&amp;" Gris "&amp;"2";Tableau4[Prénom Nom Série Fiche];0);H15));"")</f>
        <v/>
      </c>
      <c r="J15" s="13" t="str">
        <f t="shared" si="2"/>
        <v/>
      </c>
      <c r="K15" s="35" t="s">
        <v>5</v>
      </c>
      <c r="L15" s="42" t="str">
        <f t="shared" si="3"/>
        <v>C</v>
      </c>
      <c r="M15" s="45"/>
      <c r="N15" s="49" t="s">
        <v>12</v>
      </c>
      <c r="O15" s="34" t="str">
        <f>SIERREUR(SI($P$2="";""; INDEX(Tableau4[[Réponse 1]:[Réponse 19]];EQUIV($P$2&amp;" Gris "&amp;"3";Tableau4[Prénom Nom Série Fiche];0);N15));"")</f>
        <v/>
      </c>
      <c r="P15" s="13" t="str">
        <f t="shared" si="4"/>
        <v/>
      </c>
      <c r="Q15" s="35" t="s">
        <v>5</v>
      </c>
      <c r="R15" s="42" t="str">
        <f t="shared" si="5"/>
        <v>A</v>
      </c>
      <c r="S15" s="45"/>
      <c r="T15" s="49" t="s">
        <v>12</v>
      </c>
      <c r="U15" s="34" t="str">
        <f>SIERREUR(SI($P$2="";""; INDEX(Tableau4[[Réponse 1]:[Réponse 19]];EQUIV($P$2&amp;" Gris "&amp;"4";Tableau4[Prénom Nom Série Fiche];0);T15));"")</f>
        <v/>
      </c>
      <c r="V15" s="13" t="str">
        <f t="shared" si="6"/>
        <v/>
      </c>
      <c r="W15" s="35" t="s">
        <v>5</v>
      </c>
      <c r="X15" s="42" t="str">
        <f t="shared" si="7"/>
        <v>A</v>
      </c>
      <c r="Y15" s="45"/>
      <c r="AA15" s="80"/>
      <c r="AB15" s="81"/>
      <c r="AC15" s="81"/>
      <c r="AD15" s="81"/>
      <c r="AE15" s="81"/>
      <c r="AF15" s="82"/>
    </row>
    <row r="16" spans="2:1025" ht="24.95" customHeight="1" x14ac:dyDescent="0.2">
      <c r="B16" s="49" t="s">
        <v>13</v>
      </c>
      <c r="C16" s="34" t="str">
        <f>SIERREUR(SI($P$2="";""; INDEX(Tableau4[[Réponse 1]:[Réponse 19]];EQUIV($P$2&amp;" Gris "&amp;"1";Tableau4[Prénom Nom Série Fiche];0);B16));"")</f>
        <v/>
      </c>
      <c r="D16" s="13" t="str">
        <f t="shared" si="0"/>
        <v/>
      </c>
      <c r="E16" s="49" t="s">
        <v>5</v>
      </c>
      <c r="F16" s="42" t="str">
        <f t="shared" si="1"/>
        <v>A</v>
      </c>
      <c r="G16" s="45"/>
      <c r="H16" s="49" t="s">
        <v>13</v>
      </c>
      <c r="I16" s="34" t="str">
        <f>SIERREUR(SI($P$2="";""; INDEX(Tableau4[[Réponse 1]:[Réponse 19]];EQUIV($P$2&amp;" Gris "&amp;"2";Tableau4[Prénom Nom Série Fiche];0);H16));"")</f>
        <v/>
      </c>
      <c r="J16" s="13" t="str">
        <f t="shared" si="2"/>
        <v/>
      </c>
      <c r="K16" s="49" t="s">
        <v>5</v>
      </c>
      <c r="L16" s="42" t="str">
        <f t="shared" si="3"/>
        <v>C</v>
      </c>
      <c r="M16" s="45"/>
      <c r="N16" s="49" t="s">
        <v>13</v>
      </c>
      <c r="O16" s="34" t="str">
        <f>SIERREUR(SI($P$2="";""; INDEX(Tableau4[[Réponse 1]:[Réponse 19]];EQUIV($P$2&amp;" Gris "&amp;"3";Tableau4[Prénom Nom Série Fiche];0);N16));"")</f>
        <v/>
      </c>
      <c r="P16" s="13" t="str">
        <f t="shared" si="4"/>
        <v/>
      </c>
      <c r="Q16" s="49" t="s">
        <v>5</v>
      </c>
      <c r="R16" s="42" t="str">
        <f t="shared" si="5"/>
        <v>C</v>
      </c>
      <c r="S16" s="45"/>
      <c r="T16" s="49" t="s">
        <v>13</v>
      </c>
      <c r="U16" s="34" t="str">
        <f>SIERREUR(SI($P$2="";""; INDEX(Tableau4[[Réponse 1]:[Réponse 19]];EQUIV($P$2&amp;" Gris "&amp;"4";Tableau4[Prénom Nom Série Fiche];0);T16));"")</f>
        <v/>
      </c>
      <c r="V16" s="13" t="str">
        <f t="shared" si="6"/>
        <v/>
      </c>
      <c r="W16" s="49" t="s">
        <v>5</v>
      </c>
      <c r="X16" s="42" t="str">
        <f t="shared" si="7"/>
        <v>C</v>
      </c>
      <c r="Y16" s="45"/>
      <c r="AA16" s="83"/>
      <c r="AB16" s="84"/>
      <c r="AC16" s="84"/>
      <c r="AD16" s="84"/>
      <c r="AE16" s="84"/>
      <c r="AF16" s="85"/>
    </row>
    <row r="17" spans="2:32" ht="24.95" customHeight="1" x14ac:dyDescent="0.2">
      <c r="B17" s="49" t="s">
        <v>14</v>
      </c>
      <c r="C17" s="34" t="str">
        <f>SIERREUR(SI($P$2="";""; INDEX(Tableau4[[Réponse 1]:[Réponse 19]];EQUIV($P$2&amp;" Gris "&amp;"1";Tableau4[Prénom Nom Série Fiche];0);B17));"")</f>
        <v/>
      </c>
      <c r="D17" s="13" t="str">
        <f t="shared" si="0"/>
        <v/>
      </c>
      <c r="E17" s="34" t="s">
        <v>5</v>
      </c>
      <c r="F17" s="42" t="str">
        <f t="shared" si="1"/>
        <v>B</v>
      </c>
      <c r="G17" s="45"/>
      <c r="H17" s="49" t="s">
        <v>14</v>
      </c>
      <c r="I17" s="34" t="str">
        <f>SIERREUR(SI($P$2="";""; INDEX(Tableau4[[Réponse 1]:[Réponse 19]];EQUIV($P$2&amp;" Gris "&amp;"2";Tableau4[Prénom Nom Série Fiche];0);H17));"")</f>
        <v/>
      </c>
      <c r="J17" s="13" t="str">
        <f t="shared" si="2"/>
        <v/>
      </c>
      <c r="K17" s="34" t="s">
        <v>5</v>
      </c>
      <c r="L17" s="42" t="str">
        <f t="shared" si="3"/>
        <v>B</v>
      </c>
      <c r="M17" s="45"/>
      <c r="N17" s="49" t="s">
        <v>14</v>
      </c>
      <c r="O17" s="34" t="str">
        <f>SIERREUR(SI($P$2="";""; INDEX(Tableau4[[Réponse 1]:[Réponse 19]];EQUIV($P$2&amp;" Gris "&amp;"3";Tableau4[Prénom Nom Série Fiche];0);N17));"")</f>
        <v/>
      </c>
      <c r="P17" s="13" t="str">
        <f t="shared" si="4"/>
        <v/>
      </c>
      <c r="Q17" s="34" t="s">
        <v>5</v>
      </c>
      <c r="R17" s="42" t="str">
        <f t="shared" si="5"/>
        <v>C</v>
      </c>
      <c r="S17" s="45"/>
      <c r="T17" s="49" t="s">
        <v>14</v>
      </c>
      <c r="U17" s="34" t="str">
        <f>SIERREUR(SI($P$2="";""; INDEX(Tableau4[[Réponse 1]:[Réponse 19]];EQUIV($P$2&amp;" Gris "&amp;"4";Tableau4[Prénom Nom Série Fiche];0);T17));"")</f>
        <v/>
      </c>
      <c r="V17" s="13" t="str">
        <f t="shared" si="6"/>
        <v/>
      </c>
      <c r="W17" s="34" t="s">
        <v>5</v>
      </c>
      <c r="X17" s="42" t="str">
        <f t="shared" si="7"/>
        <v>A</v>
      </c>
      <c r="Y17" s="45"/>
      <c r="AA17" s="86"/>
      <c r="AB17" s="87"/>
      <c r="AC17" s="87"/>
      <c r="AD17" s="87"/>
      <c r="AE17" s="87"/>
      <c r="AF17" s="88"/>
    </row>
    <row r="18" spans="2:32" ht="24.95" customHeight="1" x14ac:dyDescent="0.2">
      <c r="B18" s="49" t="s">
        <v>15</v>
      </c>
      <c r="C18" s="34" t="str">
        <f>SIERREUR(SI($P$2="";""; INDEX(Tableau4[[Réponse 1]:[Réponse 19]];EQUIV($P$2&amp;" Gris "&amp;"1";Tableau4[Prénom Nom Série Fiche];0);B18));"")</f>
        <v/>
      </c>
      <c r="D18" s="13" t="str">
        <f t="shared" si="0"/>
        <v/>
      </c>
      <c r="E18" s="34"/>
      <c r="F18" s="42" t="str">
        <f t="shared" si="1"/>
        <v>C</v>
      </c>
      <c r="G18" s="45"/>
      <c r="H18" s="49" t="s">
        <v>15</v>
      </c>
      <c r="I18" s="34" t="str">
        <f>SIERREUR(SI($P$2="";""; INDEX(Tableau4[[Réponse 1]:[Réponse 19]];EQUIV($P$2&amp;" Gris "&amp;"2";Tableau4[Prénom Nom Série Fiche];0);H18));"")</f>
        <v/>
      </c>
      <c r="J18" s="13" t="str">
        <f t="shared" si="2"/>
        <v/>
      </c>
      <c r="K18" s="34"/>
      <c r="L18" s="42" t="str">
        <f t="shared" si="3"/>
        <v>A</v>
      </c>
      <c r="M18" s="45"/>
      <c r="N18" s="49" t="s">
        <v>15</v>
      </c>
      <c r="O18" s="34" t="str">
        <f>SIERREUR(SI($P$2="";""; INDEX(Tableau4[[Réponse 1]:[Réponse 19]];EQUIV($P$2&amp;" Gris "&amp;"3";Tableau4[Prénom Nom Série Fiche];0);N18));"")</f>
        <v/>
      </c>
      <c r="P18" s="13" t="str">
        <f t="shared" si="4"/>
        <v/>
      </c>
      <c r="Q18" s="34"/>
      <c r="R18" s="42" t="str">
        <f t="shared" si="5"/>
        <v>A</v>
      </c>
      <c r="S18" s="45"/>
      <c r="T18" s="49" t="s">
        <v>15</v>
      </c>
      <c r="U18" s="34" t="str">
        <f>SIERREUR(SI($P$2="";""; INDEX(Tableau4[[Réponse 1]:[Réponse 19]];EQUIV($P$2&amp;" Gris "&amp;"4";Tableau4[Prénom Nom Série Fiche];0);T18));"")</f>
        <v/>
      </c>
      <c r="V18" s="13" t="str">
        <f t="shared" si="6"/>
        <v/>
      </c>
      <c r="W18" s="34"/>
      <c r="X18" s="42" t="str">
        <f t="shared" si="7"/>
        <v>C</v>
      </c>
      <c r="Y18" s="45"/>
      <c r="AA18" s="79" t="s">
        <v>37</v>
      </c>
      <c r="AB18" s="79"/>
      <c r="AC18" s="79"/>
      <c r="AD18" s="79"/>
      <c r="AE18" s="79"/>
      <c r="AF18" s="79"/>
    </row>
    <row r="19" spans="2:32" ht="24.95" customHeight="1" x14ac:dyDescent="0.2">
      <c r="B19" s="49" t="s">
        <v>16</v>
      </c>
      <c r="C19" s="34" t="str">
        <f>SIERREUR(SI($P$2="";""; INDEX(Tableau4[[Réponse 1]:[Réponse 19]];EQUIV($P$2&amp;" Gris "&amp;"1";Tableau4[Prénom Nom Série Fiche];0);B19));"")</f>
        <v/>
      </c>
      <c r="D19" s="13" t="str">
        <f t="shared" si="0"/>
        <v/>
      </c>
      <c r="E19" s="34"/>
      <c r="F19" s="42" t="str">
        <f t="shared" si="1"/>
        <v>A</v>
      </c>
      <c r="G19" s="45"/>
      <c r="H19" s="49" t="s">
        <v>16</v>
      </c>
      <c r="I19" s="34" t="str">
        <f>SIERREUR(SI($P$2="";""; INDEX(Tableau4[[Réponse 1]:[Réponse 19]];EQUIV($P$2&amp;" Gris "&amp;"2";Tableau4[Prénom Nom Série Fiche];0);H19));"")</f>
        <v/>
      </c>
      <c r="J19" s="13" t="str">
        <f t="shared" si="2"/>
        <v/>
      </c>
      <c r="K19" s="34"/>
      <c r="L19" s="42" t="str">
        <f t="shared" si="3"/>
        <v>B</v>
      </c>
      <c r="M19" s="45"/>
      <c r="N19" s="49" t="s">
        <v>16</v>
      </c>
      <c r="O19" s="34" t="str">
        <f>SIERREUR(SI($P$2="";""; INDEX(Tableau4[[Réponse 1]:[Réponse 19]];EQUIV($P$2&amp;" Gris "&amp;"3";Tableau4[Prénom Nom Série Fiche];0);N19));"")</f>
        <v/>
      </c>
      <c r="P19" s="13" t="str">
        <f t="shared" si="4"/>
        <v/>
      </c>
      <c r="Q19" s="34"/>
      <c r="R19" s="42" t="str">
        <f t="shared" si="5"/>
        <v>B</v>
      </c>
      <c r="S19" s="45"/>
      <c r="T19" s="49" t="s">
        <v>16</v>
      </c>
      <c r="U19" s="34" t="str">
        <f>SIERREUR(SI($P$2="";""; INDEX(Tableau4[[Réponse 1]:[Réponse 19]];EQUIV($P$2&amp;" Gris "&amp;"4";Tableau4[Prénom Nom Série Fiche];0);T19));"")</f>
        <v/>
      </c>
      <c r="V19" s="13" t="str">
        <f t="shared" si="6"/>
        <v/>
      </c>
      <c r="W19" s="34"/>
      <c r="X19" s="42" t="str">
        <f t="shared" si="7"/>
        <v>A</v>
      </c>
      <c r="Y19" s="45"/>
      <c r="Z19" s="48"/>
      <c r="AA19" s="76" t="s">
        <v>176</v>
      </c>
      <c r="AB19" s="77"/>
      <c r="AC19" s="77"/>
      <c r="AD19" s="77"/>
      <c r="AE19" s="77"/>
      <c r="AF19" s="78"/>
    </row>
    <row r="20" spans="2:32" ht="24.95" customHeight="1" x14ac:dyDescent="0.2">
      <c r="B20" s="49" t="s">
        <v>17</v>
      </c>
      <c r="C20" s="34" t="str">
        <f>SIERREUR(SI($P$2="";""; INDEX(Tableau4[[Réponse 1]:[Réponse 19]];EQUIV($P$2&amp;" Gris "&amp;"1";Tableau4[Prénom Nom Série Fiche];0);B20));"")</f>
        <v/>
      </c>
      <c r="D20" s="13" t="str">
        <f t="shared" si="0"/>
        <v/>
      </c>
      <c r="E20" s="34"/>
      <c r="F20" s="42" t="str">
        <f t="shared" si="1"/>
        <v>B</v>
      </c>
      <c r="G20" s="45"/>
      <c r="H20" s="49" t="s">
        <v>17</v>
      </c>
      <c r="I20" s="34" t="str">
        <f>SIERREUR(SI($P$2="";""; INDEX(Tableau4[[Réponse 1]:[Réponse 19]];EQUIV($P$2&amp;" Gris "&amp;"2";Tableau4[Prénom Nom Série Fiche];0);H20));"")</f>
        <v/>
      </c>
      <c r="J20" s="13" t="str">
        <f t="shared" si="2"/>
        <v/>
      </c>
      <c r="K20" s="34"/>
      <c r="L20" s="42" t="str">
        <f t="shared" si="3"/>
        <v>B</v>
      </c>
      <c r="M20" s="45"/>
      <c r="N20" s="49" t="s">
        <v>17</v>
      </c>
      <c r="O20" s="34" t="str">
        <f>SIERREUR(SI($P$2="";""; INDEX(Tableau4[[Réponse 1]:[Réponse 19]];EQUIV($P$2&amp;" Gris "&amp;"3";Tableau4[Prénom Nom Série Fiche];0);N20));"")</f>
        <v/>
      </c>
      <c r="P20" s="13" t="str">
        <f t="shared" si="4"/>
        <v/>
      </c>
      <c r="Q20" s="34"/>
      <c r="R20" s="42" t="str">
        <f t="shared" si="5"/>
        <v>B</v>
      </c>
      <c r="S20" s="45"/>
      <c r="T20" s="49" t="s">
        <v>17</v>
      </c>
      <c r="U20" s="34" t="str">
        <f>SIERREUR(SI($P$2="";""; INDEX(Tableau4[[Réponse 1]:[Réponse 19]];EQUIV($P$2&amp;" Gris "&amp;"4";Tableau4[Prénom Nom Série Fiche];0);T20));"")</f>
        <v/>
      </c>
      <c r="V20" s="13" t="str">
        <f t="shared" si="6"/>
        <v/>
      </c>
      <c r="W20" s="34"/>
      <c r="X20" s="42" t="str">
        <f t="shared" si="7"/>
        <v>C</v>
      </c>
      <c r="Y20" s="45"/>
      <c r="Z20" s="48"/>
      <c r="AA20" s="76"/>
      <c r="AB20" s="77"/>
      <c r="AC20" s="77"/>
      <c r="AD20" s="77"/>
      <c r="AE20" s="77"/>
      <c r="AF20" s="78"/>
    </row>
    <row r="21" spans="2:32" ht="24.95" customHeight="1" x14ac:dyDescent="0.2">
      <c r="B21" s="49" t="s">
        <v>42</v>
      </c>
      <c r="C21" s="34" t="str">
        <f>SIERREUR(SI($P$2="";""; INDEX(Tableau4[[Réponse 1]:[Réponse 19]];EQUIV($P$2&amp;" Gris "&amp;"1";Tableau4[Prénom Nom Série Fiche];0);B21));"")</f>
        <v/>
      </c>
      <c r="D21" s="13" t="str">
        <f t="shared" si="0"/>
        <v/>
      </c>
      <c r="E21" s="34" t="s">
        <v>5</v>
      </c>
      <c r="F21" s="42" t="str">
        <f t="shared" si="1"/>
        <v>B</v>
      </c>
      <c r="G21" s="45"/>
      <c r="H21" s="49" t="s">
        <v>42</v>
      </c>
      <c r="I21" s="34" t="str">
        <f>SIERREUR(SI($P$2="";""; INDEX(Tableau4[[Réponse 1]:[Réponse 19]];EQUIV($P$2&amp;" Gris "&amp;"2";Tableau4[Prénom Nom Série Fiche];0);H21));"")</f>
        <v/>
      </c>
      <c r="J21" s="13" t="str">
        <f t="shared" si="2"/>
        <v/>
      </c>
      <c r="K21" s="34" t="s">
        <v>5</v>
      </c>
      <c r="L21" s="42" t="str">
        <f t="shared" si="3"/>
        <v>B</v>
      </c>
      <c r="M21" s="45"/>
      <c r="N21" s="49" t="s">
        <v>42</v>
      </c>
      <c r="O21" s="34" t="str">
        <f>SIERREUR(SI($P$2="";""; INDEX(Tableau4[[Réponse 1]:[Réponse 19]];EQUIV($P$2&amp;" Gris "&amp;"3";Tableau4[Prénom Nom Série Fiche];0);N21));"")</f>
        <v/>
      </c>
      <c r="P21" s="13" t="str">
        <f t="shared" si="4"/>
        <v/>
      </c>
      <c r="Q21" s="34" t="s">
        <v>5</v>
      </c>
      <c r="R21" s="42" t="str">
        <f t="shared" si="5"/>
        <v>B</v>
      </c>
      <c r="S21" s="45"/>
      <c r="T21" s="49" t="s">
        <v>42</v>
      </c>
      <c r="U21" s="34" t="str">
        <f>SIERREUR(SI($P$2="";""; INDEX(Tableau4[[Réponse 1]:[Réponse 19]];EQUIV($P$2&amp;" Gris "&amp;"4";Tableau4[Prénom Nom Série Fiche];0);T21));"")</f>
        <v/>
      </c>
      <c r="V21" s="13" t="str">
        <f t="shared" si="6"/>
        <v/>
      </c>
      <c r="W21" s="34" t="s">
        <v>5</v>
      </c>
      <c r="X21" s="42" t="str">
        <f t="shared" si="7"/>
        <v>C</v>
      </c>
      <c r="AA21" s="76" t="s">
        <v>175</v>
      </c>
      <c r="AB21" s="77"/>
      <c r="AC21" s="77"/>
      <c r="AD21" s="77"/>
      <c r="AE21" s="77"/>
      <c r="AF21" s="78"/>
    </row>
    <row r="22" spans="2:32" ht="24.95" customHeight="1" x14ac:dyDescent="0.2">
      <c r="B22" s="49" t="s">
        <v>43</v>
      </c>
      <c r="C22" s="34" t="str">
        <f>SIERREUR(SI($P$2="";""; INDEX(Tableau4[[Réponse 1]:[Réponse 19]];EQUIV($P$2&amp;" Gris "&amp;"1";Tableau4[Prénom Nom Série Fiche];0);B22));"")</f>
        <v/>
      </c>
      <c r="D22" s="13" t="str">
        <f t="shared" si="0"/>
        <v/>
      </c>
      <c r="E22" s="34"/>
      <c r="F22" s="42" t="str">
        <f t="shared" si="1"/>
        <v>B</v>
      </c>
      <c r="G22" s="45"/>
      <c r="H22" s="49" t="s">
        <v>43</v>
      </c>
      <c r="I22" s="34" t="str">
        <f>SIERREUR(SI($P$2="";""; INDEX(Tableau4[[Réponse 1]:[Réponse 19]];EQUIV($P$2&amp;" Gris "&amp;"2";Tableau4[Prénom Nom Série Fiche];0);H22));"")</f>
        <v/>
      </c>
      <c r="J22" s="13" t="str">
        <f t="shared" si="2"/>
        <v/>
      </c>
      <c r="K22" s="34"/>
      <c r="L22" s="42" t="str">
        <f t="shared" si="3"/>
        <v>B</v>
      </c>
      <c r="M22" s="45"/>
      <c r="N22" s="49" t="s">
        <v>43</v>
      </c>
      <c r="O22" s="34" t="str">
        <f>SIERREUR(SI($P$2="";""; INDEX(Tableau4[[Réponse 1]:[Réponse 19]];EQUIV($P$2&amp;" Gris "&amp;"3";Tableau4[Prénom Nom Série Fiche];0);N22));"")</f>
        <v/>
      </c>
      <c r="P22" s="13" t="str">
        <f t="shared" si="4"/>
        <v/>
      </c>
      <c r="Q22" s="34"/>
      <c r="R22" s="42" t="str">
        <f t="shared" si="5"/>
        <v>B</v>
      </c>
      <c r="S22" s="45"/>
      <c r="T22" s="49" t="s">
        <v>43</v>
      </c>
      <c r="U22" s="34" t="str">
        <f>SIERREUR(SI($P$2="";""; INDEX(Tableau4[[Réponse 1]:[Réponse 19]];EQUIV($P$2&amp;" Gris "&amp;"4";Tableau4[Prénom Nom Série Fiche];0);T22));"")</f>
        <v/>
      </c>
      <c r="V22" s="13" t="str">
        <f t="shared" si="6"/>
        <v/>
      </c>
      <c r="W22" s="34"/>
      <c r="X22" s="42" t="str">
        <f t="shared" si="7"/>
        <v>C</v>
      </c>
      <c r="AA22" s="76"/>
      <c r="AB22" s="77"/>
      <c r="AC22" s="77"/>
      <c r="AD22" s="77"/>
      <c r="AE22" s="77"/>
      <c r="AF22" s="78"/>
    </row>
    <row r="23" spans="2:32" ht="24.95" customHeight="1" x14ac:dyDescent="0.2">
      <c r="B23" s="49" t="s">
        <v>44</v>
      </c>
      <c r="C23" s="34" t="str">
        <f>SIERREUR(SI($P$2="";""; INDEX(Tableau4[[Réponse 1]:[Réponse 19]];EQUIV($P$2&amp;" Gris "&amp;"1";Tableau4[Prénom Nom Série Fiche];0);B23));"")</f>
        <v/>
      </c>
      <c r="D23" s="13" t="str">
        <f t="shared" si="0"/>
        <v/>
      </c>
      <c r="E23" s="35" t="s">
        <v>5</v>
      </c>
      <c r="F23" s="42" t="str">
        <f t="shared" si="1"/>
        <v>B</v>
      </c>
      <c r="G23" s="45"/>
      <c r="H23" s="49" t="s">
        <v>44</v>
      </c>
      <c r="I23" s="34" t="str">
        <f>SIERREUR(SI($P$2="";""; INDEX(Tableau4[[Réponse 1]:[Réponse 19]];EQUIV($P$2&amp;" Gris "&amp;"2";Tableau4[Prénom Nom Série Fiche];0);H23));"")</f>
        <v/>
      </c>
      <c r="J23" s="13" t="str">
        <f t="shared" si="2"/>
        <v/>
      </c>
      <c r="K23" s="35" t="s">
        <v>5</v>
      </c>
      <c r="L23" s="42" t="str">
        <f t="shared" si="3"/>
        <v>B</v>
      </c>
      <c r="M23" s="45"/>
      <c r="N23" s="49" t="s">
        <v>44</v>
      </c>
      <c r="O23" s="34" t="str">
        <f>SIERREUR(SI($P$2="";""; INDEX(Tableau4[[Réponse 1]:[Réponse 19]];EQUIV($P$2&amp;" Gris "&amp;"3";Tableau4[Prénom Nom Série Fiche];0);N23));"")</f>
        <v/>
      </c>
      <c r="P23" s="13" t="str">
        <f t="shared" si="4"/>
        <v/>
      </c>
      <c r="Q23" s="35" t="s">
        <v>5</v>
      </c>
      <c r="R23" s="42" t="str">
        <f t="shared" si="5"/>
        <v>B</v>
      </c>
      <c r="S23" s="45"/>
      <c r="T23" s="49" t="s">
        <v>44</v>
      </c>
      <c r="U23" s="34" t="str">
        <f>SIERREUR(SI($P$2="";""; INDEX(Tableau4[[Réponse 1]:[Réponse 19]];EQUIV($P$2&amp;" Gris "&amp;"4";Tableau4[Prénom Nom Série Fiche];0);T23));"")</f>
        <v/>
      </c>
      <c r="V23" s="13" t="str">
        <f t="shared" si="6"/>
        <v/>
      </c>
      <c r="W23" s="35" t="s">
        <v>5</v>
      </c>
      <c r="X23" s="42" t="str">
        <f t="shared" si="7"/>
        <v>C</v>
      </c>
      <c r="Y23" s="45"/>
      <c r="AA23" s="76" t="s">
        <v>177</v>
      </c>
      <c r="AB23" s="77"/>
      <c r="AC23" s="77"/>
      <c r="AD23" s="77"/>
      <c r="AE23" s="77"/>
      <c r="AF23" s="78"/>
    </row>
    <row r="24" spans="2:32" ht="24.95" customHeight="1" x14ac:dyDescent="0.2">
      <c r="B24" s="49" t="s">
        <v>45</v>
      </c>
      <c r="C24" s="34" t="str">
        <f>SIERREUR(SI($P$2="";""; INDEX(Tableau4[[Réponse 1]:[Réponse 19]];EQUIV($P$2&amp;" Gris "&amp;"1";Tableau4[Prénom Nom Série Fiche];0);B24));"")</f>
        <v/>
      </c>
      <c r="D24" s="13" t="str">
        <f t="shared" si="0"/>
        <v/>
      </c>
      <c r="E24" s="35" t="s">
        <v>5</v>
      </c>
      <c r="F24" s="42" t="str">
        <f t="shared" si="1"/>
        <v>B</v>
      </c>
      <c r="G24" s="45"/>
      <c r="H24" s="49" t="s">
        <v>45</v>
      </c>
      <c r="I24" s="34" t="str">
        <f>SIERREUR(SI($P$2="";""; INDEX(Tableau4[[Réponse 1]:[Réponse 19]];EQUIV($P$2&amp;" Gris "&amp;"2";Tableau4[Prénom Nom Série Fiche];0);H24));"")</f>
        <v/>
      </c>
      <c r="J24" s="13" t="str">
        <f t="shared" si="2"/>
        <v/>
      </c>
      <c r="K24" s="35" t="s">
        <v>5</v>
      </c>
      <c r="L24" s="42" t="str">
        <f t="shared" si="3"/>
        <v>B</v>
      </c>
      <c r="N24" s="49" t="s">
        <v>45</v>
      </c>
      <c r="O24" s="34" t="str">
        <f>SIERREUR(SI($P$2="";""; INDEX(Tableau4[[Réponse 1]:[Réponse 19]];EQUIV($P$2&amp;" Gris "&amp;"3";Tableau4[Prénom Nom Série Fiche];0);N24));"")</f>
        <v/>
      </c>
      <c r="P24" s="13" t="str">
        <f t="shared" si="4"/>
        <v/>
      </c>
      <c r="Q24" s="35" t="s">
        <v>5</v>
      </c>
      <c r="R24" s="42" t="str">
        <f t="shared" si="5"/>
        <v>B</v>
      </c>
      <c r="S24" s="45"/>
      <c r="T24" s="49" t="s">
        <v>45</v>
      </c>
      <c r="U24" s="34" t="str">
        <f>SIERREUR(SI($P$2="";""; INDEX(Tableau4[[Réponse 1]:[Réponse 19]];EQUIV($P$2&amp;" Gris "&amp;"4";Tableau4[Prénom Nom Série Fiche];0);T24));"")</f>
        <v/>
      </c>
      <c r="V24" s="13" t="str">
        <f t="shared" si="6"/>
        <v/>
      </c>
      <c r="W24" s="35" t="s">
        <v>5</v>
      </c>
      <c r="X24" s="42" t="str">
        <f t="shared" si="7"/>
        <v>C</v>
      </c>
      <c r="AA24" s="76"/>
      <c r="AB24" s="77"/>
      <c r="AC24" s="77"/>
      <c r="AD24" s="77"/>
      <c r="AE24" s="77"/>
      <c r="AF24" s="78"/>
    </row>
    <row r="25" spans="2:32" ht="15" customHeight="1" x14ac:dyDescent="0.2">
      <c r="M25" s="45"/>
    </row>
    <row r="26" spans="2:32" ht="24.95" customHeight="1" x14ac:dyDescent="0.2">
      <c r="B26" s="69" t="s">
        <v>18</v>
      </c>
      <c r="C26" s="69"/>
      <c r="D26" s="73"/>
      <c r="E26" s="74"/>
      <c r="G26" s="45"/>
      <c r="H26" s="69" t="s">
        <v>18</v>
      </c>
      <c r="I26" s="69"/>
      <c r="J26" s="69"/>
      <c r="K26" s="69"/>
      <c r="N26" s="69" t="s">
        <v>18</v>
      </c>
      <c r="O26" s="69"/>
      <c r="P26" s="69"/>
      <c r="Q26" s="69"/>
      <c r="S26" s="45"/>
      <c r="T26" s="69" t="s">
        <v>18</v>
      </c>
      <c r="U26" s="69"/>
      <c r="V26" s="69"/>
      <c r="W26" s="69"/>
      <c r="AA26" s="46"/>
    </row>
    <row r="27" spans="2:32" ht="24.95" customHeight="1" x14ac:dyDescent="0.2">
      <c r="B27" s="70" t="str">
        <f>"Nombre de bonnes réponses : "&amp;NB.SI(D6:D24;"ü")&amp;"/"&amp;NB.SI(D6:D24;"ü")+NB.SI(D6:D24;"L")</f>
        <v>Nombre de bonnes réponses : 0/0</v>
      </c>
      <c r="C27" s="71"/>
      <c r="D27" s="71"/>
      <c r="E27" s="72"/>
      <c r="H27" s="70" t="str">
        <f>"Nombre de bonnes réponses : "&amp;NB.SI(J6:J24;"ü")&amp;"/"&amp;NB.SI(J6:J24;"ü")+NB.SI(J6:J24;"L")</f>
        <v>Nombre de bonnes réponses : 0/0</v>
      </c>
      <c r="I27" s="71"/>
      <c r="J27" s="71"/>
      <c r="K27" s="72"/>
      <c r="N27" s="70" t="str">
        <f>"Nombre de bonnes réponses : "&amp;NB.SI(P6:P24;"ü")&amp;"/"&amp;NB.SI(P6:P24;"ü")+NB.SI(P6:P24;"L")</f>
        <v>Nombre de bonnes réponses : 0/0</v>
      </c>
      <c r="O27" s="71"/>
      <c r="P27" s="71"/>
      <c r="Q27" s="72"/>
      <c r="T27" s="70" t="str">
        <f>"Nombre de bonnes réponses : "&amp;NB.SI(V6:V24;"ü")&amp;"/"&amp;NB.SI(V6:V24;"ü")+NB.SI(V6:V24;"L")</f>
        <v>Nombre de bonnes réponses : 0/0</v>
      </c>
      <c r="U27" s="71"/>
      <c r="V27" s="71"/>
      <c r="W27" s="72"/>
    </row>
    <row r="28" spans="2:32" ht="15" customHeight="1" x14ac:dyDescent="0.2">
      <c r="M28" s="45"/>
      <c r="Y28" s="45"/>
    </row>
    <row r="29" spans="2:32" ht="30" customHeight="1" x14ac:dyDescent="0.2">
      <c r="B29" s="103" t="s">
        <v>38</v>
      </c>
      <c r="C29" s="103"/>
      <c r="D29" s="103"/>
      <c r="E29" s="103"/>
      <c r="G29" s="45"/>
      <c r="H29" s="103" t="s">
        <v>39</v>
      </c>
      <c r="I29" s="103"/>
      <c r="J29" s="103"/>
      <c r="K29" s="103"/>
      <c r="M29" s="24"/>
      <c r="N29" s="103" t="s">
        <v>40</v>
      </c>
      <c r="O29" s="103"/>
      <c r="P29" s="103"/>
      <c r="Q29" s="103"/>
      <c r="S29" s="45"/>
      <c r="T29" s="103" t="s">
        <v>41</v>
      </c>
      <c r="U29" s="103"/>
      <c r="V29" s="103"/>
      <c r="W29" s="103"/>
      <c r="Y29" s="45"/>
    </row>
    <row r="30" spans="2:32" ht="24.95" customHeight="1" x14ac:dyDescent="0.2">
      <c r="B30" s="49" t="s">
        <v>0</v>
      </c>
      <c r="C30" s="49" t="s">
        <v>1</v>
      </c>
      <c r="D30" s="28" t="s">
        <v>150</v>
      </c>
      <c r="E30" s="49" t="s">
        <v>2</v>
      </c>
      <c r="F30" s="29"/>
      <c r="G30" s="24"/>
      <c r="H30" s="49" t="s">
        <v>0</v>
      </c>
      <c r="I30" s="49" t="s">
        <v>1</v>
      </c>
      <c r="J30" s="28" t="s">
        <v>150</v>
      </c>
      <c r="K30" s="49" t="s">
        <v>2</v>
      </c>
      <c r="L30" s="29"/>
      <c r="M30" s="45"/>
      <c r="N30" s="49" t="s">
        <v>0</v>
      </c>
      <c r="O30" s="49" t="s">
        <v>1</v>
      </c>
      <c r="P30" s="28" t="s">
        <v>150</v>
      </c>
      <c r="Q30" s="49" t="s">
        <v>2</v>
      </c>
      <c r="R30" s="29"/>
      <c r="S30" s="24"/>
      <c r="T30" s="49" t="s">
        <v>0</v>
      </c>
      <c r="U30" s="49" t="s">
        <v>1</v>
      </c>
      <c r="V30" s="28" t="s">
        <v>150</v>
      </c>
      <c r="W30" s="49" t="s">
        <v>2</v>
      </c>
      <c r="Y30" s="45"/>
    </row>
    <row r="31" spans="2:32" ht="24.95" customHeight="1" x14ac:dyDescent="0.2">
      <c r="B31" s="49">
        <v>1</v>
      </c>
      <c r="C31" s="34" t="str">
        <f>SIERREUR(SI($P$2="";""; INDEX(Tableau4[[Réponse 1]:[Réponse 19]];EQUIV($P$2&amp;" Gris "&amp;"5";Tableau4[Prénom Nom Série Fiche];0);B31));"")</f>
        <v/>
      </c>
      <c r="D31" s="13" t="str">
        <f t="shared" ref="D31:D49" si="9">SI(C31="";"";SI(C31=INDEX(Gris_5_réponses;B31);"ü";"L"))</f>
        <v/>
      </c>
      <c r="E31" s="34" t="s">
        <v>5</v>
      </c>
      <c r="F31" s="42" t="str">
        <f t="shared" ref="F31:F49" si="10">INDEX(Gris_5_réponses;B31)</f>
        <v>B</v>
      </c>
      <c r="G31" s="45"/>
      <c r="H31" s="49">
        <v>1</v>
      </c>
      <c r="I31" s="34" t="str">
        <f>SIERREUR(SI($P$2="";""; INDEX(Tableau4[[Réponse 1]:[Réponse 19]];EQUIV($P$2&amp;" Gris "&amp;"6";Tableau4[Prénom Nom Série Fiche];0);H31));"")</f>
        <v/>
      </c>
      <c r="J31" s="13" t="str">
        <f t="shared" ref="J31:J49" si="11">SI(I31="";"";SI(I31=INDEX(Gris_6_réponses;H31);"ü";"L"))</f>
        <v/>
      </c>
      <c r="K31" s="34" t="s">
        <v>5</v>
      </c>
      <c r="L31" s="42" t="str">
        <f t="shared" ref="L31:L49" si="12">INDEX(Gris_6_réponses;H31)</f>
        <v>C</v>
      </c>
      <c r="M31" s="45"/>
      <c r="N31" s="49">
        <v>1</v>
      </c>
      <c r="O31" s="34" t="str">
        <f>SIERREUR(SI($P$2="";""; INDEX(Tableau4[[Réponse 1]:[Réponse 19]];EQUIV($P$2&amp;" Gris "&amp;"7";Tableau4[Prénom Nom Série Fiche];0);N31));"")</f>
        <v/>
      </c>
      <c r="P31" s="13" t="str">
        <f t="shared" ref="P31:P49" si="13">SI(O31="";"";SI(O31=INDEX(Gris_7_réponses;N31);"ü";"L"))</f>
        <v/>
      </c>
      <c r="Q31" s="34" t="s">
        <v>5</v>
      </c>
      <c r="R31" s="42" t="str">
        <f t="shared" ref="R31:R49" si="14">INDEX(Gris_7_réponses;N31)</f>
        <v>B</v>
      </c>
      <c r="S31" s="45"/>
      <c r="T31" s="49">
        <v>1</v>
      </c>
      <c r="U31" s="34" t="str">
        <f>SIERREUR(SI($P$2="";""; INDEX(Tableau4[[Réponse 1]:[Réponse 19]];EQUIV($P$2&amp;" Gris "&amp;"8";Tableau4[Prénom Nom Série Fiche];0);T31));"")</f>
        <v/>
      </c>
      <c r="V31" s="13" t="str">
        <f t="shared" ref="V31:V49" si="15">SI(U31="";"";SI(U31=INDEX(Gris_8_réponses;T31);"ü";"L"))</f>
        <v/>
      </c>
      <c r="W31" s="34" t="s">
        <v>5</v>
      </c>
      <c r="X31" s="42" t="str">
        <f t="shared" ref="X31:X49" si="16">INDEX(Gris_8_réponses;T31)</f>
        <v>B</v>
      </c>
      <c r="Y31" s="45"/>
    </row>
    <row r="32" spans="2:32" ht="24.95" customHeight="1" x14ac:dyDescent="0.2">
      <c r="B32" s="49" t="s">
        <v>3</v>
      </c>
      <c r="C32" s="34" t="str">
        <f>SIERREUR(SI($P$2="";""; INDEX(Tableau4[[Réponse 1]:[Réponse 19]];EQUIV($P$2&amp;" Gris "&amp;"5";Tableau4[Prénom Nom Série Fiche];0);B32));"")</f>
        <v/>
      </c>
      <c r="D32" s="13" t="str">
        <f t="shared" si="9"/>
        <v/>
      </c>
      <c r="E32" s="34" t="s">
        <v>5</v>
      </c>
      <c r="F32" s="42" t="str">
        <f t="shared" si="10"/>
        <v>C</v>
      </c>
      <c r="G32" s="45"/>
      <c r="H32" s="49" t="s">
        <v>3</v>
      </c>
      <c r="I32" s="34" t="str">
        <f>SIERREUR(SI($P$2="";""; INDEX(Tableau4[[Réponse 1]:[Réponse 19]];EQUIV($P$2&amp;" Gris "&amp;"6";Tableau4[Prénom Nom Série Fiche];0);H32));"")</f>
        <v/>
      </c>
      <c r="J32" s="13" t="str">
        <f t="shared" si="11"/>
        <v/>
      </c>
      <c r="K32" s="34" t="s">
        <v>5</v>
      </c>
      <c r="L32" s="42" t="str">
        <f t="shared" si="12"/>
        <v>B</v>
      </c>
      <c r="M32" s="45"/>
      <c r="N32" s="49" t="s">
        <v>3</v>
      </c>
      <c r="O32" s="34" t="str">
        <f>SIERREUR(SI($P$2="";""; INDEX(Tableau4[[Réponse 1]:[Réponse 19]];EQUIV($P$2&amp;" Gris "&amp;"7";Tableau4[Prénom Nom Série Fiche];0);N32));"")</f>
        <v/>
      </c>
      <c r="P32" s="13" t="str">
        <f t="shared" si="13"/>
        <v/>
      </c>
      <c r="Q32" s="34" t="s">
        <v>5</v>
      </c>
      <c r="R32" s="42" t="str">
        <f t="shared" si="14"/>
        <v>B</v>
      </c>
      <c r="S32" s="45"/>
      <c r="T32" s="49" t="s">
        <v>3</v>
      </c>
      <c r="U32" s="34" t="str">
        <f>SIERREUR(SI($P$2="";""; INDEX(Tableau4[[Réponse 1]:[Réponse 19]];EQUIV($P$2&amp;" Gris "&amp;"8";Tableau4[Prénom Nom Série Fiche];0);T32));"")</f>
        <v/>
      </c>
      <c r="V32" s="13" t="str">
        <f t="shared" si="15"/>
        <v/>
      </c>
      <c r="W32" s="34" t="s">
        <v>5</v>
      </c>
      <c r="X32" s="42" t="str">
        <f t="shared" si="16"/>
        <v>C</v>
      </c>
      <c r="Y32" s="45"/>
    </row>
    <row r="33" spans="1:1025" ht="24.95" customHeight="1" x14ac:dyDescent="0.2">
      <c r="B33" s="49" t="s">
        <v>4</v>
      </c>
      <c r="C33" s="34" t="str">
        <f>SIERREUR(SI($P$2="";""; INDEX(Tableau4[[Réponse 1]:[Réponse 19]];EQUIV($P$2&amp;" Gris "&amp;"5";Tableau4[Prénom Nom Série Fiche];0);B33));"")</f>
        <v/>
      </c>
      <c r="D33" s="13" t="str">
        <f t="shared" si="9"/>
        <v/>
      </c>
      <c r="E33" s="35" t="s">
        <v>5</v>
      </c>
      <c r="F33" s="42" t="str">
        <f t="shared" si="10"/>
        <v>B</v>
      </c>
      <c r="G33" s="45"/>
      <c r="H33" s="49" t="s">
        <v>4</v>
      </c>
      <c r="I33" s="34" t="str">
        <f>SIERREUR(SI($P$2="";""; INDEX(Tableau4[[Réponse 1]:[Réponse 19]];EQUIV($P$2&amp;" Gris "&amp;"6";Tableau4[Prénom Nom Série Fiche];0);H33));"")</f>
        <v/>
      </c>
      <c r="J33" s="13" t="str">
        <f t="shared" si="11"/>
        <v/>
      </c>
      <c r="K33" s="35" t="s">
        <v>5</v>
      </c>
      <c r="L33" s="42" t="str">
        <f t="shared" si="12"/>
        <v>A</v>
      </c>
      <c r="M33" s="45"/>
      <c r="N33" s="49" t="s">
        <v>4</v>
      </c>
      <c r="O33" s="34" t="str">
        <f>SIERREUR(SI($P$2="";""; INDEX(Tableau4[[Réponse 1]:[Réponse 19]];EQUIV($P$2&amp;" Gris "&amp;"7";Tableau4[Prénom Nom Série Fiche];0);N33));"")</f>
        <v/>
      </c>
      <c r="P33" s="13" t="str">
        <f t="shared" si="13"/>
        <v/>
      </c>
      <c r="Q33" s="35" t="s">
        <v>5</v>
      </c>
      <c r="R33" s="42" t="str">
        <f t="shared" si="14"/>
        <v>C</v>
      </c>
      <c r="S33" s="45"/>
      <c r="T33" s="49" t="s">
        <v>4</v>
      </c>
      <c r="U33" s="34" t="str">
        <f>SIERREUR(SI($P$2="";""; INDEX(Tableau4[[Réponse 1]:[Réponse 19]];EQUIV($P$2&amp;" Gris "&amp;"8";Tableau4[Prénom Nom Série Fiche];0);T33));"")</f>
        <v/>
      </c>
      <c r="V33" s="13" t="str">
        <f t="shared" si="15"/>
        <v/>
      </c>
      <c r="W33" s="35" t="s">
        <v>5</v>
      </c>
      <c r="X33" s="42" t="str">
        <f t="shared" si="16"/>
        <v>B</v>
      </c>
      <c r="Y33" s="45"/>
    </row>
    <row r="34" spans="1:1025" ht="24.95" customHeight="1" x14ac:dyDescent="0.2">
      <c r="B34" s="49" t="s">
        <v>6</v>
      </c>
      <c r="C34" s="34" t="str">
        <f>SIERREUR(SI($P$2="";""; INDEX(Tableau4[[Réponse 1]:[Réponse 19]];EQUIV($P$2&amp;" Gris "&amp;"5";Tableau4[Prénom Nom Série Fiche];0);B34));"")</f>
        <v/>
      </c>
      <c r="D34" s="13" t="str">
        <f t="shared" si="9"/>
        <v/>
      </c>
      <c r="E34" s="35" t="s">
        <v>5</v>
      </c>
      <c r="F34" s="42" t="str">
        <f t="shared" si="10"/>
        <v>B</v>
      </c>
      <c r="G34" s="45"/>
      <c r="H34" s="49" t="s">
        <v>6</v>
      </c>
      <c r="I34" s="34" t="str">
        <f>SIERREUR(SI($P$2="";""; INDEX(Tableau4[[Réponse 1]:[Réponse 19]];EQUIV($P$2&amp;" Gris "&amp;"6";Tableau4[Prénom Nom Série Fiche];0);H34));"")</f>
        <v/>
      </c>
      <c r="J34" s="13" t="str">
        <f t="shared" si="11"/>
        <v/>
      </c>
      <c r="K34" s="35" t="s">
        <v>5</v>
      </c>
      <c r="L34" s="42" t="str">
        <f t="shared" si="12"/>
        <v>A</v>
      </c>
      <c r="M34" s="45"/>
      <c r="N34" s="49" t="s">
        <v>6</v>
      </c>
      <c r="O34" s="34" t="str">
        <f>SIERREUR(SI($P$2="";""; INDEX(Tableau4[[Réponse 1]:[Réponse 19]];EQUIV($P$2&amp;" Gris "&amp;"7";Tableau4[Prénom Nom Série Fiche];0);N34));"")</f>
        <v/>
      </c>
      <c r="P34" s="13" t="str">
        <f t="shared" si="13"/>
        <v/>
      </c>
      <c r="Q34" s="35" t="s">
        <v>5</v>
      </c>
      <c r="R34" s="42" t="str">
        <f t="shared" si="14"/>
        <v>B</v>
      </c>
      <c r="S34" s="45"/>
      <c r="T34" s="49" t="s">
        <v>6</v>
      </c>
      <c r="U34" s="34" t="str">
        <f>SIERREUR(SI($P$2="";""; INDEX(Tableau4[[Réponse 1]:[Réponse 19]];EQUIV($P$2&amp;" Gris "&amp;"8";Tableau4[Prénom Nom Série Fiche];0);T34));"")</f>
        <v/>
      </c>
      <c r="V34" s="13" t="str">
        <f t="shared" si="15"/>
        <v/>
      </c>
      <c r="W34" s="35" t="s">
        <v>5</v>
      </c>
      <c r="X34" s="42" t="str">
        <f t="shared" si="16"/>
        <v>B</v>
      </c>
      <c r="Y34" s="45"/>
    </row>
    <row r="35" spans="1:1025" ht="24.95" customHeight="1" x14ac:dyDescent="0.2">
      <c r="B35" s="49" t="s">
        <v>7</v>
      </c>
      <c r="C35" s="34" t="str">
        <f>SIERREUR(SI($P$2="";""; INDEX(Tableau4[[Réponse 1]:[Réponse 19]];EQUIV($P$2&amp;" Gris "&amp;"5";Tableau4[Prénom Nom Série Fiche];0);B35));"")</f>
        <v/>
      </c>
      <c r="D35" s="13" t="str">
        <f t="shared" si="9"/>
        <v/>
      </c>
      <c r="E35" s="35" t="s">
        <v>5</v>
      </c>
      <c r="F35" s="42" t="str">
        <f t="shared" si="10"/>
        <v>B</v>
      </c>
      <c r="G35" s="45"/>
      <c r="H35" s="49" t="s">
        <v>7</v>
      </c>
      <c r="I35" s="34" t="str">
        <f>SIERREUR(SI($P$2="";""; INDEX(Tableau4[[Réponse 1]:[Réponse 19]];EQUIV($P$2&amp;" Gris "&amp;"6";Tableau4[Prénom Nom Série Fiche];0);H35));"")</f>
        <v/>
      </c>
      <c r="J35" s="13" t="str">
        <f t="shared" si="11"/>
        <v/>
      </c>
      <c r="K35" s="35" t="s">
        <v>5</v>
      </c>
      <c r="L35" s="42" t="str">
        <f t="shared" si="12"/>
        <v>B</v>
      </c>
      <c r="M35" s="45"/>
      <c r="N35" s="49" t="s">
        <v>7</v>
      </c>
      <c r="O35" s="34" t="str">
        <f>SIERREUR(SI($P$2="";""; INDEX(Tableau4[[Réponse 1]:[Réponse 19]];EQUIV($P$2&amp;" Gris "&amp;"7";Tableau4[Prénom Nom Série Fiche];0);N35));"")</f>
        <v/>
      </c>
      <c r="P35" s="13" t="str">
        <f t="shared" si="13"/>
        <v/>
      </c>
      <c r="Q35" s="35" t="s">
        <v>5</v>
      </c>
      <c r="R35" s="42" t="str">
        <f t="shared" si="14"/>
        <v>C</v>
      </c>
      <c r="S35" s="45"/>
      <c r="T35" s="49" t="s">
        <v>7</v>
      </c>
      <c r="U35" s="34" t="str">
        <f>SIERREUR(SI($P$2="";""; INDEX(Tableau4[[Réponse 1]:[Réponse 19]];EQUIV($P$2&amp;" Gris "&amp;"8";Tableau4[Prénom Nom Série Fiche];0);T35));"")</f>
        <v/>
      </c>
      <c r="V35" s="13" t="str">
        <f t="shared" si="15"/>
        <v/>
      </c>
      <c r="W35" s="35" t="s">
        <v>5</v>
      </c>
      <c r="X35" s="42" t="str">
        <f t="shared" si="16"/>
        <v>C</v>
      </c>
      <c r="Y35" s="45"/>
    </row>
    <row r="36" spans="1:1025" ht="24.95" customHeight="1" x14ac:dyDescent="0.2">
      <c r="B36" s="49" t="s">
        <v>8</v>
      </c>
      <c r="C36" s="34" t="str">
        <f>SIERREUR(SI($P$2="";""; INDEX(Tableau4[[Réponse 1]:[Réponse 19]];EQUIV($P$2&amp;" Gris "&amp;"5";Tableau4[Prénom Nom Série Fiche];0);B36));"")</f>
        <v/>
      </c>
      <c r="D36" s="13" t="str">
        <f t="shared" si="9"/>
        <v/>
      </c>
      <c r="E36" s="35" t="s">
        <v>5</v>
      </c>
      <c r="F36" s="42" t="str">
        <f t="shared" si="10"/>
        <v>C</v>
      </c>
      <c r="G36" s="45"/>
      <c r="H36" s="49" t="s">
        <v>8</v>
      </c>
      <c r="I36" s="34" t="str">
        <f>SIERREUR(SI($P$2="";""; INDEX(Tableau4[[Réponse 1]:[Réponse 19]];EQUIV($P$2&amp;" Gris "&amp;"6";Tableau4[Prénom Nom Série Fiche];0);H36));"")</f>
        <v/>
      </c>
      <c r="J36" s="13" t="str">
        <f t="shared" si="11"/>
        <v/>
      </c>
      <c r="K36" s="35" t="s">
        <v>5</v>
      </c>
      <c r="L36" s="42" t="str">
        <f t="shared" si="12"/>
        <v>B</v>
      </c>
      <c r="M36" s="45"/>
      <c r="N36" s="49" t="s">
        <v>8</v>
      </c>
      <c r="O36" s="34" t="str">
        <f>SIERREUR(SI($P$2="";""; INDEX(Tableau4[[Réponse 1]:[Réponse 19]];EQUIV($P$2&amp;" Gris "&amp;"7";Tableau4[Prénom Nom Série Fiche];0);N36));"")</f>
        <v/>
      </c>
      <c r="P36" s="13" t="str">
        <f t="shared" si="13"/>
        <v/>
      </c>
      <c r="Q36" s="35" t="s">
        <v>5</v>
      </c>
      <c r="R36" s="42" t="str">
        <f t="shared" si="14"/>
        <v>B</v>
      </c>
      <c r="S36" s="45"/>
      <c r="T36" s="49" t="s">
        <v>8</v>
      </c>
      <c r="U36" s="34" t="str">
        <f>SIERREUR(SI($P$2="";""; INDEX(Tableau4[[Réponse 1]:[Réponse 19]];EQUIV($P$2&amp;" Gris "&amp;"8";Tableau4[Prénom Nom Série Fiche];0);T36));"")</f>
        <v/>
      </c>
      <c r="V36" s="13" t="str">
        <f t="shared" si="15"/>
        <v/>
      </c>
      <c r="W36" s="35" t="s">
        <v>5</v>
      </c>
      <c r="X36" s="42" t="str">
        <f t="shared" si="16"/>
        <v>C</v>
      </c>
      <c r="Y36" s="45"/>
    </row>
    <row r="37" spans="1:1025" ht="24.95" customHeight="1" x14ac:dyDescent="0.2">
      <c r="B37" s="49" t="s">
        <v>9</v>
      </c>
      <c r="C37" s="34" t="str">
        <f>SIERREUR(SI($P$2="";""; INDEX(Tableau4[[Réponse 1]:[Réponse 19]];EQUIV($P$2&amp;" Gris "&amp;"5";Tableau4[Prénom Nom Série Fiche];0);B37));"")</f>
        <v/>
      </c>
      <c r="D37" s="13" t="str">
        <f t="shared" si="9"/>
        <v/>
      </c>
      <c r="E37" s="35" t="s">
        <v>5</v>
      </c>
      <c r="F37" s="42" t="str">
        <f t="shared" si="10"/>
        <v>B</v>
      </c>
      <c r="G37" s="45"/>
      <c r="H37" s="49" t="s">
        <v>9</v>
      </c>
      <c r="I37" s="34" t="str">
        <f>SIERREUR(SI($P$2="";""; INDEX(Tableau4[[Réponse 1]:[Réponse 19]];EQUIV($P$2&amp;" Gris "&amp;"6";Tableau4[Prénom Nom Série Fiche];0);H37));"")</f>
        <v/>
      </c>
      <c r="J37" s="13" t="str">
        <f t="shared" si="11"/>
        <v/>
      </c>
      <c r="K37" s="35" t="s">
        <v>5</v>
      </c>
      <c r="L37" s="42" t="str">
        <f t="shared" si="12"/>
        <v>A</v>
      </c>
      <c r="M37" s="45"/>
      <c r="N37" s="49" t="s">
        <v>9</v>
      </c>
      <c r="O37" s="34" t="str">
        <f>SIERREUR(SI($P$2="";""; INDEX(Tableau4[[Réponse 1]:[Réponse 19]];EQUIV($P$2&amp;" Gris "&amp;"7";Tableau4[Prénom Nom Série Fiche];0);N37));"")</f>
        <v/>
      </c>
      <c r="P37" s="13" t="str">
        <f t="shared" si="13"/>
        <v/>
      </c>
      <c r="Q37" s="35" t="s">
        <v>5</v>
      </c>
      <c r="R37" s="42" t="str">
        <f t="shared" si="14"/>
        <v>B</v>
      </c>
      <c r="S37" s="45"/>
      <c r="T37" s="49" t="s">
        <v>9</v>
      </c>
      <c r="U37" s="34" t="str">
        <f>SIERREUR(SI($P$2="";""; INDEX(Tableau4[[Réponse 1]:[Réponse 19]];EQUIV($P$2&amp;" Gris "&amp;"8";Tableau4[Prénom Nom Série Fiche];0);T37));"")</f>
        <v/>
      </c>
      <c r="V37" s="13" t="str">
        <f t="shared" si="15"/>
        <v/>
      </c>
      <c r="W37" s="35" t="s">
        <v>5</v>
      </c>
      <c r="X37" s="42" t="str">
        <f t="shared" si="16"/>
        <v>B</v>
      </c>
      <c r="Y37" s="45"/>
    </row>
    <row r="38" spans="1:1025" ht="24.95" customHeight="1" x14ac:dyDescent="0.2">
      <c r="B38" s="49" t="s">
        <v>10</v>
      </c>
      <c r="C38" s="34" t="str">
        <f>SIERREUR(SI($P$2="";""; INDEX(Tableau4[[Réponse 1]:[Réponse 19]];EQUIV($P$2&amp;" Gris "&amp;"5";Tableau4[Prénom Nom Série Fiche];0);B38));"")</f>
        <v/>
      </c>
      <c r="D38" s="13" t="str">
        <f t="shared" si="9"/>
        <v/>
      </c>
      <c r="E38" s="35" t="s">
        <v>5</v>
      </c>
      <c r="F38" s="42" t="str">
        <f t="shared" si="10"/>
        <v>A</v>
      </c>
      <c r="G38" s="45"/>
      <c r="H38" s="49" t="s">
        <v>10</v>
      </c>
      <c r="I38" s="34" t="str">
        <f>SIERREUR(SI($P$2="";""; INDEX(Tableau4[[Réponse 1]:[Réponse 19]];EQUIV($P$2&amp;" Gris "&amp;"6";Tableau4[Prénom Nom Série Fiche];0);H38));"")</f>
        <v/>
      </c>
      <c r="J38" s="13" t="str">
        <f t="shared" si="11"/>
        <v/>
      </c>
      <c r="K38" s="35" t="s">
        <v>5</v>
      </c>
      <c r="L38" s="42" t="str">
        <f t="shared" si="12"/>
        <v>B</v>
      </c>
      <c r="M38" s="45"/>
      <c r="N38" s="49" t="s">
        <v>10</v>
      </c>
      <c r="O38" s="34" t="str">
        <f>SIERREUR(SI($P$2="";""; INDEX(Tableau4[[Réponse 1]:[Réponse 19]];EQUIV($P$2&amp;" Gris "&amp;"7";Tableau4[Prénom Nom Série Fiche];0);N38));"")</f>
        <v/>
      </c>
      <c r="P38" s="13" t="str">
        <f t="shared" si="13"/>
        <v/>
      </c>
      <c r="Q38" s="35" t="s">
        <v>5</v>
      </c>
      <c r="R38" s="42" t="str">
        <f t="shared" si="14"/>
        <v>C</v>
      </c>
      <c r="S38" s="45"/>
      <c r="T38" s="49" t="s">
        <v>10</v>
      </c>
      <c r="U38" s="34" t="str">
        <f>SIERREUR(SI($P$2="";""; INDEX(Tableau4[[Réponse 1]:[Réponse 19]];EQUIV($P$2&amp;" Gris "&amp;"8";Tableau4[Prénom Nom Série Fiche];0);T38));"")</f>
        <v/>
      </c>
      <c r="V38" s="13" t="str">
        <f t="shared" si="15"/>
        <v/>
      </c>
      <c r="W38" s="35" t="s">
        <v>5</v>
      </c>
      <c r="X38" s="42" t="str">
        <f t="shared" si="16"/>
        <v>C</v>
      </c>
      <c r="Y38" s="45"/>
    </row>
    <row r="39" spans="1:1025" ht="24.95" customHeight="1" x14ac:dyDescent="0.2">
      <c r="B39" s="49" t="s">
        <v>11</v>
      </c>
      <c r="C39" s="34" t="str">
        <f>SIERREUR(SI($P$2="";""; INDEX(Tableau4[[Réponse 1]:[Réponse 19]];EQUIV($P$2&amp;" Gris "&amp;"5";Tableau4[Prénom Nom Série Fiche];0);B39));"")</f>
        <v/>
      </c>
      <c r="D39" s="13" t="str">
        <f t="shared" si="9"/>
        <v/>
      </c>
      <c r="E39" s="35" t="s">
        <v>5</v>
      </c>
      <c r="F39" s="42" t="str">
        <f t="shared" si="10"/>
        <v>B</v>
      </c>
      <c r="G39" s="45"/>
      <c r="H39" s="49" t="s">
        <v>11</v>
      </c>
      <c r="I39" s="34" t="str">
        <f>SIERREUR(SI($P$2="";""; INDEX(Tableau4[[Réponse 1]:[Réponse 19]];EQUIV($P$2&amp;" Gris "&amp;"6";Tableau4[Prénom Nom Série Fiche];0);H39));"")</f>
        <v/>
      </c>
      <c r="J39" s="13" t="str">
        <f t="shared" si="11"/>
        <v/>
      </c>
      <c r="K39" s="35" t="s">
        <v>5</v>
      </c>
      <c r="L39" s="42" t="str">
        <f t="shared" si="12"/>
        <v>B</v>
      </c>
      <c r="M39" s="45"/>
      <c r="N39" s="49" t="s">
        <v>11</v>
      </c>
      <c r="O39" s="34" t="str">
        <f>SIERREUR(SI($P$2="";""; INDEX(Tableau4[[Réponse 1]:[Réponse 19]];EQUIV($P$2&amp;" Gris "&amp;"7";Tableau4[Prénom Nom Série Fiche];0);N39));"")</f>
        <v/>
      </c>
      <c r="P39" s="13" t="str">
        <f t="shared" si="13"/>
        <v/>
      </c>
      <c r="Q39" s="35" t="s">
        <v>5</v>
      </c>
      <c r="R39" s="42" t="str">
        <f t="shared" si="14"/>
        <v>A</v>
      </c>
      <c r="S39" s="45"/>
      <c r="T39" s="49" t="s">
        <v>11</v>
      </c>
      <c r="U39" s="34" t="str">
        <f>SIERREUR(SI($P$2="";""; INDEX(Tableau4[[Réponse 1]:[Réponse 19]];EQUIV($P$2&amp;" Gris "&amp;"8";Tableau4[Prénom Nom Série Fiche];0);T39));"")</f>
        <v/>
      </c>
      <c r="V39" s="13" t="str">
        <f t="shared" si="15"/>
        <v/>
      </c>
      <c r="W39" s="35" t="s">
        <v>5</v>
      </c>
      <c r="X39" s="42" t="str">
        <f t="shared" si="16"/>
        <v>C</v>
      </c>
      <c r="Y39" s="45"/>
    </row>
    <row r="40" spans="1:1025" ht="24.95" customHeight="1" x14ac:dyDescent="0.2">
      <c r="B40" s="49" t="s">
        <v>12</v>
      </c>
      <c r="C40" s="34" t="str">
        <f>SIERREUR(SI($P$2="";""; INDEX(Tableau4[[Réponse 1]:[Réponse 19]];EQUIV($P$2&amp;" Gris "&amp;"5";Tableau4[Prénom Nom Série Fiche];0);B40));"")</f>
        <v/>
      </c>
      <c r="D40" s="13" t="str">
        <f t="shared" si="9"/>
        <v/>
      </c>
      <c r="E40" s="35" t="s">
        <v>5</v>
      </c>
      <c r="F40" s="42" t="str">
        <f t="shared" si="10"/>
        <v>B</v>
      </c>
      <c r="G40" s="45"/>
      <c r="H40" s="49" t="s">
        <v>12</v>
      </c>
      <c r="I40" s="34" t="str">
        <f>SIERREUR(SI($P$2="";""; INDEX(Tableau4[[Réponse 1]:[Réponse 19]];EQUIV($P$2&amp;" Gris "&amp;"6";Tableau4[Prénom Nom Série Fiche];0);H40));"")</f>
        <v/>
      </c>
      <c r="J40" s="13" t="str">
        <f t="shared" si="11"/>
        <v/>
      </c>
      <c r="K40" s="35" t="s">
        <v>5</v>
      </c>
      <c r="L40" s="42" t="str">
        <f t="shared" si="12"/>
        <v>A</v>
      </c>
      <c r="M40" s="45"/>
      <c r="N40" s="49" t="s">
        <v>12</v>
      </c>
      <c r="O40" s="34" t="str">
        <f>SIERREUR(SI($P$2="";""; INDEX(Tableau4[[Réponse 1]:[Réponse 19]];EQUIV($P$2&amp;" Gris "&amp;"7";Tableau4[Prénom Nom Série Fiche];0);N40));"")</f>
        <v/>
      </c>
      <c r="P40" s="13" t="str">
        <f t="shared" si="13"/>
        <v/>
      </c>
      <c r="Q40" s="35" t="s">
        <v>5</v>
      </c>
      <c r="R40" s="42" t="str">
        <f t="shared" si="14"/>
        <v>C</v>
      </c>
      <c r="S40" s="45"/>
      <c r="T40" s="49" t="s">
        <v>12</v>
      </c>
      <c r="U40" s="34" t="str">
        <f>SIERREUR(SI($P$2="";""; INDEX(Tableau4[[Réponse 1]:[Réponse 19]];EQUIV($P$2&amp;" Gris "&amp;"8";Tableau4[Prénom Nom Série Fiche];0);T40));"")</f>
        <v/>
      </c>
      <c r="V40" s="13" t="str">
        <f t="shared" si="15"/>
        <v/>
      </c>
      <c r="W40" s="35" t="s">
        <v>5</v>
      </c>
      <c r="X40" s="42" t="str">
        <f t="shared" si="16"/>
        <v>A</v>
      </c>
      <c r="Y40" s="45"/>
    </row>
    <row r="41" spans="1:1025" s="41" customFormat="1" ht="24.95" customHeight="1" x14ac:dyDescent="0.2">
      <c r="A41" s="44"/>
      <c r="B41" s="49" t="s">
        <v>13</v>
      </c>
      <c r="C41" s="34" t="str">
        <f>SIERREUR(SI($P$2="";""; INDEX(Tableau4[[Réponse 1]:[Réponse 19]];EQUIV($P$2&amp;" Gris "&amp;"5";Tableau4[Prénom Nom Série Fiche];0);B41));"")</f>
        <v/>
      </c>
      <c r="D41" s="13" t="str">
        <f t="shared" si="9"/>
        <v/>
      </c>
      <c r="E41" s="49" t="s">
        <v>5</v>
      </c>
      <c r="F41" s="42" t="str">
        <f t="shared" si="10"/>
        <v>A</v>
      </c>
      <c r="G41" s="45"/>
      <c r="H41" s="49" t="s">
        <v>13</v>
      </c>
      <c r="I41" s="34" t="str">
        <f>SIERREUR(SI($P$2="";""; INDEX(Tableau4[[Réponse 1]:[Réponse 19]];EQUIV($P$2&amp;" Gris "&amp;"6";Tableau4[Prénom Nom Série Fiche];0);H41));"")</f>
        <v/>
      </c>
      <c r="J41" s="13" t="str">
        <f t="shared" si="11"/>
        <v/>
      </c>
      <c r="K41" s="49" t="s">
        <v>5</v>
      </c>
      <c r="L41" s="42" t="str">
        <f t="shared" si="12"/>
        <v>B</v>
      </c>
      <c r="M41" s="45"/>
      <c r="N41" s="49" t="s">
        <v>13</v>
      </c>
      <c r="O41" s="34" t="str">
        <f>SIERREUR(SI($P$2="";""; INDEX(Tableau4[[Réponse 1]:[Réponse 19]];EQUIV($P$2&amp;" Gris "&amp;"7";Tableau4[Prénom Nom Série Fiche];0);N41));"")</f>
        <v/>
      </c>
      <c r="P41" s="13" t="str">
        <f t="shared" si="13"/>
        <v/>
      </c>
      <c r="Q41" s="49" t="s">
        <v>5</v>
      </c>
      <c r="R41" s="42" t="str">
        <f t="shared" si="14"/>
        <v>A</v>
      </c>
      <c r="S41" s="45"/>
      <c r="T41" s="49" t="s">
        <v>13</v>
      </c>
      <c r="U41" s="34" t="str">
        <f>SIERREUR(SI($P$2="";""; INDEX(Tableau4[[Réponse 1]:[Réponse 19]];EQUIV($P$2&amp;" Gris "&amp;"8";Tableau4[Prénom Nom Série Fiche];0);T41));"")</f>
        <v/>
      </c>
      <c r="V41" s="13" t="str">
        <f t="shared" si="15"/>
        <v/>
      </c>
      <c r="W41" s="49" t="s">
        <v>5</v>
      </c>
      <c r="X41" s="42" t="str">
        <f t="shared" si="16"/>
        <v>B</v>
      </c>
      <c r="Y41" s="45"/>
      <c r="AMD41" s="44"/>
      <c r="AME41" s="44"/>
      <c r="AMF41" s="44"/>
      <c r="AMG41" s="44"/>
      <c r="AMH41" s="44"/>
      <c r="AMI41" s="44"/>
      <c r="AMJ41" s="44"/>
      <c r="AMK41" s="44"/>
    </row>
    <row r="42" spans="1:1025" s="41" customFormat="1" ht="24.95" customHeight="1" x14ac:dyDescent="0.2">
      <c r="B42" s="49" t="s">
        <v>14</v>
      </c>
      <c r="C42" s="34" t="str">
        <f>SIERREUR(SI($P$2="";""; INDEX(Tableau4[[Réponse 1]:[Réponse 19]];EQUIV($P$2&amp;" Gris "&amp;"5";Tableau4[Prénom Nom Série Fiche];0);B42));"")</f>
        <v/>
      </c>
      <c r="D42" s="13" t="str">
        <f t="shared" si="9"/>
        <v/>
      </c>
      <c r="E42" s="34" t="s">
        <v>5</v>
      </c>
      <c r="F42" s="42" t="str">
        <f t="shared" si="10"/>
        <v>C</v>
      </c>
      <c r="G42" s="45"/>
      <c r="H42" s="49" t="s">
        <v>14</v>
      </c>
      <c r="I42" s="34" t="str">
        <f>SIERREUR(SI($P$2="";""; INDEX(Tableau4[[Réponse 1]:[Réponse 19]];EQUIV($P$2&amp;" Gris "&amp;"6";Tableau4[Prénom Nom Série Fiche];0);H42));"")</f>
        <v/>
      </c>
      <c r="J42" s="13" t="str">
        <f t="shared" si="11"/>
        <v/>
      </c>
      <c r="K42" s="34" t="s">
        <v>5</v>
      </c>
      <c r="L42" s="42" t="str">
        <f t="shared" si="12"/>
        <v>C</v>
      </c>
      <c r="M42" s="45"/>
      <c r="N42" s="49" t="s">
        <v>14</v>
      </c>
      <c r="O42" s="34" t="str">
        <f>SIERREUR(SI($P$2="";""; INDEX(Tableau4[[Réponse 1]:[Réponse 19]];EQUIV($P$2&amp;" Gris "&amp;"7";Tableau4[Prénom Nom Série Fiche];0);N42));"")</f>
        <v/>
      </c>
      <c r="P42" s="13" t="str">
        <f t="shared" si="13"/>
        <v/>
      </c>
      <c r="Q42" s="34" t="s">
        <v>5</v>
      </c>
      <c r="R42" s="42" t="str">
        <f t="shared" si="14"/>
        <v>A</v>
      </c>
      <c r="S42" s="45"/>
      <c r="T42" s="49" t="s">
        <v>14</v>
      </c>
      <c r="U42" s="34" t="str">
        <f>SIERREUR(SI($P$2="";""; INDEX(Tableau4[[Réponse 1]:[Réponse 19]];EQUIV($P$2&amp;" Gris "&amp;"8";Tableau4[Prénom Nom Série Fiche];0);T42));"")</f>
        <v/>
      </c>
      <c r="V42" s="13" t="str">
        <f t="shared" si="15"/>
        <v/>
      </c>
      <c r="W42" s="34" t="s">
        <v>5</v>
      </c>
      <c r="X42" s="42" t="str">
        <f t="shared" si="16"/>
        <v>B</v>
      </c>
      <c r="Y42" s="45"/>
      <c r="AMD42" s="44"/>
      <c r="AME42" s="44"/>
      <c r="AMF42" s="44"/>
      <c r="AMG42" s="44"/>
      <c r="AMH42" s="44"/>
      <c r="AMI42" s="44"/>
      <c r="AMJ42" s="44"/>
      <c r="AMK42" s="44"/>
    </row>
    <row r="43" spans="1:1025" s="41" customFormat="1" ht="24.95" customHeight="1" x14ac:dyDescent="0.2">
      <c r="B43" s="49" t="s">
        <v>15</v>
      </c>
      <c r="C43" s="34" t="str">
        <f>SIERREUR(SI($P$2="";""; INDEX(Tableau4[[Réponse 1]:[Réponse 19]];EQUIV($P$2&amp;" Gris "&amp;"5";Tableau4[Prénom Nom Série Fiche];0);B43));"")</f>
        <v/>
      </c>
      <c r="D43" s="13" t="str">
        <f t="shared" si="9"/>
        <v/>
      </c>
      <c r="E43" s="34"/>
      <c r="F43" s="42" t="str">
        <f t="shared" si="10"/>
        <v>B</v>
      </c>
      <c r="G43" s="45"/>
      <c r="H43" s="49" t="s">
        <v>15</v>
      </c>
      <c r="I43" s="34" t="str">
        <f>SIERREUR(SI($P$2="";""; INDEX(Tableau4[[Réponse 1]:[Réponse 19]];EQUIV($P$2&amp;" Gris "&amp;"6";Tableau4[Prénom Nom Série Fiche];0);H43));"")</f>
        <v/>
      </c>
      <c r="J43" s="13" t="str">
        <f t="shared" si="11"/>
        <v/>
      </c>
      <c r="K43" s="34"/>
      <c r="L43" s="42" t="str">
        <f t="shared" si="12"/>
        <v>A</v>
      </c>
      <c r="M43" s="45"/>
      <c r="N43" s="49" t="s">
        <v>15</v>
      </c>
      <c r="O43" s="34" t="str">
        <f>SIERREUR(SI($P$2="";""; INDEX(Tableau4[[Réponse 1]:[Réponse 19]];EQUIV($P$2&amp;" Gris "&amp;"7";Tableau4[Prénom Nom Série Fiche];0);N43));"")</f>
        <v/>
      </c>
      <c r="P43" s="13" t="str">
        <f t="shared" si="13"/>
        <v/>
      </c>
      <c r="Q43" s="34"/>
      <c r="R43" s="42" t="str">
        <f t="shared" si="14"/>
        <v>B</v>
      </c>
      <c r="S43" s="45"/>
      <c r="T43" s="49" t="s">
        <v>15</v>
      </c>
      <c r="U43" s="34" t="str">
        <f>SIERREUR(SI($P$2="";""; INDEX(Tableau4[[Réponse 1]:[Réponse 19]];EQUIV($P$2&amp;" Gris "&amp;"8";Tableau4[Prénom Nom Série Fiche];0);T43));"")</f>
        <v/>
      </c>
      <c r="V43" s="13" t="str">
        <f t="shared" si="15"/>
        <v/>
      </c>
      <c r="W43" s="34"/>
      <c r="X43" s="42" t="str">
        <f t="shared" si="16"/>
        <v>A</v>
      </c>
      <c r="Y43" s="45"/>
      <c r="AMD43" s="44"/>
      <c r="AME43" s="44"/>
      <c r="AMF43" s="44"/>
      <c r="AMG43" s="44"/>
      <c r="AMH43" s="44"/>
      <c r="AMI43" s="44"/>
      <c r="AMJ43" s="44"/>
      <c r="AMK43" s="44"/>
    </row>
    <row r="44" spans="1:1025" s="41" customFormat="1" ht="24.95" customHeight="1" x14ac:dyDescent="0.2">
      <c r="B44" s="49" t="s">
        <v>16</v>
      </c>
      <c r="C44" s="34" t="str">
        <f>SIERREUR(SI($P$2="";""; INDEX(Tableau4[[Réponse 1]:[Réponse 19]];EQUIV($P$2&amp;" Gris "&amp;"5";Tableau4[Prénom Nom Série Fiche];0);B44));"")</f>
        <v/>
      </c>
      <c r="D44" s="13" t="str">
        <f t="shared" si="9"/>
        <v/>
      </c>
      <c r="E44" s="34"/>
      <c r="F44" s="42" t="str">
        <f t="shared" si="10"/>
        <v>C</v>
      </c>
      <c r="G44" s="45"/>
      <c r="H44" s="49" t="s">
        <v>16</v>
      </c>
      <c r="I44" s="34" t="str">
        <f>SIERREUR(SI($P$2="";""; INDEX(Tableau4[[Réponse 1]:[Réponse 19]];EQUIV($P$2&amp;" Gris "&amp;"6";Tableau4[Prénom Nom Série Fiche];0);H44));"")</f>
        <v/>
      </c>
      <c r="J44" s="13" t="str">
        <f t="shared" si="11"/>
        <v/>
      </c>
      <c r="K44" s="34"/>
      <c r="L44" s="42" t="str">
        <f t="shared" si="12"/>
        <v>B</v>
      </c>
      <c r="M44" s="45"/>
      <c r="N44" s="49" t="s">
        <v>16</v>
      </c>
      <c r="O44" s="34" t="str">
        <f>SIERREUR(SI($P$2="";""; INDEX(Tableau4[[Réponse 1]:[Réponse 19]];EQUIV($P$2&amp;" Gris "&amp;"7";Tableau4[Prénom Nom Série Fiche];0);N44));"")</f>
        <v/>
      </c>
      <c r="P44" s="13" t="str">
        <f t="shared" si="13"/>
        <v/>
      </c>
      <c r="Q44" s="34"/>
      <c r="R44" s="42" t="str">
        <f t="shared" si="14"/>
        <v>C</v>
      </c>
      <c r="S44" s="45"/>
      <c r="T44" s="49" t="s">
        <v>16</v>
      </c>
      <c r="U44" s="34" t="str">
        <f>SIERREUR(SI($P$2="";""; INDEX(Tableau4[[Réponse 1]:[Réponse 19]];EQUIV($P$2&amp;" Gris "&amp;"8";Tableau4[Prénom Nom Série Fiche];0);T44));"")</f>
        <v/>
      </c>
      <c r="V44" s="13" t="str">
        <f t="shared" si="15"/>
        <v/>
      </c>
      <c r="W44" s="34"/>
      <c r="X44" s="42" t="str">
        <f t="shared" si="16"/>
        <v>B</v>
      </c>
      <c r="Y44" s="45"/>
      <c r="AMD44" s="44"/>
      <c r="AME44" s="44"/>
      <c r="AMF44" s="44"/>
      <c r="AMG44" s="44"/>
      <c r="AMH44" s="44"/>
      <c r="AMI44" s="44"/>
      <c r="AMJ44" s="44"/>
      <c r="AMK44" s="44"/>
    </row>
    <row r="45" spans="1:1025" s="41" customFormat="1" ht="24.95" customHeight="1" x14ac:dyDescent="0.2">
      <c r="B45" s="49" t="s">
        <v>17</v>
      </c>
      <c r="C45" s="34" t="str">
        <f>SIERREUR(SI($P$2="";""; INDEX(Tableau4[[Réponse 1]:[Réponse 19]];EQUIV($P$2&amp;" Gris "&amp;"5";Tableau4[Prénom Nom Série Fiche];0);B45));"")</f>
        <v/>
      </c>
      <c r="D45" s="13" t="str">
        <f t="shared" si="9"/>
        <v/>
      </c>
      <c r="E45" s="34"/>
      <c r="F45" s="42" t="str">
        <f t="shared" si="10"/>
        <v>C</v>
      </c>
      <c r="G45" s="45"/>
      <c r="H45" s="49" t="s">
        <v>17</v>
      </c>
      <c r="I45" s="34" t="str">
        <f>SIERREUR(SI($P$2="";""; INDEX(Tableau4[[Réponse 1]:[Réponse 19]];EQUIV($P$2&amp;" Gris "&amp;"6";Tableau4[Prénom Nom Série Fiche];0);H45));"")</f>
        <v/>
      </c>
      <c r="J45" s="13" t="str">
        <f t="shared" si="11"/>
        <v/>
      </c>
      <c r="K45" s="34"/>
      <c r="L45" s="42" t="str">
        <f t="shared" si="12"/>
        <v>B</v>
      </c>
      <c r="M45" s="45"/>
      <c r="N45" s="49" t="s">
        <v>17</v>
      </c>
      <c r="O45" s="34" t="str">
        <f>SIERREUR(SI($P$2="";""; INDEX(Tableau4[[Réponse 1]:[Réponse 19]];EQUIV($P$2&amp;" Gris "&amp;"7";Tableau4[Prénom Nom Série Fiche];0);N45));"")</f>
        <v/>
      </c>
      <c r="P45" s="13" t="str">
        <f t="shared" si="13"/>
        <v/>
      </c>
      <c r="Q45" s="34"/>
      <c r="R45" s="42" t="str">
        <f t="shared" si="14"/>
        <v>A</v>
      </c>
      <c r="S45" s="45"/>
      <c r="T45" s="49" t="s">
        <v>17</v>
      </c>
      <c r="U45" s="34" t="str">
        <f>SIERREUR(SI($P$2="";""; INDEX(Tableau4[[Réponse 1]:[Réponse 19]];EQUIV($P$2&amp;" Gris "&amp;"8";Tableau4[Prénom Nom Série Fiche];0);T45));"")</f>
        <v/>
      </c>
      <c r="V45" s="13" t="str">
        <f t="shared" si="15"/>
        <v/>
      </c>
      <c r="W45" s="34"/>
      <c r="X45" s="42" t="str">
        <f t="shared" si="16"/>
        <v>B</v>
      </c>
      <c r="Y45" s="45"/>
      <c r="AMD45" s="44"/>
      <c r="AME45" s="44"/>
      <c r="AMF45" s="44"/>
      <c r="AMG45" s="44"/>
      <c r="AMH45" s="44"/>
      <c r="AMI45" s="44"/>
      <c r="AMJ45" s="44"/>
      <c r="AMK45" s="44"/>
    </row>
    <row r="46" spans="1:1025" s="41" customFormat="1" ht="24.95" customHeight="1" x14ac:dyDescent="0.2">
      <c r="B46" s="49" t="s">
        <v>42</v>
      </c>
      <c r="C46" s="34" t="str">
        <f>SIERREUR(SI($P$2="";""; INDEX(Tableau4[[Réponse 1]:[Réponse 19]];EQUIV($P$2&amp;" Gris "&amp;"5";Tableau4[Prénom Nom Série Fiche];0);B46));"")</f>
        <v/>
      </c>
      <c r="D46" s="13" t="str">
        <f t="shared" si="9"/>
        <v/>
      </c>
      <c r="E46" s="34" t="s">
        <v>5</v>
      </c>
      <c r="F46" s="42" t="str">
        <f t="shared" si="10"/>
        <v>C</v>
      </c>
      <c r="G46" s="45"/>
      <c r="H46" s="49" t="s">
        <v>42</v>
      </c>
      <c r="I46" s="34" t="str">
        <f>SIERREUR(SI($P$2="";""; INDEX(Tableau4[[Réponse 1]:[Réponse 19]];EQUIV($P$2&amp;" Gris "&amp;"6";Tableau4[Prénom Nom Série Fiche];0);H46));"")</f>
        <v/>
      </c>
      <c r="J46" s="13" t="str">
        <f t="shared" si="11"/>
        <v/>
      </c>
      <c r="K46" s="34" t="s">
        <v>5</v>
      </c>
      <c r="L46" s="42" t="str">
        <f t="shared" si="12"/>
        <v>B</v>
      </c>
      <c r="M46" s="45"/>
      <c r="N46" s="49" t="s">
        <v>42</v>
      </c>
      <c r="O46" s="34" t="str">
        <f>SIERREUR(SI($P$2="";""; INDEX(Tableau4[[Réponse 1]:[Réponse 19]];EQUIV($P$2&amp;" Gris "&amp;"7";Tableau4[Prénom Nom Série Fiche];0);N46));"")</f>
        <v/>
      </c>
      <c r="P46" s="13" t="str">
        <f t="shared" si="13"/>
        <v/>
      </c>
      <c r="Q46" s="34" t="s">
        <v>5</v>
      </c>
      <c r="R46" s="42" t="str">
        <f t="shared" si="14"/>
        <v>A</v>
      </c>
      <c r="S46" s="45"/>
      <c r="T46" s="49" t="s">
        <v>42</v>
      </c>
      <c r="U46" s="34" t="str">
        <f>SIERREUR(SI($P$2="";""; INDEX(Tableau4[[Réponse 1]:[Réponse 19]];EQUIV($P$2&amp;" Gris "&amp;"8";Tableau4[Prénom Nom Série Fiche];0);T46));"")</f>
        <v/>
      </c>
      <c r="V46" s="13" t="str">
        <f t="shared" si="15"/>
        <v/>
      </c>
      <c r="W46" s="34" t="s">
        <v>5</v>
      </c>
      <c r="X46" s="42" t="str">
        <f t="shared" si="16"/>
        <v>B</v>
      </c>
      <c r="Y46" s="45"/>
      <c r="AMD46" s="44"/>
      <c r="AME46" s="44"/>
      <c r="AMF46" s="44"/>
      <c r="AMG46" s="44"/>
      <c r="AMH46" s="44"/>
      <c r="AMI46" s="44"/>
      <c r="AMJ46" s="44"/>
      <c r="AMK46" s="44"/>
    </row>
    <row r="47" spans="1:1025" s="41" customFormat="1" ht="24.95" customHeight="1" x14ac:dyDescent="0.2">
      <c r="B47" s="49" t="s">
        <v>43</v>
      </c>
      <c r="C47" s="34" t="str">
        <f>SIERREUR(SI($P$2="";""; INDEX(Tableau4[[Réponse 1]:[Réponse 19]];EQUIV($P$2&amp;" Gris "&amp;"5";Tableau4[Prénom Nom Série Fiche];0);B47));"")</f>
        <v/>
      </c>
      <c r="D47" s="13" t="str">
        <f t="shared" si="9"/>
        <v/>
      </c>
      <c r="E47" s="34"/>
      <c r="F47" s="42" t="str">
        <f t="shared" si="10"/>
        <v>C</v>
      </c>
      <c r="G47" s="45"/>
      <c r="H47" s="49" t="s">
        <v>43</v>
      </c>
      <c r="I47" s="34" t="str">
        <f>SIERREUR(SI($P$2="";""; INDEX(Tableau4[[Réponse 1]:[Réponse 19]];EQUIV($P$2&amp;" Gris "&amp;"6";Tableau4[Prénom Nom Série Fiche];0);H47));"")</f>
        <v/>
      </c>
      <c r="J47" s="13" t="str">
        <f t="shared" si="11"/>
        <v/>
      </c>
      <c r="K47" s="34"/>
      <c r="L47" s="42" t="str">
        <f t="shared" si="12"/>
        <v>B</v>
      </c>
      <c r="M47" s="45"/>
      <c r="N47" s="49" t="s">
        <v>43</v>
      </c>
      <c r="O47" s="34" t="str">
        <f>SIERREUR(SI($P$2="";""; INDEX(Tableau4[[Réponse 1]:[Réponse 19]];EQUIV($P$2&amp;" Gris "&amp;"7";Tableau4[Prénom Nom Série Fiche];0);N47));"")</f>
        <v/>
      </c>
      <c r="P47" s="13" t="str">
        <f t="shared" si="13"/>
        <v/>
      </c>
      <c r="Q47" s="34"/>
      <c r="R47" s="42" t="str">
        <f t="shared" si="14"/>
        <v>A</v>
      </c>
      <c r="S47" s="45"/>
      <c r="T47" s="49" t="s">
        <v>43</v>
      </c>
      <c r="U47" s="34" t="str">
        <f>SIERREUR(SI($P$2="";""; INDEX(Tableau4[[Réponse 1]:[Réponse 19]];EQUIV($P$2&amp;" Gris "&amp;"8";Tableau4[Prénom Nom Série Fiche];0);T47));"")</f>
        <v/>
      </c>
      <c r="V47" s="13" t="str">
        <f t="shared" si="15"/>
        <v/>
      </c>
      <c r="W47" s="34"/>
      <c r="X47" s="42" t="str">
        <f t="shared" si="16"/>
        <v>B</v>
      </c>
      <c r="Y47" s="45"/>
      <c r="AMD47" s="44"/>
      <c r="AME47" s="44"/>
      <c r="AMF47" s="44"/>
      <c r="AMG47" s="44"/>
      <c r="AMH47" s="44"/>
      <c r="AMI47" s="44"/>
      <c r="AMJ47" s="44"/>
      <c r="AMK47" s="44"/>
    </row>
    <row r="48" spans="1:1025" s="41" customFormat="1" ht="24.95" customHeight="1" x14ac:dyDescent="0.2">
      <c r="B48" s="49" t="s">
        <v>44</v>
      </c>
      <c r="C48" s="34" t="str">
        <f>SIERREUR(SI($P$2="";""; INDEX(Tableau4[[Réponse 1]:[Réponse 19]];EQUIV($P$2&amp;" Gris "&amp;"5";Tableau4[Prénom Nom Série Fiche];0);B48));"")</f>
        <v/>
      </c>
      <c r="D48" s="13" t="str">
        <f t="shared" si="9"/>
        <v/>
      </c>
      <c r="E48" s="35" t="s">
        <v>5</v>
      </c>
      <c r="F48" s="42" t="str">
        <f t="shared" si="10"/>
        <v>C</v>
      </c>
      <c r="G48" s="45"/>
      <c r="H48" s="49" t="s">
        <v>44</v>
      </c>
      <c r="I48" s="34" t="str">
        <f>SIERREUR(SI($P$2="";""; INDEX(Tableau4[[Réponse 1]:[Réponse 19]];EQUIV($P$2&amp;" Gris "&amp;"6";Tableau4[Prénom Nom Série Fiche];0);H48));"")</f>
        <v/>
      </c>
      <c r="J48" s="13" t="str">
        <f t="shared" si="11"/>
        <v/>
      </c>
      <c r="K48" s="35" t="s">
        <v>5</v>
      </c>
      <c r="L48" s="42" t="str">
        <f t="shared" si="12"/>
        <v>B</v>
      </c>
      <c r="M48" s="45"/>
      <c r="N48" s="49" t="s">
        <v>44</v>
      </c>
      <c r="O48" s="34" t="str">
        <f>SIERREUR(SI($P$2="";""; INDEX(Tableau4[[Réponse 1]:[Réponse 19]];EQUIV($P$2&amp;" Gris "&amp;"7";Tableau4[Prénom Nom Série Fiche];0);N48));"")</f>
        <v/>
      </c>
      <c r="P48" s="13" t="str">
        <f t="shared" si="13"/>
        <v/>
      </c>
      <c r="Q48" s="35" t="s">
        <v>5</v>
      </c>
      <c r="R48" s="42" t="str">
        <f t="shared" si="14"/>
        <v>A</v>
      </c>
      <c r="S48" s="45"/>
      <c r="T48" s="49" t="s">
        <v>44</v>
      </c>
      <c r="U48" s="34" t="str">
        <f>SIERREUR(SI($P$2="";""; INDEX(Tableau4[[Réponse 1]:[Réponse 19]];EQUIV($P$2&amp;" Gris "&amp;"8";Tableau4[Prénom Nom Série Fiche];0);T48));"")</f>
        <v/>
      </c>
      <c r="V48" s="13" t="str">
        <f t="shared" si="15"/>
        <v/>
      </c>
      <c r="W48" s="35" t="s">
        <v>5</v>
      </c>
      <c r="X48" s="42" t="str">
        <f t="shared" si="16"/>
        <v>B</v>
      </c>
      <c r="Y48" s="45"/>
      <c r="AMD48" s="44"/>
      <c r="AME48" s="44"/>
      <c r="AMF48" s="44"/>
      <c r="AMG48" s="44"/>
      <c r="AMH48" s="44"/>
      <c r="AMI48" s="44"/>
      <c r="AMJ48" s="44"/>
      <c r="AMK48" s="44"/>
    </row>
    <row r="49" spans="1:1025" s="41" customFormat="1" ht="24.95" customHeight="1" x14ac:dyDescent="0.2">
      <c r="B49" s="49" t="s">
        <v>45</v>
      </c>
      <c r="C49" s="34" t="str">
        <f>SIERREUR(SI($P$2="";""; INDEX(Tableau4[[Réponse 1]:[Réponse 19]];EQUIV($P$2&amp;" Gris "&amp;"5";Tableau4[Prénom Nom Série Fiche];0);B49));"")</f>
        <v/>
      </c>
      <c r="D49" s="13" t="str">
        <f t="shared" si="9"/>
        <v/>
      </c>
      <c r="E49" s="35" t="s">
        <v>5</v>
      </c>
      <c r="F49" s="42" t="str">
        <f t="shared" si="10"/>
        <v>C</v>
      </c>
      <c r="G49" s="45"/>
      <c r="H49" s="49" t="s">
        <v>45</v>
      </c>
      <c r="I49" s="34" t="str">
        <f>SIERREUR(SI($P$2="";""; INDEX(Tableau4[[Réponse 1]:[Réponse 19]];EQUIV($P$2&amp;" Gris "&amp;"6";Tableau4[Prénom Nom Série Fiche];0);H49));"")</f>
        <v/>
      </c>
      <c r="J49" s="13" t="str">
        <f t="shared" si="11"/>
        <v/>
      </c>
      <c r="K49" s="35" t="s">
        <v>5</v>
      </c>
      <c r="L49" s="42" t="str">
        <f t="shared" si="12"/>
        <v>B</v>
      </c>
      <c r="N49" s="49" t="s">
        <v>45</v>
      </c>
      <c r="O49" s="34" t="str">
        <f>SIERREUR(SI($P$2="";""; INDEX(Tableau4[[Réponse 1]:[Réponse 19]];EQUIV($P$2&amp;" Gris "&amp;"7";Tableau4[Prénom Nom Série Fiche];0);N49));"")</f>
        <v/>
      </c>
      <c r="P49" s="13" t="str">
        <f t="shared" si="13"/>
        <v/>
      </c>
      <c r="Q49" s="35" t="s">
        <v>5</v>
      </c>
      <c r="R49" s="42" t="str">
        <f t="shared" si="14"/>
        <v>A</v>
      </c>
      <c r="S49" s="45"/>
      <c r="T49" s="49" t="s">
        <v>45</v>
      </c>
      <c r="U49" s="34" t="str">
        <f>SIERREUR(SI($P$2="";""; INDEX(Tableau4[[Réponse 1]:[Réponse 19]];EQUIV($P$2&amp;" Gris "&amp;"8";Tableau4[Prénom Nom Série Fiche];0);T49));"")</f>
        <v/>
      </c>
      <c r="V49" s="13" t="str">
        <f t="shared" si="15"/>
        <v/>
      </c>
      <c r="W49" s="35" t="s">
        <v>5</v>
      </c>
      <c r="X49" s="42" t="str">
        <f t="shared" si="16"/>
        <v>B</v>
      </c>
      <c r="Y49" s="43"/>
      <c r="AMD49" s="44"/>
      <c r="AME49" s="44"/>
      <c r="AMF49" s="44"/>
      <c r="AMG49" s="44"/>
      <c r="AMH49" s="44"/>
      <c r="AMI49" s="44"/>
      <c r="AMJ49" s="44"/>
      <c r="AMK49" s="44"/>
    </row>
    <row r="50" spans="1:1025" s="41" customFormat="1" ht="15" customHeight="1" x14ac:dyDescent="0.2">
      <c r="F50" s="42"/>
      <c r="L50" s="42"/>
      <c r="M50" s="45"/>
      <c r="R50" s="42"/>
      <c r="Y50" s="45"/>
      <c r="AMD50" s="44"/>
      <c r="AME50" s="44"/>
      <c r="AMF50" s="44"/>
      <c r="AMG50" s="44"/>
      <c r="AMH50" s="44"/>
      <c r="AMI50" s="44"/>
      <c r="AMJ50" s="44"/>
      <c r="AMK50" s="44"/>
    </row>
    <row r="51" spans="1:1025" s="41" customFormat="1" ht="24.95" customHeight="1" x14ac:dyDescent="0.2">
      <c r="B51" s="69" t="s">
        <v>18</v>
      </c>
      <c r="C51" s="69"/>
      <c r="D51" s="73"/>
      <c r="E51" s="74"/>
      <c r="F51" s="42"/>
      <c r="G51" s="45"/>
      <c r="H51" s="69" t="s">
        <v>18</v>
      </c>
      <c r="I51" s="69"/>
      <c r="J51" s="69"/>
      <c r="K51" s="69"/>
      <c r="L51" s="42"/>
      <c r="N51" s="69" t="s">
        <v>18</v>
      </c>
      <c r="O51" s="69"/>
      <c r="P51" s="69"/>
      <c r="Q51" s="69"/>
      <c r="R51" s="42"/>
      <c r="S51" s="45"/>
      <c r="T51" s="69" t="s">
        <v>18</v>
      </c>
      <c r="U51" s="69"/>
      <c r="V51" s="69"/>
      <c r="W51" s="69"/>
      <c r="Y51" s="43"/>
      <c r="AMD51" s="44"/>
      <c r="AME51" s="44"/>
      <c r="AMF51" s="44"/>
      <c r="AMG51" s="44"/>
      <c r="AMH51" s="44"/>
      <c r="AMI51" s="44"/>
      <c r="AMJ51" s="44"/>
      <c r="AMK51" s="44"/>
    </row>
    <row r="52" spans="1:1025" s="41" customFormat="1" ht="24.95" customHeight="1" x14ac:dyDescent="0.2">
      <c r="B52" s="70" t="str">
        <f>"Nombre de bonnes réponses : "&amp;NB.SI(D31:D49;"ü")&amp;"/"&amp;NB.SI(D31:D49;"ü")+NB.SI(D31:D49;"L")</f>
        <v>Nombre de bonnes réponses : 0/0</v>
      </c>
      <c r="C52" s="71"/>
      <c r="D52" s="71"/>
      <c r="E52" s="72"/>
      <c r="F52" s="42"/>
      <c r="H52" s="70" t="str">
        <f>"Nombre de bonnes réponses : "&amp;NB.SI(J31:J49;"ü")&amp;"/"&amp;NB.SI(J31:J49;"ü")+NB.SI(J31:J49;"L")</f>
        <v>Nombre de bonnes réponses : 0/0</v>
      </c>
      <c r="I52" s="71"/>
      <c r="J52" s="71"/>
      <c r="K52" s="72"/>
      <c r="L52" s="42"/>
      <c r="N52" s="70" t="str">
        <f>"Nombre de bonnes réponses : "&amp;NB.SI(P31:P49;"ü")&amp;"/"&amp;NB.SI(P31:P49;"ü")+NB.SI(P31:P49;"L")</f>
        <v>Nombre de bonnes réponses : 0/0</v>
      </c>
      <c r="O52" s="71"/>
      <c r="P52" s="71"/>
      <c r="Q52" s="72"/>
      <c r="R52" s="42"/>
      <c r="T52" s="70" t="str">
        <f>"Nombre de bonnes réponses : "&amp;NB.SI(V31:V49;"ü")&amp;"/"&amp;NB.SI(V31:V49;"ü")+NB.SI(V31:V49;"L")</f>
        <v>Nombre de bonnes réponses : 0/0</v>
      </c>
      <c r="U52" s="71"/>
      <c r="V52" s="71"/>
      <c r="W52" s="72"/>
      <c r="Y52" s="43"/>
      <c r="AMD52" s="44"/>
      <c r="AME52" s="44"/>
      <c r="AMF52" s="44"/>
      <c r="AMG52" s="44"/>
      <c r="AMH52" s="44"/>
      <c r="AMI52" s="44"/>
      <c r="AMJ52" s="44"/>
      <c r="AMK52" s="44"/>
    </row>
    <row r="53" spans="1:1025" ht="24.95" customHeight="1" x14ac:dyDescent="0.2">
      <c r="A53" s="41"/>
      <c r="M53" s="44"/>
    </row>
    <row r="54" spans="1:1025" ht="24.95" customHeight="1" x14ac:dyDescent="0.2">
      <c r="B54" s="44"/>
      <c r="C54" s="44"/>
      <c r="D54" s="44"/>
      <c r="E54" s="44"/>
      <c r="F54" s="44"/>
      <c r="G54" s="44"/>
      <c r="H54" s="44"/>
      <c r="I54" s="44"/>
      <c r="J54" s="44"/>
      <c r="K54" s="44"/>
      <c r="L54" s="44"/>
      <c r="M54" s="44"/>
      <c r="N54" s="44"/>
      <c r="O54" s="44"/>
    </row>
    <row r="55" spans="1:1025" s="42" customFormat="1" ht="24.95" customHeight="1" x14ac:dyDescent="0.2">
      <c r="A55" s="44"/>
      <c r="B55" s="44"/>
      <c r="C55" s="44"/>
      <c r="D55" s="44"/>
      <c r="E55" s="44"/>
      <c r="F55" s="44"/>
      <c r="G55" s="44"/>
      <c r="H55" s="44"/>
      <c r="I55" s="44"/>
      <c r="J55" s="44"/>
      <c r="K55" s="44"/>
      <c r="L55" s="44"/>
      <c r="M55" s="44"/>
      <c r="N55" s="44"/>
      <c r="O55" s="44"/>
      <c r="X55" s="41"/>
      <c r="Y55" s="43"/>
      <c r="AA55" s="41"/>
      <c r="AB55" s="41"/>
      <c r="AC55" s="41"/>
      <c r="AD55" s="41"/>
      <c r="AE55" s="41"/>
      <c r="AF55" s="41"/>
      <c r="AMD55" s="44"/>
      <c r="AME55" s="44"/>
      <c r="AMF55" s="44"/>
      <c r="AMG55" s="44"/>
      <c r="AMH55" s="44"/>
      <c r="AMI55" s="44"/>
      <c r="AMJ55" s="44"/>
      <c r="AMK55" s="44"/>
    </row>
    <row r="56" spans="1:1025" ht="24.95" customHeight="1" x14ac:dyDescent="0.2">
      <c r="A56" s="42"/>
      <c r="B56" s="44"/>
      <c r="C56" s="44"/>
      <c r="D56" s="44"/>
      <c r="E56" s="44"/>
      <c r="F56" s="44"/>
      <c r="G56" s="44"/>
      <c r="H56" s="44"/>
      <c r="I56" s="44"/>
      <c r="J56" s="44"/>
      <c r="K56" s="44"/>
      <c r="L56" s="44"/>
      <c r="M56" s="44"/>
      <c r="N56" s="44"/>
      <c r="O56" s="44"/>
      <c r="X56" s="42"/>
      <c r="Y56" s="47"/>
    </row>
    <row r="57" spans="1:1025" ht="24.95" customHeight="1" x14ac:dyDescent="0.2">
      <c r="B57" s="44"/>
      <c r="C57" s="44"/>
      <c r="D57" s="44"/>
      <c r="E57" s="44"/>
      <c r="F57" s="44"/>
      <c r="G57" s="44"/>
      <c r="H57" s="44"/>
      <c r="I57" s="44"/>
      <c r="J57" s="44"/>
      <c r="K57" s="44"/>
      <c r="L57" s="44"/>
      <c r="M57" s="44"/>
      <c r="N57" s="44"/>
      <c r="O57" s="44"/>
      <c r="AA57" s="42"/>
      <c r="AB57" s="42"/>
      <c r="AC57" s="42"/>
      <c r="AD57" s="42"/>
      <c r="AE57" s="42"/>
      <c r="AF57" s="42"/>
    </row>
    <row r="58" spans="1:1025" ht="24.95" customHeight="1" x14ac:dyDescent="0.2">
      <c r="B58" s="44"/>
      <c r="C58" s="44"/>
      <c r="D58" s="44"/>
      <c r="E58" s="44"/>
      <c r="F58" s="44"/>
      <c r="G58" s="44"/>
      <c r="H58" s="44"/>
      <c r="I58" s="44"/>
      <c r="J58" s="44"/>
      <c r="K58" s="44"/>
      <c r="L58" s="44"/>
      <c r="M58" s="44"/>
      <c r="N58" s="44"/>
      <c r="O58" s="44"/>
    </row>
    <row r="59" spans="1:1025" ht="24.95" customHeight="1" x14ac:dyDescent="0.2">
      <c r="B59" s="44"/>
      <c r="C59" s="44"/>
      <c r="D59" s="44"/>
      <c r="E59" s="44"/>
      <c r="F59" s="44"/>
      <c r="G59" s="44"/>
      <c r="H59" s="44"/>
      <c r="I59" s="44"/>
      <c r="J59" s="44"/>
      <c r="K59" s="44"/>
      <c r="L59" s="44"/>
      <c r="M59" s="44"/>
      <c r="N59" s="44"/>
      <c r="O59" s="44"/>
    </row>
    <row r="60" spans="1:1025" ht="24.95" customHeight="1" x14ac:dyDescent="0.2">
      <c r="B60" s="44"/>
      <c r="C60" s="44"/>
      <c r="D60" s="44"/>
      <c r="E60" s="44"/>
      <c r="F60" s="44"/>
      <c r="G60" s="44"/>
      <c r="H60" s="44"/>
      <c r="I60" s="44"/>
      <c r="J60" s="44"/>
      <c r="K60" s="44"/>
      <c r="L60" s="44"/>
      <c r="M60" s="44"/>
      <c r="N60" s="44"/>
      <c r="O60" s="44"/>
    </row>
    <row r="61" spans="1:1025" ht="24.95" customHeight="1" x14ac:dyDescent="0.2">
      <c r="B61" s="44"/>
      <c r="C61" s="44"/>
      <c r="D61" s="44"/>
      <c r="E61" s="44"/>
      <c r="F61" s="44"/>
      <c r="G61" s="44"/>
      <c r="H61" s="44"/>
      <c r="I61" s="44"/>
      <c r="J61" s="44"/>
      <c r="K61" s="44"/>
      <c r="L61" s="44"/>
      <c r="M61" s="44"/>
      <c r="N61" s="44"/>
      <c r="O61" s="44"/>
    </row>
    <row r="62" spans="1:1025" ht="24.95" customHeight="1" x14ac:dyDescent="0.2">
      <c r="B62" s="44"/>
      <c r="C62" s="44"/>
      <c r="D62" s="44"/>
      <c r="E62" s="44"/>
      <c r="F62" s="44"/>
      <c r="G62" s="44"/>
      <c r="H62" s="44"/>
      <c r="I62" s="44"/>
      <c r="J62" s="44"/>
      <c r="K62" s="44"/>
      <c r="L62" s="44"/>
      <c r="M62" s="44"/>
      <c r="N62" s="44"/>
      <c r="O62" s="44"/>
    </row>
    <row r="63" spans="1:1025" ht="24.95" customHeight="1" x14ac:dyDescent="0.2">
      <c r="B63" s="44"/>
      <c r="C63" s="44"/>
      <c r="D63" s="44"/>
      <c r="E63" s="44"/>
      <c r="F63" s="44"/>
      <c r="G63" s="44"/>
      <c r="H63" s="44"/>
      <c r="I63" s="44"/>
      <c r="J63" s="44"/>
      <c r="K63" s="44"/>
      <c r="L63" s="44"/>
      <c r="M63" s="44"/>
      <c r="N63" s="44"/>
      <c r="O63" s="44"/>
    </row>
    <row r="64" spans="1:1025" ht="24.95" customHeight="1" x14ac:dyDescent="0.2">
      <c r="B64" s="44"/>
      <c r="C64" s="44"/>
      <c r="D64" s="44"/>
      <c r="E64" s="44"/>
      <c r="F64" s="44"/>
      <c r="G64" s="44"/>
      <c r="H64" s="44"/>
      <c r="I64" s="44"/>
      <c r="J64" s="44"/>
      <c r="K64" s="44"/>
      <c r="L64" s="44"/>
      <c r="M64" s="44"/>
      <c r="N64" s="44"/>
      <c r="O64" s="44"/>
    </row>
    <row r="65" spans="1:1025" s="43" customFormat="1" ht="24.95" customHeight="1" x14ac:dyDescent="0.2">
      <c r="A65" s="44"/>
      <c r="B65" s="44"/>
      <c r="C65" s="44"/>
      <c r="D65" s="44"/>
      <c r="E65" s="44"/>
      <c r="F65" s="44"/>
      <c r="G65" s="44"/>
      <c r="H65" s="44"/>
      <c r="I65" s="44"/>
      <c r="J65" s="44"/>
      <c r="K65" s="44"/>
      <c r="L65" s="44"/>
      <c r="M65" s="44"/>
      <c r="N65" s="44"/>
      <c r="O65" s="44"/>
      <c r="R65" s="47"/>
      <c r="X65" s="41"/>
      <c r="AA65" s="41"/>
      <c r="AB65" s="41"/>
      <c r="AC65" s="41"/>
      <c r="AD65" s="41"/>
      <c r="AE65" s="41"/>
      <c r="AF65" s="41"/>
      <c r="AMD65" s="44"/>
      <c r="AME65" s="44"/>
      <c r="AMF65" s="44"/>
      <c r="AMG65" s="44"/>
      <c r="AMH65" s="44"/>
      <c r="AMI65" s="44"/>
      <c r="AMJ65" s="44"/>
      <c r="AMK65" s="44"/>
    </row>
    <row r="66" spans="1:1025" ht="24.95" customHeight="1" x14ac:dyDescent="0.2">
      <c r="A66" s="43"/>
      <c r="B66" s="44"/>
      <c r="C66" s="44"/>
      <c r="D66" s="44"/>
      <c r="E66" s="44"/>
      <c r="F66" s="44"/>
      <c r="G66" s="44"/>
      <c r="H66" s="44"/>
      <c r="I66" s="44"/>
      <c r="J66" s="44"/>
      <c r="K66" s="44"/>
      <c r="L66" s="44"/>
      <c r="M66" s="44"/>
      <c r="N66" s="44"/>
      <c r="O66" s="44"/>
      <c r="X66" s="43"/>
    </row>
    <row r="67" spans="1:1025" s="43" customFormat="1" ht="24.95" customHeight="1" x14ac:dyDescent="0.2">
      <c r="A67" s="44"/>
      <c r="B67" s="44"/>
      <c r="C67" s="44"/>
      <c r="D67" s="44"/>
      <c r="E67" s="44"/>
      <c r="F67" s="44"/>
      <c r="G67" s="44"/>
      <c r="H67" s="44"/>
      <c r="I67" s="44"/>
      <c r="J67" s="44"/>
      <c r="K67" s="44"/>
      <c r="L67" s="44"/>
      <c r="M67" s="44"/>
      <c r="N67" s="44"/>
      <c r="O67" s="44"/>
      <c r="R67" s="47"/>
      <c r="X67" s="41"/>
      <c r="AMD67" s="44"/>
      <c r="AME67" s="44"/>
      <c r="AMF67" s="44"/>
      <c r="AMG67" s="44"/>
      <c r="AMH67" s="44"/>
      <c r="AMI67" s="44"/>
      <c r="AMJ67" s="44"/>
      <c r="AMK67" s="44"/>
    </row>
    <row r="68" spans="1:1025" s="43" customFormat="1" ht="24.95" customHeight="1" x14ac:dyDescent="0.2">
      <c r="B68" s="44"/>
      <c r="C68" s="44"/>
      <c r="D68" s="44"/>
      <c r="E68" s="44"/>
      <c r="F68" s="44"/>
      <c r="G68" s="44"/>
      <c r="H68" s="44"/>
      <c r="I68" s="44"/>
      <c r="J68" s="44"/>
      <c r="K68" s="44"/>
      <c r="L68" s="44"/>
      <c r="M68" s="44"/>
      <c r="N68" s="44"/>
      <c r="O68" s="44"/>
      <c r="R68" s="47"/>
      <c r="AA68" s="41"/>
      <c r="AB68" s="41"/>
      <c r="AC68" s="41"/>
      <c r="AD68" s="41"/>
      <c r="AE68" s="41"/>
      <c r="AF68" s="41"/>
      <c r="AMD68" s="44"/>
      <c r="AME68" s="44"/>
      <c r="AMF68" s="44"/>
      <c r="AMG68" s="44"/>
      <c r="AMH68" s="44"/>
      <c r="AMI68" s="44"/>
      <c r="AMJ68" s="44"/>
      <c r="AMK68" s="44"/>
    </row>
    <row r="69" spans="1:1025" s="43" customFormat="1" ht="24.95" customHeight="1" x14ac:dyDescent="0.2">
      <c r="B69" s="44"/>
      <c r="C69" s="44"/>
      <c r="D69" s="44"/>
      <c r="E69" s="44"/>
      <c r="F69" s="44"/>
      <c r="G69" s="44"/>
      <c r="H69" s="44"/>
      <c r="I69" s="44"/>
      <c r="J69" s="44"/>
      <c r="K69" s="44"/>
      <c r="L69" s="44"/>
      <c r="M69" s="44"/>
      <c r="N69" s="44"/>
      <c r="O69" s="44"/>
      <c r="R69" s="47"/>
      <c r="AMD69" s="44"/>
      <c r="AME69" s="44"/>
      <c r="AMF69" s="44"/>
      <c r="AMG69" s="44"/>
      <c r="AMH69" s="44"/>
      <c r="AMI69" s="44"/>
      <c r="AMJ69" s="44"/>
      <c r="AMK69" s="44"/>
    </row>
    <row r="70" spans="1:1025" s="43" customFormat="1" ht="24.95" customHeight="1" x14ac:dyDescent="0.2">
      <c r="B70" s="44"/>
      <c r="C70" s="44"/>
      <c r="D70" s="44"/>
      <c r="E70" s="44"/>
      <c r="F70" s="44"/>
      <c r="G70" s="44"/>
      <c r="H70" s="44"/>
      <c r="I70" s="44"/>
      <c r="J70" s="44"/>
      <c r="K70" s="44"/>
      <c r="L70" s="44"/>
      <c r="M70" s="44"/>
      <c r="N70" s="44"/>
      <c r="O70" s="44"/>
      <c r="R70" s="47"/>
      <c r="AMD70" s="44"/>
      <c r="AME70" s="44"/>
      <c r="AMF70" s="44"/>
      <c r="AMG70" s="44"/>
      <c r="AMH70" s="44"/>
      <c r="AMI70" s="44"/>
      <c r="AMJ70" s="44"/>
      <c r="AMK70" s="44"/>
    </row>
    <row r="71" spans="1:1025" ht="24.95" customHeight="1" x14ac:dyDescent="0.2">
      <c r="A71" s="43"/>
      <c r="B71" s="44"/>
      <c r="C71" s="44"/>
      <c r="D71" s="44"/>
      <c r="E71" s="44"/>
      <c r="F71" s="44"/>
      <c r="G71" s="44"/>
      <c r="H71" s="44"/>
      <c r="I71" s="44"/>
      <c r="J71" s="44"/>
      <c r="K71" s="44"/>
      <c r="L71" s="44"/>
      <c r="N71" s="44"/>
      <c r="O71" s="44"/>
      <c r="X71" s="43"/>
      <c r="AA71" s="43"/>
      <c r="AB71" s="43"/>
      <c r="AC71" s="43"/>
      <c r="AD71" s="43"/>
      <c r="AE71" s="43"/>
      <c r="AF71" s="43"/>
    </row>
    <row r="72" spans="1:1025" ht="24.95" customHeight="1" x14ac:dyDescent="0.2">
      <c r="AA72" s="43"/>
      <c r="AB72" s="43"/>
      <c r="AC72" s="43"/>
      <c r="AD72" s="43"/>
      <c r="AE72" s="43"/>
      <c r="AF72" s="43"/>
    </row>
    <row r="73" spans="1:1025" ht="24.95" customHeight="1" x14ac:dyDescent="0.2"/>
    <row r="74" spans="1:1025" ht="24.95" customHeight="1" x14ac:dyDescent="0.2"/>
    <row r="75" spans="1:1025" ht="24.95" customHeight="1" x14ac:dyDescent="0.2"/>
    <row r="76" spans="1:1025" ht="24.95" customHeight="1" x14ac:dyDescent="0.2"/>
    <row r="77" spans="1:1025" ht="24.95" customHeight="1" x14ac:dyDescent="0.2"/>
    <row r="78" spans="1:1025" ht="24.95" customHeight="1" x14ac:dyDescent="0.2"/>
    <row r="79" spans="1:1025" ht="24.95" customHeight="1" x14ac:dyDescent="0.2"/>
    <row r="80" spans="1:1025" ht="24.95" customHeight="1" x14ac:dyDescent="0.2"/>
    <row r="81" spans="1:1025" ht="24.95" customHeight="1" x14ac:dyDescent="0.2"/>
    <row r="82" spans="1:1025" ht="24.95" customHeight="1" x14ac:dyDescent="0.2"/>
    <row r="83" spans="1:1025" ht="24.95" customHeight="1" x14ac:dyDescent="0.2"/>
    <row r="84" spans="1:1025" ht="24.95" customHeight="1" x14ac:dyDescent="0.2"/>
    <row r="85" spans="1:1025" s="41" customFormat="1" ht="24.95" customHeight="1" x14ac:dyDescent="0.2">
      <c r="A85" s="44"/>
      <c r="F85" s="42"/>
      <c r="L85" s="42"/>
      <c r="R85" s="42"/>
      <c r="Y85" s="43"/>
      <c r="AMD85" s="44"/>
      <c r="AME85" s="44"/>
      <c r="AMF85" s="44"/>
      <c r="AMG85" s="44"/>
      <c r="AMH85" s="44"/>
      <c r="AMI85" s="44"/>
      <c r="AMJ85" s="44"/>
      <c r="AMK85" s="44"/>
    </row>
    <row r="86" spans="1:1025" s="41" customFormat="1" ht="24.95" customHeight="1" x14ac:dyDescent="0.2">
      <c r="F86" s="42"/>
      <c r="L86" s="42"/>
      <c r="R86" s="42"/>
      <c r="Y86" s="43"/>
      <c r="AMD86" s="44"/>
      <c r="AME86" s="44"/>
      <c r="AMF86" s="44"/>
      <c r="AMG86" s="44"/>
      <c r="AMH86" s="44"/>
      <c r="AMI86" s="44"/>
      <c r="AMJ86" s="44"/>
      <c r="AMK86" s="44"/>
    </row>
    <row r="87" spans="1:1025" s="41" customFormat="1" ht="24.95" customHeight="1" x14ac:dyDescent="0.2">
      <c r="F87" s="42"/>
      <c r="L87" s="42"/>
      <c r="R87" s="42"/>
      <c r="Y87" s="43"/>
      <c r="AMD87" s="44"/>
      <c r="AME87" s="44"/>
      <c r="AMF87" s="44"/>
      <c r="AMG87" s="44"/>
      <c r="AMH87" s="44"/>
      <c r="AMI87" s="44"/>
      <c r="AMJ87" s="44"/>
      <c r="AMK87" s="44"/>
    </row>
    <row r="88" spans="1:1025" s="41" customFormat="1" ht="24.95" customHeight="1" x14ac:dyDescent="0.2">
      <c r="F88" s="42"/>
      <c r="L88" s="42"/>
      <c r="R88" s="42"/>
      <c r="Y88" s="43"/>
      <c r="AMD88" s="44"/>
      <c r="AME88" s="44"/>
      <c r="AMF88" s="44"/>
      <c r="AMG88" s="44"/>
      <c r="AMH88" s="44"/>
      <c r="AMI88" s="44"/>
      <c r="AMJ88" s="44"/>
      <c r="AMK88" s="44"/>
    </row>
    <row r="89" spans="1:1025" s="41" customFormat="1" ht="24.95" customHeight="1" x14ac:dyDescent="0.2">
      <c r="F89" s="42"/>
      <c r="L89" s="42"/>
      <c r="R89" s="42"/>
      <c r="Y89" s="43"/>
      <c r="AMD89" s="44"/>
      <c r="AME89" s="44"/>
      <c r="AMF89" s="44"/>
      <c r="AMG89" s="44"/>
      <c r="AMH89" s="44"/>
      <c r="AMI89" s="44"/>
      <c r="AMJ89" s="44"/>
      <c r="AMK89" s="44"/>
    </row>
    <row r="90" spans="1:1025" s="41" customFormat="1" ht="24.95" customHeight="1" x14ac:dyDescent="0.2">
      <c r="F90" s="42"/>
      <c r="L90" s="42"/>
      <c r="R90" s="42"/>
      <c r="Y90" s="43"/>
      <c r="AMD90" s="44"/>
      <c r="AME90" s="44"/>
      <c r="AMF90" s="44"/>
      <c r="AMG90" s="44"/>
      <c r="AMH90" s="44"/>
      <c r="AMI90" s="44"/>
      <c r="AMJ90" s="44"/>
      <c r="AMK90" s="44"/>
    </row>
    <row r="91" spans="1:1025" s="41" customFormat="1" ht="24.95" customHeight="1" x14ac:dyDescent="0.2">
      <c r="F91" s="42"/>
      <c r="L91" s="42"/>
      <c r="R91" s="42"/>
      <c r="Y91" s="43"/>
      <c r="AMD91" s="44"/>
      <c r="AME91" s="44"/>
      <c r="AMF91" s="44"/>
      <c r="AMG91" s="44"/>
      <c r="AMH91" s="44"/>
      <c r="AMI91" s="44"/>
      <c r="AMJ91" s="44"/>
      <c r="AMK91" s="44"/>
    </row>
    <row r="92" spans="1:1025" s="41" customFormat="1" ht="24.95" customHeight="1" x14ac:dyDescent="0.2">
      <c r="F92" s="42"/>
      <c r="L92" s="42"/>
      <c r="R92" s="42"/>
      <c r="Y92" s="43"/>
      <c r="AMD92" s="44"/>
      <c r="AME92" s="44"/>
      <c r="AMF92" s="44"/>
      <c r="AMG92" s="44"/>
      <c r="AMH92" s="44"/>
      <c r="AMI92" s="44"/>
      <c r="AMJ92" s="44"/>
      <c r="AMK92" s="44"/>
    </row>
    <row r="93" spans="1:1025" s="41" customFormat="1" ht="24.95" customHeight="1" x14ac:dyDescent="0.2">
      <c r="F93" s="42"/>
      <c r="L93" s="42"/>
      <c r="R93" s="42"/>
      <c r="Y93" s="43"/>
      <c r="AMD93" s="44"/>
      <c r="AME93" s="44"/>
      <c r="AMF93" s="44"/>
      <c r="AMG93" s="44"/>
      <c r="AMH93" s="44"/>
      <c r="AMI93" s="44"/>
      <c r="AMJ93" s="44"/>
      <c r="AMK93" s="44"/>
    </row>
    <row r="94" spans="1:1025" s="41" customFormat="1" ht="24.95" customHeight="1" x14ac:dyDescent="0.2">
      <c r="F94" s="42"/>
      <c r="L94" s="42"/>
      <c r="R94" s="42"/>
      <c r="Y94" s="43"/>
      <c r="AMD94" s="44"/>
      <c r="AME94" s="44"/>
      <c r="AMF94" s="44"/>
      <c r="AMG94" s="44"/>
      <c r="AMH94" s="44"/>
      <c r="AMI94" s="44"/>
      <c r="AMJ94" s="44"/>
      <c r="AMK94" s="44"/>
    </row>
    <row r="95" spans="1:1025" s="41" customFormat="1" ht="24.95" customHeight="1" x14ac:dyDescent="0.2">
      <c r="F95" s="42"/>
      <c r="L95" s="42"/>
      <c r="R95" s="42"/>
      <c r="Y95" s="43"/>
      <c r="AMD95" s="44"/>
      <c r="AME95" s="44"/>
      <c r="AMF95" s="44"/>
      <c r="AMG95" s="44"/>
      <c r="AMH95" s="44"/>
      <c r="AMI95" s="44"/>
      <c r="AMJ95" s="44"/>
      <c r="AMK95" s="44"/>
    </row>
    <row r="96" spans="1:1025" s="41" customFormat="1" ht="24.95" customHeight="1" x14ac:dyDescent="0.2">
      <c r="F96" s="42"/>
      <c r="L96" s="42"/>
      <c r="R96" s="42"/>
      <c r="Y96" s="43"/>
      <c r="AMD96" s="44"/>
      <c r="AME96" s="44"/>
      <c r="AMF96" s="44"/>
      <c r="AMG96" s="44"/>
      <c r="AMH96" s="44"/>
      <c r="AMI96" s="44"/>
      <c r="AMJ96" s="44"/>
      <c r="AMK96" s="44"/>
    </row>
    <row r="97" spans="6:1025" s="41" customFormat="1" ht="24.95" customHeight="1" x14ac:dyDescent="0.2">
      <c r="F97" s="42"/>
      <c r="L97" s="42"/>
      <c r="R97" s="42"/>
      <c r="Y97" s="43"/>
      <c r="AMD97" s="44"/>
      <c r="AME97" s="44"/>
      <c r="AMF97" s="44"/>
      <c r="AMG97" s="44"/>
      <c r="AMH97" s="44"/>
      <c r="AMI97" s="44"/>
      <c r="AMJ97" s="44"/>
      <c r="AMK97" s="44"/>
    </row>
    <row r="98" spans="6:1025" s="41" customFormat="1" ht="24.95" customHeight="1" x14ac:dyDescent="0.2">
      <c r="F98" s="42"/>
      <c r="L98" s="42"/>
      <c r="R98" s="42"/>
      <c r="Y98" s="43"/>
      <c r="AMD98" s="44"/>
      <c r="AME98" s="44"/>
      <c r="AMF98" s="44"/>
      <c r="AMG98" s="44"/>
      <c r="AMH98" s="44"/>
      <c r="AMI98" s="44"/>
      <c r="AMJ98" s="44"/>
      <c r="AMK98" s="44"/>
    </row>
    <row r="99" spans="6:1025" s="41" customFormat="1" ht="24.95" customHeight="1" x14ac:dyDescent="0.2">
      <c r="F99" s="42"/>
      <c r="L99" s="42"/>
      <c r="R99" s="42"/>
      <c r="Y99" s="43"/>
      <c r="AMD99" s="44"/>
      <c r="AME99" s="44"/>
      <c r="AMF99" s="44"/>
      <c r="AMG99" s="44"/>
      <c r="AMH99" s="44"/>
      <c r="AMI99" s="44"/>
      <c r="AMJ99" s="44"/>
      <c r="AMK99" s="44"/>
    </row>
    <row r="100" spans="6:1025" s="41" customFormat="1" ht="24.95" customHeight="1" x14ac:dyDescent="0.2">
      <c r="F100" s="42"/>
      <c r="L100" s="42"/>
      <c r="R100" s="42"/>
      <c r="Y100" s="43"/>
      <c r="AMD100" s="44"/>
      <c r="AME100" s="44"/>
      <c r="AMF100" s="44"/>
      <c r="AMG100" s="44"/>
      <c r="AMH100" s="44"/>
      <c r="AMI100" s="44"/>
      <c r="AMJ100" s="44"/>
      <c r="AMK100" s="44"/>
    </row>
    <row r="101" spans="6:1025" s="41" customFormat="1" ht="24.95" customHeight="1" x14ac:dyDescent="0.2">
      <c r="F101" s="42"/>
      <c r="L101" s="42"/>
      <c r="R101" s="42"/>
      <c r="Y101" s="43"/>
      <c r="AMD101" s="44"/>
      <c r="AME101" s="44"/>
      <c r="AMF101" s="44"/>
      <c r="AMG101" s="44"/>
      <c r="AMH101" s="44"/>
      <c r="AMI101" s="44"/>
      <c r="AMJ101" s="44"/>
      <c r="AMK101" s="44"/>
    </row>
    <row r="102" spans="6:1025" s="41" customFormat="1" ht="24.95" customHeight="1" x14ac:dyDescent="0.2">
      <c r="F102" s="42"/>
      <c r="L102" s="42"/>
      <c r="R102" s="42"/>
      <c r="Y102" s="43"/>
      <c r="AMD102" s="44"/>
      <c r="AME102" s="44"/>
      <c r="AMF102" s="44"/>
      <c r="AMG102" s="44"/>
      <c r="AMH102" s="44"/>
      <c r="AMI102" s="44"/>
      <c r="AMJ102" s="44"/>
      <c r="AMK102" s="44"/>
    </row>
    <row r="103" spans="6:1025" s="41" customFormat="1" ht="24.95" customHeight="1" x14ac:dyDescent="0.2">
      <c r="F103" s="42"/>
      <c r="L103" s="42"/>
      <c r="R103" s="42"/>
      <c r="Y103" s="43"/>
      <c r="AMD103" s="44"/>
      <c r="AME103" s="44"/>
      <c r="AMF103" s="44"/>
      <c r="AMG103" s="44"/>
      <c r="AMH103" s="44"/>
      <c r="AMI103" s="44"/>
      <c r="AMJ103" s="44"/>
      <c r="AMK103" s="44"/>
    </row>
    <row r="104" spans="6:1025" s="41" customFormat="1" ht="24.95" customHeight="1" x14ac:dyDescent="0.2">
      <c r="F104" s="42"/>
      <c r="L104" s="42"/>
      <c r="R104" s="42"/>
      <c r="Y104" s="43"/>
      <c r="AMD104" s="44"/>
      <c r="AME104" s="44"/>
      <c r="AMF104" s="44"/>
      <c r="AMG104" s="44"/>
      <c r="AMH104" s="44"/>
      <c r="AMI104" s="44"/>
      <c r="AMJ104" s="44"/>
      <c r="AMK104" s="44"/>
    </row>
    <row r="105" spans="6:1025" s="41" customFormat="1" ht="24.95" customHeight="1" x14ac:dyDescent="0.2">
      <c r="F105" s="42"/>
      <c r="L105" s="42"/>
      <c r="R105" s="42"/>
      <c r="Y105" s="43"/>
      <c r="AMD105" s="44"/>
      <c r="AME105" s="44"/>
      <c r="AMF105" s="44"/>
      <c r="AMG105" s="44"/>
      <c r="AMH105" s="44"/>
      <c r="AMI105" s="44"/>
      <c r="AMJ105" s="44"/>
      <c r="AMK105" s="44"/>
    </row>
    <row r="106" spans="6:1025" s="41" customFormat="1" ht="24.95" customHeight="1" x14ac:dyDescent="0.2">
      <c r="F106" s="42"/>
      <c r="L106" s="42"/>
      <c r="R106" s="42"/>
      <c r="Y106" s="43"/>
      <c r="AMD106" s="44"/>
      <c r="AME106" s="44"/>
      <c r="AMF106" s="44"/>
      <c r="AMG106" s="44"/>
      <c r="AMH106" s="44"/>
      <c r="AMI106" s="44"/>
      <c r="AMJ106" s="44"/>
      <c r="AMK106" s="44"/>
    </row>
    <row r="107" spans="6:1025" s="41" customFormat="1" ht="24.95" customHeight="1" x14ac:dyDescent="0.2">
      <c r="F107" s="42"/>
      <c r="L107" s="42"/>
      <c r="R107" s="42"/>
      <c r="Y107" s="43"/>
      <c r="AMD107" s="44"/>
      <c r="AME107" s="44"/>
      <c r="AMF107" s="44"/>
      <c r="AMG107" s="44"/>
      <c r="AMH107" s="44"/>
      <c r="AMI107" s="44"/>
      <c r="AMJ107" s="44"/>
      <c r="AMK107" s="44"/>
    </row>
    <row r="108" spans="6:1025" s="41" customFormat="1" ht="24.95" customHeight="1" x14ac:dyDescent="0.2">
      <c r="F108" s="42"/>
      <c r="L108" s="42"/>
      <c r="R108" s="42"/>
      <c r="Y108" s="43"/>
      <c r="AMD108" s="44"/>
      <c r="AME108" s="44"/>
      <c r="AMF108" s="44"/>
      <c r="AMG108" s="44"/>
      <c r="AMH108" s="44"/>
      <c r="AMI108" s="44"/>
      <c r="AMJ108" s="44"/>
      <c r="AMK108" s="44"/>
    </row>
    <row r="109" spans="6:1025" s="41" customFormat="1" ht="24.95" customHeight="1" x14ac:dyDescent="0.2">
      <c r="F109" s="42"/>
      <c r="L109" s="42"/>
      <c r="R109" s="42"/>
      <c r="Y109" s="43"/>
      <c r="AMD109" s="44"/>
      <c r="AME109" s="44"/>
      <c r="AMF109" s="44"/>
      <c r="AMG109" s="44"/>
      <c r="AMH109" s="44"/>
      <c r="AMI109" s="44"/>
      <c r="AMJ109" s="44"/>
      <c r="AMK109" s="44"/>
    </row>
    <row r="110" spans="6:1025" s="41" customFormat="1" ht="24.95" customHeight="1" x14ac:dyDescent="0.2">
      <c r="F110" s="42"/>
      <c r="L110" s="42"/>
      <c r="R110" s="42"/>
      <c r="Y110" s="43"/>
      <c r="AMD110" s="44"/>
      <c r="AME110" s="44"/>
      <c r="AMF110" s="44"/>
      <c r="AMG110" s="44"/>
      <c r="AMH110" s="44"/>
      <c r="AMI110" s="44"/>
      <c r="AMJ110" s="44"/>
      <c r="AMK110" s="44"/>
    </row>
    <row r="111" spans="6:1025" s="41" customFormat="1" ht="24.95" customHeight="1" x14ac:dyDescent="0.2">
      <c r="F111" s="42"/>
      <c r="L111" s="42"/>
      <c r="R111" s="42"/>
      <c r="Y111" s="43"/>
      <c r="AMD111" s="44"/>
      <c r="AME111" s="44"/>
      <c r="AMF111" s="44"/>
      <c r="AMG111" s="44"/>
      <c r="AMH111" s="44"/>
      <c r="AMI111" s="44"/>
      <c r="AMJ111" s="44"/>
      <c r="AMK111" s="44"/>
    </row>
    <row r="112" spans="6:1025" s="41" customFormat="1" ht="24.95" customHeight="1" x14ac:dyDescent="0.2">
      <c r="F112" s="42"/>
      <c r="L112" s="42"/>
      <c r="R112" s="42"/>
      <c r="Y112" s="43"/>
      <c r="AMD112" s="44"/>
      <c r="AME112" s="44"/>
      <c r="AMF112" s="44"/>
      <c r="AMG112" s="44"/>
      <c r="AMH112" s="44"/>
      <c r="AMI112" s="44"/>
      <c r="AMJ112" s="44"/>
      <c r="AMK112" s="44"/>
    </row>
    <row r="113" spans="6:1025" s="41" customFormat="1" ht="24.95" customHeight="1" x14ac:dyDescent="0.2">
      <c r="F113" s="42"/>
      <c r="L113" s="42"/>
      <c r="R113" s="42"/>
      <c r="Y113" s="43"/>
      <c r="AMD113" s="44"/>
      <c r="AME113" s="44"/>
      <c r="AMF113" s="44"/>
      <c r="AMG113" s="44"/>
      <c r="AMH113" s="44"/>
      <c r="AMI113" s="44"/>
      <c r="AMJ113" s="44"/>
      <c r="AMK113" s="44"/>
    </row>
    <row r="114" spans="6:1025" s="41" customFormat="1" ht="24.95" customHeight="1" x14ac:dyDescent="0.2">
      <c r="F114" s="42"/>
      <c r="L114" s="42"/>
      <c r="R114" s="42"/>
      <c r="Y114" s="43"/>
      <c r="AMD114" s="44"/>
      <c r="AME114" s="44"/>
      <c r="AMF114" s="44"/>
      <c r="AMG114" s="44"/>
      <c r="AMH114" s="44"/>
      <c r="AMI114" s="44"/>
      <c r="AMJ114" s="44"/>
      <c r="AMK114" s="44"/>
    </row>
    <row r="115" spans="6:1025" s="41" customFormat="1" ht="24.95" customHeight="1" x14ac:dyDescent="0.2">
      <c r="F115" s="42"/>
      <c r="L115" s="42"/>
      <c r="R115" s="42"/>
      <c r="Y115" s="43"/>
      <c r="AMD115" s="44"/>
      <c r="AME115" s="44"/>
      <c r="AMF115" s="44"/>
      <c r="AMG115" s="44"/>
      <c r="AMH115" s="44"/>
      <c r="AMI115" s="44"/>
      <c r="AMJ115" s="44"/>
      <c r="AMK115" s="44"/>
    </row>
    <row r="116" spans="6:1025" s="41" customFormat="1" ht="24.95" customHeight="1" x14ac:dyDescent="0.2">
      <c r="F116" s="42"/>
      <c r="L116" s="42"/>
      <c r="R116" s="42"/>
      <c r="Y116" s="43"/>
      <c r="AMD116" s="44"/>
      <c r="AME116" s="44"/>
      <c r="AMF116" s="44"/>
      <c r="AMG116" s="44"/>
      <c r="AMH116" s="44"/>
      <c r="AMI116" s="44"/>
      <c r="AMJ116" s="44"/>
      <c r="AMK116" s="44"/>
    </row>
    <row r="117" spans="6:1025" s="41" customFormat="1" ht="24.95" customHeight="1" x14ac:dyDescent="0.2">
      <c r="F117" s="42"/>
      <c r="L117" s="42"/>
      <c r="R117" s="42"/>
      <c r="Y117" s="43"/>
      <c r="AMD117" s="44"/>
      <c r="AME117" s="44"/>
      <c r="AMF117" s="44"/>
      <c r="AMG117" s="44"/>
      <c r="AMH117" s="44"/>
      <c r="AMI117" s="44"/>
      <c r="AMJ117" s="44"/>
      <c r="AMK117" s="44"/>
    </row>
    <row r="118" spans="6:1025" s="41" customFormat="1" ht="24.95" customHeight="1" x14ac:dyDescent="0.2">
      <c r="F118" s="42"/>
      <c r="L118" s="42"/>
      <c r="R118" s="42"/>
      <c r="Y118" s="43"/>
      <c r="AMD118" s="44"/>
      <c r="AME118" s="44"/>
      <c r="AMF118" s="44"/>
      <c r="AMG118" s="44"/>
      <c r="AMH118" s="44"/>
      <c r="AMI118" s="44"/>
      <c r="AMJ118" s="44"/>
      <c r="AMK118" s="44"/>
    </row>
    <row r="119" spans="6:1025" s="41" customFormat="1" ht="24.95" customHeight="1" x14ac:dyDescent="0.2">
      <c r="F119" s="42"/>
      <c r="L119" s="42"/>
      <c r="R119" s="42"/>
      <c r="Y119" s="43"/>
      <c r="AMD119" s="44"/>
      <c r="AME119" s="44"/>
      <c r="AMF119" s="44"/>
      <c r="AMG119" s="44"/>
      <c r="AMH119" s="44"/>
      <c r="AMI119" s="44"/>
      <c r="AMJ119" s="44"/>
      <c r="AMK119" s="44"/>
    </row>
    <row r="120" spans="6:1025" s="41" customFormat="1" ht="24.95" customHeight="1" x14ac:dyDescent="0.2">
      <c r="F120" s="42"/>
      <c r="L120" s="42"/>
      <c r="R120" s="42"/>
      <c r="Y120" s="43"/>
      <c r="AMD120" s="44"/>
      <c r="AME120" s="44"/>
      <c r="AMF120" s="44"/>
      <c r="AMG120" s="44"/>
      <c r="AMH120" s="44"/>
      <c r="AMI120" s="44"/>
      <c r="AMJ120" s="44"/>
      <c r="AMK120" s="44"/>
    </row>
    <row r="121" spans="6:1025" s="41" customFormat="1" ht="24.95" customHeight="1" x14ac:dyDescent="0.2">
      <c r="F121" s="42"/>
      <c r="L121" s="42"/>
      <c r="R121" s="42"/>
      <c r="Y121" s="43"/>
      <c r="AMD121" s="44"/>
      <c r="AME121" s="44"/>
      <c r="AMF121" s="44"/>
      <c r="AMG121" s="44"/>
      <c r="AMH121" s="44"/>
      <c r="AMI121" s="44"/>
      <c r="AMJ121" s="44"/>
      <c r="AMK121" s="44"/>
    </row>
    <row r="122" spans="6:1025" s="41" customFormat="1" ht="24.95" customHeight="1" x14ac:dyDescent="0.2">
      <c r="F122" s="42"/>
      <c r="L122" s="42"/>
      <c r="R122" s="42"/>
      <c r="Y122" s="43"/>
      <c r="AMD122" s="44"/>
      <c r="AME122" s="44"/>
      <c r="AMF122" s="44"/>
      <c r="AMG122" s="44"/>
      <c r="AMH122" s="44"/>
      <c r="AMI122" s="44"/>
      <c r="AMJ122" s="44"/>
      <c r="AMK122" s="44"/>
    </row>
    <row r="123" spans="6:1025" s="41" customFormat="1" ht="24.95" customHeight="1" x14ac:dyDescent="0.2">
      <c r="F123" s="42"/>
      <c r="L123" s="42"/>
      <c r="R123" s="42"/>
      <c r="Y123" s="43"/>
      <c r="AMD123" s="44"/>
      <c r="AME123" s="44"/>
      <c r="AMF123" s="44"/>
      <c r="AMG123" s="44"/>
      <c r="AMH123" s="44"/>
      <c r="AMI123" s="44"/>
      <c r="AMJ123" s="44"/>
      <c r="AMK123" s="44"/>
    </row>
    <row r="124" spans="6:1025" s="41" customFormat="1" ht="24.95" customHeight="1" x14ac:dyDescent="0.2">
      <c r="F124" s="42"/>
      <c r="L124" s="42"/>
      <c r="R124" s="42"/>
      <c r="Y124" s="43"/>
      <c r="AMD124" s="44"/>
      <c r="AME124" s="44"/>
      <c r="AMF124" s="44"/>
      <c r="AMG124" s="44"/>
      <c r="AMH124" s="44"/>
      <c r="AMI124" s="44"/>
      <c r="AMJ124" s="44"/>
      <c r="AMK124" s="44"/>
    </row>
    <row r="125" spans="6:1025" s="41" customFormat="1" ht="24.95" customHeight="1" x14ac:dyDescent="0.2">
      <c r="F125" s="42"/>
      <c r="L125" s="42"/>
      <c r="R125" s="42"/>
      <c r="Y125" s="43"/>
      <c r="AMD125" s="44"/>
      <c r="AME125" s="44"/>
      <c r="AMF125" s="44"/>
      <c r="AMG125" s="44"/>
      <c r="AMH125" s="44"/>
      <c r="AMI125" s="44"/>
      <c r="AMJ125" s="44"/>
      <c r="AMK125" s="44"/>
    </row>
    <row r="126" spans="6:1025" s="41" customFormat="1" ht="24.95" customHeight="1" x14ac:dyDescent="0.2">
      <c r="F126" s="42"/>
      <c r="L126" s="42"/>
      <c r="R126" s="42"/>
      <c r="Y126" s="43"/>
      <c r="AMD126" s="44"/>
      <c r="AME126" s="44"/>
      <c r="AMF126" s="44"/>
      <c r="AMG126" s="44"/>
      <c r="AMH126" s="44"/>
      <c r="AMI126" s="44"/>
      <c r="AMJ126" s="44"/>
      <c r="AMK126" s="44"/>
    </row>
    <row r="127" spans="6:1025" s="41" customFormat="1" ht="24.95" customHeight="1" x14ac:dyDescent="0.2">
      <c r="F127" s="42"/>
      <c r="L127" s="42"/>
      <c r="R127" s="42"/>
      <c r="Y127" s="43"/>
      <c r="AMD127" s="44"/>
      <c r="AME127" s="44"/>
      <c r="AMF127" s="44"/>
      <c r="AMG127" s="44"/>
      <c r="AMH127" s="44"/>
      <c r="AMI127" s="44"/>
      <c r="AMJ127" s="44"/>
      <c r="AMK127" s="44"/>
    </row>
    <row r="128" spans="6:1025" s="41" customFormat="1" ht="24.95" customHeight="1" x14ac:dyDescent="0.2">
      <c r="F128" s="42"/>
      <c r="L128" s="42"/>
      <c r="R128" s="42"/>
      <c r="Y128" s="43"/>
      <c r="AMD128" s="44"/>
      <c r="AME128" s="44"/>
      <c r="AMF128" s="44"/>
      <c r="AMG128" s="44"/>
      <c r="AMH128" s="44"/>
      <c r="AMI128" s="44"/>
      <c r="AMJ128" s="44"/>
      <c r="AMK128" s="44"/>
    </row>
    <row r="129" spans="6:1025" s="41" customFormat="1" ht="24.95" customHeight="1" x14ac:dyDescent="0.2">
      <c r="F129" s="42"/>
      <c r="L129" s="42"/>
      <c r="R129" s="42"/>
      <c r="Y129" s="43"/>
      <c r="AMD129" s="44"/>
      <c r="AME129" s="44"/>
      <c r="AMF129" s="44"/>
      <c r="AMG129" s="44"/>
      <c r="AMH129" s="44"/>
      <c r="AMI129" s="44"/>
      <c r="AMJ129" s="44"/>
      <c r="AMK129" s="44"/>
    </row>
    <row r="130" spans="6:1025" s="41" customFormat="1" ht="24.95" customHeight="1" x14ac:dyDescent="0.2">
      <c r="F130" s="42"/>
      <c r="L130" s="42"/>
      <c r="R130" s="42"/>
      <c r="Y130" s="43"/>
      <c r="AMD130" s="44"/>
      <c r="AME130" s="44"/>
      <c r="AMF130" s="44"/>
      <c r="AMG130" s="44"/>
      <c r="AMH130" s="44"/>
      <c r="AMI130" s="44"/>
      <c r="AMJ130" s="44"/>
      <c r="AMK130" s="44"/>
    </row>
    <row r="131" spans="6:1025" s="41" customFormat="1" ht="24.95" customHeight="1" x14ac:dyDescent="0.2">
      <c r="F131" s="42"/>
      <c r="L131" s="42"/>
      <c r="R131" s="42"/>
      <c r="Y131" s="43"/>
      <c r="AMD131" s="44"/>
      <c r="AME131" s="44"/>
      <c r="AMF131" s="44"/>
      <c r="AMG131" s="44"/>
      <c r="AMH131" s="44"/>
      <c r="AMI131" s="44"/>
      <c r="AMJ131" s="44"/>
      <c r="AMK131" s="44"/>
    </row>
    <row r="132" spans="6:1025" s="41" customFormat="1" ht="24.95" customHeight="1" x14ac:dyDescent="0.2">
      <c r="F132" s="42"/>
      <c r="L132" s="42"/>
      <c r="R132" s="42"/>
      <c r="Y132" s="43"/>
      <c r="AMD132" s="44"/>
      <c r="AME132" s="44"/>
      <c r="AMF132" s="44"/>
      <c r="AMG132" s="44"/>
      <c r="AMH132" s="44"/>
      <c r="AMI132" s="44"/>
      <c r="AMJ132" s="44"/>
      <c r="AMK132" s="44"/>
    </row>
    <row r="133" spans="6:1025" s="41" customFormat="1" ht="24.95" customHeight="1" x14ac:dyDescent="0.2">
      <c r="F133" s="42"/>
      <c r="L133" s="42"/>
      <c r="R133" s="42"/>
      <c r="Y133" s="43"/>
      <c r="AMD133" s="44"/>
      <c r="AME133" s="44"/>
      <c r="AMF133" s="44"/>
      <c r="AMG133" s="44"/>
      <c r="AMH133" s="44"/>
      <c r="AMI133" s="44"/>
      <c r="AMJ133" s="44"/>
      <c r="AMK133" s="44"/>
    </row>
    <row r="134" spans="6:1025" s="41" customFormat="1" ht="24.95" customHeight="1" x14ac:dyDescent="0.2">
      <c r="F134" s="42"/>
      <c r="L134" s="42"/>
      <c r="R134" s="42"/>
      <c r="Y134" s="43"/>
      <c r="AMD134" s="44"/>
      <c r="AME134" s="44"/>
      <c r="AMF134" s="44"/>
      <c r="AMG134" s="44"/>
      <c r="AMH134" s="44"/>
      <c r="AMI134" s="44"/>
      <c r="AMJ134" s="44"/>
      <c r="AMK134" s="44"/>
    </row>
    <row r="135" spans="6:1025" s="41" customFormat="1" ht="24.95" customHeight="1" x14ac:dyDescent="0.2">
      <c r="F135" s="42"/>
      <c r="L135" s="42"/>
      <c r="R135" s="42"/>
      <c r="Y135" s="43"/>
      <c r="AMD135" s="44"/>
      <c r="AME135" s="44"/>
      <c r="AMF135" s="44"/>
      <c r="AMG135" s="44"/>
      <c r="AMH135" s="44"/>
      <c r="AMI135" s="44"/>
      <c r="AMJ135" s="44"/>
      <c r="AMK135" s="44"/>
    </row>
    <row r="136" spans="6:1025" s="41" customFormat="1" ht="24.95" customHeight="1" x14ac:dyDescent="0.2">
      <c r="F136" s="42"/>
      <c r="L136" s="42"/>
      <c r="R136" s="42"/>
      <c r="Y136" s="43"/>
      <c r="AMD136" s="44"/>
      <c r="AME136" s="44"/>
      <c r="AMF136" s="44"/>
      <c r="AMG136" s="44"/>
      <c r="AMH136" s="44"/>
      <c r="AMI136" s="44"/>
      <c r="AMJ136" s="44"/>
      <c r="AMK136" s="44"/>
    </row>
    <row r="137" spans="6:1025" s="41" customFormat="1" ht="24.95" customHeight="1" x14ac:dyDescent="0.2">
      <c r="F137" s="42"/>
      <c r="L137" s="42"/>
      <c r="R137" s="42"/>
      <c r="Y137" s="43"/>
      <c r="AMD137" s="44"/>
      <c r="AME137" s="44"/>
      <c r="AMF137" s="44"/>
      <c r="AMG137" s="44"/>
      <c r="AMH137" s="44"/>
      <c r="AMI137" s="44"/>
      <c r="AMJ137" s="44"/>
      <c r="AMK137" s="44"/>
    </row>
    <row r="138" spans="6:1025" s="41" customFormat="1" ht="24.95" customHeight="1" x14ac:dyDescent="0.2">
      <c r="F138" s="42"/>
      <c r="L138" s="42"/>
      <c r="R138" s="42"/>
      <c r="Y138" s="43"/>
      <c r="AMD138" s="44"/>
      <c r="AME138" s="44"/>
      <c r="AMF138" s="44"/>
      <c r="AMG138" s="44"/>
      <c r="AMH138" s="44"/>
      <c r="AMI138" s="44"/>
      <c r="AMJ138" s="44"/>
      <c r="AMK138" s="44"/>
    </row>
    <row r="139" spans="6:1025" s="41" customFormat="1" ht="24.95" customHeight="1" x14ac:dyDescent="0.2">
      <c r="F139" s="42"/>
      <c r="L139" s="42"/>
      <c r="R139" s="42"/>
      <c r="Y139" s="43"/>
      <c r="AMD139" s="44"/>
      <c r="AME139" s="44"/>
      <c r="AMF139" s="44"/>
      <c r="AMG139" s="44"/>
      <c r="AMH139" s="44"/>
      <c r="AMI139" s="44"/>
      <c r="AMJ139" s="44"/>
      <c r="AMK139" s="44"/>
    </row>
    <row r="140" spans="6:1025" s="41" customFormat="1" ht="24.95" customHeight="1" x14ac:dyDescent="0.2">
      <c r="F140" s="42"/>
      <c r="L140" s="42"/>
      <c r="R140" s="42"/>
      <c r="Y140" s="43"/>
      <c r="AMD140" s="44"/>
      <c r="AME140" s="44"/>
      <c r="AMF140" s="44"/>
      <c r="AMG140" s="44"/>
      <c r="AMH140" s="44"/>
      <c r="AMI140" s="44"/>
      <c r="AMJ140" s="44"/>
      <c r="AMK140" s="44"/>
    </row>
    <row r="141" spans="6:1025" s="41" customFormat="1" ht="24.95" customHeight="1" x14ac:dyDescent="0.2">
      <c r="F141" s="42"/>
      <c r="L141" s="42"/>
      <c r="R141" s="42"/>
      <c r="Y141" s="43"/>
      <c r="AMD141" s="44"/>
      <c r="AME141" s="44"/>
      <c r="AMF141" s="44"/>
      <c r="AMG141" s="44"/>
      <c r="AMH141" s="44"/>
      <c r="AMI141" s="44"/>
      <c r="AMJ141" s="44"/>
      <c r="AMK141" s="44"/>
    </row>
    <row r="142" spans="6:1025" s="41" customFormat="1" ht="24.95" customHeight="1" x14ac:dyDescent="0.2">
      <c r="F142" s="42"/>
      <c r="L142" s="42"/>
      <c r="R142" s="42"/>
      <c r="Y142" s="43"/>
      <c r="AMD142" s="44"/>
      <c r="AME142" s="44"/>
      <c r="AMF142" s="44"/>
      <c r="AMG142" s="44"/>
      <c r="AMH142" s="44"/>
      <c r="AMI142" s="44"/>
      <c r="AMJ142" s="44"/>
      <c r="AMK142" s="44"/>
    </row>
    <row r="143" spans="6:1025" s="41" customFormat="1" ht="24.95" customHeight="1" x14ac:dyDescent="0.2">
      <c r="F143" s="42"/>
      <c r="L143" s="42"/>
      <c r="R143" s="42"/>
      <c r="Y143" s="43"/>
      <c r="AMD143" s="44"/>
      <c r="AME143" s="44"/>
      <c r="AMF143" s="44"/>
      <c r="AMG143" s="44"/>
      <c r="AMH143" s="44"/>
      <c r="AMI143" s="44"/>
      <c r="AMJ143" s="44"/>
      <c r="AMK143" s="44"/>
    </row>
    <row r="144" spans="6:1025" s="41" customFormat="1" ht="24.95" customHeight="1" x14ac:dyDescent="0.2">
      <c r="F144" s="42"/>
      <c r="L144" s="42"/>
      <c r="R144" s="42"/>
      <c r="Y144" s="43"/>
      <c r="AMD144" s="44"/>
      <c r="AME144" s="44"/>
      <c r="AMF144" s="44"/>
      <c r="AMG144" s="44"/>
      <c r="AMH144" s="44"/>
      <c r="AMI144" s="44"/>
      <c r="AMJ144" s="44"/>
      <c r="AMK144" s="44"/>
    </row>
    <row r="145" spans="6:1025" s="41" customFormat="1" ht="24.95" customHeight="1" x14ac:dyDescent="0.2">
      <c r="F145" s="42"/>
      <c r="L145" s="42"/>
      <c r="R145" s="42"/>
      <c r="Y145" s="43"/>
      <c r="AMD145" s="44"/>
      <c r="AME145" s="44"/>
      <c r="AMF145" s="44"/>
      <c r="AMG145" s="44"/>
      <c r="AMH145" s="44"/>
      <c r="AMI145" s="44"/>
      <c r="AMJ145" s="44"/>
      <c r="AMK145" s="44"/>
    </row>
    <row r="146" spans="6:1025" s="41" customFormat="1" ht="24.95" customHeight="1" x14ac:dyDescent="0.2">
      <c r="F146" s="42"/>
      <c r="L146" s="42"/>
      <c r="R146" s="42"/>
      <c r="Y146" s="43"/>
      <c r="AMD146" s="44"/>
      <c r="AME146" s="44"/>
      <c r="AMF146" s="44"/>
      <c r="AMG146" s="44"/>
      <c r="AMH146" s="44"/>
      <c r="AMI146" s="44"/>
      <c r="AMJ146" s="44"/>
      <c r="AMK146" s="44"/>
    </row>
    <row r="147" spans="6:1025" s="41" customFormat="1" ht="24.95" customHeight="1" x14ac:dyDescent="0.2">
      <c r="F147" s="42"/>
      <c r="L147" s="42"/>
      <c r="R147" s="42"/>
      <c r="Y147" s="43"/>
      <c r="AMD147" s="44"/>
      <c r="AME147" s="44"/>
      <c r="AMF147" s="44"/>
      <c r="AMG147" s="44"/>
      <c r="AMH147" s="44"/>
      <c r="AMI147" s="44"/>
      <c r="AMJ147" s="44"/>
      <c r="AMK147" s="44"/>
    </row>
    <row r="148" spans="6:1025" s="41" customFormat="1" ht="24.95" customHeight="1" x14ac:dyDescent="0.2">
      <c r="F148" s="42"/>
      <c r="L148" s="42"/>
      <c r="R148" s="42"/>
      <c r="Y148" s="43"/>
      <c r="AMD148" s="44"/>
      <c r="AME148" s="44"/>
      <c r="AMF148" s="44"/>
      <c r="AMG148" s="44"/>
      <c r="AMH148" s="44"/>
      <c r="AMI148" s="44"/>
      <c r="AMJ148" s="44"/>
      <c r="AMK148" s="44"/>
    </row>
    <row r="149" spans="6:1025" s="41" customFormat="1" ht="24.95" customHeight="1" x14ac:dyDescent="0.2">
      <c r="F149" s="42"/>
      <c r="L149" s="42"/>
      <c r="R149" s="42"/>
      <c r="Y149" s="43"/>
      <c r="AMD149" s="44"/>
      <c r="AME149" s="44"/>
      <c r="AMF149" s="44"/>
      <c r="AMG149" s="44"/>
      <c r="AMH149" s="44"/>
      <c r="AMI149" s="44"/>
      <c r="AMJ149" s="44"/>
      <c r="AMK149" s="44"/>
    </row>
    <row r="150" spans="6:1025" s="41" customFormat="1" ht="24.95" customHeight="1" x14ac:dyDescent="0.2">
      <c r="F150" s="42"/>
      <c r="L150" s="42"/>
      <c r="R150" s="42"/>
      <c r="Y150" s="43"/>
      <c r="AMD150" s="44"/>
      <c r="AME150" s="44"/>
      <c r="AMF150" s="44"/>
      <c r="AMG150" s="44"/>
      <c r="AMH150" s="44"/>
      <c r="AMI150" s="44"/>
      <c r="AMJ150" s="44"/>
      <c r="AMK150" s="44"/>
    </row>
    <row r="151" spans="6:1025" s="41" customFormat="1" ht="24.95" customHeight="1" x14ac:dyDescent="0.2">
      <c r="F151" s="42"/>
      <c r="L151" s="42"/>
      <c r="R151" s="42"/>
      <c r="Y151" s="43"/>
      <c r="AMD151" s="44"/>
      <c r="AME151" s="44"/>
      <c r="AMF151" s="44"/>
      <c r="AMG151" s="44"/>
      <c r="AMH151" s="44"/>
      <c r="AMI151" s="44"/>
      <c r="AMJ151" s="44"/>
      <c r="AMK151" s="44"/>
    </row>
    <row r="152" spans="6:1025" s="41" customFormat="1" ht="24.95" customHeight="1" x14ac:dyDescent="0.2">
      <c r="F152" s="42"/>
      <c r="L152" s="42"/>
      <c r="R152" s="42"/>
      <c r="Y152" s="43"/>
      <c r="AMD152" s="44"/>
      <c r="AME152" s="44"/>
      <c r="AMF152" s="44"/>
      <c r="AMG152" s="44"/>
      <c r="AMH152" s="44"/>
      <c r="AMI152" s="44"/>
      <c r="AMJ152" s="44"/>
      <c r="AMK152" s="44"/>
    </row>
    <row r="153" spans="6:1025" s="41" customFormat="1" ht="24.95" customHeight="1" x14ac:dyDescent="0.2">
      <c r="F153" s="42"/>
      <c r="L153" s="42"/>
      <c r="R153" s="42"/>
      <c r="Y153" s="43"/>
      <c r="AMD153" s="44"/>
      <c r="AME153" s="44"/>
      <c r="AMF153" s="44"/>
      <c r="AMG153" s="44"/>
      <c r="AMH153" s="44"/>
      <c r="AMI153" s="44"/>
      <c r="AMJ153" s="44"/>
      <c r="AMK153" s="44"/>
    </row>
    <row r="154" spans="6:1025" s="41" customFormat="1" ht="24.95" customHeight="1" x14ac:dyDescent="0.2">
      <c r="F154" s="42"/>
      <c r="L154" s="42"/>
      <c r="R154" s="42"/>
      <c r="Y154" s="43"/>
      <c r="AMD154" s="44"/>
      <c r="AME154" s="44"/>
      <c r="AMF154" s="44"/>
      <c r="AMG154" s="44"/>
      <c r="AMH154" s="44"/>
      <c r="AMI154" s="44"/>
      <c r="AMJ154" s="44"/>
      <c r="AMK154" s="44"/>
    </row>
    <row r="155" spans="6:1025" s="41" customFormat="1" ht="24.95" customHeight="1" x14ac:dyDescent="0.2">
      <c r="F155" s="42"/>
      <c r="L155" s="42"/>
      <c r="R155" s="42"/>
      <c r="Y155" s="43"/>
      <c r="AMD155" s="44"/>
      <c r="AME155" s="44"/>
      <c r="AMF155" s="44"/>
      <c r="AMG155" s="44"/>
      <c r="AMH155" s="44"/>
      <c r="AMI155" s="44"/>
      <c r="AMJ155" s="44"/>
      <c r="AMK155" s="44"/>
    </row>
    <row r="156" spans="6:1025" s="41" customFormat="1" ht="24.95" customHeight="1" x14ac:dyDescent="0.2">
      <c r="F156" s="42"/>
      <c r="L156" s="42"/>
      <c r="R156" s="42"/>
      <c r="Y156" s="43"/>
      <c r="AMD156" s="44"/>
      <c r="AME156" s="44"/>
      <c r="AMF156" s="44"/>
      <c r="AMG156" s="44"/>
      <c r="AMH156" s="44"/>
      <c r="AMI156" s="44"/>
      <c r="AMJ156" s="44"/>
      <c r="AMK156" s="44"/>
    </row>
    <row r="157" spans="6:1025" s="41" customFormat="1" ht="24.95" customHeight="1" x14ac:dyDescent="0.2">
      <c r="F157" s="42"/>
      <c r="L157" s="42"/>
      <c r="R157" s="42"/>
      <c r="Y157" s="43"/>
      <c r="AMD157" s="44"/>
      <c r="AME157" s="44"/>
      <c r="AMF157" s="44"/>
      <c r="AMG157" s="44"/>
      <c r="AMH157" s="44"/>
      <c r="AMI157" s="44"/>
      <c r="AMJ157" s="44"/>
      <c r="AMK157" s="44"/>
    </row>
    <row r="158" spans="6:1025" s="41" customFormat="1" ht="24.95" customHeight="1" x14ac:dyDescent="0.2">
      <c r="F158" s="42"/>
      <c r="L158" s="42"/>
      <c r="R158" s="42"/>
      <c r="Y158" s="43"/>
      <c r="AMD158" s="44"/>
      <c r="AME158" s="44"/>
      <c r="AMF158" s="44"/>
      <c r="AMG158" s="44"/>
      <c r="AMH158" s="44"/>
      <c r="AMI158" s="44"/>
      <c r="AMJ158" s="44"/>
      <c r="AMK158" s="44"/>
    </row>
    <row r="159" spans="6:1025" s="41" customFormat="1" ht="24.95" customHeight="1" x14ac:dyDescent="0.2">
      <c r="F159" s="42"/>
      <c r="L159" s="42"/>
      <c r="R159" s="42"/>
      <c r="Y159" s="43"/>
      <c r="AMD159" s="44"/>
      <c r="AME159" s="44"/>
      <c r="AMF159" s="44"/>
      <c r="AMG159" s="44"/>
      <c r="AMH159" s="44"/>
      <c r="AMI159" s="44"/>
      <c r="AMJ159" s="44"/>
      <c r="AMK159" s="44"/>
    </row>
    <row r="160" spans="6:1025" s="41" customFormat="1" ht="24.95" customHeight="1" x14ac:dyDescent="0.2">
      <c r="F160" s="42"/>
      <c r="L160" s="42"/>
      <c r="R160" s="42"/>
      <c r="Y160" s="43"/>
      <c r="AMD160" s="44"/>
      <c r="AME160" s="44"/>
      <c r="AMF160" s="44"/>
      <c r="AMG160" s="44"/>
      <c r="AMH160" s="44"/>
      <c r="AMI160" s="44"/>
      <c r="AMJ160" s="44"/>
      <c r="AMK160" s="44"/>
    </row>
    <row r="161" spans="6:1025" s="41" customFormat="1" ht="24.95" customHeight="1" x14ac:dyDescent="0.2">
      <c r="F161" s="42"/>
      <c r="L161" s="42"/>
      <c r="R161" s="42"/>
      <c r="Y161" s="43"/>
      <c r="AMD161" s="44"/>
      <c r="AME161" s="44"/>
      <c r="AMF161" s="44"/>
      <c r="AMG161" s="44"/>
      <c r="AMH161" s="44"/>
      <c r="AMI161" s="44"/>
      <c r="AMJ161" s="44"/>
      <c r="AMK161" s="44"/>
    </row>
    <row r="162" spans="6:1025" s="41" customFormat="1" ht="24.95" customHeight="1" x14ac:dyDescent="0.2">
      <c r="F162" s="42"/>
      <c r="L162" s="42"/>
      <c r="R162" s="42"/>
      <c r="Y162" s="43"/>
      <c r="AMD162" s="44"/>
      <c r="AME162" s="44"/>
      <c r="AMF162" s="44"/>
      <c r="AMG162" s="44"/>
      <c r="AMH162" s="44"/>
      <c r="AMI162" s="44"/>
      <c r="AMJ162" s="44"/>
      <c r="AMK162" s="44"/>
    </row>
    <row r="163" spans="6:1025" s="41" customFormat="1" ht="24.95" customHeight="1" x14ac:dyDescent="0.2">
      <c r="F163" s="42"/>
      <c r="L163" s="42"/>
      <c r="R163" s="42"/>
      <c r="Y163" s="43"/>
      <c r="AMD163" s="44"/>
      <c r="AME163" s="44"/>
      <c r="AMF163" s="44"/>
      <c r="AMG163" s="44"/>
      <c r="AMH163" s="44"/>
      <c r="AMI163" s="44"/>
      <c r="AMJ163" s="44"/>
      <c r="AMK163" s="44"/>
    </row>
    <row r="164" spans="6:1025" s="41" customFormat="1" ht="24.95" customHeight="1" x14ac:dyDescent="0.2">
      <c r="F164" s="42"/>
      <c r="L164" s="42"/>
      <c r="R164" s="42"/>
      <c r="Y164" s="43"/>
      <c r="AMD164" s="44"/>
      <c r="AME164" s="44"/>
      <c r="AMF164" s="44"/>
      <c r="AMG164" s="44"/>
      <c r="AMH164" s="44"/>
      <c r="AMI164" s="44"/>
      <c r="AMJ164" s="44"/>
      <c r="AMK164" s="44"/>
    </row>
    <row r="165" spans="6:1025" s="41" customFormat="1" ht="24.95" customHeight="1" x14ac:dyDescent="0.2">
      <c r="F165" s="42"/>
      <c r="L165" s="42"/>
      <c r="R165" s="42"/>
      <c r="Y165" s="43"/>
      <c r="AMD165" s="44"/>
      <c r="AME165" s="44"/>
      <c r="AMF165" s="44"/>
      <c r="AMG165" s="44"/>
      <c r="AMH165" s="44"/>
      <c r="AMI165" s="44"/>
      <c r="AMJ165" s="44"/>
      <c r="AMK165" s="44"/>
    </row>
    <row r="166" spans="6:1025" s="41" customFormat="1" ht="24.95" customHeight="1" x14ac:dyDescent="0.2">
      <c r="F166" s="42"/>
      <c r="L166" s="42"/>
      <c r="R166" s="42"/>
      <c r="Y166" s="43"/>
      <c r="AMD166" s="44"/>
      <c r="AME166" s="44"/>
      <c r="AMF166" s="44"/>
      <c r="AMG166" s="44"/>
      <c r="AMH166" s="44"/>
      <c r="AMI166" s="44"/>
      <c r="AMJ166" s="44"/>
      <c r="AMK166" s="44"/>
    </row>
    <row r="167" spans="6:1025" s="41" customFormat="1" ht="24.95" customHeight="1" x14ac:dyDescent="0.2">
      <c r="F167" s="42"/>
      <c r="L167" s="42"/>
      <c r="R167" s="42"/>
      <c r="Y167" s="43"/>
      <c r="AMD167" s="44"/>
      <c r="AME167" s="44"/>
      <c r="AMF167" s="44"/>
      <c r="AMG167" s="44"/>
      <c r="AMH167" s="44"/>
      <c r="AMI167" s="44"/>
      <c r="AMJ167" s="44"/>
      <c r="AMK167" s="44"/>
    </row>
    <row r="168" spans="6:1025" s="41" customFormat="1" ht="24.95" customHeight="1" x14ac:dyDescent="0.2">
      <c r="F168" s="42"/>
      <c r="L168" s="42"/>
      <c r="R168" s="42"/>
      <c r="Y168" s="43"/>
      <c r="AMD168" s="44"/>
      <c r="AME168" s="44"/>
      <c r="AMF168" s="44"/>
      <c r="AMG168" s="44"/>
      <c r="AMH168" s="44"/>
      <c r="AMI168" s="44"/>
      <c r="AMJ168" s="44"/>
      <c r="AMK168" s="44"/>
    </row>
    <row r="169" spans="6:1025" s="41" customFormat="1" ht="24.95" customHeight="1" x14ac:dyDescent="0.2">
      <c r="F169" s="42"/>
      <c r="L169" s="42"/>
      <c r="R169" s="42"/>
      <c r="Y169" s="43"/>
      <c r="AMD169" s="44"/>
      <c r="AME169" s="44"/>
      <c r="AMF169" s="44"/>
      <c r="AMG169" s="44"/>
      <c r="AMH169" s="44"/>
      <c r="AMI169" s="44"/>
      <c r="AMJ169" s="44"/>
      <c r="AMK169" s="44"/>
    </row>
    <row r="170" spans="6:1025" s="41" customFormat="1" ht="24.95" customHeight="1" x14ac:dyDescent="0.2">
      <c r="F170" s="42"/>
      <c r="L170" s="42"/>
      <c r="R170" s="42"/>
      <c r="Y170" s="43"/>
      <c r="AMD170" s="44"/>
      <c r="AME170" s="44"/>
      <c r="AMF170" s="44"/>
      <c r="AMG170" s="44"/>
      <c r="AMH170" s="44"/>
      <c r="AMI170" s="44"/>
      <c r="AMJ170" s="44"/>
      <c r="AMK170" s="44"/>
    </row>
    <row r="171" spans="6:1025" s="41" customFormat="1" ht="24.95" customHeight="1" x14ac:dyDescent="0.2">
      <c r="F171" s="42"/>
      <c r="L171" s="42"/>
      <c r="R171" s="42"/>
      <c r="Y171" s="43"/>
      <c r="AMD171" s="44"/>
      <c r="AME171" s="44"/>
      <c r="AMF171" s="44"/>
      <c r="AMG171" s="44"/>
      <c r="AMH171" s="44"/>
      <c r="AMI171" s="44"/>
      <c r="AMJ171" s="44"/>
      <c r="AMK171" s="44"/>
    </row>
    <row r="172" spans="6:1025" s="41" customFormat="1" ht="24.95" customHeight="1" x14ac:dyDescent="0.2">
      <c r="F172" s="42"/>
      <c r="L172" s="42"/>
      <c r="R172" s="42"/>
      <c r="Y172" s="43"/>
      <c r="AMD172" s="44"/>
      <c r="AME172" s="44"/>
      <c r="AMF172" s="44"/>
      <c r="AMG172" s="44"/>
      <c r="AMH172" s="44"/>
      <c r="AMI172" s="44"/>
      <c r="AMJ172" s="44"/>
      <c r="AMK172" s="44"/>
    </row>
    <row r="173" spans="6:1025" s="41" customFormat="1" ht="24.95" customHeight="1" x14ac:dyDescent="0.2">
      <c r="F173" s="42"/>
      <c r="L173" s="42"/>
      <c r="R173" s="42"/>
      <c r="Y173" s="43"/>
      <c r="AMD173" s="44"/>
      <c r="AME173" s="44"/>
      <c r="AMF173" s="44"/>
      <c r="AMG173" s="44"/>
      <c r="AMH173" s="44"/>
      <c r="AMI173" s="44"/>
      <c r="AMJ173" s="44"/>
      <c r="AMK173" s="44"/>
    </row>
    <row r="174" spans="6:1025" s="41" customFormat="1" ht="24.95" customHeight="1" x14ac:dyDescent="0.2">
      <c r="F174" s="42"/>
      <c r="L174" s="42"/>
      <c r="R174" s="42"/>
      <c r="Y174" s="43"/>
      <c r="AMD174" s="44"/>
      <c r="AME174" s="44"/>
      <c r="AMF174" s="44"/>
      <c r="AMG174" s="44"/>
      <c r="AMH174" s="44"/>
      <c r="AMI174" s="44"/>
      <c r="AMJ174" s="44"/>
      <c r="AMK174" s="44"/>
    </row>
    <row r="175" spans="6:1025" s="41" customFormat="1" ht="24.95" customHeight="1" x14ac:dyDescent="0.2">
      <c r="F175" s="42"/>
      <c r="L175" s="42"/>
      <c r="R175" s="42"/>
      <c r="Y175" s="43"/>
      <c r="AMD175" s="44"/>
      <c r="AME175" s="44"/>
      <c r="AMF175" s="44"/>
      <c r="AMG175" s="44"/>
      <c r="AMH175" s="44"/>
      <c r="AMI175" s="44"/>
      <c r="AMJ175" s="44"/>
      <c r="AMK175" s="44"/>
    </row>
    <row r="176" spans="6:1025" s="41" customFormat="1" ht="24.95" customHeight="1" x14ac:dyDescent="0.2">
      <c r="F176" s="42"/>
      <c r="L176" s="42"/>
      <c r="R176" s="42"/>
      <c r="Y176" s="43"/>
      <c r="AMD176" s="44"/>
      <c r="AME176" s="44"/>
      <c r="AMF176" s="44"/>
      <c r="AMG176" s="44"/>
      <c r="AMH176" s="44"/>
      <c r="AMI176" s="44"/>
      <c r="AMJ176" s="44"/>
      <c r="AMK176" s="44"/>
    </row>
    <row r="177" spans="6:1025" s="41" customFormat="1" ht="24.95" customHeight="1" x14ac:dyDescent="0.2">
      <c r="F177" s="42"/>
      <c r="L177" s="42"/>
      <c r="R177" s="42"/>
      <c r="Y177" s="43"/>
      <c r="AMD177" s="44"/>
      <c r="AME177" s="44"/>
      <c r="AMF177" s="44"/>
      <c r="AMG177" s="44"/>
      <c r="AMH177" s="44"/>
      <c r="AMI177" s="44"/>
      <c r="AMJ177" s="44"/>
      <c r="AMK177" s="44"/>
    </row>
    <row r="178" spans="6:1025" s="41" customFormat="1" ht="24.95" customHeight="1" x14ac:dyDescent="0.2">
      <c r="F178" s="42"/>
      <c r="L178" s="42"/>
      <c r="R178" s="42"/>
      <c r="Y178" s="43"/>
      <c r="AMD178" s="44"/>
      <c r="AME178" s="44"/>
      <c r="AMF178" s="44"/>
      <c r="AMG178" s="44"/>
      <c r="AMH178" s="44"/>
      <c r="AMI178" s="44"/>
      <c r="AMJ178" s="44"/>
      <c r="AMK178" s="44"/>
    </row>
    <row r="179" spans="6:1025" s="41" customFormat="1" ht="24.95" customHeight="1" x14ac:dyDescent="0.2">
      <c r="F179" s="42"/>
      <c r="L179" s="42"/>
      <c r="R179" s="42"/>
      <c r="Y179" s="43"/>
      <c r="AMD179" s="44"/>
      <c r="AME179" s="44"/>
      <c r="AMF179" s="44"/>
      <c r="AMG179" s="44"/>
      <c r="AMH179" s="44"/>
      <c r="AMI179" s="44"/>
      <c r="AMJ179" s="44"/>
      <c r="AMK179" s="44"/>
    </row>
    <row r="180" spans="6:1025" s="41" customFormat="1" ht="24.95" customHeight="1" x14ac:dyDescent="0.2">
      <c r="F180" s="42"/>
      <c r="L180" s="42"/>
      <c r="R180" s="42"/>
      <c r="Y180" s="43"/>
      <c r="AMD180" s="44"/>
      <c r="AME180" s="44"/>
      <c r="AMF180" s="44"/>
      <c r="AMG180" s="44"/>
      <c r="AMH180" s="44"/>
      <c r="AMI180" s="44"/>
      <c r="AMJ180" s="44"/>
      <c r="AMK180" s="44"/>
    </row>
    <row r="181" spans="6:1025" s="41" customFormat="1" ht="24.95" customHeight="1" x14ac:dyDescent="0.2">
      <c r="F181" s="42"/>
      <c r="L181" s="42"/>
      <c r="R181" s="42"/>
      <c r="Y181" s="43"/>
      <c r="AMD181" s="44"/>
      <c r="AME181" s="44"/>
      <c r="AMF181" s="44"/>
      <c r="AMG181" s="44"/>
      <c r="AMH181" s="44"/>
      <c r="AMI181" s="44"/>
      <c r="AMJ181" s="44"/>
      <c r="AMK181" s="44"/>
    </row>
    <row r="182" spans="6:1025" s="41" customFormat="1" ht="24.95" customHeight="1" x14ac:dyDescent="0.2">
      <c r="F182" s="42"/>
      <c r="L182" s="42"/>
      <c r="R182" s="42"/>
      <c r="Y182" s="43"/>
      <c r="AMD182" s="44"/>
      <c r="AME182" s="44"/>
      <c r="AMF182" s="44"/>
      <c r="AMG182" s="44"/>
      <c r="AMH182" s="44"/>
      <c r="AMI182" s="44"/>
      <c r="AMJ182" s="44"/>
      <c r="AMK182" s="44"/>
    </row>
    <row r="183" spans="6:1025" s="41" customFormat="1" ht="24.95" customHeight="1" x14ac:dyDescent="0.2">
      <c r="F183" s="42"/>
      <c r="L183" s="42"/>
      <c r="R183" s="42"/>
      <c r="Y183" s="43"/>
      <c r="AMD183" s="44"/>
      <c r="AME183" s="44"/>
      <c r="AMF183" s="44"/>
      <c r="AMG183" s="44"/>
      <c r="AMH183" s="44"/>
      <c r="AMI183" s="44"/>
      <c r="AMJ183" s="44"/>
      <c r="AMK183" s="44"/>
    </row>
    <row r="184" spans="6:1025" s="41" customFormat="1" ht="24.95" customHeight="1" x14ac:dyDescent="0.2">
      <c r="F184" s="42"/>
      <c r="L184" s="42"/>
      <c r="R184" s="42"/>
      <c r="Y184" s="43"/>
      <c r="AMD184" s="44"/>
      <c r="AME184" s="44"/>
      <c r="AMF184" s="44"/>
      <c r="AMG184" s="44"/>
      <c r="AMH184" s="44"/>
      <c r="AMI184" s="44"/>
      <c r="AMJ184" s="44"/>
      <c r="AMK184" s="44"/>
    </row>
    <row r="185" spans="6:1025" s="41" customFormat="1" ht="24.95" customHeight="1" x14ac:dyDescent="0.2">
      <c r="F185" s="42"/>
      <c r="L185" s="42"/>
      <c r="R185" s="42"/>
      <c r="Y185" s="43"/>
      <c r="AMD185" s="44"/>
      <c r="AME185" s="44"/>
      <c r="AMF185" s="44"/>
      <c r="AMG185" s="44"/>
      <c r="AMH185" s="44"/>
      <c r="AMI185" s="44"/>
      <c r="AMJ185" s="44"/>
      <c r="AMK185" s="44"/>
    </row>
    <row r="186" spans="6:1025" s="41" customFormat="1" ht="24.95" customHeight="1" x14ac:dyDescent="0.2">
      <c r="F186" s="42"/>
      <c r="L186" s="42"/>
      <c r="R186" s="42"/>
      <c r="Y186" s="43"/>
      <c r="AMD186" s="44"/>
      <c r="AME186" s="44"/>
      <c r="AMF186" s="44"/>
      <c r="AMG186" s="44"/>
      <c r="AMH186" s="44"/>
      <c r="AMI186" s="44"/>
      <c r="AMJ186" s="44"/>
      <c r="AMK186" s="44"/>
    </row>
    <row r="187" spans="6:1025" s="41" customFormat="1" ht="24.95" customHeight="1" x14ac:dyDescent="0.2">
      <c r="F187" s="42"/>
      <c r="L187" s="42"/>
      <c r="R187" s="42"/>
      <c r="Y187" s="43"/>
      <c r="AMD187" s="44"/>
      <c r="AME187" s="44"/>
      <c r="AMF187" s="44"/>
      <c r="AMG187" s="44"/>
      <c r="AMH187" s="44"/>
      <c r="AMI187" s="44"/>
      <c r="AMJ187" s="44"/>
      <c r="AMK187" s="44"/>
    </row>
    <row r="188" spans="6:1025" s="41" customFormat="1" ht="24.95" customHeight="1" x14ac:dyDescent="0.2">
      <c r="F188" s="42"/>
      <c r="L188" s="42"/>
      <c r="R188" s="42"/>
      <c r="Y188" s="43"/>
      <c r="AMD188" s="44"/>
      <c r="AME188" s="44"/>
      <c r="AMF188" s="44"/>
      <c r="AMG188" s="44"/>
      <c r="AMH188" s="44"/>
      <c r="AMI188" s="44"/>
      <c r="AMJ188" s="44"/>
      <c r="AMK188" s="44"/>
    </row>
    <row r="189" spans="6:1025" s="41" customFormat="1" ht="24.95" customHeight="1" x14ac:dyDescent="0.2">
      <c r="F189" s="42"/>
      <c r="L189" s="42"/>
      <c r="R189" s="42"/>
      <c r="Y189" s="43"/>
      <c r="AMD189" s="44"/>
      <c r="AME189" s="44"/>
      <c r="AMF189" s="44"/>
      <c r="AMG189" s="44"/>
      <c r="AMH189" s="44"/>
      <c r="AMI189" s="44"/>
      <c r="AMJ189" s="44"/>
      <c r="AMK189" s="44"/>
    </row>
    <row r="190" spans="6:1025" s="41" customFormat="1" ht="24.95" customHeight="1" x14ac:dyDescent="0.2">
      <c r="F190" s="42"/>
      <c r="L190" s="42"/>
      <c r="R190" s="42"/>
      <c r="Y190" s="43"/>
      <c r="AMD190" s="44"/>
      <c r="AME190" s="44"/>
      <c r="AMF190" s="44"/>
      <c r="AMG190" s="44"/>
      <c r="AMH190" s="44"/>
      <c r="AMI190" s="44"/>
      <c r="AMJ190" s="44"/>
      <c r="AMK190" s="44"/>
    </row>
    <row r="191" spans="6:1025" s="41" customFormat="1" ht="24.95" customHeight="1" x14ac:dyDescent="0.2">
      <c r="F191" s="42"/>
      <c r="L191" s="42"/>
      <c r="R191" s="42"/>
      <c r="Y191" s="43"/>
      <c r="AMD191" s="44"/>
      <c r="AME191" s="44"/>
      <c r="AMF191" s="44"/>
      <c r="AMG191" s="44"/>
      <c r="AMH191" s="44"/>
      <c r="AMI191" s="44"/>
      <c r="AMJ191" s="44"/>
      <c r="AMK191" s="44"/>
    </row>
    <row r="192" spans="6:1025" s="41" customFormat="1" ht="24.95" customHeight="1" x14ac:dyDescent="0.2">
      <c r="F192" s="42"/>
      <c r="L192" s="42"/>
      <c r="R192" s="42"/>
      <c r="Y192" s="43"/>
      <c r="AMD192" s="44"/>
      <c r="AME192" s="44"/>
      <c r="AMF192" s="44"/>
      <c r="AMG192" s="44"/>
      <c r="AMH192" s="44"/>
      <c r="AMI192" s="44"/>
      <c r="AMJ192" s="44"/>
      <c r="AMK192" s="44"/>
    </row>
    <row r="193" spans="6:1025" s="41" customFormat="1" ht="24.95" customHeight="1" x14ac:dyDescent="0.2">
      <c r="F193" s="42"/>
      <c r="L193" s="42"/>
      <c r="R193" s="42"/>
      <c r="Y193" s="43"/>
      <c r="AMD193" s="44"/>
      <c r="AME193" s="44"/>
      <c r="AMF193" s="44"/>
      <c r="AMG193" s="44"/>
      <c r="AMH193" s="44"/>
      <c r="AMI193" s="44"/>
      <c r="AMJ193" s="44"/>
      <c r="AMK193" s="44"/>
    </row>
    <row r="194" spans="6:1025" s="41" customFormat="1" ht="24.95" customHeight="1" x14ac:dyDescent="0.2">
      <c r="F194" s="42"/>
      <c r="L194" s="42"/>
      <c r="R194" s="42"/>
      <c r="Y194" s="43"/>
      <c r="AMD194" s="44"/>
      <c r="AME194" s="44"/>
      <c r="AMF194" s="44"/>
      <c r="AMG194" s="44"/>
      <c r="AMH194" s="44"/>
      <c r="AMI194" s="44"/>
      <c r="AMJ194" s="44"/>
      <c r="AMK194" s="44"/>
    </row>
    <row r="195" spans="6:1025" s="41" customFormat="1" ht="24.95" customHeight="1" x14ac:dyDescent="0.2">
      <c r="F195" s="42"/>
      <c r="L195" s="42"/>
      <c r="R195" s="42"/>
      <c r="Y195" s="43"/>
      <c r="AMD195" s="44"/>
      <c r="AME195" s="44"/>
      <c r="AMF195" s="44"/>
      <c r="AMG195" s="44"/>
      <c r="AMH195" s="44"/>
      <c r="AMI195" s="44"/>
      <c r="AMJ195" s="44"/>
      <c r="AMK195" s="44"/>
    </row>
    <row r="196" spans="6:1025" s="41" customFormat="1" ht="24.95" customHeight="1" x14ac:dyDescent="0.2">
      <c r="F196" s="42"/>
      <c r="L196" s="42"/>
      <c r="R196" s="42"/>
      <c r="Y196" s="43"/>
      <c r="AMD196" s="44"/>
      <c r="AME196" s="44"/>
      <c r="AMF196" s="44"/>
      <c r="AMG196" s="44"/>
      <c r="AMH196" s="44"/>
      <c r="AMI196" s="44"/>
      <c r="AMJ196" s="44"/>
      <c r="AMK196" s="44"/>
    </row>
    <row r="197" spans="6:1025" s="41" customFormat="1" ht="24.95" customHeight="1" x14ac:dyDescent="0.2">
      <c r="F197" s="42"/>
      <c r="L197" s="42"/>
      <c r="R197" s="42"/>
      <c r="Y197" s="43"/>
      <c r="AMD197" s="44"/>
      <c r="AME197" s="44"/>
      <c r="AMF197" s="44"/>
      <c r="AMG197" s="44"/>
      <c r="AMH197" s="44"/>
      <c r="AMI197" s="44"/>
      <c r="AMJ197" s="44"/>
      <c r="AMK197" s="44"/>
    </row>
    <row r="198" spans="6:1025" s="41" customFormat="1" ht="24.95" customHeight="1" x14ac:dyDescent="0.2">
      <c r="F198" s="42"/>
      <c r="L198" s="42"/>
      <c r="R198" s="42"/>
      <c r="Y198" s="43"/>
      <c r="AMD198" s="44"/>
      <c r="AME198" s="44"/>
      <c r="AMF198" s="44"/>
      <c r="AMG198" s="44"/>
      <c r="AMH198" s="44"/>
      <c r="AMI198" s="44"/>
      <c r="AMJ198" s="44"/>
      <c r="AMK198" s="44"/>
    </row>
    <row r="199" spans="6:1025" s="41" customFormat="1" ht="24.95" customHeight="1" x14ac:dyDescent="0.2">
      <c r="F199" s="42"/>
      <c r="L199" s="42"/>
      <c r="R199" s="42"/>
      <c r="Y199" s="43"/>
      <c r="AMD199" s="44"/>
      <c r="AME199" s="44"/>
      <c r="AMF199" s="44"/>
      <c r="AMG199" s="44"/>
      <c r="AMH199" s="44"/>
      <c r="AMI199" s="44"/>
      <c r="AMJ199" s="44"/>
      <c r="AMK199" s="44"/>
    </row>
    <row r="200" spans="6:1025" s="41" customFormat="1" ht="24.95" customHeight="1" x14ac:dyDescent="0.2">
      <c r="F200" s="42"/>
      <c r="L200" s="42"/>
      <c r="R200" s="42"/>
      <c r="Y200" s="43"/>
      <c r="AMD200" s="44"/>
      <c r="AME200" s="44"/>
      <c r="AMF200" s="44"/>
      <c r="AMG200" s="44"/>
      <c r="AMH200" s="44"/>
      <c r="AMI200" s="44"/>
      <c r="AMJ200" s="44"/>
      <c r="AMK200" s="44"/>
    </row>
    <row r="201" spans="6:1025" s="41" customFormat="1" ht="24.95" customHeight="1" x14ac:dyDescent="0.2">
      <c r="F201" s="42"/>
      <c r="L201" s="42"/>
      <c r="R201" s="42"/>
      <c r="Y201" s="43"/>
      <c r="AMD201" s="44"/>
      <c r="AME201" s="44"/>
      <c r="AMF201" s="44"/>
      <c r="AMG201" s="44"/>
      <c r="AMH201" s="44"/>
      <c r="AMI201" s="44"/>
      <c r="AMJ201" s="44"/>
      <c r="AMK201" s="44"/>
    </row>
    <row r="202" spans="6:1025" s="41" customFormat="1" ht="24.95" customHeight="1" x14ac:dyDescent="0.2">
      <c r="F202" s="42"/>
      <c r="L202" s="42"/>
      <c r="R202" s="42"/>
      <c r="Y202" s="43"/>
      <c r="AMD202" s="44"/>
      <c r="AME202" s="44"/>
      <c r="AMF202" s="44"/>
      <c r="AMG202" s="44"/>
      <c r="AMH202" s="44"/>
      <c r="AMI202" s="44"/>
      <c r="AMJ202" s="44"/>
      <c r="AMK202" s="44"/>
    </row>
    <row r="203" spans="6:1025" s="41" customFormat="1" ht="24.95" customHeight="1" x14ac:dyDescent="0.2">
      <c r="F203" s="42"/>
      <c r="L203" s="42"/>
      <c r="R203" s="42"/>
      <c r="Y203" s="43"/>
      <c r="AMD203" s="44"/>
      <c r="AME203" s="44"/>
      <c r="AMF203" s="44"/>
      <c r="AMG203" s="44"/>
      <c r="AMH203" s="44"/>
      <c r="AMI203" s="44"/>
      <c r="AMJ203" s="44"/>
      <c r="AMK203" s="44"/>
    </row>
    <row r="204" spans="6:1025" s="41" customFormat="1" ht="24.95" customHeight="1" x14ac:dyDescent="0.2">
      <c r="F204" s="42"/>
      <c r="L204" s="42"/>
      <c r="R204" s="42"/>
      <c r="Y204" s="43"/>
      <c r="AMD204" s="44"/>
      <c r="AME204" s="44"/>
      <c r="AMF204" s="44"/>
      <c r="AMG204" s="44"/>
      <c r="AMH204" s="44"/>
      <c r="AMI204" s="44"/>
      <c r="AMJ204" s="44"/>
      <c r="AMK204" s="44"/>
    </row>
    <row r="205" spans="6:1025" s="41" customFormat="1" ht="24.95" customHeight="1" x14ac:dyDescent="0.2">
      <c r="F205" s="42"/>
      <c r="L205" s="42"/>
      <c r="R205" s="42"/>
      <c r="Y205" s="43"/>
      <c r="AMD205" s="44"/>
      <c r="AME205" s="44"/>
      <c r="AMF205" s="44"/>
      <c r="AMG205" s="44"/>
      <c r="AMH205" s="44"/>
      <c r="AMI205" s="44"/>
      <c r="AMJ205" s="44"/>
      <c r="AMK205" s="44"/>
    </row>
    <row r="206" spans="6:1025" s="41" customFormat="1" ht="24.95" customHeight="1" x14ac:dyDescent="0.2">
      <c r="F206" s="42"/>
      <c r="L206" s="42"/>
      <c r="R206" s="42"/>
      <c r="Y206" s="43"/>
      <c r="AMD206" s="44"/>
      <c r="AME206" s="44"/>
      <c r="AMF206" s="44"/>
      <c r="AMG206" s="44"/>
      <c r="AMH206" s="44"/>
      <c r="AMI206" s="44"/>
      <c r="AMJ206" s="44"/>
      <c r="AMK206" s="44"/>
    </row>
    <row r="207" spans="6:1025" s="41" customFormat="1" ht="24.95" customHeight="1" x14ac:dyDescent="0.2">
      <c r="F207" s="42"/>
      <c r="L207" s="42"/>
      <c r="R207" s="42"/>
      <c r="Y207" s="43"/>
      <c r="AMD207" s="44"/>
      <c r="AME207" s="44"/>
      <c r="AMF207" s="44"/>
      <c r="AMG207" s="44"/>
      <c r="AMH207" s="44"/>
      <c r="AMI207" s="44"/>
      <c r="AMJ207" s="44"/>
      <c r="AMK207" s="44"/>
    </row>
    <row r="208" spans="6:1025" s="41" customFormat="1" ht="24.95" customHeight="1" x14ac:dyDescent="0.2">
      <c r="F208" s="42"/>
      <c r="L208" s="42"/>
      <c r="R208" s="42"/>
      <c r="Y208" s="43"/>
      <c r="AMD208" s="44"/>
      <c r="AME208" s="44"/>
      <c r="AMF208" s="44"/>
      <c r="AMG208" s="44"/>
      <c r="AMH208" s="44"/>
      <c r="AMI208" s="44"/>
      <c r="AMJ208" s="44"/>
      <c r="AMK208" s="44"/>
    </row>
    <row r="209" spans="6:1025" s="41" customFormat="1" ht="24.95" customHeight="1" x14ac:dyDescent="0.2">
      <c r="F209" s="42"/>
      <c r="L209" s="42"/>
      <c r="R209" s="42"/>
      <c r="Y209" s="43"/>
      <c r="AMD209" s="44"/>
      <c r="AME209" s="44"/>
      <c r="AMF209" s="44"/>
      <c r="AMG209" s="44"/>
      <c r="AMH209" s="44"/>
      <c r="AMI209" s="44"/>
      <c r="AMJ209" s="44"/>
      <c r="AMK209" s="44"/>
    </row>
    <row r="210" spans="6:1025" s="41" customFormat="1" ht="24.95" customHeight="1" x14ac:dyDescent="0.2">
      <c r="F210" s="42"/>
      <c r="L210" s="42"/>
      <c r="R210" s="42"/>
      <c r="Y210" s="43"/>
      <c r="AMD210" s="44"/>
      <c r="AME210" s="44"/>
      <c r="AMF210" s="44"/>
      <c r="AMG210" s="44"/>
      <c r="AMH210" s="44"/>
      <c r="AMI210" s="44"/>
      <c r="AMJ210" s="44"/>
      <c r="AMK210" s="44"/>
    </row>
    <row r="211" spans="6:1025" s="41" customFormat="1" ht="24.95" customHeight="1" x14ac:dyDescent="0.2">
      <c r="F211" s="42"/>
      <c r="L211" s="42"/>
      <c r="R211" s="42"/>
      <c r="Y211" s="43"/>
      <c r="AMD211" s="44"/>
      <c r="AME211" s="44"/>
      <c r="AMF211" s="44"/>
      <c r="AMG211" s="44"/>
      <c r="AMH211" s="44"/>
      <c r="AMI211" s="44"/>
      <c r="AMJ211" s="44"/>
      <c r="AMK211" s="44"/>
    </row>
    <row r="212" spans="6:1025" s="41" customFormat="1" ht="24.95" customHeight="1" x14ac:dyDescent="0.2">
      <c r="F212" s="42"/>
      <c r="L212" s="42"/>
      <c r="R212" s="42"/>
      <c r="Y212" s="43"/>
      <c r="AMD212" s="44"/>
      <c r="AME212" s="44"/>
      <c r="AMF212" s="44"/>
      <c r="AMG212" s="44"/>
      <c r="AMH212" s="44"/>
      <c r="AMI212" s="44"/>
      <c r="AMJ212" s="44"/>
      <c r="AMK212" s="44"/>
    </row>
    <row r="213" spans="6:1025" s="41" customFormat="1" ht="24.95" customHeight="1" x14ac:dyDescent="0.2">
      <c r="F213" s="42"/>
      <c r="L213" s="42"/>
      <c r="R213" s="42"/>
      <c r="Y213" s="43"/>
      <c r="AMD213" s="44"/>
      <c r="AME213" s="44"/>
      <c r="AMF213" s="44"/>
      <c r="AMG213" s="44"/>
      <c r="AMH213" s="44"/>
      <c r="AMI213" s="44"/>
      <c r="AMJ213" s="44"/>
      <c r="AMK213" s="44"/>
    </row>
    <row r="214" spans="6:1025" s="41" customFormat="1" ht="24.95" customHeight="1" x14ac:dyDescent="0.2">
      <c r="F214" s="42"/>
      <c r="L214" s="42"/>
      <c r="R214" s="42"/>
      <c r="Y214" s="43"/>
      <c r="AMD214" s="44"/>
      <c r="AME214" s="44"/>
      <c r="AMF214" s="44"/>
      <c r="AMG214" s="44"/>
      <c r="AMH214" s="44"/>
      <c r="AMI214" s="44"/>
      <c r="AMJ214" s="44"/>
      <c r="AMK214" s="44"/>
    </row>
    <row r="215" spans="6:1025" s="41" customFormat="1" ht="24.95" customHeight="1" x14ac:dyDescent="0.2">
      <c r="F215" s="42"/>
      <c r="L215" s="42"/>
      <c r="R215" s="42"/>
      <c r="Y215" s="43"/>
      <c r="AMD215" s="44"/>
      <c r="AME215" s="44"/>
      <c r="AMF215" s="44"/>
      <c r="AMG215" s="44"/>
      <c r="AMH215" s="44"/>
      <c r="AMI215" s="44"/>
      <c r="AMJ215" s="44"/>
      <c r="AMK215" s="44"/>
    </row>
    <row r="216" spans="6:1025" s="41" customFormat="1" ht="24.95" customHeight="1" x14ac:dyDescent="0.2">
      <c r="F216" s="42"/>
      <c r="L216" s="42"/>
      <c r="R216" s="42"/>
      <c r="Y216" s="43"/>
      <c r="AMD216" s="44"/>
      <c r="AME216" s="44"/>
      <c r="AMF216" s="44"/>
      <c r="AMG216" s="44"/>
      <c r="AMH216" s="44"/>
      <c r="AMI216" s="44"/>
      <c r="AMJ216" s="44"/>
      <c r="AMK216" s="44"/>
    </row>
    <row r="217" spans="6:1025" s="41" customFormat="1" ht="24.95" customHeight="1" x14ac:dyDescent="0.2">
      <c r="F217" s="42"/>
      <c r="L217" s="42"/>
      <c r="R217" s="42"/>
      <c r="Y217" s="43"/>
      <c r="AMD217" s="44"/>
      <c r="AME217" s="44"/>
      <c r="AMF217" s="44"/>
      <c r="AMG217" s="44"/>
      <c r="AMH217" s="44"/>
      <c r="AMI217" s="44"/>
      <c r="AMJ217" s="44"/>
      <c r="AMK217" s="44"/>
    </row>
    <row r="218" spans="6:1025" s="41" customFormat="1" ht="24.95" customHeight="1" x14ac:dyDescent="0.2">
      <c r="F218" s="42"/>
      <c r="L218" s="42"/>
      <c r="R218" s="42"/>
      <c r="Y218" s="43"/>
      <c r="AMD218" s="44"/>
      <c r="AME218" s="44"/>
      <c r="AMF218" s="44"/>
      <c r="AMG218" s="44"/>
      <c r="AMH218" s="44"/>
      <c r="AMI218" s="44"/>
      <c r="AMJ218" s="44"/>
      <c r="AMK218" s="44"/>
    </row>
    <row r="219" spans="6:1025" s="41" customFormat="1" ht="24.95" customHeight="1" x14ac:dyDescent="0.2">
      <c r="F219" s="42"/>
      <c r="L219" s="42"/>
      <c r="R219" s="42"/>
      <c r="Y219" s="43"/>
      <c r="AMD219" s="44"/>
      <c r="AME219" s="44"/>
      <c r="AMF219" s="44"/>
      <c r="AMG219" s="44"/>
      <c r="AMH219" s="44"/>
      <c r="AMI219" s="44"/>
      <c r="AMJ219" s="44"/>
      <c r="AMK219" s="44"/>
    </row>
    <row r="220" spans="6:1025" s="41" customFormat="1" ht="24.95" customHeight="1" x14ac:dyDescent="0.2">
      <c r="F220" s="42"/>
      <c r="L220" s="42"/>
      <c r="R220" s="42"/>
      <c r="Y220" s="43"/>
      <c r="AMD220" s="44"/>
      <c r="AME220" s="44"/>
      <c r="AMF220" s="44"/>
      <c r="AMG220" s="44"/>
      <c r="AMH220" s="44"/>
      <c r="AMI220" s="44"/>
      <c r="AMJ220" s="44"/>
      <c r="AMK220" s="44"/>
    </row>
    <row r="221" spans="6:1025" s="41" customFormat="1" ht="24.95" customHeight="1" x14ac:dyDescent="0.2">
      <c r="F221" s="42"/>
      <c r="L221" s="42"/>
      <c r="R221" s="42"/>
      <c r="Y221" s="43"/>
      <c r="AMD221" s="44"/>
      <c r="AME221" s="44"/>
      <c r="AMF221" s="44"/>
      <c r="AMG221" s="44"/>
      <c r="AMH221" s="44"/>
      <c r="AMI221" s="44"/>
      <c r="AMJ221" s="44"/>
      <c r="AMK221" s="44"/>
    </row>
    <row r="222" spans="6:1025" s="41" customFormat="1" ht="24.95" customHeight="1" x14ac:dyDescent="0.2">
      <c r="F222" s="42"/>
      <c r="L222" s="42"/>
      <c r="R222" s="42"/>
      <c r="Y222" s="43"/>
      <c r="AMD222" s="44"/>
      <c r="AME222" s="44"/>
      <c r="AMF222" s="44"/>
      <c r="AMG222" s="44"/>
      <c r="AMH222" s="44"/>
      <c r="AMI222" s="44"/>
      <c r="AMJ222" s="44"/>
      <c r="AMK222" s="44"/>
    </row>
    <row r="223" spans="6:1025" s="41" customFormat="1" ht="24.95" customHeight="1" x14ac:dyDescent="0.2">
      <c r="F223" s="42"/>
      <c r="L223" s="42"/>
      <c r="R223" s="42"/>
      <c r="Y223" s="43"/>
      <c r="AMD223" s="44"/>
      <c r="AME223" s="44"/>
      <c r="AMF223" s="44"/>
      <c r="AMG223" s="44"/>
      <c r="AMH223" s="44"/>
      <c r="AMI223" s="44"/>
      <c r="AMJ223" s="44"/>
      <c r="AMK223" s="44"/>
    </row>
    <row r="224" spans="6:1025" s="41" customFormat="1" ht="24.95" customHeight="1" x14ac:dyDescent="0.2">
      <c r="F224" s="42"/>
      <c r="L224" s="42"/>
      <c r="R224" s="42"/>
      <c r="Y224" s="43"/>
      <c r="AMD224" s="44"/>
      <c r="AME224" s="44"/>
      <c r="AMF224" s="44"/>
      <c r="AMG224" s="44"/>
      <c r="AMH224" s="44"/>
      <c r="AMI224" s="44"/>
      <c r="AMJ224" s="44"/>
      <c r="AMK224" s="44"/>
    </row>
    <row r="225" spans="6:1025" s="41" customFormat="1" ht="24.95" customHeight="1" x14ac:dyDescent="0.2">
      <c r="F225" s="42"/>
      <c r="L225" s="42"/>
      <c r="R225" s="42"/>
      <c r="Y225" s="43"/>
      <c r="AMD225" s="44"/>
      <c r="AME225" s="44"/>
      <c r="AMF225" s="44"/>
      <c r="AMG225" s="44"/>
      <c r="AMH225" s="44"/>
      <c r="AMI225" s="44"/>
      <c r="AMJ225" s="44"/>
      <c r="AMK225" s="44"/>
    </row>
    <row r="226" spans="6:1025" s="41" customFormat="1" ht="24.95" customHeight="1" x14ac:dyDescent="0.2">
      <c r="F226" s="42"/>
      <c r="L226" s="42"/>
      <c r="R226" s="42"/>
      <c r="Y226" s="43"/>
      <c r="AMD226" s="44"/>
      <c r="AME226" s="44"/>
      <c r="AMF226" s="44"/>
      <c r="AMG226" s="44"/>
      <c r="AMH226" s="44"/>
      <c r="AMI226" s="44"/>
      <c r="AMJ226" s="44"/>
      <c r="AMK226" s="44"/>
    </row>
    <row r="227" spans="6:1025" s="41" customFormat="1" ht="24.95" customHeight="1" x14ac:dyDescent="0.2">
      <c r="F227" s="42"/>
      <c r="L227" s="42"/>
      <c r="R227" s="42"/>
      <c r="Y227" s="43"/>
      <c r="AMD227" s="44"/>
      <c r="AME227" s="44"/>
      <c r="AMF227" s="44"/>
      <c r="AMG227" s="44"/>
      <c r="AMH227" s="44"/>
      <c r="AMI227" s="44"/>
      <c r="AMJ227" s="44"/>
      <c r="AMK227" s="44"/>
    </row>
    <row r="228" spans="6:1025" s="41" customFormat="1" ht="24.95" customHeight="1" x14ac:dyDescent="0.2">
      <c r="F228" s="42"/>
      <c r="L228" s="42"/>
      <c r="R228" s="42"/>
      <c r="Y228" s="43"/>
      <c r="AMD228" s="44"/>
      <c r="AME228" s="44"/>
      <c r="AMF228" s="44"/>
      <c r="AMG228" s="44"/>
      <c r="AMH228" s="44"/>
      <c r="AMI228" s="44"/>
      <c r="AMJ228" s="44"/>
      <c r="AMK228" s="44"/>
    </row>
    <row r="229" spans="6:1025" s="41" customFormat="1" ht="24.95" customHeight="1" x14ac:dyDescent="0.2">
      <c r="F229" s="42"/>
      <c r="L229" s="42"/>
      <c r="R229" s="42"/>
      <c r="Y229" s="43"/>
      <c r="AMD229" s="44"/>
      <c r="AME229" s="44"/>
      <c r="AMF229" s="44"/>
      <c r="AMG229" s="44"/>
      <c r="AMH229" s="44"/>
      <c r="AMI229" s="44"/>
      <c r="AMJ229" s="44"/>
      <c r="AMK229" s="44"/>
    </row>
    <row r="230" spans="6:1025" s="41" customFormat="1" ht="24.95" customHeight="1" x14ac:dyDescent="0.2">
      <c r="F230" s="42"/>
      <c r="L230" s="42"/>
      <c r="R230" s="42"/>
      <c r="Y230" s="43"/>
      <c r="AMD230" s="44"/>
      <c r="AME230" s="44"/>
      <c r="AMF230" s="44"/>
      <c r="AMG230" s="44"/>
      <c r="AMH230" s="44"/>
      <c r="AMI230" s="44"/>
      <c r="AMJ230" s="44"/>
      <c r="AMK230" s="44"/>
    </row>
    <row r="231" spans="6:1025" s="41" customFormat="1" ht="24.95" customHeight="1" x14ac:dyDescent="0.2">
      <c r="F231" s="42"/>
      <c r="L231" s="42"/>
      <c r="R231" s="42"/>
      <c r="Y231" s="43"/>
      <c r="AMD231" s="44"/>
      <c r="AME231" s="44"/>
      <c r="AMF231" s="44"/>
      <c r="AMG231" s="44"/>
      <c r="AMH231" s="44"/>
      <c r="AMI231" s="44"/>
      <c r="AMJ231" s="44"/>
      <c r="AMK231" s="44"/>
    </row>
    <row r="232" spans="6:1025" s="41" customFormat="1" ht="24.95" customHeight="1" x14ac:dyDescent="0.2">
      <c r="F232" s="42"/>
      <c r="L232" s="42"/>
      <c r="R232" s="42"/>
      <c r="Y232" s="43"/>
      <c r="AMD232" s="44"/>
      <c r="AME232" s="44"/>
      <c r="AMF232" s="44"/>
      <c r="AMG232" s="44"/>
      <c r="AMH232" s="44"/>
      <c r="AMI232" s="44"/>
      <c r="AMJ232" s="44"/>
      <c r="AMK232" s="44"/>
    </row>
    <row r="233" spans="6:1025" s="41" customFormat="1" ht="24.95" customHeight="1" x14ac:dyDescent="0.2">
      <c r="F233" s="42"/>
      <c r="L233" s="42"/>
      <c r="R233" s="42"/>
      <c r="Y233" s="43"/>
      <c r="AMD233" s="44"/>
      <c r="AME233" s="44"/>
      <c r="AMF233" s="44"/>
      <c r="AMG233" s="44"/>
      <c r="AMH233" s="44"/>
      <c r="AMI233" s="44"/>
      <c r="AMJ233" s="44"/>
      <c r="AMK233" s="44"/>
    </row>
    <row r="234" spans="6:1025" s="41" customFormat="1" ht="24.95" customHeight="1" x14ac:dyDescent="0.2">
      <c r="F234" s="42"/>
      <c r="L234" s="42"/>
      <c r="R234" s="42"/>
      <c r="Y234" s="43"/>
      <c r="AMD234" s="44"/>
      <c r="AME234" s="44"/>
      <c r="AMF234" s="44"/>
      <c r="AMG234" s="44"/>
      <c r="AMH234" s="44"/>
      <c r="AMI234" s="44"/>
      <c r="AMJ234" s="44"/>
      <c r="AMK234" s="44"/>
    </row>
    <row r="235" spans="6:1025" s="41" customFormat="1" ht="24.95" customHeight="1" x14ac:dyDescent="0.2">
      <c r="F235" s="42"/>
      <c r="L235" s="42"/>
      <c r="R235" s="42"/>
      <c r="Y235" s="43"/>
      <c r="AMD235" s="44"/>
      <c r="AME235" s="44"/>
      <c r="AMF235" s="44"/>
      <c r="AMG235" s="44"/>
      <c r="AMH235" s="44"/>
      <c r="AMI235" s="44"/>
      <c r="AMJ235" s="44"/>
      <c r="AMK235" s="44"/>
    </row>
    <row r="236" spans="6:1025" s="41" customFormat="1" ht="24.95" customHeight="1" x14ac:dyDescent="0.2">
      <c r="F236" s="42"/>
      <c r="L236" s="42"/>
      <c r="R236" s="42"/>
      <c r="Y236" s="43"/>
      <c r="AMD236" s="44"/>
      <c r="AME236" s="44"/>
      <c r="AMF236" s="44"/>
      <c r="AMG236" s="44"/>
      <c r="AMH236" s="44"/>
      <c r="AMI236" s="44"/>
      <c r="AMJ236" s="44"/>
      <c r="AMK236" s="44"/>
    </row>
    <row r="237" spans="6:1025" s="41" customFormat="1" ht="24.95" customHeight="1" x14ac:dyDescent="0.2">
      <c r="F237" s="42"/>
      <c r="L237" s="42"/>
      <c r="R237" s="42"/>
      <c r="Y237" s="43"/>
      <c r="AMD237" s="44"/>
      <c r="AME237" s="44"/>
      <c r="AMF237" s="44"/>
      <c r="AMG237" s="44"/>
      <c r="AMH237" s="44"/>
      <c r="AMI237" s="44"/>
      <c r="AMJ237" s="44"/>
      <c r="AMK237" s="44"/>
    </row>
    <row r="238" spans="6:1025" s="41" customFormat="1" ht="24.95" customHeight="1" x14ac:dyDescent="0.2">
      <c r="F238" s="42"/>
      <c r="L238" s="42"/>
      <c r="R238" s="42"/>
      <c r="Y238" s="43"/>
      <c r="AMD238" s="44"/>
      <c r="AME238" s="44"/>
      <c r="AMF238" s="44"/>
      <c r="AMG238" s="44"/>
      <c r="AMH238" s="44"/>
      <c r="AMI238" s="44"/>
      <c r="AMJ238" s="44"/>
      <c r="AMK238" s="44"/>
    </row>
    <row r="239" spans="6:1025" s="41" customFormat="1" ht="24.95" customHeight="1" x14ac:dyDescent="0.2">
      <c r="F239" s="42"/>
      <c r="L239" s="42"/>
      <c r="R239" s="42"/>
      <c r="Y239" s="43"/>
      <c r="AMD239" s="44"/>
      <c r="AME239" s="44"/>
      <c r="AMF239" s="44"/>
      <c r="AMG239" s="44"/>
      <c r="AMH239" s="44"/>
      <c r="AMI239" s="44"/>
      <c r="AMJ239" s="44"/>
      <c r="AMK239" s="44"/>
    </row>
    <row r="240" spans="6:1025" s="41" customFormat="1" ht="24.95" customHeight="1" x14ac:dyDescent="0.2">
      <c r="F240" s="42"/>
      <c r="L240" s="42"/>
      <c r="R240" s="42"/>
      <c r="Y240" s="43"/>
      <c r="AMD240" s="44"/>
      <c r="AME240" s="44"/>
      <c r="AMF240" s="44"/>
      <c r="AMG240" s="44"/>
      <c r="AMH240" s="44"/>
      <c r="AMI240" s="44"/>
      <c r="AMJ240" s="44"/>
      <c r="AMK240" s="44"/>
    </row>
    <row r="241" spans="6:1025" s="41" customFormat="1" ht="24.95" customHeight="1" x14ac:dyDescent="0.2">
      <c r="F241" s="42"/>
      <c r="L241" s="42"/>
      <c r="R241" s="42"/>
      <c r="Y241" s="43"/>
      <c r="AMD241" s="44"/>
      <c r="AME241" s="44"/>
      <c r="AMF241" s="44"/>
      <c r="AMG241" s="44"/>
      <c r="AMH241" s="44"/>
      <c r="AMI241" s="44"/>
      <c r="AMJ241" s="44"/>
      <c r="AMK241" s="44"/>
    </row>
    <row r="242" spans="6:1025" s="41" customFormat="1" ht="24.95" customHeight="1" x14ac:dyDescent="0.2">
      <c r="F242" s="42"/>
      <c r="L242" s="42"/>
      <c r="R242" s="42"/>
      <c r="Y242" s="43"/>
      <c r="AMD242" s="44"/>
      <c r="AME242" s="44"/>
      <c r="AMF242" s="44"/>
      <c r="AMG242" s="44"/>
      <c r="AMH242" s="44"/>
      <c r="AMI242" s="44"/>
      <c r="AMJ242" s="44"/>
      <c r="AMK242" s="44"/>
    </row>
    <row r="243" spans="6:1025" s="41" customFormat="1" ht="24.95" customHeight="1" x14ac:dyDescent="0.2">
      <c r="F243" s="42"/>
      <c r="L243" s="42"/>
      <c r="R243" s="42"/>
      <c r="Y243" s="43"/>
      <c r="AMD243" s="44"/>
      <c r="AME243" s="44"/>
      <c r="AMF243" s="44"/>
      <c r="AMG243" s="44"/>
      <c r="AMH243" s="44"/>
      <c r="AMI243" s="44"/>
      <c r="AMJ243" s="44"/>
      <c r="AMK243" s="44"/>
    </row>
    <row r="244" spans="6:1025" s="41" customFormat="1" ht="24.95" customHeight="1" x14ac:dyDescent="0.2">
      <c r="F244" s="42"/>
      <c r="L244" s="42"/>
      <c r="R244" s="42"/>
      <c r="Y244" s="43"/>
      <c r="AMD244" s="44"/>
      <c r="AME244" s="44"/>
      <c r="AMF244" s="44"/>
      <c r="AMG244" s="44"/>
      <c r="AMH244" s="44"/>
      <c r="AMI244" s="44"/>
      <c r="AMJ244" s="44"/>
      <c r="AMK244" s="44"/>
    </row>
    <row r="245" spans="6:1025" s="41" customFormat="1" ht="24.95" customHeight="1" x14ac:dyDescent="0.2">
      <c r="F245" s="42"/>
      <c r="L245" s="42"/>
      <c r="R245" s="42"/>
      <c r="Y245" s="43"/>
      <c r="AMD245" s="44"/>
      <c r="AME245" s="44"/>
      <c r="AMF245" s="44"/>
      <c r="AMG245" s="44"/>
      <c r="AMH245" s="44"/>
      <c r="AMI245" s="44"/>
      <c r="AMJ245" s="44"/>
      <c r="AMK245" s="44"/>
    </row>
    <row r="246" spans="6:1025" s="41" customFormat="1" ht="24.95" customHeight="1" x14ac:dyDescent="0.2">
      <c r="F246" s="42"/>
      <c r="L246" s="42"/>
      <c r="R246" s="42"/>
      <c r="Y246" s="43"/>
      <c r="AMD246" s="44"/>
      <c r="AME246" s="44"/>
      <c r="AMF246" s="44"/>
      <c r="AMG246" s="44"/>
      <c r="AMH246" s="44"/>
      <c r="AMI246" s="44"/>
      <c r="AMJ246" s="44"/>
      <c r="AMK246" s="44"/>
    </row>
    <row r="247" spans="6:1025" s="41" customFormat="1" ht="24.95" customHeight="1" x14ac:dyDescent="0.2">
      <c r="F247" s="42"/>
      <c r="L247" s="42"/>
      <c r="R247" s="42"/>
      <c r="Y247" s="43"/>
      <c r="AMD247" s="44"/>
      <c r="AME247" s="44"/>
      <c r="AMF247" s="44"/>
      <c r="AMG247" s="44"/>
      <c r="AMH247" s="44"/>
      <c r="AMI247" s="44"/>
      <c r="AMJ247" s="44"/>
      <c r="AMK247" s="44"/>
    </row>
    <row r="248" spans="6:1025" s="41" customFormat="1" ht="24.95" customHeight="1" x14ac:dyDescent="0.2">
      <c r="F248" s="42"/>
      <c r="L248" s="42"/>
      <c r="R248" s="42"/>
      <c r="Y248" s="43"/>
      <c r="AMD248" s="44"/>
      <c r="AME248" s="44"/>
      <c r="AMF248" s="44"/>
      <c r="AMG248" s="44"/>
      <c r="AMH248" s="44"/>
      <c r="AMI248" s="44"/>
      <c r="AMJ248" s="44"/>
      <c r="AMK248" s="44"/>
    </row>
    <row r="249" spans="6:1025" s="41" customFormat="1" ht="24.95" customHeight="1" x14ac:dyDescent="0.2">
      <c r="F249" s="42"/>
      <c r="L249" s="42"/>
      <c r="R249" s="42"/>
      <c r="Y249" s="43"/>
      <c r="AMD249" s="44"/>
      <c r="AME249" s="44"/>
      <c r="AMF249" s="44"/>
      <c r="AMG249" s="44"/>
      <c r="AMH249" s="44"/>
      <c r="AMI249" s="44"/>
      <c r="AMJ249" s="44"/>
      <c r="AMK249" s="44"/>
    </row>
    <row r="250" spans="6:1025" s="41" customFormat="1" ht="24.95" customHeight="1" x14ac:dyDescent="0.2">
      <c r="F250" s="42"/>
      <c r="L250" s="42"/>
      <c r="R250" s="42"/>
      <c r="Y250" s="43"/>
      <c r="AMD250" s="44"/>
      <c r="AME250" s="44"/>
      <c r="AMF250" s="44"/>
      <c r="AMG250" s="44"/>
      <c r="AMH250" s="44"/>
      <c r="AMI250" s="44"/>
      <c r="AMJ250" s="44"/>
      <c r="AMK250" s="44"/>
    </row>
    <row r="251" spans="6:1025" s="41" customFormat="1" ht="24.95" customHeight="1" x14ac:dyDescent="0.2">
      <c r="F251" s="42"/>
      <c r="L251" s="42"/>
      <c r="R251" s="42"/>
      <c r="Y251" s="43"/>
      <c r="AMD251" s="44"/>
      <c r="AME251" s="44"/>
      <c r="AMF251" s="44"/>
      <c r="AMG251" s="44"/>
      <c r="AMH251" s="44"/>
      <c r="AMI251" s="44"/>
      <c r="AMJ251" s="44"/>
      <c r="AMK251" s="44"/>
    </row>
    <row r="252" spans="6:1025" s="41" customFormat="1" ht="24.95" customHeight="1" x14ac:dyDescent="0.2">
      <c r="F252" s="42"/>
      <c r="L252" s="42"/>
      <c r="R252" s="42"/>
      <c r="Y252" s="43"/>
      <c r="AMD252" s="44"/>
      <c r="AME252" s="44"/>
      <c r="AMF252" s="44"/>
      <c r="AMG252" s="44"/>
      <c r="AMH252" s="44"/>
      <c r="AMI252" s="44"/>
      <c r="AMJ252" s="44"/>
      <c r="AMK252" s="44"/>
    </row>
    <row r="253" spans="6:1025" s="41" customFormat="1" ht="24.95" customHeight="1" x14ac:dyDescent="0.2">
      <c r="F253" s="42"/>
      <c r="L253" s="42"/>
      <c r="R253" s="42"/>
      <c r="Y253" s="43"/>
      <c r="AMD253" s="44"/>
      <c r="AME253" s="44"/>
      <c r="AMF253" s="44"/>
      <c r="AMG253" s="44"/>
      <c r="AMH253" s="44"/>
      <c r="AMI253" s="44"/>
      <c r="AMJ253" s="44"/>
      <c r="AMK253" s="44"/>
    </row>
    <row r="254" spans="6:1025" s="41" customFormat="1" ht="24.95" customHeight="1" x14ac:dyDescent="0.2">
      <c r="F254" s="42"/>
      <c r="L254" s="42"/>
      <c r="R254" s="42"/>
      <c r="Y254" s="43"/>
      <c r="AMD254" s="44"/>
      <c r="AME254" s="44"/>
      <c r="AMF254" s="44"/>
      <c r="AMG254" s="44"/>
      <c r="AMH254" s="44"/>
      <c r="AMI254" s="44"/>
      <c r="AMJ254" s="44"/>
      <c r="AMK254" s="44"/>
    </row>
    <row r="255" spans="6:1025" s="41" customFormat="1" ht="24.95" customHeight="1" x14ac:dyDescent="0.2">
      <c r="F255" s="42"/>
      <c r="L255" s="42"/>
      <c r="R255" s="42"/>
      <c r="Y255" s="43"/>
      <c r="AMD255" s="44"/>
      <c r="AME255" s="44"/>
      <c r="AMF255" s="44"/>
      <c r="AMG255" s="44"/>
      <c r="AMH255" s="44"/>
      <c r="AMI255" s="44"/>
      <c r="AMJ255" s="44"/>
      <c r="AMK255" s="44"/>
    </row>
    <row r="256" spans="6:1025" s="41" customFormat="1" ht="24.95" customHeight="1" x14ac:dyDescent="0.2">
      <c r="F256" s="42"/>
      <c r="L256" s="42"/>
      <c r="R256" s="42"/>
      <c r="Y256" s="43"/>
      <c r="AMD256" s="44"/>
      <c r="AME256" s="44"/>
      <c r="AMF256" s="44"/>
      <c r="AMG256" s="44"/>
      <c r="AMH256" s="44"/>
      <c r="AMI256" s="44"/>
      <c r="AMJ256" s="44"/>
      <c r="AMK256" s="44"/>
    </row>
    <row r="257" spans="1:1025" s="41" customFormat="1" ht="24.95" customHeight="1" x14ac:dyDescent="0.2">
      <c r="F257" s="42"/>
      <c r="L257" s="42"/>
      <c r="R257" s="42"/>
      <c r="Y257" s="43"/>
      <c r="AMD257" s="44"/>
      <c r="AME257" s="44"/>
      <c r="AMF257" s="44"/>
      <c r="AMG257" s="44"/>
      <c r="AMH257" s="44"/>
      <c r="AMI257" s="44"/>
      <c r="AMJ257" s="44"/>
      <c r="AMK257" s="44"/>
    </row>
    <row r="258" spans="1:1025" s="41" customFormat="1" ht="24.95" customHeight="1" x14ac:dyDescent="0.2">
      <c r="F258" s="42"/>
      <c r="L258" s="42"/>
      <c r="R258" s="42"/>
      <c r="Y258" s="43"/>
      <c r="AMD258" s="44"/>
      <c r="AME258" s="44"/>
      <c r="AMF258" s="44"/>
      <c r="AMG258" s="44"/>
      <c r="AMH258" s="44"/>
      <c r="AMI258" s="44"/>
      <c r="AMJ258" s="44"/>
      <c r="AMK258" s="44"/>
    </row>
    <row r="259" spans="1:1025" s="41" customFormat="1" ht="24.95" customHeight="1" x14ac:dyDescent="0.2">
      <c r="F259" s="42"/>
      <c r="L259" s="42"/>
      <c r="R259" s="42"/>
      <c r="Y259" s="43"/>
      <c r="AMD259" s="44"/>
      <c r="AME259" s="44"/>
      <c r="AMF259" s="44"/>
      <c r="AMG259" s="44"/>
      <c r="AMH259" s="44"/>
      <c r="AMI259" s="44"/>
      <c r="AMJ259" s="44"/>
      <c r="AMK259" s="44"/>
    </row>
    <row r="260" spans="1:1025" x14ac:dyDescent="0.2">
      <c r="A260" s="41"/>
    </row>
  </sheetData>
  <sheetProtection selectLockedCells="1"/>
  <mergeCells count="42">
    <mergeCell ref="B52:E52"/>
    <mergeCell ref="H52:K52"/>
    <mergeCell ref="N52:Q52"/>
    <mergeCell ref="T52:W52"/>
    <mergeCell ref="B29:E29"/>
    <mergeCell ref="H29:K29"/>
    <mergeCell ref="N29:Q29"/>
    <mergeCell ref="T29:W29"/>
    <mergeCell ref="B51:C51"/>
    <mergeCell ref="D51:E51"/>
    <mergeCell ref="H51:I51"/>
    <mergeCell ref="J51:K51"/>
    <mergeCell ref="N51:O51"/>
    <mergeCell ref="P51:Q51"/>
    <mergeCell ref="T51:U51"/>
    <mergeCell ref="V51:W51"/>
    <mergeCell ref="T26:U26"/>
    <mergeCell ref="V26:W26"/>
    <mergeCell ref="B27:E27"/>
    <mergeCell ref="H27:K27"/>
    <mergeCell ref="N27:Q27"/>
    <mergeCell ref="T27:W27"/>
    <mergeCell ref="B26:C26"/>
    <mergeCell ref="D26:E26"/>
    <mergeCell ref="H26:I26"/>
    <mergeCell ref="J26:K26"/>
    <mergeCell ref="N26:O26"/>
    <mergeCell ref="P26:Q26"/>
    <mergeCell ref="AA23:AF24"/>
    <mergeCell ref="B2:K2"/>
    <mergeCell ref="N2:O2"/>
    <mergeCell ref="P2:Q2"/>
    <mergeCell ref="U2:W2"/>
    <mergeCell ref="B4:E4"/>
    <mergeCell ref="H4:K4"/>
    <mergeCell ref="N4:Q4"/>
    <mergeCell ref="T4:W4"/>
    <mergeCell ref="AA14:AF14"/>
    <mergeCell ref="AA15:AF17"/>
    <mergeCell ref="AA18:AF18"/>
    <mergeCell ref="AA19:AF20"/>
    <mergeCell ref="AA21:AF22"/>
  </mergeCells>
  <phoneticPr fontId="7" type="noConversion"/>
  <conditionalFormatting sqref="D6:D24 J6:J24 P6:P24 V6:V24 D31:D49 J31:J49 P31:P49 V31:V49">
    <cfRule type="containsText" dxfId="3" priority="1" operator="containsText" text="ü">
      <formula>NON(ESTERREUR(CHERCHE("ü";D6)))</formula>
    </cfRule>
    <cfRule type="containsText" dxfId="2" priority="2" operator="containsText" text="L">
      <formula>NON(ESTERREUR(CHERCHE("L";D6)))</formula>
    </cfRule>
  </conditionalFormatting>
  <dataValidations count="1">
    <dataValidation type="list" allowBlank="1" showInputMessage="1" showErrorMessage="1" sqref="P2:Q2" xr:uid="{01E1EEF5-1A82-4565-A4D5-F7E829206810}">
      <formula1>Prénom_Nom</formula1>
    </dataValidation>
  </dataValidations>
  <pageMargins left="0.39374999999999999" right="0.39374999999999999" top="0.39374999999999999" bottom="0.39374999999999999" header="0.51180555555555496" footer="0.51180555555555496"/>
  <pageSetup paperSize="9" scale="37" orientation="landscape"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9445A4-F41B-44D0-91F8-8B90D58FA9CA}">
  <sheetPr codeName="Feuil8">
    <tabColor rgb="FF1DF74C"/>
    <pageSetUpPr fitToPage="1"/>
  </sheetPr>
  <dimension ref="A1:AMK260"/>
  <sheetViews>
    <sheetView zoomScale="70" zoomScaleNormal="70" workbookViewId="0">
      <selection activeCell="P2" sqref="P2:Q2"/>
    </sheetView>
  </sheetViews>
  <sheetFormatPr baseColWidth="10" defaultColWidth="11.5703125" defaultRowHeight="12.75" x14ac:dyDescent="0.2"/>
  <cols>
    <col min="1" max="1" width="5.7109375" style="44" customWidth="1"/>
    <col min="2" max="2" width="10.7109375" style="41" customWidth="1"/>
    <col min="3" max="5" width="12.28515625" style="41" customWidth="1"/>
    <col min="6" max="6" width="8.28515625" style="42" customWidth="1"/>
    <col min="7" max="7" width="5.7109375" style="41" customWidth="1"/>
    <col min="8" max="8" width="10.7109375" style="41" customWidth="1"/>
    <col min="9" max="11" width="12.28515625" style="41" customWidth="1"/>
    <col min="12" max="12" width="8.28515625" style="42" customWidth="1"/>
    <col min="13" max="13" width="5.7109375" style="41" customWidth="1"/>
    <col min="14" max="14" width="10.7109375" style="41" customWidth="1"/>
    <col min="15" max="17" width="12.28515625" style="41" customWidth="1"/>
    <col min="18" max="18" width="8.28515625" style="42" customWidth="1"/>
    <col min="19" max="19" width="5.7109375" style="41" customWidth="1"/>
    <col min="20" max="20" width="10.7109375" style="41" customWidth="1"/>
    <col min="21" max="23" width="12.28515625" style="41" customWidth="1"/>
    <col min="24" max="24" width="8.28515625" style="41" customWidth="1"/>
    <col min="25" max="25" width="5.7109375" style="43" customWidth="1"/>
    <col min="26" max="26" width="5.7109375" style="41" customWidth="1"/>
    <col min="27" max="27" width="48.28515625" style="41" customWidth="1"/>
    <col min="28" max="28" width="13.42578125" style="41" customWidth="1"/>
    <col min="29" max="29" width="17" style="41" customWidth="1"/>
    <col min="30" max="30" width="24" style="41" customWidth="1"/>
    <col min="31" max="31" width="11.28515625" style="41" customWidth="1"/>
    <col min="32" max="32" width="8.5703125" style="41" customWidth="1"/>
    <col min="33" max="1017" width="11.5703125" style="41"/>
    <col min="1018" max="16384" width="11.5703125" style="44"/>
  </cols>
  <sheetData>
    <row r="1" spans="2:1025" ht="9" customHeight="1" thickBot="1" x14ac:dyDescent="0.25"/>
    <row r="2" spans="2:1025" ht="30" customHeight="1" thickBot="1" x14ac:dyDescent="0.25">
      <c r="B2" s="89" t="s">
        <v>196</v>
      </c>
      <c r="C2" s="90"/>
      <c r="D2" s="90"/>
      <c r="E2" s="90"/>
      <c r="F2" s="90"/>
      <c r="G2" s="90"/>
      <c r="H2" s="90"/>
      <c r="I2" s="90"/>
      <c r="J2" s="90"/>
      <c r="K2" s="91"/>
      <c r="L2" s="43"/>
      <c r="N2" s="93" t="s">
        <v>174</v>
      </c>
      <c r="O2" s="94"/>
      <c r="P2" s="95"/>
      <c r="Q2" s="96"/>
      <c r="T2" s="22" t="s">
        <v>179</v>
      </c>
      <c r="U2" s="97"/>
      <c r="V2" s="97"/>
      <c r="W2" s="97"/>
    </row>
    <row r="3" spans="2:1025" ht="15" x14ac:dyDescent="0.2">
      <c r="B3" s="23"/>
      <c r="M3" s="45"/>
      <c r="AA3" s="44"/>
      <c r="AB3" s="44"/>
      <c r="AC3" s="44"/>
      <c r="AD3" s="44"/>
      <c r="AE3" s="44"/>
      <c r="AF3" s="44"/>
    </row>
    <row r="4" spans="2:1025" ht="30" customHeight="1" x14ac:dyDescent="0.2">
      <c r="B4" s="104" t="s">
        <v>20</v>
      </c>
      <c r="C4" s="104"/>
      <c r="D4" s="104"/>
      <c r="E4" s="104"/>
      <c r="G4" s="45"/>
      <c r="H4" s="104" t="s">
        <v>21</v>
      </c>
      <c r="I4" s="104"/>
      <c r="J4" s="104"/>
      <c r="K4" s="104"/>
      <c r="M4" s="24"/>
      <c r="N4" s="104" t="s">
        <v>22</v>
      </c>
      <c r="O4" s="104"/>
      <c r="P4" s="104"/>
      <c r="Q4" s="104"/>
      <c r="S4" s="45"/>
      <c r="T4" s="104" t="s">
        <v>23</v>
      </c>
      <c r="U4" s="104"/>
      <c r="V4" s="104"/>
      <c r="W4" s="104"/>
      <c r="Y4" s="45"/>
      <c r="AA4" s="25" t="s">
        <v>147</v>
      </c>
      <c r="AB4" s="62" t="s">
        <v>151</v>
      </c>
      <c r="AC4" s="62" t="s">
        <v>152</v>
      </c>
      <c r="AD4" s="62" t="s">
        <v>180</v>
      </c>
      <c r="AE4" s="62" t="s">
        <v>24</v>
      </c>
      <c r="AF4" s="63" t="s">
        <v>25</v>
      </c>
    </row>
    <row r="5" spans="2:1025" s="23" customFormat="1" ht="24.95" customHeight="1" x14ac:dyDescent="0.2">
      <c r="B5" s="49" t="s">
        <v>0</v>
      </c>
      <c r="C5" s="49" t="s">
        <v>1</v>
      </c>
      <c r="D5" s="28" t="s">
        <v>150</v>
      </c>
      <c r="E5" s="49" t="s">
        <v>2</v>
      </c>
      <c r="F5" s="29"/>
      <c r="G5" s="24"/>
      <c r="H5" s="49" t="s">
        <v>0</v>
      </c>
      <c r="I5" s="49" t="s">
        <v>1</v>
      </c>
      <c r="J5" s="28" t="s">
        <v>150</v>
      </c>
      <c r="K5" s="49" t="s">
        <v>2</v>
      </c>
      <c r="L5" s="29"/>
      <c r="M5" s="45"/>
      <c r="N5" s="49" t="s">
        <v>0</v>
      </c>
      <c r="O5" s="49" t="s">
        <v>1</v>
      </c>
      <c r="P5" s="28" t="s">
        <v>150</v>
      </c>
      <c r="Q5" s="49" t="s">
        <v>2</v>
      </c>
      <c r="R5" s="29"/>
      <c r="S5" s="24"/>
      <c r="T5" s="49" t="s">
        <v>0</v>
      </c>
      <c r="U5" s="49" t="s">
        <v>1</v>
      </c>
      <c r="V5" s="28" t="s">
        <v>150</v>
      </c>
      <c r="W5" s="49" t="s">
        <v>2</v>
      </c>
      <c r="Y5" s="24"/>
      <c r="AA5" s="30" t="s">
        <v>26</v>
      </c>
      <c r="AB5" s="31" t="str">
        <f>SI(NB.VIDE(C6:C24)=19;"NON";"OUI")</f>
        <v>NON</v>
      </c>
      <c r="AC5" s="38"/>
      <c r="AD5" s="31" t="str">
        <f>SI(NB.VIDE(C6:C24)=19;0;NB.SI(D6:D24;"ü"))&amp;"/"&amp;19</f>
        <v>0/19</v>
      </c>
      <c r="AE5" s="32">
        <f>SI(NB.VIDE(C6:C24)=19;0;NB.SI(D6:D24;"ü"))/19</f>
        <v>0</v>
      </c>
      <c r="AF5" s="33" t="str">
        <f>SI(AE5&gt;=0,8;"«";"¶")</f>
        <v>¶</v>
      </c>
      <c r="AMD5" s="44"/>
      <c r="AME5" s="44"/>
      <c r="AMF5" s="44"/>
      <c r="AMG5" s="44"/>
      <c r="AMH5" s="44"/>
      <c r="AMI5" s="44"/>
      <c r="AMJ5" s="44"/>
      <c r="AMK5" s="44"/>
    </row>
    <row r="6" spans="2:1025" ht="24.95" customHeight="1" x14ac:dyDescent="0.2">
      <c r="B6" s="49">
        <v>1</v>
      </c>
      <c r="C6" s="34" t="str">
        <f>SIERREUR(SI($P$2="";""; INDEX(Tableau4[[Réponse 1]:[Réponse 19]];EQUIV($P$2&amp;" Vert "&amp;"1";Tableau4[Prénom Nom Série Fiche];0);B6));"")</f>
        <v/>
      </c>
      <c r="D6" s="13" t="str">
        <f t="shared" ref="D6:D24" si="0">SI(C6="";"";SI(C6=INDEX(Vert_1_réponses;B6);"ü";"L"))</f>
        <v/>
      </c>
      <c r="E6" s="34" t="s">
        <v>5</v>
      </c>
      <c r="F6" s="42" t="str">
        <f t="shared" ref="F6:F24" si="1">INDEX(Vert_1_réponses;B6)</f>
        <v>B</v>
      </c>
      <c r="G6" s="45"/>
      <c r="H6" s="49">
        <v>1</v>
      </c>
      <c r="I6" s="34" t="str">
        <f>SIERREUR(SI($P$2="";""; INDEX(Tableau4[[Réponse 1]:[Réponse 19]];EQUIV($P$2&amp;" Vert "&amp;"2";Tableau4[Prénom Nom Série Fiche];0);H6));"")</f>
        <v/>
      </c>
      <c r="J6" s="13" t="str">
        <f t="shared" ref="J6:J24" si="2">SI(I6="";"";SI(I6=INDEX(Vert_2_réponses;H6);"ü";"L"))</f>
        <v/>
      </c>
      <c r="K6" s="34" t="s">
        <v>5</v>
      </c>
      <c r="L6" s="42" t="str">
        <f t="shared" ref="L6:L24" si="3">INDEX(Vert_2_réponses;H6)</f>
        <v>B</v>
      </c>
      <c r="M6" s="45"/>
      <c r="N6" s="49">
        <v>1</v>
      </c>
      <c r="O6" s="34" t="str">
        <f>SIERREUR(SI($P$2="";""; INDEX(Tableau4[[Réponse 1]:[Réponse 19]];EQUIV($P$2&amp;" Vert "&amp;"3";Tableau4[Prénom Nom Série Fiche];0);N6));"")</f>
        <v/>
      </c>
      <c r="P6" s="13" t="str">
        <f t="shared" ref="P6:P24" si="4">SI(O6="";"";SI(O6=INDEX(Vert_3_réponses;N6);"ü";"L"))</f>
        <v/>
      </c>
      <c r="Q6" s="34" t="s">
        <v>5</v>
      </c>
      <c r="R6" s="42" t="str">
        <f t="shared" ref="R6:R24" si="5">INDEX(Vert_3_réponses;N6)</f>
        <v>B</v>
      </c>
      <c r="S6" s="45"/>
      <c r="T6" s="49">
        <v>1</v>
      </c>
      <c r="U6" s="34" t="str">
        <f>SIERREUR(SI($P$2="";""; INDEX(Tableau4[[Réponse 1]:[Réponse 19]];EQUIV($P$2&amp;" Vert "&amp;"4";Tableau4[Prénom Nom Série Fiche];0);T6));"")</f>
        <v/>
      </c>
      <c r="V6" s="13" t="str">
        <f t="shared" ref="V6:V24" si="6">SI(U6="";"";SI(U6=INDEX(Vert_4_réponses;T6);"ü";"L"))</f>
        <v/>
      </c>
      <c r="W6" s="34" t="s">
        <v>5</v>
      </c>
      <c r="X6" s="42" t="str">
        <f t="shared" ref="X6:X24" si="7">INDEX(Vert_4_réponses;T6)</f>
        <v>C</v>
      </c>
      <c r="Y6" s="45"/>
      <c r="AA6" s="30" t="s">
        <v>29</v>
      </c>
      <c r="AB6" s="31" t="str">
        <f>SI(NB.VIDE(I6:I24)=19;"NON";"OUI")</f>
        <v>NON</v>
      </c>
      <c r="AC6" s="39"/>
      <c r="AD6" s="31" t="str">
        <f>SI(NB.VIDE(I6:I24)=19;0;NB.SI(J6:J24;"ü"))&amp;"/"&amp;19</f>
        <v>0/19</v>
      </c>
      <c r="AE6" s="32">
        <f>SI(NB.VIDE(I6:I24)=19;0;NB.SI(J6:J24;"ü"))/19</f>
        <v>0</v>
      </c>
      <c r="AF6" s="33" t="str">
        <f t="shared" ref="AF6:AF12" si="8">SI(AE6&gt;=0,8;"«";"¶")</f>
        <v>¶</v>
      </c>
    </row>
    <row r="7" spans="2:1025" ht="24.95" customHeight="1" x14ac:dyDescent="0.2">
      <c r="B7" s="49" t="s">
        <v>3</v>
      </c>
      <c r="C7" s="34" t="str">
        <f>SIERREUR(SI($P$2="";""; INDEX(Tableau4[[Réponse 1]:[Réponse 19]];EQUIV($P$2&amp;" Vert "&amp;"1";Tableau4[Prénom Nom Série Fiche];0);B7));"")</f>
        <v/>
      </c>
      <c r="D7" s="13" t="str">
        <f t="shared" si="0"/>
        <v/>
      </c>
      <c r="E7" s="34" t="s">
        <v>5</v>
      </c>
      <c r="F7" s="42" t="str">
        <f t="shared" si="1"/>
        <v>B</v>
      </c>
      <c r="G7" s="45"/>
      <c r="H7" s="49" t="s">
        <v>3</v>
      </c>
      <c r="I7" s="34" t="str">
        <f>SIERREUR(SI($P$2="";""; INDEX(Tableau4[[Réponse 1]:[Réponse 19]];EQUIV($P$2&amp;" Vert "&amp;"2";Tableau4[Prénom Nom Série Fiche];0);H7));"")</f>
        <v/>
      </c>
      <c r="J7" s="13" t="str">
        <f t="shared" si="2"/>
        <v/>
      </c>
      <c r="K7" s="34" t="s">
        <v>5</v>
      </c>
      <c r="L7" s="42" t="str">
        <f t="shared" si="3"/>
        <v>C</v>
      </c>
      <c r="M7" s="45"/>
      <c r="N7" s="49" t="s">
        <v>3</v>
      </c>
      <c r="O7" s="34" t="str">
        <f>SIERREUR(SI($P$2="";""; INDEX(Tableau4[[Réponse 1]:[Réponse 19]];EQUIV($P$2&amp;" Vert "&amp;"3";Tableau4[Prénom Nom Série Fiche];0);N7));"")</f>
        <v/>
      </c>
      <c r="P7" s="13" t="str">
        <f t="shared" si="4"/>
        <v/>
      </c>
      <c r="Q7" s="34" t="s">
        <v>5</v>
      </c>
      <c r="R7" s="42" t="str">
        <f t="shared" si="5"/>
        <v>A</v>
      </c>
      <c r="S7" s="45"/>
      <c r="T7" s="49" t="s">
        <v>3</v>
      </c>
      <c r="U7" s="34" t="str">
        <f>SIERREUR(SI($P$2="";""; INDEX(Tableau4[[Réponse 1]:[Réponse 19]];EQUIV($P$2&amp;" Vert "&amp;"4";Tableau4[Prénom Nom Série Fiche];0);T7));"")</f>
        <v/>
      </c>
      <c r="V7" s="13" t="str">
        <f t="shared" si="6"/>
        <v/>
      </c>
      <c r="W7" s="34" t="s">
        <v>5</v>
      </c>
      <c r="X7" s="42" t="str">
        <f t="shared" si="7"/>
        <v>A</v>
      </c>
      <c r="Y7" s="45"/>
      <c r="AA7" s="30" t="s">
        <v>31</v>
      </c>
      <c r="AB7" s="31" t="str">
        <f>SI(NB.VIDE(O6:O24)=19;"NON";"OUI")</f>
        <v>NON</v>
      </c>
      <c r="AC7" s="39"/>
      <c r="AD7" s="31" t="str">
        <f>SI(NB.VIDE(O6:O24)=19;0;NB.SI(P6:P24;"ü"))&amp;"/"&amp;19</f>
        <v>0/19</v>
      </c>
      <c r="AE7" s="32">
        <f>SI(NB.VIDE(O6:O24)=19;0;NB.SI(P6:P24;"ü"))/19</f>
        <v>0</v>
      </c>
      <c r="AF7" s="33" t="str">
        <f t="shared" si="8"/>
        <v>¶</v>
      </c>
    </row>
    <row r="8" spans="2:1025" ht="24.95" customHeight="1" x14ac:dyDescent="0.2">
      <c r="B8" s="49" t="s">
        <v>4</v>
      </c>
      <c r="C8" s="34" t="str">
        <f>SIERREUR(SI($P$2="";""; INDEX(Tableau4[[Réponse 1]:[Réponse 19]];EQUIV($P$2&amp;" Vert "&amp;"1";Tableau4[Prénom Nom Série Fiche];0);B8));"")</f>
        <v/>
      </c>
      <c r="D8" s="13" t="str">
        <f t="shared" si="0"/>
        <v/>
      </c>
      <c r="E8" s="35" t="s">
        <v>5</v>
      </c>
      <c r="F8" s="42" t="str">
        <f t="shared" si="1"/>
        <v>A</v>
      </c>
      <c r="G8" s="45"/>
      <c r="H8" s="49" t="s">
        <v>4</v>
      </c>
      <c r="I8" s="34" t="str">
        <f>SIERREUR(SI($P$2="";""; INDEX(Tableau4[[Réponse 1]:[Réponse 19]];EQUIV($P$2&amp;" Vert "&amp;"2";Tableau4[Prénom Nom Série Fiche];0);H8));"")</f>
        <v/>
      </c>
      <c r="J8" s="13" t="str">
        <f t="shared" si="2"/>
        <v/>
      </c>
      <c r="K8" s="35" t="s">
        <v>5</v>
      </c>
      <c r="L8" s="42" t="str">
        <f t="shared" si="3"/>
        <v>A</v>
      </c>
      <c r="M8" s="45"/>
      <c r="N8" s="49" t="s">
        <v>4</v>
      </c>
      <c r="O8" s="34" t="str">
        <f>SIERREUR(SI($P$2="";""; INDEX(Tableau4[[Réponse 1]:[Réponse 19]];EQUIV($P$2&amp;" Vert "&amp;"3";Tableau4[Prénom Nom Série Fiche];0);N8));"")</f>
        <v/>
      </c>
      <c r="P8" s="13" t="str">
        <f t="shared" si="4"/>
        <v/>
      </c>
      <c r="Q8" s="35" t="s">
        <v>5</v>
      </c>
      <c r="R8" s="42" t="str">
        <f t="shared" si="5"/>
        <v>B</v>
      </c>
      <c r="S8" s="45"/>
      <c r="T8" s="49" t="s">
        <v>4</v>
      </c>
      <c r="U8" s="34" t="str">
        <f>SIERREUR(SI($P$2="";""; INDEX(Tableau4[[Réponse 1]:[Réponse 19]];EQUIV($P$2&amp;" Vert "&amp;"4";Tableau4[Prénom Nom Série Fiche];0);T8));"")</f>
        <v/>
      </c>
      <c r="V8" s="13" t="str">
        <f t="shared" si="6"/>
        <v/>
      </c>
      <c r="W8" s="35" t="s">
        <v>5</v>
      </c>
      <c r="X8" s="42" t="str">
        <f t="shared" si="7"/>
        <v>C</v>
      </c>
      <c r="Y8" s="45"/>
      <c r="AA8" s="36" t="s">
        <v>32</v>
      </c>
      <c r="AB8" s="31" t="str">
        <f>SI(NB.VIDE(U6:U24)=19;"NON";"OUI")</f>
        <v>NON</v>
      </c>
      <c r="AC8" s="39"/>
      <c r="AD8" s="31" t="str">
        <f>SI(NB.VIDE(U6:U24)=19;0;NB.SI(V6:V24;"ü"))&amp;"/"&amp;19</f>
        <v>0/19</v>
      </c>
      <c r="AE8" s="32">
        <f>SI(NB.VIDE(U6:U24)=19;0;NB.SI(V6:V24;"ü"))/19</f>
        <v>0</v>
      </c>
      <c r="AF8" s="33" t="str">
        <f t="shared" si="8"/>
        <v>¶</v>
      </c>
    </row>
    <row r="9" spans="2:1025" ht="24.95" customHeight="1" x14ac:dyDescent="0.2">
      <c r="B9" s="49" t="s">
        <v>6</v>
      </c>
      <c r="C9" s="34" t="str">
        <f>SIERREUR(SI($P$2="";""; INDEX(Tableau4[[Réponse 1]:[Réponse 19]];EQUIV($P$2&amp;" Vert "&amp;"1";Tableau4[Prénom Nom Série Fiche];0);B9));"")</f>
        <v/>
      </c>
      <c r="D9" s="13" t="str">
        <f t="shared" si="0"/>
        <v/>
      </c>
      <c r="E9" s="35" t="s">
        <v>5</v>
      </c>
      <c r="F9" s="42" t="str">
        <f t="shared" si="1"/>
        <v>B</v>
      </c>
      <c r="G9" s="45"/>
      <c r="H9" s="49" t="s">
        <v>6</v>
      </c>
      <c r="I9" s="34" t="str">
        <f>SIERREUR(SI($P$2="";""; INDEX(Tableau4[[Réponse 1]:[Réponse 19]];EQUIV($P$2&amp;" Vert "&amp;"2";Tableau4[Prénom Nom Série Fiche];0);H9));"")</f>
        <v/>
      </c>
      <c r="J9" s="13" t="str">
        <f t="shared" si="2"/>
        <v/>
      </c>
      <c r="K9" s="35" t="s">
        <v>5</v>
      </c>
      <c r="L9" s="42" t="str">
        <f t="shared" si="3"/>
        <v>C</v>
      </c>
      <c r="M9" s="45"/>
      <c r="N9" s="49" t="s">
        <v>6</v>
      </c>
      <c r="O9" s="34" t="str">
        <f>SIERREUR(SI($P$2="";""; INDEX(Tableau4[[Réponse 1]:[Réponse 19]];EQUIV($P$2&amp;" Vert "&amp;"3";Tableau4[Prénom Nom Série Fiche];0);N9));"")</f>
        <v/>
      </c>
      <c r="P9" s="13" t="str">
        <f t="shared" si="4"/>
        <v/>
      </c>
      <c r="Q9" s="35" t="s">
        <v>5</v>
      </c>
      <c r="R9" s="42" t="str">
        <f t="shared" si="5"/>
        <v>A</v>
      </c>
      <c r="S9" s="45"/>
      <c r="T9" s="49" t="s">
        <v>6</v>
      </c>
      <c r="U9" s="34" t="str">
        <f>SIERREUR(SI($P$2="";""; INDEX(Tableau4[[Réponse 1]:[Réponse 19]];EQUIV($P$2&amp;" Vert "&amp;"4";Tableau4[Prénom Nom Série Fiche];0);T9));"")</f>
        <v/>
      </c>
      <c r="V9" s="13" t="str">
        <f t="shared" si="6"/>
        <v/>
      </c>
      <c r="W9" s="35" t="s">
        <v>5</v>
      </c>
      <c r="X9" s="42" t="str">
        <f t="shared" si="7"/>
        <v>B</v>
      </c>
      <c r="Y9" s="45"/>
      <c r="AA9" s="30" t="s">
        <v>33</v>
      </c>
      <c r="AB9" s="31" t="str">
        <f>SI(NB.VIDE(C31:C49)=19;"NON";"OUI")</f>
        <v>NON</v>
      </c>
      <c r="AC9" s="39"/>
      <c r="AD9" s="31" t="str">
        <f>SI(NB.VIDE(C31:C49)=19;0;NB.SI(D31:D49;"ü"))&amp;"/"&amp;19</f>
        <v>0/19</v>
      </c>
      <c r="AE9" s="32">
        <f>SI(NB.VIDE(C31:C49)=19;0;NB.SI(D31:D49;"ü"))/19</f>
        <v>0</v>
      </c>
      <c r="AF9" s="33" t="str">
        <f t="shared" si="8"/>
        <v>¶</v>
      </c>
    </row>
    <row r="10" spans="2:1025" ht="24.95" customHeight="1" x14ac:dyDescent="0.2">
      <c r="B10" s="49" t="s">
        <v>7</v>
      </c>
      <c r="C10" s="34" t="str">
        <f>SIERREUR(SI($P$2="";""; INDEX(Tableau4[[Réponse 1]:[Réponse 19]];EQUIV($P$2&amp;" Vert "&amp;"1";Tableau4[Prénom Nom Série Fiche];0);B10));"")</f>
        <v/>
      </c>
      <c r="D10" s="13" t="str">
        <f t="shared" si="0"/>
        <v/>
      </c>
      <c r="E10" s="35" t="s">
        <v>5</v>
      </c>
      <c r="F10" s="42" t="str">
        <f t="shared" si="1"/>
        <v>C</v>
      </c>
      <c r="G10" s="45"/>
      <c r="H10" s="49" t="s">
        <v>7</v>
      </c>
      <c r="I10" s="34" t="str">
        <f>SIERREUR(SI($P$2="";""; INDEX(Tableau4[[Réponse 1]:[Réponse 19]];EQUIV($P$2&amp;" Vert "&amp;"2";Tableau4[Prénom Nom Série Fiche];0);H10));"")</f>
        <v/>
      </c>
      <c r="J10" s="13" t="str">
        <f t="shared" si="2"/>
        <v/>
      </c>
      <c r="K10" s="35" t="s">
        <v>5</v>
      </c>
      <c r="L10" s="42" t="str">
        <f t="shared" si="3"/>
        <v>C</v>
      </c>
      <c r="M10" s="45"/>
      <c r="N10" s="49" t="s">
        <v>7</v>
      </c>
      <c r="O10" s="34" t="str">
        <f>SIERREUR(SI($P$2="";""; INDEX(Tableau4[[Réponse 1]:[Réponse 19]];EQUIV($P$2&amp;" Vert "&amp;"3";Tableau4[Prénom Nom Série Fiche];0);N10));"")</f>
        <v/>
      </c>
      <c r="P10" s="13" t="str">
        <f t="shared" si="4"/>
        <v/>
      </c>
      <c r="Q10" s="35" t="s">
        <v>5</v>
      </c>
      <c r="R10" s="42" t="str">
        <f t="shared" si="5"/>
        <v>A</v>
      </c>
      <c r="S10" s="45"/>
      <c r="T10" s="49" t="s">
        <v>7</v>
      </c>
      <c r="U10" s="34" t="str">
        <f>SIERREUR(SI($P$2="";""; INDEX(Tableau4[[Réponse 1]:[Réponse 19]];EQUIV($P$2&amp;" Vert "&amp;"4";Tableau4[Prénom Nom Série Fiche];0);T10));"")</f>
        <v/>
      </c>
      <c r="V10" s="13" t="str">
        <f t="shared" si="6"/>
        <v/>
      </c>
      <c r="W10" s="35" t="s">
        <v>5</v>
      </c>
      <c r="X10" s="42" t="str">
        <f t="shared" si="7"/>
        <v>A</v>
      </c>
      <c r="Y10" s="45"/>
      <c r="AA10" s="30" t="s">
        <v>34</v>
      </c>
      <c r="AB10" s="31" t="str">
        <f>SI(NB.VIDE(I31:I49)=19;"NON";"OUI")</f>
        <v>NON</v>
      </c>
      <c r="AC10" s="39"/>
      <c r="AD10" s="31" t="str">
        <f>SI(NB.VIDE(I31:I49)=19;0;NB.SI(J31:J49;"ü"))&amp;"/"&amp;19</f>
        <v>0/19</v>
      </c>
      <c r="AE10" s="32">
        <f>SI(NB.VIDE(I31:I49)=19;0;NB.SI(J31:J49;"ü"))/19</f>
        <v>0</v>
      </c>
      <c r="AF10" s="33" t="str">
        <f t="shared" si="8"/>
        <v>¶</v>
      </c>
    </row>
    <row r="11" spans="2:1025" ht="24.95" customHeight="1" x14ac:dyDescent="0.2">
      <c r="B11" s="49" t="s">
        <v>8</v>
      </c>
      <c r="C11" s="34" t="str">
        <f>SIERREUR(SI($P$2="";""; INDEX(Tableau4[[Réponse 1]:[Réponse 19]];EQUIV($P$2&amp;" Vert "&amp;"1";Tableau4[Prénom Nom Série Fiche];0);B11));"")</f>
        <v/>
      </c>
      <c r="D11" s="13" t="str">
        <f t="shared" si="0"/>
        <v/>
      </c>
      <c r="E11" s="35" t="s">
        <v>5</v>
      </c>
      <c r="F11" s="42" t="str">
        <f t="shared" si="1"/>
        <v>C</v>
      </c>
      <c r="G11" s="45"/>
      <c r="H11" s="49" t="s">
        <v>8</v>
      </c>
      <c r="I11" s="34" t="str">
        <f>SIERREUR(SI($P$2="";""; INDEX(Tableau4[[Réponse 1]:[Réponse 19]];EQUIV($P$2&amp;" Vert "&amp;"2";Tableau4[Prénom Nom Série Fiche];0);H11));"")</f>
        <v/>
      </c>
      <c r="J11" s="13" t="str">
        <f t="shared" si="2"/>
        <v/>
      </c>
      <c r="K11" s="35" t="s">
        <v>5</v>
      </c>
      <c r="L11" s="42" t="str">
        <f t="shared" si="3"/>
        <v>B</v>
      </c>
      <c r="M11" s="45"/>
      <c r="N11" s="49" t="s">
        <v>8</v>
      </c>
      <c r="O11" s="34" t="str">
        <f>SIERREUR(SI($P$2="";""; INDEX(Tableau4[[Réponse 1]:[Réponse 19]];EQUIV($P$2&amp;" Vert "&amp;"3";Tableau4[Prénom Nom Série Fiche];0);N11));"")</f>
        <v/>
      </c>
      <c r="P11" s="13" t="str">
        <f t="shared" si="4"/>
        <v/>
      </c>
      <c r="Q11" s="35" t="s">
        <v>5</v>
      </c>
      <c r="R11" s="42" t="str">
        <f t="shared" si="5"/>
        <v>B</v>
      </c>
      <c r="S11" s="45"/>
      <c r="T11" s="49" t="s">
        <v>8</v>
      </c>
      <c r="U11" s="34" t="str">
        <f>SIERREUR(SI($P$2="";""; INDEX(Tableau4[[Réponse 1]:[Réponse 19]];EQUIV($P$2&amp;" Vert "&amp;"4";Tableau4[Prénom Nom Série Fiche];0);T11));"")</f>
        <v/>
      </c>
      <c r="V11" s="13" t="str">
        <f t="shared" si="6"/>
        <v/>
      </c>
      <c r="W11" s="35" t="s">
        <v>5</v>
      </c>
      <c r="X11" s="42" t="str">
        <f t="shared" si="7"/>
        <v>B</v>
      </c>
      <c r="Y11" s="45"/>
      <c r="AA11" s="30" t="s">
        <v>35</v>
      </c>
      <c r="AB11" s="31" t="str">
        <f>SI(NB.VIDE(O31:O49)=19;"NON";"OUI")</f>
        <v>NON</v>
      </c>
      <c r="AC11" s="39"/>
      <c r="AD11" s="31" t="str">
        <f>SI(NB.VIDE(O31:O49)=19;0;NB.SI(P31:P49;"ü"))&amp;"/"&amp;19</f>
        <v>0/19</v>
      </c>
      <c r="AE11" s="32">
        <f>SI(NB.VIDE(O31:O49)=19;0;NB.SI(P31:P49;"ü"))/19</f>
        <v>0</v>
      </c>
      <c r="AF11" s="33" t="str">
        <f t="shared" si="8"/>
        <v>¶</v>
      </c>
    </row>
    <row r="12" spans="2:1025" ht="24.95" customHeight="1" x14ac:dyDescent="0.2">
      <c r="B12" s="49" t="s">
        <v>9</v>
      </c>
      <c r="C12" s="34" t="str">
        <f>SIERREUR(SI($P$2="";""; INDEX(Tableau4[[Réponse 1]:[Réponse 19]];EQUIV($P$2&amp;" Vert "&amp;"1";Tableau4[Prénom Nom Série Fiche];0);B12));"")</f>
        <v/>
      </c>
      <c r="D12" s="13" t="str">
        <f t="shared" si="0"/>
        <v/>
      </c>
      <c r="E12" s="35" t="s">
        <v>5</v>
      </c>
      <c r="F12" s="42" t="str">
        <f t="shared" si="1"/>
        <v>C</v>
      </c>
      <c r="G12" s="45"/>
      <c r="H12" s="49" t="s">
        <v>9</v>
      </c>
      <c r="I12" s="34" t="str">
        <f>SIERREUR(SI($P$2="";""; INDEX(Tableau4[[Réponse 1]:[Réponse 19]];EQUIV($P$2&amp;" Vert "&amp;"2";Tableau4[Prénom Nom Série Fiche];0);H12));"")</f>
        <v/>
      </c>
      <c r="J12" s="13" t="str">
        <f t="shared" si="2"/>
        <v/>
      </c>
      <c r="K12" s="35" t="s">
        <v>5</v>
      </c>
      <c r="L12" s="42" t="str">
        <f t="shared" si="3"/>
        <v>A</v>
      </c>
      <c r="M12" s="45"/>
      <c r="N12" s="49" t="s">
        <v>9</v>
      </c>
      <c r="O12" s="34" t="str">
        <f>SIERREUR(SI($P$2="";""; INDEX(Tableau4[[Réponse 1]:[Réponse 19]];EQUIV($P$2&amp;" Vert "&amp;"3";Tableau4[Prénom Nom Série Fiche];0);N12));"")</f>
        <v/>
      </c>
      <c r="P12" s="13" t="str">
        <f t="shared" si="4"/>
        <v/>
      </c>
      <c r="Q12" s="35" t="s">
        <v>5</v>
      </c>
      <c r="R12" s="42" t="str">
        <f t="shared" si="5"/>
        <v>B</v>
      </c>
      <c r="S12" s="45"/>
      <c r="T12" s="49" t="s">
        <v>9</v>
      </c>
      <c r="U12" s="34" t="str">
        <f>SIERREUR(SI($P$2="";""; INDEX(Tableau4[[Réponse 1]:[Réponse 19]];EQUIV($P$2&amp;" Vert "&amp;"4";Tableau4[Prénom Nom Série Fiche];0);T12));"")</f>
        <v/>
      </c>
      <c r="V12" s="13" t="str">
        <f t="shared" si="6"/>
        <v/>
      </c>
      <c r="W12" s="35" t="s">
        <v>5</v>
      </c>
      <c r="X12" s="42" t="str">
        <f t="shared" si="7"/>
        <v>B</v>
      </c>
      <c r="Y12" s="45"/>
      <c r="AA12" s="30" t="s">
        <v>36</v>
      </c>
      <c r="AB12" s="31" t="str">
        <f>SI(NB.VIDE(U31:U49)=19;"NON";"OUI")</f>
        <v>NON</v>
      </c>
      <c r="AC12" s="39"/>
      <c r="AD12" s="31" t="str">
        <f>SI(NB.VIDE(U31:U49)=19;0;NB.SI(V31:V49;"ü"))&amp;"/"&amp;19</f>
        <v>0/19</v>
      </c>
      <c r="AE12" s="32">
        <f>SI(NB.VIDE(U31:U49)=19;0;NB.SI(V31:V49;"ü"))/19</f>
        <v>0</v>
      </c>
      <c r="AF12" s="33" t="str">
        <f t="shared" si="8"/>
        <v>¶</v>
      </c>
    </row>
    <row r="13" spans="2:1025" ht="24.95" customHeight="1" x14ac:dyDescent="0.2">
      <c r="B13" s="49" t="s">
        <v>10</v>
      </c>
      <c r="C13" s="34" t="str">
        <f>SIERREUR(SI($P$2="";""; INDEX(Tableau4[[Réponse 1]:[Réponse 19]];EQUIV($P$2&amp;" Vert "&amp;"1";Tableau4[Prénom Nom Série Fiche];0);B13));"")</f>
        <v/>
      </c>
      <c r="D13" s="13" t="str">
        <f t="shared" si="0"/>
        <v/>
      </c>
      <c r="E13" s="35" t="s">
        <v>5</v>
      </c>
      <c r="F13" s="42" t="str">
        <f t="shared" si="1"/>
        <v>B</v>
      </c>
      <c r="G13" s="45"/>
      <c r="H13" s="49" t="s">
        <v>10</v>
      </c>
      <c r="I13" s="34" t="str">
        <f>SIERREUR(SI($P$2="";""; INDEX(Tableau4[[Réponse 1]:[Réponse 19]];EQUIV($P$2&amp;" Vert "&amp;"2";Tableau4[Prénom Nom Série Fiche];0);H13));"")</f>
        <v/>
      </c>
      <c r="J13" s="13" t="str">
        <f t="shared" si="2"/>
        <v/>
      </c>
      <c r="K13" s="35" t="s">
        <v>5</v>
      </c>
      <c r="L13" s="42" t="str">
        <f t="shared" si="3"/>
        <v>C</v>
      </c>
      <c r="M13" s="45"/>
      <c r="N13" s="49" t="s">
        <v>10</v>
      </c>
      <c r="O13" s="34" t="str">
        <f>SIERREUR(SI($P$2="";""; INDEX(Tableau4[[Réponse 1]:[Réponse 19]];EQUIV($P$2&amp;" Vert "&amp;"3";Tableau4[Prénom Nom Série Fiche];0);N13));"")</f>
        <v/>
      </c>
      <c r="P13" s="13" t="str">
        <f t="shared" si="4"/>
        <v/>
      </c>
      <c r="Q13" s="35" t="s">
        <v>5</v>
      </c>
      <c r="R13" s="42" t="str">
        <f t="shared" si="5"/>
        <v>B</v>
      </c>
      <c r="S13" s="45"/>
      <c r="T13" s="49" t="s">
        <v>10</v>
      </c>
      <c r="U13" s="34" t="str">
        <f>SIERREUR(SI($P$2="";""; INDEX(Tableau4[[Réponse 1]:[Réponse 19]];EQUIV($P$2&amp;" Vert "&amp;"4";Tableau4[Prénom Nom Série Fiche];0);T13));"")</f>
        <v/>
      </c>
      <c r="V13" s="13" t="str">
        <f t="shared" si="6"/>
        <v/>
      </c>
      <c r="W13" s="35" t="s">
        <v>5</v>
      </c>
      <c r="X13" s="42" t="str">
        <f t="shared" si="7"/>
        <v>C</v>
      </c>
      <c r="Y13" s="45"/>
      <c r="AB13" s="42"/>
    </row>
    <row r="14" spans="2:1025" ht="24.95" customHeight="1" x14ac:dyDescent="0.2">
      <c r="B14" s="49" t="s">
        <v>11</v>
      </c>
      <c r="C14" s="34" t="str">
        <f>SIERREUR(SI($P$2="";""; INDEX(Tableau4[[Réponse 1]:[Réponse 19]];EQUIV($P$2&amp;" Vert "&amp;"1";Tableau4[Prénom Nom Série Fiche];0);B14));"")</f>
        <v/>
      </c>
      <c r="D14" s="13" t="str">
        <f t="shared" si="0"/>
        <v/>
      </c>
      <c r="E14" s="35" t="s">
        <v>5</v>
      </c>
      <c r="F14" s="42" t="str">
        <f t="shared" si="1"/>
        <v>C</v>
      </c>
      <c r="G14" s="45"/>
      <c r="H14" s="49" t="s">
        <v>11</v>
      </c>
      <c r="I14" s="34" t="str">
        <f>SIERREUR(SI($P$2="";""; INDEX(Tableau4[[Réponse 1]:[Réponse 19]];EQUIV($P$2&amp;" Vert "&amp;"2";Tableau4[Prénom Nom Série Fiche];0);H14));"")</f>
        <v/>
      </c>
      <c r="J14" s="13" t="str">
        <f t="shared" si="2"/>
        <v/>
      </c>
      <c r="K14" s="35" t="s">
        <v>5</v>
      </c>
      <c r="L14" s="42" t="str">
        <f t="shared" si="3"/>
        <v>A</v>
      </c>
      <c r="M14" s="45"/>
      <c r="N14" s="49" t="s">
        <v>11</v>
      </c>
      <c r="O14" s="34" t="str">
        <f>SIERREUR(SI($P$2="";""; INDEX(Tableau4[[Réponse 1]:[Réponse 19]];EQUIV($P$2&amp;" Vert "&amp;"3";Tableau4[Prénom Nom Série Fiche];0);N14));"")</f>
        <v/>
      </c>
      <c r="P14" s="13" t="str">
        <f t="shared" si="4"/>
        <v/>
      </c>
      <c r="Q14" s="35" t="s">
        <v>5</v>
      </c>
      <c r="R14" s="42" t="str">
        <f t="shared" si="5"/>
        <v>C</v>
      </c>
      <c r="S14" s="45"/>
      <c r="T14" s="49" t="s">
        <v>11</v>
      </c>
      <c r="U14" s="34" t="str">
        <f>SIERREUR(SI($P$2="";""; INDEX(Tableau4[[Réponse 1]:[Réponse 19]];EQUIV($P$2&amp;" Vert "&amp;"4";Tableau4[Prénom Nom Série Fiche];0);T14));"")</f>
        <v/>
      </c>
      <c r="V14" s="13" t="str">
        <f t="shared" si="6"/>
        <v/>
      </c>
      <c r="W14" s="35" t="s">
        <v>5</v>
      </c>
      <c r="X14" s="42" t="str">
        <f t="shared" si="7"/>
        <v>B</v>
      </c>
      <c r="Y14" s="45"/>
      <c r="AA14" s="92" t="s">
        <v>143</v>
      </c>
      <c r="AB14" s="92"/>
      <c r="AC14" s="92"/>
      <c r="AD14" s="92"/>
      <c r="AE14" s="92"/>
      <c r="AF14" s="92"/>
    </row>
    <row r="15" spans="2:1025" ht="24.95" customHeight="1" x14ac:dyDescent="0.2">
      <c r="B15" s="49" t="s">
        <v>12</v>
      </c>
      <c r="C15" s="34" t="str">
        <f>SIERREUR(SI($P$2="";""; INDEX(Tableau4[[Réponse 1]:[Réponse 19]];EQUIV($P$2&amp;" Vert "&amp;"1";Tableau4[Prénom Nom Série Fiche];0);B15));"")</f>
        <v/>
      </c>
      <c r="D15" s="13" t="str">
        <f t="shared" si="0"/>
        <v/>
      </c>
      <c r="E15" s="35" t="s">
        <v>5</v>
      </c>
      <c r="F15" s="42" t="str">
        <f t="shared" si="1"/>
        <v>C</v>
      </c>
      <c r="G15" s="45"/>
      <c r="H15" s="49" t="s">
        <v>12</v>
      </c>
      <c r="I15" s="34" t="str">
        <f>SIERREUR(SI($P$2="";""; INDEX(Tableau4[[Réponse 1]:[Réponse 19]];EQUIV($P$2&amp;" Vert "&amp;"2";Tableau4[Prénom Nom Série Fiche];0);H15));"")</f>
        <v/>
      </c>
      <c r="J15" s="13" t="str">
        <f t="shared" si="2"/>
        <v/>
      </c>
      <c r="K15" s="35" t="s">
        <v>5</v>
      </c>
      <c r="L15" s="42" t="str">
        <f t="shared" si="3"/>
        <v>C</v>
      </c>
      <c r="M15" s="45"/>
      <c r="N15" s="49" t="s">
        <v>12</v>
      </c>
      <c r="O15" s="34" t="str">
        <f>SIERREUR(SI($P$2="";""; INDEX(Tableau4[[Réponse 1]:[Réponse 19]];EQUIV($P$2&amp;" Vert "&amp;"3";Tableau4[Prénom Nom Série Fiche];0);N15));"")</f>
        <v/>
      </c>
      <c r="P15" s="13" t="str">
        <f t="shared" si="4"/>
        <v/>
      </c>
      <c r="Q15" s="35" t="s">
        <v>5</v>
      </c>
      <c r="R15" s="42" t="str">
        <f t="shared" si="5"/>
        <v>A</v>
      </c>
      <c r="S15" s="45"/>
      <c r="T15" s="49" t="s">
        <v>12</v>
      </c>
      <c r="U15" s="34" t="str">
        <f>SIERREUR(SI($P$2="";""; INDEX(Tableau4[[Réponse 1]:[Réponse 19]];EQUIV($P$2&amp;" Vert "&amp;"4";Tableau4[Prénom Nom Série Fiche];0);T15));"")</f>
        <v/>
      </c>
      <c r="V15" s="13" t="str">
        <f t="shared" si="6"/>
        <v/>
      </c>
      <c r="W15" s="35" t="s">
        <v>5</v>
      </c>
      <c r="X15" s="42" t="str">
        <f t="shared" si="7"/>
        <v>A</v>
      </c>
      <c r="Y15" s="45"/>
      <c r="AA15" s="80"/>
      <c r="AB15" s="81"/>
      <c r="AC15" s="81"/>
      <c r="AD15" s="81"/>
      <c r="AE15" s="81"/>
      <c r="AF15" s="82"/>
    </row>
    <row r="16" spans="2:1025" ht="24.95" customHeight="1" x14ac:dyDescent="0.2">
      <c r="B16" s="49" t="s">
        <v>13</v>
      </c>
      <c r="C16" s="34" t="str">
        <f>SIERREUR(SI($P$2="";""; INDEX(Tableau4[[Réponse 1]:[Réponse 19]];EQUIV($P$2&amp;" Vert "&amp;"1";Tableau4[Prénom Nom Série Fiche];0);B16));"")</f>
        <v/>
      </c>
      <c r="D16" s="13" t="str">
        <f t="shared" si="0"/>
        <v/>
      </c>
      <c r="E16" s="49" t="s">
        <v>5</v>
      </c>
      <c r="F16" s="42" t="str">
        <f t="shared" si="1"/>
        <v>A</v>
      </c>
      <c r="G16" s="45"/>
      <c r="H16" s="49" t="s">
        <v>13</v>
      </c>
      <c r="I16" s="34" t="str">
        <f>SIERREUR(SI($P$2="";""; INDEX(Tableau4[[Réponse 1]:[Réponse 19]];EQUIV($P$2&amp;" Vert "&amp;"2";Tableau4[Prénom Nom Série Fiche];0);H16));"")</f>
        <v/>
      </c>
      <c r="J16" s="13" t="str">
        <f t="shared" si="2"/>
        <v/>
      </c>
      <c r="K16" s="49" t="s">
        <v>5</v>
      </c>
      <c r="L16" s="42" t="str">
        <f t="shared" si="3"/>
        <v>C</v>
      </c>
      <c r="M16" s="45"/>
      <c r="N16" s="49" t="s">
        <v>13</v>
      </c>
      <c r="O16" s="34" t="str">
        <f>SIERREUR(SI($P$2="";""; INDEX(Tableau4[[Réponse 1]:[Réponse 19]];EQUIV($P$2&amp;" Vert "&amp;"3";Tableau4[Prénom Nom Série Fiche];0);N16));"")</f>
        <v/>
      </c>
      <c r="P16" s="13" t="str">
        <f t="shared" si="4"/>
        <v/>
      </c>
      <c r="Q16" s="49" t="s">
        <v>5</v>
      </c>
      <c r="R16" s="42" t="str">
        <f t="shared" si="5"/>
        <v>C</v>
      </c>
      <c r="S16" s="45"/>
      <c r="T16" s="49" t="s">
        <v>13</v>
      </c>
      <c r="U16" s="34" t="str">
        <f>SIERREUR(SI($P$2="";""; INDEX(Tableau4[[Réponse 1]:[Réponse 19]];EQUIV($P$2&amp;" Vert "&amp;"4";Tableau4[Prénom Nom Série Fiche];0);T16));"")</f>
        <v/>
      </c>
      <c r="V16" s="13" t="str">
        <f t="shared" si="6"/>
        <v/>
      </c>
      <c r="W16" s="49" t="s">
        <v>5</v>
      </c>
      <c r="X16" s="42" t="str">
        <f t="shared" si="7"/>
        <v>C</v>
      </c>
      <c r="Y16" s="45"/>
      <c r="AA16" s="83"/>
      <c r="AB16" s="84"/>
      <c r="AC16" s="84"/>
      <c r="AD16" s="84"/>
      <c r="AE16" s="84"/>
      <c r="AF16" s="85"/>
    </row>
    <row r="17" spans="2:32" ht="24.95" customHeight="1" x14ac:dyDescent="0.2">
      <c r="B17" s="49" t="s">
        <v>14</v>
      </c>
      <c r="C17" s="34" t="str">
        <f>SIERREUR(SI($P$2="";""; INDEX(Tableau4[[Réponse 1]:[Réponse 19]];EQUIV($P$2&amp;" Vert "&amp;"1";Tableau4[Prénom Nom Série Fiche];0);B17));"")</f>
        <v/>
      </c>
      <c r="D17" s="13" t="str">
        <f t="shared" si="0"/>
        <v/>
      </c>
      <c r="E17" s="34" t="s">
        <v>5</v>
      </c>
      <c r="F17" s="42" t="str">
        <f t="shared" si="1"/>
        <v>B</v>
      </c>
      <c r="G17" s="45"/>
      <c r="H17" s="49" t="s">
        <v>14</v>
      </c>
      <c r="I17" s="34" t="str">
        <f>SIERREUR(SI($P$2="";""; INDEX(Tableau4[[Réponse 1]:[Réponse 19]];EQUIV($P$2&amp;" Vert "&amp;"2";Tableau4[Prénom Nom Série Fiche];0);H17));"")</f>
        <v/>
      </c>
      <c r="J17" s="13" t="str">
        <f t="shared" si="2"/>
        <v/>
      </c>
      <c r="K17" s="34" t="s">
        <v>5</v>
      </c>
      <c r="L17" s="42" t="str">
        <f t="shared" si="3"/>
        <v>B</v>
      </c>
      <c r="M17" s="45"/>
      <c r="N17" s="49" t="s">
        <v>14</v>
      </c>
      <c r="O17" s="34" t="str">
        <f>SIERREUR(SI($P$2="";""; INDEX(Tableau4[[Réponse 1]:[Réponse 19]];EQUIV($P$2&amp;" Vert "&amp;"3";Tableau4[Prénom Nom Série Fiche];0);N17));"")</f>
        <v/>
      </c>
      <c r="P17" s="13" t="str">
        <f t="shared" si="4"/>
        <v/>
      </c>
      <c r="Q17" s="34" t="s">
        <v>5</v>
      </c>
      <c r="R17" s="42" t="str">
        <f t="shared" si="5"/>
        <v>C</v>
      </c>
      <c r="S17" s="45"/>
      <c r="T17" s="49" t="s">
        <v>14</v>
      </c>
      <c r="U17" s="34" t="str">
        <f>SIERREUR(SI($P$2="";""; INDEX(Tableau4[[Réponse 1]:[Réponse 19]];EQUIV($P$2&amp;" Vert "&amp;"4";Tableau4[Prénom Nom Série Fiche];0);T17));"")</f>
        <v/>
      </c>
      <c r="V17" s="13" t="str">
        <f t="shared" si="6"/>
        <v/>
      </c>
      <c r="W17" s="34" t="s">
        <v>5</v>
      </c>
      <c r="X17" s="42" t="str">
        <f t="shared" si="7"/>
        <v>A</v>
      </c>
      <c r="Y17" s="45"/>
      <c r="AA17" s="86"/>
      <c r="AB17" s="87"/>
      <c r="AC17" s="87"/>
      <c r="AD17" s="87"/>
      <c r="AE17" s="87"/>
      <c r="AF17" s="88"/>
    </row>
    <row r="18" spans="2:32" ht="24.95" customHeight="1" x14ac:dyDescent="0.2">
      <c r="B18" s="49" t="s">
        <v>15</v>
      </c>
      <c r="C18" s="34" t="str">
        <f>SIERREUR(SI($P$2="";""; INDEX(Tableau4[[Réponse 1]:[Réponse 19]];EQUIV($P$2&amp;" Vert "&amp;"1";Tableau4[Prénom Nom Série Fiche];0);B18));"")</f>
        <v/>
      </c>
      <c r="D18" s="13" t="str">
        <f t="shared" si="0"/>
        <v/>
      </c>
      <c r="E18" s="34"/>
      <c r="F18" s="42" t="str">
        <f t="shared" si="1"/>
        <v>C</v>
      </c>
      <c r="G18" s="45"/>
      <c r="H18" s="49" t="s">
        <v>15</v>
      </c>
      <c r="I18" s="34" t="str">
        <f>SIERREUR(SI($P$2="";""; INDEX(Tableau4[[Réponse 1]:[Réponse 19]];EQUIV($P$2&amp;" Vert "&amp;"2";Tableau4[Prénom Nom Série Fiche];0);H18));"")</f>
        <v/>
      </c>
      <c r="J18" s="13" t="str">
        <f t="shared" si="2"/>
        <v/>
      </c>
      <c r="K18" s="34"/>
      <c r="L18" s="42" t="str">
        <f t="shared" si="3"/>
        <v>A</v>
      </c>
      <c r="M18" s="45"/>
      <c r="N18" s="49" t="s">
        <v>15</v>
      </c>
      <c r="O18" s="34" t="str">
        <f>SIERREUR(SI($P$2="";""; INDEX(Tableau4[[Réponse 1]:[Réponse 19]];EQUIV($P$2&amp;" Vert "&amp;"3";Tableau4[Prénom Nom Série Fiche];0);N18));"")</f>
        <v/>
      </c>
      <c r="P18" s="13" t="str">
        <f t="shared" si="4"/>
        <v/>
      </c>
      <c r="Q18" s="34"/>
      <c r="R18" s="42" t="str">
        <f t="shared" si="5"/>
        <v>A</v>
      </c>
      <c r="S18" s="45"/>
      <c r="T18" s="49" t="s">
        <v>15</v>
      </c>
      <c r="U18" s="34" t="str">
        <f>SIERREUR(SI($P$2="";""; INDEX(Tableau4[[Réponse 1]:[Réponse 19]];EQUIV($P$2&amp;" Vert "&amp;"4";Tableau4[Prénom Nom Série Fiche];0);T18));"")</f>
        <v/>
      </c>
      <c r="V18" s="13" t="str">
        <f t="shared" si="6"/>
        <v/>
      </c>
      <c r="W18" s="34"/>
      <c r="X18" s="42" t="str">
        <f t="shared" si="7"/>
        <v>C</v>
      </c>
      <c r="Y18" s="45"/>
      <c r="AA18" s="79" t="s">
        <v>37</v>
      </c>
      <c r="AB18" s="79"/>
      <c r="AC18" s="79"/>
      <c r="AD18" s="79"/>
      <c r="AE18" s="79"/>
      <c r="AF18" s="79"/>
    </row>
    <row r="19" spans="2:32" ht="24.95" customHeight="1" x14ac:dyDescent="0.2">
      <c r="B19" s="49" t="s">
        <v>16</v>
      </c>
      <c r="C19" s="34" t="str">
        <f>SIERREUR(SI($P$2="";""; INDEX(Tableau4[[Réponse 1]:[Réponse 19]];EQUIV($P$2&amp;" Vert "&amp;"1";Tableau4[Prénom Nom Série Fiche];0);B19));"")</f>
        <v/>
      </c>
      <c r="D19" s="13" t="str">
        <f t="shared" si="0"/>
        <v/>
      </c>
      <c r="E19" s="34"/>
      <c r="F19" s="42" t="str">
        <f t="shared" si="1"/>
        <v>A</v>
      </c>
      <c r="G19" s="45"/>
      <c r="H19" s="49" t="s">
        <v>16</v>
      </c>
      <c r="I19" s="34" t="str">
        <f>SIERREUR(SI($P$2="";""; INDEX(Tableau4[[Réponse 1]:[Réponse 19]];EQUIV($P$2&amp;" Vert "&amp;"2";Tableau4[Prénom Nom Série Fiche];0);H19));"")</f>
        <v/>
      </c>
      <c r="J19" s="13" t="str">
        <f t="shared" si="2"/>
        <v/>
      </c>
      <c r="K19" s="34"/>
      <c r="L19" s="42" t="str">
        <f t="shared" si="3"/>
        <v>B</v>
      </c>
      <c r="M19" s="45"/>
      <c r="N19" s="49" t="s">
        <v>16</v>
      </c>
      <c r="O19" s="34" t="str">
        <f>SIERREUR(SI($P$2="";""; INDEX(Tableau4[[Réponse 1]:[Réponse 19]];EQUIV($P$2&amp;" Vert "&amp;"3";Tableau4[Prénom Nom Série Fiche];0);N19));"")</f>
        <v/>
      </c>
      <c r="P19" s="13" t="str">
        <f t="shared" si="4"/>
        <v/>
      </c>
      <c r="Q19" s="34"/>
      <c r="R19" s="42" t="str">
        <f t="shared" si="5"/>
        <v>B</v>
      </c>
      <c r="S19" s="45"/>
      <c r="T19" s="49" t="s">
        <v>16</v>
      </c>
      <c r="U19" s="34" t="str">
        <f>SIERREUR(SI($P$2="";""; INDEX(Tableau4[[Réponse 1]:[Réponse 19]];EQUIV($P$2&amp;" Vert "&amp;"4";Tableau4[Prénom Nom Série Fiche];0);T19));"")</f>
        <v/>
      </c>
      <c r="V19" s="13" t="str">
        <f t="shared" si="6"/>
        <v/>
      </c>
      <c r="W19" s="34"/>
      <c r="X19" s="42" t="str">
        <f t="shared" si="7"/>
        <v>A</v>
      </c>
      <c r="Y19" s="45"/>
      <c r="Z19" s="48"/>
      <c r="AA19" s="76" t="s">
        <v>176</v>
      </c>
      <c r="AB19" s="77"/>
      <c r="AC19" s="77"/>
      <c r="AD19" s="77"/>
      <c r="AE19" s="77"/>
      <c r="AF19" s="78"/>
    </row>
    <row r="20" spans="2:32" ht="24.95" customHeight="1" x14ac:dyDescent="0.2">
      <c r="B20" s="49" t="s">
        <v>17</v>
      </c>
      <c r="C20" s="34" t="str">
        <f>SIERREUR(SI($P$2="";""; INDEX(Tableau4[[Réponse 1]:[Réponse 19]];EQUIV($P$2&amp;" Vert "&amp;"1";Tableau4[Prénom Nom Série Fiche];0);B20));"")</f>
        <v/>
      </c>
      <c r="D20" s="13" t="str">
        <f t="shared" si="0"/>
        <v/>
      </c>
      <c r="E20" s="34"/>
      <c r="F20" s="42" t="str">
        <f t="shared" si="1"/>
        <v>B</v>
      </c>
      <c r="G20" s="45"/>
      <c r="H20" s="49" t="s">
        <v>17</v>
      </c>
      <c r="I20" s="34" t="str">
        <f>SIERREUR(SI($P$2="";""; INDEX(Tableau4[[Réponse 1]:[Réponse 19]];EQUIV($P$2&amp;" Vert "&amp;"2";Tableau4[Prénom Nom Série Fiche];0);H20));"")</f>
        <v/>
      </c>
      <c r="J20" s="13" t="str">
        <f t="shared" si="2"/>
        <v/>
      </c>
      <c r="K20" s="34"/>
      <c r="L20" s="42" t="str">
        <f t="shared" si="3"/>
        <v>B</v>
      </c>
      <c r="M20" s="45"/>
      <c r="N20" s="49" t="s">
        <v>17</v>
      </c>
      <c r="O20" s="34" t="str">
        <f>SIERREUR(SI($P$2="";""; INDEX(Tableau4[[Réponse 1]:[Réponse 19]];EQUIV($P$2&amp;" Vert "&amp;"3";Tableau4[Prénom Nom Série Fiche];0);N20));"")</f>
        <v/>
      </c>
      <c r="P20" s="13" t="str">
        <f t="shared" si="4"/>
        <v/>
      </c>
      <c r="Q20" s="34"/>
      <c r="R20" s="42" t="str">
        <f t="shared" si="5"/>
        <v>B</v>
      </c>
      <c r="S20" s="45"/>
      <c r="T20" s="49" t="s">
        <v>17</v>
      </c>
      <c r="U20" s="34" t="str">
        <f>SIERREUR(SI($P$2="";""; INDEX(Tableau4[[Réponse 1]:[Réponse 19]];EQUIV($P$2&amp;" Vert "&amp;"4";Tableau4[Prénom Nom Série Fiche];0);T20));"")</f>
        <v/>
      </c>
      <c r="V20" s="13" t="str">
        <f t="shared" si="6"/>
        <v/>
      </c>
      <c r="W20" s="34"/>
      <c r="X20" s="42" t="str">
        <f t="shared" si="7"/>
        <v>C</v>
      </c>
      <c r="Y20" s="45"/>
      <c r="Z20" s="48"/>
      <c r="AA20" s="76"/>
      <c r="AB20" s="77"/>
      <c r="AC20" s="77"/>
      <c r="AD20" s="77"/>
      <c r="AE20" s="77"/>
      <c r="AF20" s="78"/>
    </row>
    <row r="21" spans="2:32" ht="24.95" customHeight="1" x14ac:dyDescent="0.2">
      <c r="B21" s="49" t="s">
        <v>42</v>
      </c>
      <c r="C21" s="34" t="str">
        <f>SIERREUR(SI($P$2="";""; INDEX(Tableau4[[Réponse 1]:[Réponse 19]];EQUIV($P$2&amp;" Vert "&amp;"1";Tableau4[Prénom Nom Série Fiche];0);B21));"")</f>
        <v/>
      </c>
      <c r="D21" s="13" t="str">
        <f t="shared" si="0"/>
        <v/>
      </c>
      <c r="E21" s="34" t="s">
        <v>5</v>
      </c>
      <c r="F21" s="42" t="str">
        <f t="shared" si="1"/>
        <v>B</v>
      </c>
      <c r="G21" s="45"/>
      <c r="H21" s="49" t="s">
        <v>42</v>
      </c>
      <c r="I21" s="34" t="str">
        <f>SIERREUR(SI($P$2="";""; INDEX(Tableau4[[Réponse 1]:[Réponse 19]];EQUIV($P$2&amp;" Vert "&amp;"2";Tableau4[Prénom Nom Série Fiche];0);H21));"")</f>
        <v/>
      </c>
      <c r="J21" s="13" t="str">
        <f t="shared" si="2"/>
        <v/>
      </c>
      <c r="K21" s="34" t="s">
        <v>5</v>
      </c>
      <c r="L21" s="42" t="str">
        <f t="shared" si="3"/>
        <v>B</v>
      </c>
      <c r="M21" s="45"/>
      <c r="N21" s="49" t="s">
        <v>42</v>
      </c>
      <c r="O21" s="34" t="str">
        <f>SIERREUR(SI($P$2="";""; INDEX(Tableau4[[Réponse 1]:[Réponse 19]];EQUIV($P$2&amp;" Vert "&amp;"3";Tableau4[Prénom Nom Série Fiche];0);N21));"")</f>
        <v/>
      </c>
      <c r="P21" s="13" t="str">
        <f t="shared" si="4"/>
        <v/>
      </c>
      <c r="Q21" s="34" t="s">
        <v>5</v>
      </c>
      <c r="R21" s="42" t="str">
        <f t="shared" si="5"/>
        <v>B</v>
      </c>
      <c r="S21" s="45"/>
      <c r="T21" s="49" t="s">
        <v>42</v>
      </c>
      <c r="U21" s="34" t="str">
        <f>SIERREUR(SI($P$2="";""; INDEX(Tableau4[[Réponse 1]:[Réponse 19]];EQUIV($P$2&amp;" Vert "&amp;"4";Tableau4[Prénom Nom Série Fiche];0);T21));"")</f>
        <v/>
      </c>
      <c r="V21" s="13" t="str">
        <f t="shared" si="6"/>
        <v/>
      </c>
      <c r="W21" s="34" t="s">
        <v>5</v>
      </c>
      <c r="X21" s="42" t="str">
        <f t="shared" si="7"/>
        <v>C</v>
      </c>
      <c r="AA21" s="76" t="s">
        <v>175</v>
      </c>
      <c r="AB21" s="77"/>
      <c r="AC21" s="77"/>
      <c r="AD21" s="77"/>
      <c r="AE21" s="77"/>
      <c r="AF21" s="78"/>
    </row>
    <row r="22" spans="2:32" ht="24.95" customHeight="1" x14ac:dyDescent="0.2">
      <c r="B22" s="49" t="s">
        <v>43</v>
      </c>
      <c r="C22" s="34" t="str">
        <f>SIERREUR(SI($P$2="";""; INDEX(Tableau4[[Réponse 1]:[Réponse 19]];EQUIV($P$2&amp;" Vert "&amp;"1";Tableau4[Prénom Nom Série Fiche];0);B22));"")</f>
        <v/>
      </c>
      <c r="D22" s="13" t="str">
        <f t="shared" si="0"/>
        <v/>
      </c>
      <c r="E22" s="34"/>
      <c r="F22" s="42" t="str">
        <f t="shared" si="1"/>
        <v>B</v>
      </c>
      <c r="G22" s="45"/>
      <c r="H22" s="49" t="s">
        <v>43</v>
      </c>
      <c r="I22" s="34" t="str">
        <f>SIERREUR(SI($P$2="";""; INDEX(Tableau4[[Réponse 1]:[Réponse 19]];EQUIV($P$2&amp;" Vert "&amp;"2";Tableau4[Prénom Nom Série Fiche];0);H22));"")</f>
        <v/>
      </c>
      <c r="J22" s="13" t="str">
        <f t="shared" si="2"/>
        <v/>
      </c>
      <c r="K22" s="34"/>
      <c r="L22" s="42" t="str">
        <f t="shared" si="3"/>
        <v>B</v>
      </c>
      <c r="M22" s="45"/>
      <c r="N22" s="49" t="s">
        <v>43</v>
      </c>
      <c r="O22" s="34" t="str">
        <f>SIERREUR(SI($P$2="";""; INDEX(Tableau4[[Réponse 1]:[Réponse 19]];EQUIV($P$2&amp;" Vert "&amp;"3";Tableau4[Prénom Nom Série Fiche];0);N22));"")</f>
        <v/>
      </c>
      <c r="P22" s="13" t="str">
        <f t="shared" si="4"/>
        <v/>
      </c>
      <c r="Q22" s="34"/>
      <c r="R22" s="42" t="str">
        <f t="shared" si="5"/>
        <v>B</v>
      </c>
      <c r="S22" s="45"/>
      <c r="T22" s="49" t="s">
        <v>43</v>
      </c>
      <c r="U22" s="34" t="str">
        <f>SIERREUR(SI($P$2="";""; INDEX(Tableau4[[Réponse 1]:[Réponse 19]];EQUIV($P$2&amp;" Vert "&amp;"4";Tableau4[Prénom Nom Série Fiche];0);T22));"")</f>
        <v/>
      </c>
      <c r="V22" s="13" t="str">
        <f t="shared" si="6"/>
        <v/>
      </c>
      <c r="W22" s="34"/>
      <c r="X22" s="42" t="str">
        <f t="shared" si="7"/>
        <v>C</v>
      </c>
      <c r="AA22" s="76"/>
      <c r="AB22" s="77"/>
      <c r="AC22" s="77"/>
      <c r="AD22" s="77"/>
      <c r="AE22" s="77"/>
      <c r="AF22" s="78"/>
    </row>
    <row r="23" spans="2:32" ht="24.95" customHeight="1" x14ac:dyDescent="0.2">
      <c r="B23" s="49" t="s">
        <v>44</v>
      </c>
      <c r="C23" s="34" t="str">
        <f>SIERREUR(SI($P$2="";""; INDEX(Tableau4[[Réponse 1]:[Réponse 19]];EQUIV($P$2&amp;" Vert "&amp;"1";Tableau4[Prénom Nom Série Fiche];0);B23));"")</f>
        <v/>
      </c>
      <c r="D23" s="13" t="str">
        <f t="shared" si="0"/>
        <v/>
      </c>
      <c r="E23" s="35" t="s">
        <v>5</v>
      </c>
      <c r="F23" s="42" t="str">
        <f t="shared" si="1"/>
        <v>B</v>
      </c>
      <c r="G23" s="45"/>
      <c r="H23" s="49" t="s">
        <v>44</v>
      </c>
      <c r="I23" s="34" t="str">
        <f>SIERREUR(SI($P$2="";""; INDEX(Tableau4[[Réponse 1]:[Réponse 19]];EQUIV($P$2&amp;" Vert "&amp;"2";Tableau4[Prénom Nom Série Fiche];0);H23));"")</f>
        <v/>
      </c>
      <c r="J23" s="13" t="str">
        <f t="shared" si="2"/>
        <v/>
      </c>
      <c r="K23" s="35" t="s">
        <v>5</v>
      </c>
      <c r="L23" s="42" t="str">
        <f t="shared" si="3"/>
        <v>B</v>
      </c>
      <c r="M23" s="45"/>
      <c r="N23" s="49" t="s">
        <v>44</v>
      </c>
      <c r="O23" s="34" t="str">
        <f>SIERREUR(SI($P$2="";""; INDEX(Tableau4[[Réponse 1]:[Réponse 19]];EQUIV($P$2&amp;" Vert "&amp;"3";Tableau4[Prénom Nom Série Fiche];0);N23));"")</f>
        <v/>
      </c>
      <c r="P23" s="13" t="str">
        <f t="shared" si="4"/>
        <v/>
      </c>
      <c r="Q23" s="35" t="s">
        <v>5</v>
      </c>
      <c r="R23" s="42" t="str">
        <f t="shared" si="5"/>
        <v>B</v>
      </c>
      <c r="S23" s="45"/>
      <c r="T23" s="49" t="s">
        <v>44</v>
      </c>
      <c r="U23" s="34" t="str">
        <f>SIERREUR(SI($P$2="";""; INDEX(Tableau4[[Réponse 1]:[Réponse 19]];EQUIV($P$2&amp;" Vert "&amp;"4";Tableau4[Prénom Nom Série Fiche];0);T23));"")</f>
        <v/>
      </c>
      <c r="V23" s="13" t="str">
        <f t="shared" si="6"/>
        <v/>
      </c>
      <c r="W23" s="35" t="s">
        <v>5</v>
      </c>
      <c r="X23" s="42" t="str">
        <f t="shared" si="7"/>
        <v>C</v>
      </c>
      <c r="Y23" s="45"/>
      <c r="AA23" s="76" t="s">
        <v>177</v>
      </c>
      <c r="AB23" s="77"/>
      <c r="AC23" s="77"/>
      <c r="AD23" s="77"/>
      <c r="AE23" s="77"/>
      <c r="AF23" s="78"/>
    </row>
    <row r="24" spans="2:32" ht="24.95" customHeight="1" x14ac:dyDescent="0.2">
      <c r="B24" s="49" t="s">
        <v>45</v>
      </c>
      <c r="C24" s="34" t="str">
        <f>SIERREUR(SI($P$2="";""; INDEX(Tableau4[[Réponse 1]:[Réponse 19]];EQUIV($P$2&amp;" Vert "&amp;"1";Tableau4[Prénom Nom Série Fiche];0);B24));"")</f>
        <v/>
      </c>
      <c r="D24" s="13" t="str">
        <f t="shared" si="0"/>
        <v/>
      </c>
      <c r="E24" s="35" t="s">
        <v>5</v>
      </c>
      <c r="F24" s="42" t="str">
        <f t="shared" si="1"/>
        <v>B</v>
      </c>
      <c r="G24" s="45"/>
      <c r="H24" s="49" t="s">
        <v>45</v>
      </c>
      <c r="I24" s="34" t="str">
        <f>SIERREUR(SI($P$2="";""; INDEX(Tableau4[[Réponse 1]:[Réponse 19]];EQUIV($P$2&amp;" Vert "&amp;"2";Tableau4[Prénom Nom Série Fiche];0);H24));"")</f>
        <v/>
      </c>
      <c r="J24" s="13" t="str">
        <f t="shared" si="2"/>
        <v/>
      </c>
      <c r="K24" s="35" t="s">
        <v>5</v>
      </c>
      <c r="L24" s="42" t="str">
        <f t="shared" si="3"/>
        <v>B</v>
      </c>
      <c r="N24" s="49" t="s">
        <v>45</v>
      </c>
      <c r="O24" s="34" t="str">
        <f>SIERREUR(SI($P$2="";""; INDEX(Tableau4[[Réponse 1]:[Réponse 19]];EQUIV($P$2&amp;" Vert "&amp;"3";Tableau4[Prénom Nom Série Fiche];0);N24));"")</f>
        <v/>
      </c>
      <c r="P24" s="13" t="str">
        <f t="shared" si="4"/>
        <v/>
      </c>
      <c r="Q24" s="35" t="s">
        <v>5</v>
      </c>
      <c r="R24" s="42" t="str">
        <f t="shared" si="5"/>
        <v>B</v>
      </c>
      <c r="S24" s="45"/>
      <c r="T24" s="49" t="s">
        <v>45</v>
      </c>
      <c r="U24" s="34" t="str">
        <f>SIERREUR(SI($P$2="";""; INDEX(Tableau4[[Réponse 1]:[Réponse 19]];EQUIV($P$2&amp;" Vert "&amp;"4";Tableau4[Prénom Nom Série Fiche];0);T24));"")</f>
        <v/>
      </c>
      <c r="V24" s="13" t="str">
        <f t="shared" si="6"/>
        <v/>
      </c>
      <c r="W24" s="35" t="s">
        <v>5</v>
      </c>
      <c r="X24" s="42" t="str">
        <f t="shared" si="7"/>
        <v>C</v>
      </c>
      <c r="AA24" s="76"/>
      <c r="AB24" s="77"/>
      <c r="AC24" s="77"/>
      <c r="AD24" s="77"/>
      <c r="AE24" s="77"/>
      <c r="AF24" s="78"/>
    </row>
    <row r="25" spans="2:32" ht="15" customHeight="1" x14ac:dyDescent="0.2">
      <c r="M25" s="45"/>
    </row>
    <row r="26" spans="2:32" ht="24.95" customHeight="1" x14ac:dyDescent="0.2">
      <c r="B26" s="69" t="s">
        <v>18</v>
      </c>
      <c r="C26" s="69"/>
      <c r="D26" s="73"/>
      <c r="E26" s="74"/>
      <c r="G26" s="45"/>
      <c r="H26" s="69" t="s">
        <v>18</v>
      </c>
      <c r="I26" s="69"/>
      <c r="J26" s="69"/>
      <c r="K26" s="69"/>
      <c r="N26" s="69" t="s">
        <v>18</v>
      </c>
      <c r="O26" s="69"/>
      <c r="P26" s="69"/>
      <c r="Q26" s="69"/>
      <c r="S26" s="45"/>
      <c r="T26" s="69" t="s">
        <v>18</v>
      </c>
      <c r="U26" s="69"/>
      <c r="V26" s="69"/>
      <c r="W26" s="69"/>
      <c r="AA26" s="46"/>
    </row>
    <row r="27" spans="2:32" ht="24.95" customHeight="1" x14ac:dyDescent="0.2">
      <c r="B27" s="70" t="str">
        <f>"Nombre de bonnes réponses : "&amp;NB.SI(D6:D24;"ü")&amp;"/"&amp;NB.SI(D6:D24;"ü")+NB.SI(D6:D24;"L")</f>
        <v>Nombre de bonnes réponses : 0/0</v>
      </c>
      <c r="C27" s="71"/>
      <c r="D27" s="71"/>
      <c r="E27" s="72"/>
      <c r="H27" s="70" t="str">
        <f>"Nombre de bonnes réponses : "&amp;NB.SI(J6:J24;"ü")&amp;"/"&amp;NB.SI(J6:J24;"ü")+NB.SI(J6:J24;"L")</f>
        <v>Nombre de bonnes réponses : 0/0</v>
      </c>
      <c r="I27" s="71"/>
      <c r="J27" s="71"/>
      <c r="K27" s="72"/>
      <c r="N27" s="70" t="str">
        <f>"Nombre de bonnes réponses : "&amp;NB.SI(P6:P24;"ü")&amp;"/"&amp;NB.SI(P6:P24;"ü")+NB.SI(P6:P24;"L")</f>
        <v>Nombre de bonnes réponses : 0/0</v>
      </c>
      <c r="O27" s="71"/>
      <c r="P27" s="71"/>
      <c r="Q27" s="72"/>
      <c r="T27" s="70" t="str">
        <f>"Nombre de bonnes réponses : "&amp;NB.SI(V6:V24;"ü")&amp;"/"&amp;NB.SI(V6:V24;"ü")+NB.SI(V6:V24;"L")</f>
        <v>Nombre de bonnes réponses : 0/0</v>
      </c>
      <c r="U27" s="71"/>
      <c r="V27" s="71"/>
      <c r="W27" s="72"/>
    </row>
    <row r="28" spans="2:32" ht="15" customHeight="1" x14ac:dyDescent="0.2">
      <c r="M28" s="45"/>
      <c r="Y28" s="45"/>
    </row>
    <row r="29" spans="2:32" ht="30" customHeight="1" x14ac:dyDescent="0.2">
      <c r="B29" s="104" t="s">
        <v>38</v>
      </c>
      <c r="C29" s="104"/>
      <c r="D29" s="104"/>
      <c r="E29" s="104"/>
      <c r="G29" s="45"/>
      <c r="H29" s="104" t="s">
        <v>39</v>
      </c>
      <c r="I29" s="104"/>
      <c r="J29" s="104"/>
      <c r="K29" s="104"/>
      <c r="M29" s="24"/>
      <c r="N29" s="104" t="s">
        <v>40</v>
      </c>
      <c r="O29" s="104"/>
      <c r="P29" s="104"/>
      <c r="Q29" s="104"/>
      <c r="S29" s="45"/>
      <c r="T29" s="104" t="s">
        <v>41</v>
      </c>
      <c r="U29" s="104"/>
      <c r="V29" s="104"/>
      <c r="W29" s="104"/>
      <c r="Y29" s="45"/>
    </row>
    <row r="30" spans="2:32" ht="24.95" customHeight="1" x14ac:dyDescent="0.2">
      <c r="B30" s="49" t="s">
        <v>0</v>
      </c>
      <c r="C30" s="49" t="s">
        <v>1</v>
      </c>
      <c r="D30" s="28" t="s">
        <v>150</v>
      </c>
      <c r="E30" s="49" t="s">
        <v>2</v>
      </c>
      <c r="F30" s="29"/>
      <c r="G30" s="24"/>
      <c r="H30" s="49" t="s">
        <v>0</v>
      </c>
      <c r="I30" s="49" t="s">
        <v>1</v>
      </c>
      <c r="J30" s="28" t="s">
        <v>150</v>
      </c>
      <c r="K30" s="49" t="s">
        <v>2</v>
      </c>
      <c r="L30" s="29"/>
      <c r="M30" s="45"/>
      <c r="N30" s="49" t="s">
        <v>0</v>
      </c>
      <c r="O30" s="49" t="s">
        <v>1</v>
      </c>
      <c r="P30" s="28" t="s">
        <v>150</v>
      </c>
      <c r="Q30" s="49" t="s">
        <v>2</v>
      </c>
      <c r="R30" s="29"/>
      <c r="S30" s="24"/>
      <c r="T30" s="49" t="s">
        <v>0</v>
      </c>
      <c r="U30" s="49" t="s">
        <v>1</v>
      </c>
      <c r="V30" s="28" t="s">
        <v>150</v>
      </c>
      <c r="W30" s="49" t="s">
        <v>2</v>
      </c>
      <c r="Y30" s="45"/>
    </row>
    <row r="31" spans="2:32" ht="24.95" customHeight="1" x14ac:dyDescent="0.2">
      <c r="B31" s="49">
        <v>1</v>
      </c>
      <c r="C31" s="34" t="str">
        <f>SIERREUR(SI($P$2="";""; INDEX(Tableau4[[Réponse 1]:[Réponse 19]];EQUIV($P$2&amp;" Vert "&amp;"5";Tableau4[Prénom Nom Série Fiche];0);B31));"")</f>
        <v/>
      </c>
      <c r="D31" s="13" t="str">
        <f t="shared" ref="D31:D49" si="9">SI(C31="";"";SI(C31=INDEX(Vert_5_réponses;B31);"ü";"L"))</f>
        <v/>
      </c>
      <c r="E31" s="34" t="s">
        <v>5</v>
      </c>
      <c r="F31" s="42" t="str">
        <f t="shared" ref="F31:F49" si="10">INDEX(Vert_5_réponses;B31)</f>
        <v>B</v>
      </c>
      <c r="G31" s="45"/>
      <c r="H31" s="49">
        <v>1</v>
      </c>
      <c r="I31" s="34" t="str">
        <f>SIERREUR(SI($P$2="";""; INDEX(Tableau4[[Réponse 1]:[Réponse 19]];EQUIV($P$2&amp;" Vert "&amp;"6";Tableau4[Prénom Nom Série Fiche];0);H31));"")</f>
        <v/>
      </c>
      <c r="J31" s="13" t="str">
        <f t="shared" ref="J31:J49" si="11">SI(I31="";"";SI(I31=INDEX(Vert_6_réponses;H31);"ü";"L"))</f>
        <v/>
      </c>
      <c r="K31" s="34" t="s">
        <v>5</v>
      </c>
      <c r="L31" s="42" t="str">
        <f t="shared" ref="L31:L49" si="12">INDEX(Vert_6_réponses;H31)</f>
        <v>C</v>
      </c>
      <c r="M31" s="45"/>
      <c r="N31" s="49">
        <v>1</v>
      </c>
      <c r="O31" s="34" t="str">
        <f>SIERREUR(SI($P$2="";""; INDEX(Tableau4[[Réponse 1]:[Réponse 19]];EQUIV($P$2&amp;" Vert "&amp;"7";Tableau4[Prénom Nom Série Fiche];0);N31));"")</f>
        <v/>
      </c>
      <c r="P31" s="13" t="str">
        <f t="shared" ref="P31:P49" si="13">SI(O31="";"";SI(O31=INDEX(Vert_7_réponses;N31);"ü";"L"))</f>
        <v/>
      </c>
      <c r="Q31" s="34" t="s">
        <v>5</v>
      </c>
      <c r="R31" s="42" t="str">
        <f t="shared" ref="R31:R49" si="14">INDEX(Vert_7_réponses;N31)</f>
        <v>B</v>
      </c>
      <c r="S31" s="45"/>
      <c r="T31" s="49">
        <v>1</v>
      </c>
      <c r="U31" s="34" t="str">
        <f>SIERREUR(SI($P$2="";""; INDEX(Tableau4[[Réponse 1]:[Réponse 19]];EQUIV($P$2&amp;" Vert "&amp;"8";Tableau4[Prénom Nom Série Fiche];0);T31));"")</f>
        <v/>
      </c>
      <c r="V31" s="13" t="str">
        <f t="shared" ref="V31:V49" si="15">SI(U31="";"";SI(U31=INDEX(Vert_8_réponses;T31);"ü";"L"))</f>
        <v/>
      </c>
      <c r="W31" s="34" t="s">
        <v>5</v>
      </c>
      <c r="X31" s="42" t="str">
        <f t="shared" ref="X31:X49" si="16">INDEX(Vert_8_réponses;T31)</f>
        <v>B</v>
      </c>
      <c r="Y31" s="45"/>
    </row>
    <row r="32" spans="2:32" ht="24.95" customHeight="1" x14ac:dyDescent="0.2">
      <c r="B32" s="49" t="s">
        <v>3</v>
      </c>
      <c r="C32" s="34" t="str">
        <f>SIERREUR(SI($P$2="";""; INDEX(Tableau4[[Réponse 1]:[Réponse 19]];EQUIV($P$2&amp;" Vert "&amp;"5";Tableau4[Prénom Nom Série Fiche];0);B32));"")</f>
        <v/>
      </c>
      <c r="D32" s="13" t="str">
        <f t="shared" si="9"/>
        <v/>
      </c>
      <c r="E32" s="34" t="s">
        <v>5</v>
      </c>
      <c r="F32" s="42" t="str">
        <f t="shared" si="10"/>
        <v>C</v>
      </c>
      <c r="G32" s="45"/>
      <c r="H32" s="49" t="s">
        <v>3</v>
      </c>
      <c r="I32" s="34" t="str">
        <f>SIERREUR(SI($P$2="";""; INDEX(Tableau4[[Réponse 1]:[Réponse 19]];EQUIV($P$2&amp;" Vert "&amp;"6";Tableau4[Prénom Nom Série Fiche];0);H32));"")</f>
        <v/>
      </c>
      <c r="J32" s="13" t="str">
        <f t="shared" si="11"/>
        <v/>
      </c>
      <c r="K32" s="34" t="s">
        <v>5</v>
      </c>
      <c r="L32" s="42" t="str">
        <f t="shared" si="12"/>
        <v>B</v>
      </c>
      <c r="M32" s="45"/>
      <c r="N32" s="49" t="s">
        <v>3</v>
      </c>
      <c r="O32" s="34" t="str">
        <f>SIERREUR(SI($P$2="";""; INDEX(Tableau4[[Réponse 1]:[Réponse 19]];EQUIV($P$2&amp;" Vert "&amp;"7";Tableau4[Prénom Nom Série Fiche];0);N32));"")</f>
        <v/>
      </c>
      <c r="P32" s="13" t="str">
        <f t="shared" si="13"/>
        <v/>
      </c>
      <c r="Q32" s="34" t="s">
        <v>5</v>
      </c>
      <c r="R32" s="42" t="str">
        <f t="shared" si="14"/>
        <v>B</v>
      </c>
      <c r="S32" s="45"/>
      <c r="T32" s="49" t="s">
        <v>3</v>
      </c>
      <c r="U32" s="34" t="str">
        <f>SIERREUR(SI($P$2="";""; INDEX(Tableau4[[Réponse 1]:[Réponse 19]];EQUIV($P$2&amp;" Vert "&amp;"8";Tableau4[Prénom Nom Série Fiche];0);T32));"")</f>
        <v/>
      </c>
      <c r="V32" s="13" t="str">
        <f t="shared" si="15"/>
        <v/>
      </c>
      <c r="W32" s="34" t="s">
        <v>5</v>
      </c>
      <c r="X32" s="42" t="str">
        <f t="shared" si="16"/>
        <v>C</v>
      </c>
      <c r="Y32" s="45"/>
    </row>
    <row r="33" spans="1:1025" ht="24.95" customHeight="1" x14ac:dyDescent="0.2">
      <c r="B33" s="49" t="s">
        <v>4</v>
      </c>
      <c r="C33" s="34" t="str">
        <f>SIERREUR(SI($P$2="";""; INDEX(Tableau4[[Réponse 1]:[Réponse 19]];EQUIV($P$2&amp;" Vert "&amp;"5";Tableau4[Prénom Nom Série Fiche];0);B33));"")</f>
        <v/>
      </c>
      <c r="D33" s="13" t="str">
        <f t="shared" si="9"/>
        <v/>
      </c>
      <c r="E33" s="35" t="s">
        <v>5</v>
      </c>
      <c r="F33" s="42" t="str">
        <f t="shared" si="10"/>
        <v>B</v>
      </c>
      <c r="G33" s="45"/>
      <c r="H33" s="49" t="s">
        <v>4</v>
      </c>
      <c r="I33" s="34" t="str">
        <f>SIERREUR(SI($P$2="";""; INDEX(Tableau4[[Réponse 1]:[Réponse 19]];EQUIV($P$2&amp;" Vert "&amp;"6";Tableau4[Prénom Nom Série Fiche];0);H33));"")</f>
        <v/>
      </c>
      <c r="J33" s="13" t="str">
        <f t="shared" si="11"/>
        <v/>
      </c>
      <c r="K33" s="35" t="s">
        <v>5</v>
      </c>
      <c r="L33" s="42" t="str">
        <f t="shared" si="12"/>
        <v>A</v>
      </c>
      <c r="M33" s="45"/>
      <c r="N33" s="49" t="s">
        <v>4</v>
      </c>
      <c r="O33" s="34" t="str">
        <f>SIERREUR(SI($P$2="";""; INDEX(Tableau4[[Réponse 1]:[Réponse 19]];EQUIV($P$2&amp;" Vert "&amp;"7";Tableau4[Prénom Nom Série Fiche];0);N33));"")</f>
        <v/>
      </c>
      <c r="P33" s="13" t="str">
        <f t="shared" si="13"/>
        <v/>
      </c>
      <c r="Q33" s="35" t="s">
        <v>5</v>
      </c>
      <c r="R33" s="42" t="str">
        <f t="shared" si="14"/>
        <v>C</v>
      </c>
      <c r="S33" s="45"/>
      <c r="T33" s="49" t="s">
        <v>4</v>
      </c>
      <c r="U33" s="34" t="str">
        <f>SIERREUR(SI($P$2="";""; INDEX(Tableau4[[Réponse 1]:[Réponse 19]];EQUIV($P$2&amp;" Vert "&amp;"8";Tableau4[Prénom Nom Série Fiche];0);T33));"")</f>
        <v/>
      </c>
      <c r="V33" s="13" t="str">
        <f t="shared" si="15"/>
        <v/>
      </c>
      <c r="W33" s="35" t="s">
        <v>5</v>
      </c>
      <c r="X33" s="42" t="str">
        <f t="shared" si="16"/>
        <v>B</v>
      </c>
      <c r="Y33" s="45"/>
    </row>
    <row r="34" spans="1:1025" ht="24.95" customHeight="1" x14ac:dyDescent="0.2">
      <c r="B34" s="49" t="s">
        <v>6</v>
      </c>
      <c r="C34" s="34" t="str">
        <f>SIERREUR(SI($P$2="";""; INDEX(Tableau4[[Réponse 1]:[Réponse 19]];EQUIV($P$2&amp;" Vert "&amp;"5";Tableau4[Prénom Nom Série Fiche];0);B34));"")</f>
        <v/>
      </c>
      <c r="D34" s="13" t="str">
        <f t="shared" si="9"/>
        <v/>
      </c>
      <c r="E34" s="35" t="s">
        <v>5</v>
      </c>
      <c r="F34" s="42" t="str">
        <f t="shared" si="10"/>
        <v>B</v>
      </c>
      <c r="G34" s="45"/>
      <c r="H34" s="49" t="s">
        <v>6</v>
      </c>
      <c r="I34" s="34" t="str">
        <f>SIERREUR(SI($P$2="";""; INDEX(Tableau4[[Réponse 1]:[Réponse 19]];EQUIV($P$2&amp;" Vert "&amp;"6";Tableau4[Prénom Nom Série Fiche];0);H34));"")</f>
        <v/>
      </c>
      <c r="J34" s="13" t="str">
        <f t="shared" si="11"/>
        <v/>
      </c>
      <c r="K34" s="35" t="s">
        <v>5</v>
      </c>
      <c r="L34" s="42" t="str">
        <f t="shared" si="12"/>
        <v>A</v>
      </c>
      <c r="M34" s="45"/>
      <c r="N34" s="49" t="s">
        <v>6</v>
      </c>
      <c r="O34" s="34" t="str">
        <f>SIERREUR(SI($P$2="";""; INDEX(Tableau4[[Réponse 1]:[Réponse 19]];EQUIV($P$2&amp;" Vert "&amp;"7";Tableau4[Prénom Nom Série Fiche];0);N34));"")</f>
        <v/>
      </c>
      <c r="P34" s="13" t="str">
        <f t="shared" si="13"/>
        <v/>
      </c>
      <c r="Q34" s="35" t="s">
        <v>5</v>
      </c>
      <c r="R34" s="42" t="str">
        <f t="shared" si="14"/>
        <v>B</v>
      </c>
      <c r="S34" s="45"/>
      <c r="T34" s="49" t="s">
        <v>6</v>
      </c>
      <c r="U34" s="34" t="str">
        <f>SIERREUR(SI($P$2="";""; INDEX(Tableau4[[Réponse 1]:[Réponse 19]];EQUIV($P$2&amp;" Vert "&amp;"8";Tableau4[Prénom Nom Série Fiche];0);T34));"")</f>
        <v/>
      </c>
      <c r="V34" s="13" t="str">
        <f t="shared" si="15"/>
        <v/>
      </c>
      <c r="W34" s="35" t="s">
        <v>5</v>
      </c>
      <c r="X34" s="42" t="str">
        <f t="shared" si="16"/>
        <v>B</v>
      </c>
      <c r="Y34" s="45"/>
    </row>
    <row r="35" spans="1:1025" ht="24.95" customHeight="1" x14ac:dyDescent="0.2">
      <c r="B35" s="49" t="s">
        <v>7</v>
      </c>
      <c r="C35" s="34" t="str">
        <f>SIERREUR(SI($P$2="";""; INDEX(Tableau4[[Réponse 1]:[Réponse 19]];EQUIV($P$2&amp;" Vert "&amp;"5";Tableau4[Prénom Nom Série Fiche];0);B35));"")</f>
        <v/>
      </c>
      <c r="D35" s="13" t="str">
        <f t="shared" si="9"/>
        <v/>
      </c>
      <c r="E35" s="35" t="s">
        <v>5</v>
      </c>
      <c r="F35" s="42" t="str">
        <f t="shared" si="10"/>
        <v>B</v>
      </c>
      <c r="G35" s="45"/>
      <c r="H35" s="49" t="s">
        <v>7</v>
      </c>
      <c r="I35" s="34" t="str">
        <f>SIERREUR(SI($P$2="";""; INDEX(Tableau4[[Réponse 1]:[Réponse 19]];EQUIV($P$2&amp;" Vert "&amp;"6";Tableau4[Prénom Nom Série Fiche];0);H35));"")</f>
        <v/>
      </c>
      <c r="J35" s="13" t="str">
        <f t="shared" si="11"/>
        <v/>
      </c>
      <c r="K35" s="35" t="s">
        <v>5</v>
      </c>
      <c r="L35" s="42" t="str">
        <f t="shared" si="12"/>
        <v>B</v>
      </c>
      <c r="M35" s="45"/>
      <c r="N35" s="49" t="s">
        <v>7</v>
      </c>
      <c r="O35" s="34" t="str">
        <f>SIERREUR(SI($P$2="";""; INDEX(Tableau4[[Réponse 1]:[Réponse 19]];EQUIV($P$2&amp;" Vert "&amp;"7";Tableau4[Prénom Nom Série Fiche];0);N35));"")</f>
        <v/>
      </c>
      <c r="P35" s="13" t="str">
        <f t="shared" si="13"/>
        <v/>
      </c>
      <c r="Q35" s="35" t="s">
        <v>5</v>
      </c>
      <c r="R35" s="42" t="str">
        <f t="shared" si="14"/>
        <v>C</v>
      </c>
      <c r="S35" s="45"/>
      <c r="T35" s="49" t="s">
        <v>7</v>
      </c>
      <c r="U35" s="34" t="str">
        <f>SIERREUR(SI($P$2="";""; INDEX(Tableau4[[Réponse 1]:[Réponse 19]];EQUIV($P$2&amp;" Vert "&amp;"8";Tableau4[Prénom Nom Série Fiche];0);T35));"")</f>
        <v/>
      </c>
      <c r="V35" s="13" t="str">
        <f t="shared" si="15"/>
        <v/>
      </c>
      <c r="W35" s="35" t="s">
        <v>5</v>
      </c>
      <c r="X35" s="42" t="str">
        <f t="shared" si="16"/>
        <v>C</v>
      </c>
      <c r="Y35" s="45"/>
    </row>
    <row r="36" spans="1:1025" ht="24.95" customHeight="1" x14ac:dyDescent="0.2">
      <c r="B36" s="49" t="s">
        <v>8</v>
      </c>
      <c r="C36" s="34" t="str">
        <f>SIERREUR(SI($P$2="";""; INDEX(Tableau4[[Réponse 1]:[Réponse 19]];EQUIV($P$2&amp;" Vert "&amp;"5";Tableau4[Prénom Nom Série Fiche];0);B36));"")</f>
        <v/>
      </c>
      <c r="D36" s="13" t="str">
        <f t="shared" si="9"/>
        <v/>
      </c>
      <c r="E36" s="35" t="s">
        <v>5</v>
      </c>
      <c r="F36" s="42" t="str">
        <f t="shared" si="10"/>
        <v>C</v>
      </c>
      <c r="G36" s="45"/>
      <c r="H36" s="49" t="s">
        <v>8</v>
      </c>
      <c r="I36" s="34" t="str">
        <f>SIERREUR(SI($P$2="";""; INDEX(Tableau4[[Réponse 1]:[Réponse 19]];EQUIV($P$2&amp;" Vert "&amp;"6";Tableau4[Prénom Nom Série Fiche];0);H36));"")</f>
        <v/>
      </c>
      <c r="J36" s="13" t="str">
        <f t="shared" si="11"/>
        <v/>
      </c>
      <c r="K36" s="35" t="s">
        <v>5</v>
      </c>
      <c r="L36" s="42" t="str">
        <f t="shared" si="12"/>
        <v>B</v>
      </c>
      <c r="M36" s="45"/>
      <c r="N36" s="49" t="s">
        <v>8</v>
      </c>
      <c r="O36" s="34" t="str">
        <f>SIERREUR(SI($P$2="";""; INDEX(Tableau4[[Réponse 1]:[Réponse 19]];EQUIV($P$2&amp;" Vert "&amp;"7";Tableau4[Prénom Nom Série Fiche];0);N36));"")</f>
        <v/>
      </c>
      <c r="P36" s="13" t="str">
        <f t="shared" si="13"/>
        <v/>
      </c>
      <c r="Q36" s="35" t="s">
        <v>5</v>
      </c>
      <c r="R36" s="42" t="str">
        <f t="shared" si="14"/>
        <v>B</v>
      </c>
      <c r="S36" s="45"/>
      <c r="T36" s="49" t="s">
        <v>8</v>
      </c>
      <c r="U36" s="34" t="str">
        <f>SIERREUR(SI($P$2="";""; INDEX(Tableau4[[Réponse 1]:[Réponse 19]];EQUIV($P$2&amp;" Vert "&amp;"8";Tableau4[Prénom Nom Série Fiche];0);T36));"")</f>
        <v/>
      </c>
      <c r="V36" s="13" t="str">
        <f t="shared" si="15"/>
        <v/>
      </c>
      <c r="W36" s="35" t="s">
        <v>5</v>
      </c>
      <c r="X36" s="42" t="str">
        <f t="shared" si="16"/>
        <v>C</v>
      </c>
      <c r="Y36" s="45"/>
    </row>
    <row r="37" spans="1:1025" ht="24.95" customHeight="1" x14ac:dyDescent="0.2">
      <c r="B37" s="49" t="s">
        <v>9</v>
      </c>
      <c r="C37" s="34" t="str">
        <f>SIERREUR(SI($P$2="";""; INDEX(Tableau4[[Réponse 1]:[Réponse 19]];EQUIV($P$2&amp;" Vert "&amp;"5";Tableau4[Prénom Nom Série Fiche];0);B37));"")</f>
        <v/>
      </c>
      <c r="D37" s="13" t="str">
        <f t="shared" si="9"/>
        <v/>
      </c>
      <c r="E37" s="35" t="s">
        <v>5</v>
      </c>
      <c r="F37" s="42" t="str">
        <f t="shared" si="10"/>
        <v>B</v>
      </c>
      <c r="G37" s="45"/>
      <c r="H37" s="49" t="s">
        <v>9</v>
      </c>
      <c r="I37" s="34" t="str">
        <f>SIERREUR(SI($P$2="";""; INDEX(Tableau4[[Réponse 1]:[Réponse 19]];EQUIV($P$2&amp;" Vert "&amp;"6";Tableau4[Prénom Nom Série Fiche];0);H37));"")</f>
        <v/>
      </c>
      <c r="J37" s="13" t="str">
        <f t="shared" si="11"/>
        <v/>
      </c>
      <c r="K37" s="35" t="s">
        <v>5</v>
      </c>
      <c r="L37" s="42" t="str">
        <f t="shared" si="12"/>
        <v>A</v>
      </c>
      <c r="M37" s="45"/>
      <c r="N37" s="49" t="s">
        <v>9</v>
      </c>
      <c r="O37" s="34" t="str">
        <f>SIERREUR(SI($P$2="";""; INDEX(Tableau4[[Réponse 1]:[Réponse 19]];EQUIV($P$2&amp;" Vert "&amp;"7";Tableau4[Prénom Nom Série Fiche];0);N37));"")</f>
        <v/>
      </c>
      <c r="P37" s="13" t="str">
        <f t="shared" si="13"/>
        <v/>
      </c>
      <c r="Q37" s="35" t="s">
        <v>5</v>
      </c>
      <c r="R37" s="42" t="str">
        <f t="shared" si="14"/>
        <v>B</v>
      </c>
      <c r="S37" s="45"/>
      <c r="T37" s="49" t="s">
        <v>9</v>
      </c>
      <c r="U37" s="34" t="str">
        <f>SIERREUR(SI($P$2="";""; INDEX(Tableau4[[Réponse 1]:[Réponse 19]];EQUIV($P$2&amp;" Vert "&amp;"8";Tableau4[Prénom Nom Série Fiche];0);T37));"")</f>
        <v/>
      </c>
      <c r="V37" s="13" t="str">
        <f t="shared" si="15"/>
        <v/>
      </c>
      <c r="W37" s="35" t="s">
        <v>5</v>
      </c>
      <c r="X37" s="42" t="str">
        <f t="shared" si="16"/>
        <v>B</v>
      </c>
      <c r="Y37" s="45"/>
    </row>
    <row r="38" spans="1:1025" ht="24.95" customHeight="1" x14ac:dyDescent="0.2">
      <c r="B38" s="49" t="s">
        <v>10</v>
      </c>
      <c r="C38" s="34" t="str">
        <f>SIERREUR(SI($P$2="";""; INDEX(Tableau4[[Réponse 1]:[Réponse 19]];EQUIV($P$2&amp;" Vert "&amp;"5";Tableau4[Prénom Nom Série Fiche];0);B38));"")</f>
        <v/>
      </c>
      <c r="D38" s="13" t="str">
        <f t="shared" si="9"/>
        <v/>
      </c>
      <c r="E38" s="35" t="s">
        <v>5</v>
      </c>
      <c r="F38" s="42" t="str">
        <f t="shared" si="10"/>
        <v>A</v>
      </c>
      <c r="G38" s="45"/>
      <c r="H38" s="49" t="s">
        <v>10</v>
      </c>
      <c r="I38" s="34" t="str">
        <f>SIERREUR(SI($P$2="";""; INDEX(Tableau4[[Réponse 1]:[Réponse 19]];EQUIV($P$2&amp;" Vert "&amp;"6";Tableau4[Prénom Nom Série Fiche];0);H38));"")</f>
        <v/>
      </c>
      <c r="J38" s="13" t="str">
        <f t="shared" si="11"/>
        <v/>
      </c>
      <c r="K38" s="35" t="s">
        <v>5</v>
      </c>
      <c r="L38" s="42" t="str">
        <f t="shared" si="12"/>
        <v>B</v>
      </c>
      <c r="M38" s="45"/>
      <c r="N38" s="49" t="s">
        <v>10</v>
      </c>
      <c r="O38" s="34" t="str">
        <f>SIERREUR(SI($P$2="";""; INDEX(Tableau4[[Réponse 1]:[Réponse 19]];EQUIV($P$2&amp;" Vert "&amp;"7";Tableau4[Prénom Nom Série Fiche];0);N38));"")</f>
        <v/>
      </c>
      <c r="P38" s="13" t="str">
        <f t="shared" si="13"/>
        <v/>
      </c>
      <c r="Q38" s="35" t="s">
        <v>5</v>
      </c>
      <c r="R38" s="42" t="str">
        <f t="shared" si="14"/>
        <v>C</v>
      </c>
      <c r="S38" s="45"/>
      <c r="T38" s="49" t="s">
        <v>10</v>
      </c>
      <c r="U38" s="34" t="str">
        <f>SIERREUR(SI($P$2="";""; INDEX(Tableau4[[Réponse 1]:[Réponse 19]];EQUIV($P$2&amp;" Vert "&amp;"8";Tableau4[Prénom Nom Série Fiche];0);T38));"")</f>
        <v/>
      </c>
      <c r="V38" s="13" t="str">
        <f t="shared" si="15"/>
        <v/>
      </c>
      <c r="W38" s="35" t="s">
        <v>5</v>
      </c>
      <c r="X38" s="42" t="str">
        <f t="shared" si="16"/>
        <v>C</v>
      </c>
      <c r="Y38" s="45"/>
    </row>
    <row r="39" spans="1:1025" ht="24.95" customHeight="1" x14ac:dyDescent="0.2">
      <c r="B39" s="49" t="s">
        <v>11</v>
      </c>
      <c r="C39" s="34" t="str">
        <f>SIERREUR(SI($P$2="";""; INDEX(Tableau4[[Réponse 1]:[Réponse 19]];EQUIV($P$2&amp;" Vert "&amp;"5";Tableau4[Prénom Nom Série Fiche];0);B39));"")</f>
        <v/>
      </c>
      <c r="D39" s="13" t="str">
        <f t="shared" si="9"/>
        <v/>
      </c>
      <c r="E39" s="35" t="s">
        <v>5</v>
      </c>
      <c r="F39" s="42" t="str">
        <f t="shared" si="10"/>
        <v>B</v>
      </c>
      <c r="G39" s="45"/>
      <c r="H39" s="49" t="s">
        <v>11</v>
      </c>
      <c r="I39" s="34" t="str">
        <f>SIERREUR(SI($P$2="";""; INDEX(Tableau4[[Réponse 1]:[Réponse 19]];EQUIV($P$2&amp;" Vert "&amp;"6";Tableau4[Prénom Nom Série Fiche];0);H39));"")</f>
        <v/>
      </c>
      <c r="J39" s="13" t="str">
        <f t="shared" si="11"/>
        <v/>
      </c>
      <c r="K39" s="35" t="s">
        <v>5</v>
      </c>
      <c r="L39" s="42" t="str">
        <f t="shared" si="12"/>
        <v>B</v>
      </c>
      <c r="M39" s="45"/>
      <c r="N39" s="49" t="s">
        <v>11</v>
      </c>
      <c r="O39" s="34" t="str">
        <f>SIERREUR(SI($P$2="";""; INDEX(Tableau4[[Réponse 1]:[Réponse 19]];EQUIV($P$2&amp;" Vert "&amp;"7";Tableau4[Prénom Nom Série Fiche];0);N39));"")</f>
        <v/>
      </c>
      <c r="P39" s="13" t="str">
        <f t="shared" si="13"/>
        <v/>
      </c>
      <c r="Q39" s="35" t="s">
        <v>5</v>
      </c>
      <c r="R39" s="42" t="str">
        <f t="shared" si="14"/>
        <v>A</v>
      </c>
      <c r="S39" s="45"/>
      <c r="T39" s="49" t="s">
        <v>11</v>
      </c>
      <c r="U39" s="34" t="str">
        <f>SIERREUR(SI($P$2="";""; INDEX(Tableau4[[Réponse 1]:[Réponse 19]];EQUIV($P$2&amp;" Vert "&amp;"8";Tableau4[Prénom Nom Série Fiche];0);T39));"")</f>
        <v/>
      </c>
      <c r="V39" s="13" t="str">
        <f t="shared" si="15"/>
        <v/>
      </c>
      <c r="W39" s="35" t="s">
        <v>5</v>
      </c>
      <c r="X39" s="42" t="str">
        <f t="shared" si="16"/>
        <v>C</v>
      </c>
      <c r="Y39" s="45"/>
    </row>
    <row r="40" spans="1:1025" ht="24.95" customHeight="1" x14ac:dyDescent="0.2">
      <c r="B40" s="49" t="s">
        <v>12</v>
      </c>
      <c r="C40" s="34" t="str">
        <f>SIERREUR(SI($P$2="";""; INDEX(Tableau4[[Réponse 1]:[Réponse 19]];EQUIV($P$2&amp;" Vert "&amp;"5";Tableau4[Prénom Nom Série Fiche];0);B40));"")</f>
        <v/>
      </c>
      <c r="D40" s="13" t="str">
        <f t="shared" si="9"/>
        <v/>
      </c>
      <c r="E40" s="35" t="s">
        <v>5</v>
      </c>
      <c r="F40" s="42" t="str">
        <f t="shared" si="10"/>
        <v>B</v>
      </c>
      <c r="G40" s="45"/>
      <c r="H40" s="49" t="s">
        <v>12</v>
      </c>
      <c r="I40" s="34" t="str">
        <f>SIERREUR(SI($P$2="";""; INDEX(Tableau4[[Réponse 1]:[Réponse 19]];EQUIV($P$2&amp;" Vert "&amp;"6";Tableau4[Prénom Nom Série Fiche];0);H40));"")</f>
        <v/>
      </c>
      <c r="J40" s="13" t="str">
        <f t="shared" si="11"/>
        <v/>
      </c>
      <c r="K40" s="35" t="s">
        <v>5</v>
      </c>
      <c r="L40" s="42" t="str">
        <f t="shared" si="12"/>
        <v>A</v>
      </c>
      <c r="M40" s="45"/>
      <c r="N40" s="49" t="s">
        <v>12</v>
      </c>
      <c r="O40" s="34" t="str">
        <f>SIERREUR(SI($P$2="";""; INDEX(Tableau4[[Réponse 1]:[Réponse 19]];EQUIV($P$2&amp;" Vert "&amp;"7";Tableau4[Prénom Nom Série Fiche];0);N40));"")</f>
        <v/>
      </c>
      <c r="P40" s="13" t="str">
        <f t="shared" si="13"/>
        <v/>
      </c>
      <c r="Q40" s="35" t="s">
        <v>5</v>
      </c>
      <c r="R40" s="42" t="str">
        <f t="shared" si="14"/>
        <v>C</v>
      </c>
      <c r="S40" s="45"/>
      <c r="T40" s="49" t="s">
        <v>12</v>
      </c>
      <c r="U40" s="34" t="str">
        <f>SIERREUR(SI($P$2="";""; INDEX(Tableau4[[Réponse 1]:[Réponse 19]];EQUIV($P$2&amp;" Vert "&amp;"8";Tableau4[Prénom Nom Série Fiche];0);T40));"")</f>
        <v/>
      </c>
      <c r="V40" s="13" t="str">
        <f t="shared" si="15"/>
        <v/>
      </c>
      <c r="W40" s="35" t="s">
        <v>5</v>
      </c>
      <c r="X40" s="42" t="str">
        <f t="shared" si="16"/>
        <v>A</v>
      </c>
      <c r="Y40" s="45"/>
    </row>
    <row r="41" spans="1:1025" s="41" customFormat="1" ht="24.95" customHeight="1" x14ac:dyDescent="0.2">
      <c r="A41" s="44"/>
      <c r="B41" s="49" t="s">
        <v>13</v>
      </c>
      <c r="C41" s="34" t="str">
        <f>SIERREUR(SI($P$2="";""; INDEX(Tableau4[[Réponse 1]:[Réponse 19]];EQUIV($P$2&amp;" Vert "&amp;"5";Tableau4[Prénom Nom Série Fiche];0);B41));"")</f>
        <v/>
      </c>
      <c r="D41" s="13" t="str">
        <f t="shared" si="9"/>
        <v/>
      </c>
      <c r="E41" s="49" t="s">
        <v>5</v>
      </c>
      <c r="F41" s="42" t="str">
        <f t="shared" si="10"/>
        <v>A</v>
      </c>
      <c r="G41" s="45"/>
      <c r="H41" s="49" t="s">
        <v>13</v>
      </c>
      <c r="I41" s="34" t="str">
        <f>SIERREUR(SI($P$2="";""; INDEX(Tableau4[[Réponse 1]:[Réponse 19]];EQUIV($P$2&amp;" Vert "&amp;"6";Tableau4[Prénom Nom Série Fiche];0);H41));"")</f>
        <v/>
      </c>
      <c r="J41" s="13" t="str">
        <f t="shared" si="11"/>
        <v/>
      </c>
      <c r="K41" s="49" t="s">
        <v>5</v>
      </c>
      <c r="L41" s="42" t="str">
        <f t="shared" si="12"/>
        <v>B</v>
      </c>
      <c r="M41" s="45"/>
      <c r="N41" s="49" t="s">
        <v>13</v>
      </c>
      <c r="O41" s="34" t="str">
        <f>SIERREUR(SI($P$2="";""; INDEX(Tableau4[[Réponse 1]:[Réponse 19]];EQUIV($P$2&amp;" Vert "&amp;"7";Tableau4[Prénom Nom Série Fiche];0);N41));"")</f>
        <v/>
      </c>
      <c r="P41" s="13" t="str">
        <f t="shared" si="13"/>
        <v/>
      </c>
      <c r="Q41" s="49" t="s">
        <v>5</v>
      </c>
      <c r="R41" s="42" t="str">
        <f t="shared" si="14"/>
        <v>A</v>
      </c>
      <c r="S41" s="45"/>
      <c r="T41" s="49" t="s">
        <v>13</v>
      </c>
      <c r="U41" s="34" t="str">
        <f>SIERREUR(SI($P$2="";""; INDEX(Tableau4[[Réponse 1]:[Réponse 19]];EQUIV($P$2&amp;" Vert "&amp;"8";Tableau4[Prénom Nom Série Fiche];0);T41));"")</f>
        <v/>
      </c>
      <c r="V41" s="13" t="str">
        <f t="shared" si="15"/>
        <v/>
      </c>
      <c r="W41" s="49" t="s">
        <v>5</v>
      </c>
      <c r="X41" s="42" t="str">
        <f t="shared" si="16"/>
        <v>B</v>
      </c>
      <c r="Y41" s="45"/>
      <c r="AMD41" s="44"/>
      <c r="AME41" s="44"/>
      <c r="AMF41" s="44"/>
      <c r="AMG41" s="44"/>
      <c r="AMH41" s="44"/>
      <c r="AMI41" s="44"/>
      <c r="AMJ41" s="44"/>
      <c r="AMK41" s="44"/>
    </row>
    <row r="42" spans="1:1025" s="41" customFormat="1" ht="24.95" customHeight="1" x14ac:dyDescent="0.2">
      <c r="B42" s="49" t="s">
        <v>14</v>
      </c>
      <c r="C42" s="34" t="str">
        <f>SIERREUR(SI($P$2="";""; INDEX(Tableau4[[Réponse 1]:[Réponse 19]];EQUIV($P$2&amp;" Vert "&amp;"5";Tableau4[Prénom Nom Série Fiche];0);B42));"")</f>
        <v/>
      </c>
      <c r="D42" s="13" t="str">
        <f t="shared" si="9"/>
        <v/>
      </c>
      <c r="E42" s="34" t="s">
        <v>5</v>
      </c>
      <c r="F42" s="42" t="str">
        <f t="shared" si="10"/>
        <v>C</v>
      </c>
      <c r="G42" s="45"/>
      <c r="H42" s="49" t="s">
        <v>14</v>
      </c>
      <c r="I42" s="34" t="str">
        <f>SIERREUR(SI($P$2="";""; INDEX(Tableau4[[Réponse 1]:[Réponse 19]];EQUIV($P$2&amp;" Vert "&amp;"6";Tableau4[Prénom Nom Série Fiche];0);H42));"")</f>
        <v/>
      </c>
      <c r="J42" s="13" t="str">
        <f t="shared" si="11"/>
        <v/>
      </c>
      <c r="K42" s="34" t="s">
        <v>5</v>
      </c>
      <c r="L42" s="42" t="str">
        <f t="shared" si="12"/>
        <v>C</v>
      </c>
      <c r="M42" s="45"/>
      <c r="N42" s="49" t="s">
        <v>14</v>
      </c>
      <c r="O42" s="34" t="str">
        <f>SIERREUR(SI($P$2="";""; INDEX(Tableau4[[Réponse 1]:[Réponse 19]];EQUIV($P$2&amp;" Vert "&amp;"7";Tableau4[Prénom Nom Série Fiche];0);N42));"")</f>
        <v/>
      </c>
      <c r="P42" s="13" t="str">
        <f t="shared" si="13"/>
        <v/>
      </c>
      <c r="Q42" s="34" t="s">
        <v>5</v>
      </c>
      <c r="R42" s="42" t="str">
        <f t="shared" si="14"/>
        <v>A</v>
      </c>
      <c r="S42" s="45"/>
      <c r="T42" s="49" t="s">
        <v>14</v>
      </c>
      <c r="U42" s="34" t="str">
        <f>SIERREUR(SI($P$2="";""; INDEX(Tableau4[[Réponse 1]:[Réponse 19]];EQUIV($P$2&amp;" Vert "&amp;"8";Tableau4[Prénom Nom Série Fiche];0);T42));"")</f>
        <v/>
      </c>
      <c r="V42" s="13" t="str">
        <f t="shared" si="15"/>
        <v/>
      </c>
      <c r="W42" s="34" t="s">
        <v>5</v>
      </c>
      <c r="X42" s="42" t="str">
        <f t="shared" si="16"/>
        <v>B</v>
      </c>
      <c r="Y42" s="45"/>
      <c r="AMD42" s="44"/>
      <c r="AME42" s="44"/>
      <c r="AMF42" s="44"/>
      <c r="AMG42" s="44"/>
      <c r="AMH42" s="44"/>
      <c r="AMI42" s="44"/>
      <c r="AMJ42" s="44"/>
      <c r="AMK42" s="44"/>
    </row>
    <row r="43" spans="1:1025" s="41" customFormat="1" ht="24.95" customHeight="1" x14ac:dyDescent="0.2">
      <c r="B43" s="49" t="s">
        <v>15</v>
      </c>
      <c r="C43" s="34" t="str">
        <f>SIERREUR(SI($P$2="";""; INDEX(Tableau4[[Réponse 1]:[Réponse 19]];EQUIV($P$2&amp;" Vert "&amp;"5";Tableau4[Prénom Nom Série Fiche];0);B43));"")</f>
        <v/>
      </c>
      <c r="D43" s="13" t="str">
        <f t="shared" si="9"/>
        <v/>
      </c>
      <c r="E43" s="34"/>
      <c r="F43" s="42" t="str">
        <f t="shared" si="10"/>
        <v>B</v>
      </c>
      <c r="G43" s="45"/>
      <c r="H43" s="49" t="s">
        <v>15</v>
      </c>
      <c r="I43" s="34" t="str">
        <f>SIERREUR(SI($P$2="";""; INDEX(Tableau4[[Réponse 1]:[Réponse 19]];EQUIV($P$2&amp;" Vert "&amp;"6";Tableau4[Prénom Nom Série Fiche];0);H43));"")</f>
        <v/>
      </c>
      <c r="J43" s="13" t="str">
        <f t="shared" si="11"/>
        <v/>
      </c>
      <c r="K43" s="34"/>
      <c r="L43" s="42" t="str">
        <f t="shared" si="12"/>
        <v>A</v>
      </c>
      <c r="M43" s="45"/>
      <c r="N43" s="49" t="s">
        <v>15</v>
      </c>
      <c r="O43" s="34" t="str">
        <f>SIERREUR(SI($P$2="";""; INDEX(Tableau4[[Réponse 1]:[Réponse 19]];EQUIV($P$2&amp;" Vert "&amp;"7";Tableau4[Prénom Nom Série Fiche];0);N43));"")</f>
        <v/>
      </c>
      <c r="P43" s="13" t="str">
        <f t="shared" si="13"/>
        <v/>
      </c>
      <c r="Q43" s="34"/>
      <c r="R43" s="42" t="str">
        <f t="shared" si="14"/>
        <v>B</v>
      </c>
      <c r="S43" s="45"/>
      <c r="T43" s="49" t="s">
        <v>15</v>
      </c>
      <c r="U43" s="34" t="str">
        <f>SIERREUR(SI($P$2="";""; INDEX(Tableau4[[Réponse 1]:[Réponse 19]];EQUIV($P$2&amp;" Vert "&amp;"8";Tableau4[Prénom Nom Série Fiche];0);T43));"")</f>
        <v/>
      </c>
      <c r="V43" s="13" t="str">
        <f t="shared" si="15"/>
        <v/>
      </c>
      <c r="W43" s="34"/>
      <c r="X43" s="42" t="str">
        <f t="shared" si="16"/>
        <v>A</v>
      </c>
      <c r="Y43" s="45"/>
      <c r="AMD43" s="44"/>
      <c r="AME43" s="44"/>
      <c r="AMF43" s="44"/>
      <c r="AMG43" s="44"/>
      <c r="AMH43" s="44"/>
      <c r="AMI43" s="44"/>
      <c r="AMJ43" s="44"/>
      <c r="AMK43" s="44"/>
    </row>
    <row r="44" spans="1:1025" s="41" customFormat="1" ht="24.95" customHeight="1" x14ac:dyDescent="0.2">
      <c r="B44" s="49" t="s">
        <v>16</v>
      </c>
      <c r="C44" s="34" t="str">
        <f>SIERREUR(SI($P$2="";""; INDEX(Tableau4[[Réponse 1]:[Réponse 19]];EQUIV($P$2&amp;" Vert "&amp;"5";Tableau4[Prénom Nom Série Fiche];0);B44));"")</f>
        <v/>
      </c>
      <c r="D44" s="13" t="str">
        <f t="shared" si="9"/>
        <v/>
      </c>
      <c r="E44" s="34"/>
      <c r="F44" s="42" t="str">
        <f t="shared" si="10"/>
        <v>C</v>
      </c>
      <c r="G44" s="45"/>
      <c r="H44" s="49" t="s">
        <v>16</v>
      </c>
      <c r="I44" s="34" t="str">
        <f>SIERREUR(SI($P$2="";""; INDEX(Tableau4[[Réponse 1]:[Réponse 19]];EQUIV($P$2&amp;" Vert "&amp;"6";Tableau4[Prénom Nom Série Fiche];0);H44));"")</f>
        <v/>
      </c>
      <c r="J44" s="13" t="str">
        <f t="shared" si="11"/>
        <v/>
      </c>
      <c r="K44" s="34"/>
      <c r="L44" s="42" t="str">
        <f t="shared" si="12"/>
        <v>B</v>
      </c>
      <c r="M44" s="45"/>
      <c r="N44" s="49" t="s">
        <v>16</v>
      </c>
      <c r="O44" s="34" t="str">
        <f>SIERREUR(SI($P$2="";""; INDEX(Tableau4[[Réponse 1]:[Réponse 19]];EQUIV($P$2&amp;" Vert "&amp;"7";Tableau4[Prénom Nom Série Fiche];0);N44));"")</f>
        <v/>
      </c>
      <c r="P44" s="13" t="str">
        <f t="shared" si="13"/>
        <v/>
      </c>
      <c r="Q44" s="34"/>
      <c r="R44" s="42" t="str">
        <f t="shared" si="14"/>
        <v>C</v>
      </c>
      <c r="S44" s="45"/>
      <c r="T44" s="49" t="s">
        <v>16</v>
      </c>
      <c r="U44" s="34" t="str">
        <f>SIERREUR(SI($P$2="";""; INDEX(Tableau4[[Réponse 1]:[Réponse 19]];EQUIV($P$2&amp;" Vert "&amp;"8";Tableau4[Prénom Nom Série Fiche];0);T44));"")</f>
        <v/>
      </c>
      <c r="V44" s="13" t="str">
        <f t="shared" si="15"/>
        <v/>
      </c>
      <c r="W44" s="34"/>
      <c r="X44" s="42" t="str">
        <f t="shared" si="16"/>
        <v>B</v>
      </c>
      <c r="Y44" s="45"/>
      <c r="AMD44" s="44"/>
      <c r="AME44" s="44"/>
      <c r="AMF44" s="44"/>
      <c r="AMG44" s="44"/>
      <c r="AMH44" s="44"/>
      <c r="AMI44" s="44"/>
      <c r="AMJ44" s="44"/>
      <c r="AMK44" s="44"/>
    </row>
    <row r="45" spans="1:1025" s="41" customFormat="1" ht="24.95" customHeight="1" x14ac:dyDescent="0.2">
      <c r="B45" s="49" t="s">
        <v>17</v>
      </c>
      <c r="C45" s="34" t="str">
        <f>SIERREUR(SI($P$2="";""; INDEX(Tableau4[[Réponse 1]:[Réponse 19]];EQUIV($P$2&amp;" Vert "&amp;"5";Tableau4[Prénom Nom Série Fiche];0);B45));"")</f>
        <v/>
      </c>
      <c r="D45" s="13" t="str">
        <f t="shared" si="9"/>
        <v/>
      </c>
      <c r="E45" s="34"/>
      <c r="F45" s="42" t="str">
        <f t="shared" si="10"/>
        <v>C</v>
      </c>
      <c r="G45" s="45"/>
      <c r="H45" s="49" t="s">
        <v>17</v>
      </c>
      <c r="I45" s="34" t="str">
        <f>SIERREUR(SI($P$2="";""; INDEX(Tableau4[[Réponse 1]:[Réponse 19]];EQUIV($P$2&amp;" Vert "&amp;"6";Tableau4[Prénom Nom Série Fiche];0);H45));"")</f>
        <v/>
      </c>
      <c r="J45" s="13" t="str">
        <f t="shared" si="11"/>
        <v/>
      </c>
      <c r="K45" s="34"/>
      <c r="L45" s="42" t="str">
        <f t="shared" si="12"/>
        <v>B</v>
      </c>
      <c r="M45" s="45"/>
      <c r="N45" s="49" t="s">
        <v>17</v>
      </c>
      <c r="O45" s="34" t="str">
        <f>SIERREUR(SI($P$2="";""; INDEX(Tableau4[[Réponse 1]:[Réponse 19]];EQUIV($P$2&amp;" Vert "&amp;"7";Tableau4[Prénom Nom Série Fiche];0);N45));"")</f>
        <v/>
      </c>
      <c r="P45" s="13" t="str">
        <f t="shared" si="13"/>
        <v/>
      </c>
      <c r="Q45" s="34"/>
      <c r="R45" s="42" t="str">
        <f t="shared" si="14"/>
        <v>A</v>
      </c>
      <c r="S45" s="45"/>
      <c r="T45" s="49" t="s">
        <v>17</v>
      </c>
      <c r="U45" s="34" t="str">
        <f>SIERREUR(SI($P$2="";""; INDEX(Tableau4[[Réponse 1]:[Réponse 19]];EQUIV($P$2&amp;" Vert "&amp;"8";Tableau4[Prénom Nom Série Fiche];0);T45));"")</f>
        <v/>
      </c>
      <c r="V45" s="13" t="str">
        <f t="shared" si="15"/>
        <v/>
      </c>
      <c r="W45" s="34"/>
      <c r="X45" s="42" t="str">
        <f t="shared" si="16"/>
        <v>B</v>
      </c>
      <c r="Y45" s="45"/>
      <c r="AMD45" s="44"/>
      <c r="AME45" s="44"/>
      <c r="AMF45" s="44"/>
      <c r="AMG45" s="44"/>
      <c r="AMH45" s="44"/>
      <c r="AMI45" s="44"/>
      <c r="AMJ45" s="44"/>
      <c r="AMK45" s="44"/>
    </row>
    <row r="46" spans="1:1025" s="41" customFormat="1" ht="24.95" customHeight="1" x14ac:dyDescent="0.2">
      <c r="B46" s="49" t="s">
        <v>42</v>
      </c>
      <c r="C46" s="34" t="str">
        <f>SIERREUR(SI($P$2="";""; INDEX(Tableau4[[Réponse 1]:[Réponse 19]];EQUIV($P$2&amp;" Vert "&amp;"5";Tableau4[Prénom Nom Série Fiche];0);B46));"")</f>
        <v/>
      </c>
      <c r="D46" s="13" t="str">
        <f t="shared" si="9"/>
        <v/>
      </c>
      <c r="E46" s="34" t="s">
        <v>5</v>
      </c>
      <c r="F46" s="42" t="str">
        <f t="shared" si="10"/>
        <v>C</v>
      </c>
      <c r="G46" s="45"/>
      <c r="H46" s="49" t="s">
        <v>42</v>
      </c>
      <c r="I46" s="34" t="str">
        <f>SIERREUR(SI($P$2="";""; INDEX(Tableau4[[Réponse 1]:[Réponse 19]];EQUIV($P$2&amp;" Vert "&amp;"6";Tableau4[Prénom Nom Série Fiche];0);H46));"")</f>
        <v/>
      </c>
      <c r="J46" s="13" t="str">
        <f t="shared" si="11"/>
        <v/>
      </c>
      <c r="K46" s="34" t="s">
        <v>5</v>
      </c>
      <c r="L46" s="42" t="str">
        <f t="shared" si="12"/>
        <v>B</v>
      </c>
      <c r="M46" s="45"/>
      <c r="N46" s="49" t="s">
        <v>42</v>
      </c>
      <c r="O46" s="34" t="str">
        <f>SIERREUR(SI($P$2="";""; INDEX(Tableau4[[Réponse 1]:[Réponse 19]];EQUIV($P$2&amp;" Vert "&amp;"7";Tableau4[Prénom Nom Série Fiche];0);N46));"")</f>
        <v/>
      </c>
      <c r="P46" s="13" t="str">
        <f t="shared" si="13"/>
        <v/>
      </c>
      <c r="Q46" s="34" t="s">
        <v>5</v>
      </c>
      <c r="R46" s="42" t="str">
        <f t="shared" si="14"/>
        <v>A</v>
      </c>
      <c r="S46" s="45"/>
      <c r="T46" s="49" t="s">
        <v>42</v>
      </c>
      <c r="U46" s="34" t="str">
        <f>SIERREUR(SI($P$2="";""; INDEX(Tableau4[[Réponse 1]:[Réponse 19]];EQUIV($P$2&amp;" Vert "&amp;"8";Tableau4[Prénom Nom Série Fiche];0);T46));"")</f>
        <v/>
      </c>
      <c r="V46" s="13" t="str">
        <f t="shared" si="15"/>
        <v/>
      </c>
      <c r="W46" s="34" t="s">
        <v>5</v>
      </c>
      <c r="X46" s="42" t="str">
        <f t="shared" si="16"/>
        <v>B</v>
      </c>
      <c r="Y46" s="45"/>
      <c r="AMD46" s="44"/>
      <c r="AME46" s="44"/>
      <c r="AMF46" s="44"/>
      <c r="AMG46" s="44"/>
      <c r="AMH46" s="44"/>
      <c r="AMI46" s="44"/>
      <c r="AMJ46" s="44"/>
      <c r="AMK46" s="44"/>
    </row>
    <row r="47" spans="1:1025" s="41" customFormat="1" ht="24.95" customHeight="1" x14ac:dyDescent="0.2">
      <c r="B47" s="49" t="s">
        <v>43</v>
      </c>
      <c r="C47" s="34" t="str">
        <f>SIERREUR(SI($P$2="";""; INDEX(Tableau4[[Réponse 1]:[Réponse 19]];EQUIV($P$2&amp;" Vert "&amp;"5";Tableau4[Prénom Nom Série Fiche];0);B47));"")</f>
        <v/>
      </c>
      <c r="D47" s="13" t="str">
        <f t="shared" si="9"/>
        <v/>
      </c>
      <c r="E47" s="34"/>
      <c r="F47" s="42" t="str">
        <f t="shared" si="10"/>
        <v>C</v>
      </c>
      <c r="G47" s="45"/>
      <c r="H47" s="49" t="s">
        <v>43</v>
      </c>
      <c r="I47" s="34" t="str">
        <f>SIERREUR(SI($P$2="";""; INDEX(Tableau4[[Réponse 1]:[Réponse 19]];EQUIV($P$2&amp;" Vert "&amp;"6";Tableau4[Prénom Nom Série Fiche];0);H47));"")</f>
        <v/>
      </c>
      <c r="J47" s="13" t="str">
        <f t="shared" si="11"/>
        <v/>
      </c>
      <c r="K47" s="34"/>
      <c r="L47" s="42" t="str">
        <f t="shared" si="12"/>
        <v>B</v>
      </c>
      <c r="M47" s="45"/>
      <c r="N47" s="49" t="s">
        <v>43</v>
      </c>
      <c r="O47" s="34" t="str">
        <f>SIERREUR(SI($P$2="";""; INDEX(Tableau4[[Réponse 1]:[Réponse 19]];EQUIV($P$2&amp;" Vert "&amp;"7";Tableau4[Prénom Nom Série Fiche];0);N47));"")</f>
        <v/>
      </c>
      <c r="P47" s="13" t="str">
        <f t="shared" si="13"/>
        <v/>
      </c>
      <c r="Q47" s="34"/>
      <c r="R47" s="42" t="str">
        <f t="shared" si="14"/>
        <v>A</v>
      </c>
      <c r="S47" s="45"/>
      <c r="T47" s="49" t="s">
        <v>43</v>
      </c>
      <c r="U47" s="34" t="str">
        <f>SIERREUR(SI($P$2="";""; INDEX(Tableau4[[Réponse 1]:[Réponse 19]];EQUIV($P$2&amp;" Vert "&amp;"8";Tableau4[Prénom Nom Série Fiche];0);T47));"")</f>
        <v/>
      </c>
      <c r="V47" s="13" t="str">
        <f t="shared" si="15"/>
        <v/>
      </c>
      <c r="W47" s="34"/>
      <c r="X47" s="42" t="str">
        <f t="shared" si="16"/>
        <v>B</v>
      </c>
      <c r="Y47" s="45"/>
      <c r="AMD47" s="44"/>
      <c r="AME47" s="44"/>
      <c r="AMF47" s="44"/>
      <c r="AMG47" s="44"/>
      <c r="AMH47" s="44"/>
      <c r="AMI47" s="44"/>
      <c r="AMJ47" s="44"/>
      <c r="AMK47" s="44"/>
    </row>
    <row r="48" spans="1:1025" s="41" customFormat="1" ht="24.95" customHeight="1" x14ac:dyDescent="0.2">
      <c r="B48" s="49" t="s">
        <v>44</v>
      </c>
      <c r="C48" s="34" t="str">
        <f>SIERREUR(SI($P$2="";""; INDEX(Tableau4[[Réponse 1]:[Réponse 19]];EQUIV($P$2&amp;" Vert "&amp;"5";Tableau4[Prénom Nom Série Fiche];0);B48));"")</f>
        <v/>
      </c>
      <c r="D48" s="13" t="str">
        <f t="shared" si="9"/>
        <v/>
      </c>
      <c r="E48" s="35" t="s">
        <v>5</v>
      </c>
      <c r="F48" s="42" t="str">
        <f t="shared" si="10"/>
        <v>C</v>
      </c>
      <c r="G48" s="45"/>
      <c r="H48" s="49" t="s">
        <v>44</v>
      </c>
      <c r="I48" s="34" t="str">
        <f>SIERREUR(SI($P$2="";""; INDEX(Tableau4[[Réponse 1]:[Réponse 19]];EQUIV($P$2&amp;" Vert "&amp;"6";Tableau4[Prénom Nom Série Fiche];0);H48));"")</f>
        <v/>
      </c>
      <c r="J48" s="13" t="str">
        <f t="shared" si="11"/>
        <v/>
      </c>
      <c r="K48" s="35" t="s">
        <v>5</v>
      </c>
      <c r="L48" s="42" t="str">
        <f t="shared" si="12"/>
        <v>B</v>
      </c>
      <c r="M48" s="45"/>
      <c r="N48" s="49" t="s">
        <v>44</v>
      </c>
      <c r="O48" s="34" t="str">
        <f>SIERREUR(SI($P$2="";""; INDEX(Tableau4[[Réponse 1]:[Réponse 19]];EQUIV($P$2&amp;" Vert "&amp;"7";Tableau4[Prénom Nom Série Fiche];0);N48));"")</f>
        <v/>
      </c>
      <c r="P48" s="13" t="str">
        <f t="shared" si="13"/>
        <v/>
      </c>
      <c r="Q48" s="35" t="s">
        <v>5</v>
      </c>
      <c r="R48" s="42" t="str">
        <f t="shared" si="14"/>
        <v>A</v>
      </c>
      <c r="S48" s="45"/>
      <c r="T48" s="49" t="s">
        <v>44</v>
      </c>
      <c r="U48" s="34" t="str">
        <f>SIERREUR(SI($P$2="";""; INDEX(Tableau4[[Réponse 1]:[Réponse 19]];EQUIV($P$2&amp;" Vert "&amp;"8";Tableau4[Prénom Nom Série Fiche];0);T48));"")</f>
        <v/>
      </c>
      <c r="V48" s="13" t="str">
        <f t="shared" si="15"/>
        <v/>
      </c>
      <c r="W48" s="35" t="s">
        <v>5</v>
      </c>
      <c r="X48" s="42" t="str">
        <f t="shared" si="16"/>
        <v>B</v>
      </c>
      <c r="Y48" s="45"/>
      <c r="AMD48" s="44"/>
      <c r="AME48" s="44"/>
      <c r="AMF48" s="44"/>
      <c r="AMG48" s="44"/>
      <c r="AMH48" s="44"/>
      <c r="AMI48" s="44"/>
      <c r="AMJ48" s="44"/>
      <c r="AMK48" s="44"/>
    </row>
    <row r="49" spans="1:1025" s="41" customFormat="1" ht="24.95" customHeight="1" x14ac:dyDescent="0.2">
      <c r="B49" s="49" t="s">
        <v>45</v>
      </c>
      <c r="C49" s="34" t="str">
        <f>SIERREUR(SI($P$2="";""; INDEX(Tableau4[[Réponse 1]:[Réponse 19]];EQUIV($P$2&amp;" Vert "&amp;"5";Tableau4[Prénom Nom Série Fiche];0);B49));"")</f>
        <v/>
      </c>
      <c r="D49" s="13" t="str">
        <f t="shared" si="9"/>
        <v/>
      </c>
      <c r="E49" s="35" t="s">
        <v>5</v>
      </c>
      <c r="F49" s="42" t="str">
        <f t="shared" si="10"/>
        <v>C</v>
      </c>
      <c r="G49" s="45"/>
      <c r="H49" s="49" t="s">
        <v>45</v>
      </c>
      <c r="I49" s="34" t="str">
        <f>SIERREUR(SI($P$2="";""; INDEX(Tableau4[[Réponse 1]:[Réponse 19]];EQUIV($P$2&amp;" Vert "&amp;"6";Tableau4[Prénom Nom Série Fiche];0);H49));"")</f>
        <v/>
      </c>
      <c r="J49" s="13" t="str">
        <f t="shared" si="11"/>
        <v/>
      </c>
      <c r="K49" s="35" t="s">
        <v>5</v>
      </c>
      <c r="L49" s="42" t="str">
        <f t="shared" si="12"/>
        <v>B</v>
      </c>
      <c r="N49" s="49" t="s">
        <v>45</v>
      </c>
      <c r="O49" s="34" t="str">
        <f>SIERREUR(SI($P$2="";""; INDEX(Tableau4[[Réponse 1]:[Réponse 19]];EQUIV($P$2&amp;" Vert "&amp;"7";Tableau4[Prénom Nom Série Fiche];0);N49));"")</f>
        <v/>
      </c>
      <c r="P49" s="13" t="str">
        <f t="shared" si="13"/>
        <v/>
      </c>
      <c r="Q49" s="35" t="s">
        <v>5</v>
      </c>
      <c r="R49" s="42" t="str">
        <f t="shared" si="14"/>
        <v>A</v>
      </c>
      <c r="S49" s="45"/>
      <c r="T49" s="49" t="s">
        <v>45</v>
      </c>
      <c r="U49" s="34" t="str">
        <f>SIERREUR(SI($P$2="";""; INDEX(Tableau4[[Réponse 1]:[Réponse 19]];EQUIV($P$2&amp;" Vert "&amp;"8";Tableau4[Prénom Nom Série Fiche];0);T49));"")</f>
        <v/>
      </c>
      <c r="V49" s="13" t="str">
        <f t="shared" si="15"/>
        <v/>
      </c>
      <c r="W49" s="35" t="s">
        <v>5</v>
      </c>
      <c r="X49" s="42" t="str">
        <f t="shared" si="16"/>
        <v>B</v>
      </c>
      <c r="Y49" s="43"/>
      <c r="AMD49" s="44"/>
      <c r="AME49" s="44"/>
      <c r="AMF49" s="44"/>
      <c r="AMG49" s="44"/>
      <c r="AMH49" s="44"/>
      <c r="AMI49" s="44"/>
      <c r="AMJ49" s="44"/>
      <c r="AMK49" s="44"/>
    </row>
    <row r="50" spans="1:1025" s="41" customFormat="1" ht="15" customHeight="1" x14ac:dyDescent="0.2">
      <c r="F50" s="42"/>
      <c r="L50" s="42"/>
      <c r="M50" s="45"/>
      <c r="R50" s="42"/>
      <c r="Y50" s="45"/>
      <c r="AMD50" s="44"/>
      <c r="AME50" s="44"/>
      <c r="AMF50" s="44"/>
      <c r="AMG50" s="44"/>
      <c r="AMH50" s="44"/>
      <c r="AMI50" s="44"/>
      <c r="AMJ50" s="44"/>
      <c r="AMK50" s="44"/>
    </row>
    <row r="51" spans="1:1025" s="41" customFormat="1" ht="24.95" customHeight="1" x14ac:dyDescent="0.2">
      <c r="B51" s="69" t="s">
        <v>18</v>
      </c>
      <c r="C51" s="69"/>
      <c r="D51" s="73"/>
      <c r="E51" s="74"/>
      <c r="F51" s="42"/>
      <c r="G51" s="45"/>
      <c r="H51" s="69" t="s">
        <v>18</v>
      </c>
      <c r="I51" s="69"/>
      <c r="J51" s="69"/>
      <c r="K51" s="69"/>
      <c r="L51" s="42"/>
      <c r="N51" s="69" t="s">
        <v>18</v>
      </c>
      <c r="O51" s="69"/>
      <c r="P51" s="69"/>
      <c r="Q51" s="69"/>
      <c r="R51" s="42"/>
      <c r="S51" s="45"/>
      <c r="T51" s="69" t="s">
        <v>18</v>
      </c>
      <c r="U51" s="69"/>
      <c r="V51" s="69"/>
      <c r="W51" s="69"/>
      <c r="Y51" s="43"/>
      <c r="AMD51" s="44"/>
      <c r="AME51" s="44"/>
      <c r="AMF51" s="44"/>
      <c r="AMG51" s="44"/>
      <c r="AMH51" s="44"/>
      <c r="AMI51" s="44"/>
      <c r="AMJ51" s="44"/>
      <c r="AMK51" s="44"/>
    </row>
    <row r="52" spans="1:1025" s="41" customFormat="1" ht="24.95" customHeight="1" x14ac:dyDescent="0.2">
      <c r="B52" s="70" t="str">
        <f>"Nombre de bonnes réponses : "&amp;NB.SI(D31:D49;"ü")&amp;"/"&amp;NB.SI(D31:D49;"ü")+NB.SI(D31:D49;"L")</f>
        <v>Nombre de bonnes réponses : 0/0</v>
      </c>
      <c r="C52" s="71"/>
      <c r="D52" s="71"/>
      <c r="E52" s="72"/>
      <c r="F52" s="42"/>
      <c r="H52" s="70" t="str">
        <f>"Nombre de bonnes réponses : "&amp;NB.SI(J31:J49;"ü")&amp;"/"&amp;NB.SI(J31:J49;"ü")+NB.SI(J31:J49;"L")</f>
        <v>Nombre de bonnes réponses : 0/0</v>
      </c>
      <c r="I52" s="71"/>
      <c r="J52" s="71"/>
      <c r="K52" s="72"/>
      <c r="L52" s="42"/>
      <c r="N52" s="70" t="str">
        <f>"Nombre de bonnes réponses : "&amp;NB.SI(P31:P49;"ü")&amp;"/"&amp;NB.SI(P31:P49;"ü")+NB.SI(P31:P49;"L")</f>
        <v>Nombre de bonnes réponses : 0/0</v>
      </c>
      <c r="O52" s="71"/>
      <c r="P52" s="71"/>
      <c r="Q52" s="72"/>
      <c r="R52" s="42"/>
      <c r="T52" s="70" t="str">
        <f>"Nombre de bonnes réponses : "&amp;NB.SI(V31:V49;"ü")&amp;"/"&amp;NB.SI(V31:V49;"ü")+NB.SI(V31:V49;"L")</f>
        <v>Nombre de bonnes réponses : 0/0</v>
      </c>
      <c r="U52" s="71"/>
      <c r="V52" s="71"/>
      <c r="W52" s="72"/>
      <c r="Y52" s="43"/>
      <c r="AMD52" s="44"/>
      <c r="AME52" s="44"/>
      <c r="AMF52" s="44"/>
      <c r="AMG52" s="44"/>
      <c r="AMH52" s="44"/>
      <c r="AMI52" s="44"/>
      <c r="AMJ52" s="44"/>
      <c r="AMK52" s="44"/>
    </row>
    <row r="53" spans="1:1025" ht="24.95" customHeight="1" x14ac:dyDescent="0.2">
      <c r="A53" s="41"/>
      <c r="M53" s="44"/>
    </row>
    <row r="54" spans="1:1025" ht="24.95" customHeight="1" x14ac:dyDescent="0.2">
      <c r="B54" s="44"/>
      <c r="C54" s="44"/>
      <c r="D54" s="44"/>
      <c r="E54" s="44"/>
      <c r="F54" s="44"/>
      <c r="G54" s="44"/>
      <c r="H54" s="44"/>
      <c r="I54" s="44"/>
      <c r="J54" s="44"/>
      <c r="K54" s="44"/>
      <c r="L54" s="44"/>
      <c r="M54" s="44"/>
      <c r="N54" s="44"/>
      <c r="O54" s="44"/>
    </row>
    <row r="55" spans="1:1025" s="42" customFormat="1" ht="24.95" customHeight="1" x14ac:dyDescent="0.2">
      <c r="A55" s="44"/>
      <c r="B55" s="44"/>
      <c r="C55" s="44"/>
      <c r="D55" s="44"/>
      <c r="E55" s="44"/>
      <c r="F55" s="44"/>
      <c r="G55" s="44"/>
      <c r="H55" s="44"/>
      <c r="I55" s="44"/>
      <c r="J55" s="44"/>
      <c r="K55" s="44"/>
      <c r="L55" s="44"/>
      <c r="M55" s="44"/>
      <c r="N55" s="44"/>
      <c r="O55" s="44"/>
      <c r="X55" s="41"/>
      <c r="Y55" s="43"/>
      <c r="AA55" s="41"/>
      <c r="AB55" s="41"/>
      <c r="AC55" s="41"/>
      <c r="AD55" s="41"/>
      <c r="AE55" s="41"/>
      <c r="AF55" s="41"/>
      <c r="AMD55" s="44"/>
      <c r="AME55" s="44"/>
      <c r="AMF55" s="44"/>
      <c r="AMG55" s="44"/>
      <c r="AMH55" s="44"/>
      <c r="AMI55" s="44"/>
      <c r="AMJ55" s="44"/>
      <c r="AMK55" s="44"/>
    </row>
    <row r="56" spans="1:1025" ht="24.95" customHeight="1" x14ac:dyDescent="0.2">
      <c r="A56" s="42"/>
      <c r="B56" s="44"/>
      <c r="C56" s="44"/>
      <c r="D56" s="44"/>
      <c r="E56" s="44"/>
      <c r="F56" s="44"/>
      <c r="G56" s="44"/>
      <c r="H56" s="44"/>
      <c r="I56" s="44"/>
      <c r="J56" s="44"/>
      <c r="K56" s="44"/>
      <c r="L56" s="44"/>
      <c r="M56" s="44"/>
      <c r="N56" s="44"/>
      <c r="O56" s="44"/>
      <c r="X56" s="42"/>
      <c r="Y56" s="47"/>
    </row>
    <row r="57" spans="1:1025" ht="24.95" customHeight="1" x14ac:dyDescent="0.2">
      <c r="B57" s="44"/>
      <c r="C57" s="44"/>
      <c r="D57" s="44"/>
      <c r="E57" s="44"/>
      <c r="F57" s="44"/>
      <c r="G57" s="44"/>
      <c r="H57" s="44"/>
      <c r="I57" s="44"/>
      <c r="J57" s="44"/>
      <c r="K57" s="44"/>
      <c r="L57" s="44"/>
      <c r="M57" s="44"/>
      <c r="N57" s="44"/>
      <c r="O57" s="44"/>
      <c r="AA57" s="42"/>
      <c r="AB57" s="42"/>
      <c r="AC57" s="42"/>
      <c r="AD57" s="42"/>
      <c r="AE57" s="42"/>
      <c r="AF57" s="42"/>
    </row>
    <row r="58" spans="1:1025" ht="24.95" customHeight="1" x14ac:dyDescent="0.2">
      <c r="B58" s="44"/>
      <c r="C58" s="44"/>
      <c r="D58" s="44"/>
      <c r="E58" s="44"/>
      <c r="F58" s="44"/>
      <c r="G58" s="44"/>
      <c r="H58" s="44"/>
      <c r="I58" s="44"/>
      <c r="J58" s="44"/>
      <c r="K58" s="44"/>
      <c r="L58" s="44"/>
      <c r="M58" s="44"/>
      <c r="N58" s="44"/>
      <c r="O58" s="44"/>
    </row>
    <row r="59" spans="1:1025" ht="24.95" customHeight="1" x14ac:dyDescent="0.2">
      <c r="B59" s="44"/>
      <c r="C59" s="44"/>
      <c r="D59" s="44"/>
      <c r="E59" s="44"/>
      <c r="F59" s="44"/>
      <c r="G59" s="44"/>
      <c r="H59" s="44"/>
      <c r="I59" s="44"/>
      <c r="J59" s="44"/>
      <c r="K59" s="44"/>
      <c r="L59" s="44"/>
      <c r="M59" s="44"/>
      <c r="N59" s="44"/>
      <c r="O59" s="44"/>
    </row>
    <row r="60" spans="1:1025" ht="24.95" customHeight="1" x14ac:dyDescent="0.2">
      <c r="B60" s="44"/>
      <c r="C60" s="44"/>
      <c r="D60" s="44"/>
      <c r="E60" s="44"/>
      <c r="F60" s="44"/>
      <c r="G60" s="44"/>
      <c r="H60" s="44"/>
      <c r="I60" s="44"/>
      <c r="J60" s="44"/>
      <c r="K60" s="44"/>
      <c r="L60" s="44"/>
      <c r="M60" s="44"/>
      <c r="N60" s="44"/>
      <c r="O60" s="44"/>
    </row>
    <row r="61" spans="1:1025" ht="24.95" customHeight="1" x14ac:dyDescent="0.2">
      <c r="B61" s="44"/>
      <c r="C61" s="44"/>
      <c r="D61" s="44"/>
      <c r="E61" s="44"/>
      <c r="F61" s="44"/>
      <c r="G61" s="44"/>
      <c r="H61" s="44"/>
      <c r="I61" s="44"/>
      <c r="J61" s="44"/>
      <c r="K61" s="44"/>
      <c r="L61" s="44"/>
      <c r="M61" s="44"/>
      <c r="N61" s="44"/>
      <c r="O61" s="44"/>
    </row>
    <row r="62" spans="1:1025" ht="24.95" customHeight="1" x14ac:dyDescent="0.2">
      <c r="B62" s="44"/>
      <c r="C62" s="44"/>
      <c r="D62" s="44"/>
      <c r="E62" s="44"/>
      <c r="F62" s="44"/>
      <c r="G62" s="44"/>
      <c r="H62" s="44"/>
      <c r="I62" s="44"/>
      <c r="J62" s="44"/>
      <c r="K62" s="44"/>
      <c r="L62" s="44"/>
      <c r="M62" s="44"/>
      <c r="N62" s="44"/>
      <c r="O62" s="44"/>
    </row>
    <row r="63" spans="1:1025" ht="24.95" customHeight="1" x14ac:dyDescent="0.2">
      <c r="B63" s="44"/>
      <c r="C63" s="44"/>
      <c r="D63" s="44"/>
      <c r="E63" s="44"/>
      <c r="F63" s="44"/>
      <c r="G63" s="44"/>
      <c r="H63" s="44"/>
      <c r="I63" s="44"/>
      <c r="J63" s="44"/>
      <c r="K63" s="44"/>
      <c r="L63" s="44"/>
      <c r="M63" s="44"/>
      <c r="N63" s="44"/>
      <c r="O63" s="44"/>
    </row>
    <row r="64" spans="1:1025" ht="24.95" customHeight="1" x14ac:dyDescent="0.2">
      <c r="B64" s="44"/>
      <c r="C64" s="44"/>
      <c r="D64" s="44"/>
      <c r="E64" s="44"/>
      <c r="F64" s="44"/>
      <c r="G64" s="44"/>
      <c r="H64" s="44"/>
      <c r="I64" s="44"/>
      <c r="J64" s="44"/>
      <c r="K64" s="44"/>
      <c r="L64" s="44"/>
      <c r="M64" s="44"/>
      <c r="N64" s="44"/>
      <c r="O64" s="44"/>
    </row>
    <row r="65" spans="1:1025" s="43" customFormat="1" ht="24.95" customHeight="1" x14ac:dyDescent="0.2">
      <c r="A65" s="44"/>
      <c r="B65" s="44"/>
      <c r="C65" s="44"/>
      <c r="D65" s="44"/>
      <c r="E65" s="44"/>
      <c r="F65" s="44"/>
      <c r="G65" s="44"/>
      <c r="H65" s="44"/>
      <c r="I65" s="44"/>
      <c r="J65" s="44"/>
      <c r="K65" s="44"/>
      <c r="L65" s="44"/>
      <c r="M65" s="44"/>
      <c r="N65" s="44"/>
      <c r="O65" s="44"/>
      <c r="R65" s="47"/>
      <c r="X65" s="41"/>
      <c r="AA65" s="41"/>
      <c r="AB65" s="41"/>
      <c r="AC65" s="41"/>
      <c r="AD65" s="41"/>
      <c r="AE65" s="41"/>
      <c r="AF65" s="41"/>
      <c r="AMD65" s="44"/>
      <c r="AME65" s="44"/>
      <c r="AMF65" s="44"/>
      <c r="AMG65" s="44"/>
      <c r="AMH65" s="44"/>
      <c r="AMI65" s="44"/>
      <c r="AMJ65" s="44"/>
      <c r="AMK65" s="44"/>
    </row>
    <row r="66" spans="1:1025" ht="24.95" customHeight="1" x14ac:dyDescent="0.2">
      <c r="A66" s="43"/>
      <c r="B66" s="44"/>
      <c r="C66" s="44"/>
      <c r="D66" s="44"/>
      <c r="E66" s="44"/>
      <c r="F66" s="44"/>
      <c r="G66" s="44"/>
      <c r="H66" s="44"/>
      <c r="I66" s="44"/>
      <c r="J66" s="44"/>
      <c r="K66" s="44"/>
      <c r="L66" s="44"/>
      <c r="M66" s="44"/>
      <c r="N66" s="44"/>
      <c r="O66" s="44"/>
      <c r="X66" s="43"/>
    </row>
    <row r="67" spans="1:1025" s="43" customFormat="1" ht="24.95" customHeight="1" x14ac:dyDescent="0.2">
      <c r="A67" s="44"/>
      <c r="B67" s="44"/>
      <c r="C67" s="44"/>
      <c r="D67" s="44"/>
      <c r="E67" s="44"/>
      <c r="F67" s="44"/>
      <c r="G67" s="44"/>
      <c r="H67" s="44"/>
      <c r="I67" s="44"/>
      <c r="J67" s="44"/>
      <c r="K67" s="44"/>
      <c r="L67" s="44"/>
      <c r="M67" s="44"/>
      <c r="N67" s="44"/>
      <c r="O67" s="44"/>
      <c r="R67" s="47"/>
      <c r="X67" s="41"/>
      <c r="AMD67" s="44"/>
      <c r="AME67" s="44"/>
      <c r="AMF67" s="44"/>
      <c r="AMG67" s="44"/>
      <c r="AMH67" s="44"/>
      <c r="AMI67" s="44"/>
      <c r="AMJ67" s="44"/>
      <c r="AMK67" s="44"/>
    </row>
    <row r="68" spans="1:1025" s="43" customFormat="1" ht="24.95" customHeight="1" x14ac:dyDescent="0.2">
      <c r="B68" s="44"/>
      <c r="C68" s="44"/>
      <c r="D68" s="44"/>
      <c r="E68" s="44"/>
      <c r="F68" s="44"/>
      <c r="G68" s="44"/>
      <c r="H68" s="44"/>
      <c r="I68" s="44"/>
      <c r="J68" s="44"/>
      <c r="K68" s="44"/>
      <c r="L68" s="44"/>
      <c r="M68" s="44"/>
      <c r="N68" s="44"/>
      <c r="O68" s="44"/>
      <c r="R68" s="47"/>
      <c r="AA68" s="41"/>
      <c r="AB68" s="41"/>
      <c r="AC68" s="41"/>
      <c r="AD68" s="41"/>
      <c r="AE68" s="41"/>
      <c r="AF68" s="41"/>
      <c r="AMD68" s="44"/>
      <c r="AME68" s="44"/>
      <c r="AMF68" s="44"/>
      <c r="AMG68" s="44"/>
      <c r="AMH68" s="44"/>
      <c r="AMI68" s="44"/>
      <c r="AMJ68" s="44"/>
      <c r="AMK68" s="44"/>
    </row>
    <row r="69" spans="1:1025" s="43" customFormat="1" ht="24.95" customHeight="1" x14ac:dyDescent="0.2">
      <c r="B69" s="44"/>
      <c r="C69" s="44"/>
      <c r="D69" s="44"/>
      <c r="E69" s="44"/>
      <c r="F69" s="44"/>
      <c r="G69" s="44"/>
      <c r="H69" s="44"/>
      <c r="I69" s="44"/>
      <c r="J69" s="44"/>
      <c r="K69" s="44"/>
      <c r="L69" s="44"/>
      <c r="M69" s="44"/>
      <c r="N69" s="44"/>
      <c r="O69" s="44"/>
      <c r="R69" s="47"/>
      <c r="AMD69" s="44"/>
      <c r="AME69" s="44"/>
      <c r="AMF69" s="44"/>
      <c r="AMG69" s="44"/>
      <c r="AMH69" s="44"/>
      <c r="AMI69" s="44"/>
      <c r="AMJ69" s="44"/>
      <c r="AMK69" s="44"/>
    </row>
    <row r="70" spans="1:1025" s="43" customFormat="1" ht="24.95" customHeight="1" x14ac:dyDescent="0.2">
      <c r="B70" s="44"/>
      <c r="C70" s="44"/>
      <c r="D70" s="44"/>
      <c r="E70" s="44"/>
      <c r="F70" s="44"/>
      <c r="G70" s="44"/>
      <c r="H70" s="44"/>
      <c r="I70" s="44"/>
      <c r="J70" s="44"/>
      <c r="K70" s="44"/>
      <c r="L70" s="44"/>
      <c r="M70" s="44"/>
      <c r="N70" s="44"/>
      <c r="O70" s="44"/>
      <c r="R70" s="47"/>
      <c r="AMD70" s="44"/>
      <c r="AME70" s="44"/>
      <c r="AMF70" s="44"/>
      <c r="AMG70" s="44"/>
      <c r="AMH70" s="44"/>
      <c r="AMI70" s="44"/>
      <c r="AMJ70" s="44"/>
      <c r="AMK70" s="44"/>
    </row>
    <row r="71" spans="1:1025" ht="24.95" customHeight="1" x14ac:dyDescent="0.2">
      <c r="A71" s="43"/>
      <c r="B71" s="44"/>
      <c r="C71" s="44"/>
      <c r="D71" s="44"/>
      <c r="E71" s="44"/>
      <c r="F71" s="44"/>
      <c r="G71" s="44"/>
      <c r="H71" s="44"/>
      <c r="I71" s="44"/>
      <c r="J71" s="44"/>
      <c r="K71" s="44"/>
      <c r="L71" s="44"/>
      <c r="N71" s="44"/>
      <c r="O71" s="44"/>
      <c r="X71" s="43"/>
      <c r="AA71" s="43"/>
      <c r="AB71" s="43"/>
      <c r="AC71" s="43"/>
      <c r="AD71" s="43"/>
      <c r="AE71" s="43"/>
      <c r="AF71" s="43"/>
    </row>
    <row r="72" spans="1:1025" ht="24.95" customHeight="1" x14ac:dyDescent="0.2">
      <c r="AA72" s="43"/>
      <c r="AB72" s="43"/>
      <c r="AC72" s="43"/>
      <c r="AD72" s="43"/>
      <c r="AE72" s="43"/>
      <c r="AF72" s="43"/>
    </row>
    <row r="73" spans="1:1025" ht="24.95" customHeight="1" x14ac:dyDescent="0.2"/>
    <row r="74" spans="1:1025" ht="24.95" customHeight="1" x14ac:dyDescent="0.2"/>
    <row r="75" spans="1:1025" ht="24.95" customHeight="1" x14ac:dyDescent="0.2"/>
    <row r="76" spans="1:1025" ht="24.95" customHeight="1" x14ac:dyDescent="0.2"/>
    <row r="77" spans="1:1025" ht="24.95" customHeight="1" x14ac:dyDescent="0.2"/>
    <row r="78" spans="1:1025" ht="24.95" customHeight="1" x14ac:dyDescent="0.2"/>
    <row r="79" spans="1:1025" ht="24.95" customHeight="1" x14ac:dyDescent="0.2"/>
    <row r="80" spans="1:1025" ht="24.95" customHeight="1" x14ac:dyDescent="0.2"/>
    <row r="81" spans="1:1025" ht="24.95" customHeight="1" x14ac:dyDescent="0.2"/>
    <row r="82" spans="1:1025" ht="24.95" customHeight="1" x14ac:dyDescent="0.2"/>
    <row r="83" spans="1:1025" ht="24.95" customHeight="1" x14ac:dyDescent="0.2"/>
    <row r="84" spans="1:1025" ht="24.95" customHeight="1" x14ac:dyDescent="0.2"/>
    <row r="85" spans="1:1025" s="41" customFormat="1" ht="24.95" customHeight="1" x14ac:dyDescent="0.2">
      <c r="A85" s="44"/>
      <c r="F85" s="42"/>
      <c r="L85" s="42"/>
      <c r="R85" s="42"/>
      <c r="Y85" s="43"/>
      <c r="AMD85" s="44"/>
      <c r="AME85" s="44"/>
      <c r="AMF85" s="44"/>
      <c r="AMG85" s="44"/>
      <c r="AMH85" s="44"/>
      <c r="AMI85" s="44"/>
      <c r="AMJ85" s="44"/>
      <c r="AMK85" s="44"/>
    </row>
    <row r="86" spans="1:1025" s="41" customFormat="1" ht="24.95" customHeight="1" x14ac:dyDescent="0.2">
      <c r="F86" s="42"/>
      <c r="L86" s="42"/>
      <c r="R86" s="42"/>
      <c r="Y86" s="43"/>
      <c r="AMD86" s="44"/>
      <c r="AME86" s="44"/>
      <c r="AMF86" s="44"/>
      <c r="AMG86" s="44"/>
      <c r="AMH86" s="44"/>
      <c r="AMI86" s="44"/>
      <c r="AMJ86" s="44"/>
      <c r="AMK86" s="44"/>
    </row>
    <row r="87" spans="1:1025" s="41" customFormat="1" ht="24.95" customHeight="1" x14ac:dyDescent="0.2">
      <c r="F87" s="42"/>
      <c r="L87" s="42"/>
      <c r="R87" s="42"/>
      <c r="Y87" s="43"/>
      <c r="AMD87" s="44"/>
      <c r="AME87" s="44"/>
      <c r="AMF87" s="44"/>
      <c r="AMG87" s="44"/>
      <c r="AMH87" s="44"/>
      <c r="AMI87" s="44"/>
      <c r="AMJ87" s="44"/>
      <c r="AMK87" s="44"/>
    </row>
    <row r="88" spans="1:1025" s="41" customFormat="1" ht="24.95" customHeight="1" x14ac:dyDescent="0.2">
      <c r="F88" s="42"/>
      <c r="L88" s="42"/>
      <c r="R88" s="42"/>
      <c r="Y88" s="43"/>
      <c r="AMD88" s="44"/>
      <c r="AME88" s="44"/>
      <c r="AMF88" s="44"/>
      <c r="AMG88" s="44"/>
      <c r="AMH88" s="44"/>
      <c r="AMI88" s="44"/>
      <c r="AMJ88" s="44"/>
      <c r="AMK88" s="44"/>
    </row>
    <row r="89" spans="1:1025" s="41" customFormat="1" ht="24.95" customHeight="1" x14ac:dyDescent="0.2">
      <c r="F89" s="42"/>
      <c r="L89" s="42"/>
      <c r="R89" s="42"/>
      <c r="Y89" s="43"/>
      <c r="AMD89" s="44"/>
      <c r="AME89" s="44"/>
      <c r="AMF89" s="44"/>
      <c r="AMG89" s="44"/>
      <c r="AMH89" s="44"/>
      <c r="AMI89" s="44"/>
      <c r="AMJ89" s="44"/>
      <c r="AMK89" s="44"/>
    </row>
    <row r="90" spans="1:1025" s="41" customFormat="1" ht="24.95" customHeight="1" x14ac:dyDescent="0.2">
      <c r="F90" s="42"/>
      <c r="L90" s="42"/>
      <c r="R90" s="42"/>
      <c r="Y90" s="43"/>
      <c r="AMD90" s="44"/>
      <c r="AME90" s="44"/>
      <c r="AMF90" s="44"/>
      <c r="AMG90" s="44"/>
      <c r="AMH90" s="44"/>
      <c r="AMI90" s="44"/>
      <c r="AMJ90" s="44"/>
      <c r="AMK90" s="44"/>
    </row>
    <row r="91" spans="1:1025" s="41" customFormat="1" ht="24.95" customHeight="1" x14ac:dyDescent="0.2">
      <c r="F91" s="42"/>
      <c r="L91" s="42"/>
      <c r="R91" s="42"/>
      <c r="Y91" s="43"/>
      <c r="AMD91" s="44"/>
      <c r="AME91" s="44"/>
      <c r="AMF91" s="44"/>
      <c r="AMG91" s="44"/>
      <c r="AMH91" s="44"/>
      <c r="AMI91" s="44"/>
      <c r="AMJ91" s="44"/>
      <c r="AMK91" s="44"/>
    </row>
    <row r="92" spans="1:1025" s="41" customFormat="1" ht="24.95" customHeight="1" x14ac:dyDescent="0.2">
      <c r="F92" s="42"/>
      <c r="L92" s="42"/>
      <c r="R92" s="42"/>
      <c r="Y92" s="43"/>
      <c r="AMD92" s="44"/>
      <c r="AME92" s="44"/>
      <c r="AMF92" s="44"/>
      <c r="AMG92" s="44"/>
      <c r="AMH92" s="44"/>
      <c r="AMI92" s="44"/>
      <c r="AMJ92" s="44"/>
      <c r="AMK92" s="44"/>
    </row>
    <row r="93" spans="1:1025" s="41" customFormat="1" ht="24.95" customHeight="1" x14ac:dyDescent="0.2">
      <c r="F93" s="42"/>
      <c r="L93" s="42"/>
      <c r="R93" s="42"/>
      <c r="Y93" s="43"/>
      <c r="AMD93" s="44"/>
      <c r="AME93" s="44"/>
      <c r="AMF93" s="44"/>
      <c r="AMG93" s="44"/>
      <c r="AMH93" s="44"/>
      <c r="AMI93" s="44"/>
      <c r="AMJ93" s="44"/>
      <c r="AMK93" s="44"/>
    </row>
    <row r="94" spans="1:1025" s="41" customFormat="1" ht="24.95" customHeight="1" x14ac:dyDescent="0.2">
      <c r="F94" s="42"/>
      <c r="L94" s="42"/>
      <c r="R94" s="42"/>
      <c r="Y94" s="43"/>
      <c r="AMD94" s="44"/>
      <c r="AME94" s="44"/>
      <c r="AMF94" s="44"/>
      <c r="AMG94" s="44"/>
      <c r="AMH94" s="44"/>
      <c r="AMI94" s="44"/>
      <c r="AMJ94" s="44"/>
      <c r="AMK94" s="44"/>
    </row>
    <row r="95" spans="1:1025" s="41" customFormat="1" ht="24.95" customHeight="1" x14ac:dyDescent="0.2">
      <c r="F95" s="42"/>
      <c r="L95" s="42"/>
      <c r="R95" s="42"/>
      <c r="Y95" s="43"/>
      <c r="AMD95" s="44"/>
      <c r="AME95" s="44"/>
      <c r="AMF95" s="44"/>
      <c r="AMG95" s="44"/>
      <c r="AMH95" s="44"/>
      <c r="AMI95" s="44"/>
      <c r="AMJ95" s="44"/>
      <c r="AMK95" s="44"/>
    </row>
    <row r="96" spans="1:1025" s="41" customFormat="1" ht="24.95" customHeight="1" x14ac:dyDescent="0.2">
      <c r="F96" s="42"/>
      <c r="L96" s="42"/>
      <c r="R96" s="42"/>
      <c r="Y96" s="43"/>
      <c r="AMD96" s="44"/>
      <c r="AME96" s="44"/>
      <c r="AMF96" s="44"/>
      <c r="AMG96" s="44"/>
      <c r="AMH96" s="44"/>
      <c r="AMI96" s="44"/>
      <c r="AMJ96" s="44"/>
      <c r="AMK96" s="44"/>
    </row>
    <row r="97" spans="6:1025" s="41" customFormat="1" ht="24.95" customHeight="1" x14ac:dyDescent="0.2">
      <c r="F97" s="42"/>
      <c r="L97" s="42"/>
      <c r="R97" s="42"/>
      <c r="Y97" s="43"/>
      <c r="AMD97" s="44"/>
      <c r="AME97" s="44"/>
      <c r="AMF97" s="44"/>
      <c r="AMG97" s="44"/>
      <c r="AMH97" s="44"/>
      <c r="AMI97" s="44"/>
      <c r="AMJ97" s="44"/>
      <c r="AMK97" s="44"/>
    </row>
    <row r="98" spans="6:1025" s="41" customFormat="1" ht="24.95" customHeight="1" x14ac:dyDescent="0.2">
      <c r="F98" s="42"/>
      <c r="L98" s="42"/>
      <c r="R98" s="42"/>
      <c r="Y98" s="43"/>
      <c r="AMD98" s="44"/>
      <c r="AME98" s="44"/>
      <c r="AMF98" s="44"/>
      <c r="AMG98" s="44"/>
      <c r="AMH98" s="44"/>
      <c r="AMI98" s="44"/>
      <c r="AMJ98" s="44"/>
      <c r="AMK98" s="44"/>
    </row>
    <row r="99" spans="6:1025" s="41" customFormat="1" ht="24.95" customHeight="1" x14ac:dyDescent="0.2">
      <c r="F99" s="42"/>
      <c r="L99" s="42"/>
      <c r="R99" s="42"/>
      <c r="Y99" s="43"/>
      <c r="AMD99" s="44"/>
      <c r="AME99" s="44"/>
      <c r="AMF99" s="44"/>
      <c r="AMG99" s="44"/>
      <c r="AMH99" s="44"/>
      <c r="AMI99" s="44"/>
      <c r="AMJ99" s="44"/>
      <c r="AMK99" s="44"/>
    </row>
    <row r="100" spans="6:1025" s="41" customFormat="1" ht="24.95" customHeight="1" x14ac:dyDescent="0.2">
      <c r="F100" s="42"/>
      <c r="L100" s="42"/>
      <c r="R100" s="42"/>
      <c r="Y100" s="43"/>
      <c r="AMD100" s="44"/>
      <c r="AME100" s="44"/>
      <c r="AMF100" s="44"/>
      <c r="AMG100" s="44"/>
      <c r="AMH100" s="44"/>
      <c r="AMI100" s="44"/>
      <c r="AMJ100" s="44"/>
      <c r="AMK100" s="44"/>
    </row>
    <row r="101" spans="6:1025" s="41" customFormat="1" ht="24.95" customHeight="1" x14ac:dyDescent="0.2">
      <c r="F101" s="42"/>
      <c r="L101" s="42"/>
      <c r="R101" s="42"/>
      <c r="Y101" s="43"/>
      <c r="AMD101" s="44"/>
      <c r="AME101" s="44"/>
      <c r="AMF101" s="44"/>
      <c r="AMG101" s="44"/>
      <c r="AMH101" s="44"/>
      <c r="AMI101" s="44"/>
      <c r="AMJ101" s="44"/>
      <c r="AMK101" s="44"/>
    </row>
    <row r="102" spans="6:1025" s="41" customFormat="1" ht="24.95" customHeight="1" x14ac:dyDescent="0.2">
      <c r="F102" s="42"/>
      <c r="L102" s="42"/>
      <c r="R102" s="42"/>
      <c r="Y102" s="43"/>
      <c r="AMD102" s="44"/>
      <c r="AME102" s="44"/>
      <c r="AMF102" s="44"/>
      <c r="AMG102" s="44"/>
      <c r="AMH102" s="44"/>
      <c r="AMI102" s="44"/>
      <c r="AMJ102" s="44"/>
      <c r="AMK102" s="44"/>
    </row>
    <row r="103" spans="6:1025" s="41" customFormat="1" ht="24.95" customHeight="1" x14ac:dyDescent="0.2">
      <c r="F103" s="42"/>
      <c r="L103" s="42"/>
      <c r="R103" s="42"/>
      <c r="Y103" s="43"/>
      <c r="AMD103" s="44"/>
      <c r="AME103" s="44"/>
      <c r="AMF103" s="44"/>
      <c r="AMG103" s="44"/>
      <c r="AMH103" s="44"/>
      <c r="AMI103" s="44"/>
      <c r="AMJ103" s="44"/>
      <c r="AMK103" s="44"/>
    </row>
    <row r="104" spans="6:1025" s="41" customFormat="1" ht="24.95" customHeight="1" x14ac:dyDescent="0.2">
      <c r="F104" s="42"/>
      <c r="L104" s="42"/>
      <c r="R104" s="42"/>
      <c r="Y104" s="43"/>
      <c r="AMD104" s="44"/>
      <c r="AME104" s="44"/>
      <c r="AMF104" s="44"/>
      <c r="AMG104" s="44"/>
      <c r="AMH104" s="44"/>
      <c r="AMI104" s="44"/>
      <c r="AMJ104" s="44"/>
      <c r="AMK104" s="44"/>
    </row>
    <row r="105" spans="6:1025" s="41" customFormat="1" ht="24.95" customHeight="1" x14ac:dyDescent="0.2">
      <c r="F105" s="42"/>
      <c r="L105" s="42"/>
      <c r="R105" s="42"/>
      <c r="Y105" s="43"/>
      <c r="AMD105" s="44"/>
      <c r="AME105" s="44"/>
      <c r="AMF105" s="44"/>
      <c r="AMG105" s="44"/>
      <c r="AMH105" s="44"/>
      <c r="AMI105" s="44"/>
      <c r="AMJ105" s="44"/>
      <c r="AMK105" s="44"/>
    </row>
    <row r="106" spans="6:1025" s="41" customFormat="1" ht="24.95" customHeight="1" x14ac:dyDescent="0.2">
      <c r="F106" s="42"/>
      <c r="L106" s="42"/>
      <c r="R106" s="42"/>
      <c r="Y106" s="43"/>
      <c r="AMD106" s="44"/>
      <c r="AME106" s="44"/>
      <c r="AMF106" s="44"/>
      <c r="AMG106" s="44"/>
      <c r="AMH106" s="44"/>
      <c r="AMI106" s="44"/>
      <c r="AMJ106" s="44"/>
      <c r="AMK106" s="44"/>
    </row>
    <row r="107" spans="6:1025" s="41" customFormat="1" ht="24.95" customHeight="1" x14ac:dyDescent="0.2">
      <c r="F107" s="42"/>
      <c r="L107" s="42"/>
      <c r="R107" s="42"/>
      <c r="Y107" s="43"/>
      <c r="AMD107" s="44"/>
      <c r="AME107" s="44"/>
      <c r="AMF107" s="44"/>
      <c r="AMG107" s="44"/>
      <c r="AMH107" s="44"/>
      <c r="AMI107" s="44"/>
      <c r="AMJ107" s="44"/>
      <c r="AMK107" s="44"/>
    </row>
    <row r="108" spans="6:1025" s="41" customFormat="1" ht="24.95" customHeight="1" x14ac:dyDescent="0.2">
      <c r="F108" s="42"/>
      <c r="L108" s="42"/>
      <c r="R108" s="42"/>
      <c r="Y108" s="43"/>
      <c r="AMD108" s="44"/>
      <c r="AME108" s="44"/>
      <c r="AMF108" s="44"/>
      <c r="AMG108" s="44"/>
      <c r="AMH108" s="44"/>
      <c r="AMI108" s="44"/>
      <c r="AMJ108" s="44"/>
      <c r="AMK108" s="44"/>
    </row>
    <row r="109" spans="6:1025" s="41" customFormat="1" ht="24.95" customHeight="1" x14ac:dyDescent="0.2">
      <c r="F109" s="42"/>
      <c r="L109" s="42"/>
      <c r="R109" s="42"/>
      <c r="Y109" s="43"/>
      <c r="AMD109" s="44"/>
      <c r="AME109" s="44"/>
      <c r="AMF109" s="44"/>
      <c r="AMG109" s="44"/>
      <c r="AMH109" s="44"/>
      <c r="AMI109" s="44"/>
      <c r="AMJ109" s="44"/>
      <c r="AMK109" s="44"/>
    </row>
    <row r="110" spans="6:1025" s="41" customFormat="1" ht="24.95" customHeight="1" x14ac:dyDescent="0.2">
      <c r="F110" s="42"/>
      <c r="L110" s="42"/>
      <c r="R110" s="42"/>
      <c r="Y110" s="43"/>
      <c r="AMD110" s="44"/>
      <c r="AME110" s="44"/>
      <c r="AMF110" s="44"/>
      <c r="AMG110" s="44"/>
      <c r="AMH110" s="44"/>
      <c r="AMI110" s="44"/>
      <c r="AMJ110" s="44"/>
      <c r="AMK110" s="44"/>
    </row>
    <row r="111" spans="6:1025" s="41" customFormat="1" ht="24.95" customHeight="1" x14ac:dyDescent="0.2">
      <c r="F111" s="42"/>
      <c r="L111" s="42"/>
      <c r="R111" s="42"/>
      <c r="Y111" s="43"/>
      <c r="AMD111" s="44"/>
      <c r="AME111" s="44"/>
      <c r="AMF111" s="44"/>
      <c r="AMG111" s="44"/>
      <c r="AMH111" s="44"/>
      <c r="AMI111" s="44"/>
      <c r="AMJ111" s="44"/>
      <c r="AMK111" s="44"/>
    </row>
    <row r="112" spans="6:1025" s="41" customFormat="1" ht="24.95" customHeight="1" x14ac:dyDescent="0.2">
      <c r="F112" s="42"/>
      <c r="L112" s="42"/>
      <c r="R112" s="42"/>
      <c r="Y112" s="43"/>
      <c r="AMD112" s="44"/>
      <c r="AME112" s="44"/>
      <c r="AMF112" s="44"/>
      <c r="AMG112" s="44"/>
      <c r="AMH112" s="44"/>
      <c r="AMI112" s="44"/>
      <c r="AMJ112" s="44"/>
      <c r="AMK112" s="44"/>
    </row>
    <row r="113" spans="6:1025" s="41" customFormat="1" ht="24.95" customHeight="1" x14ac:dyDescent="0.2">
      <c r="F113" s="42"/>
      <c r="L113" s="42"/>
      <c r="R113" s="42"/>
      <c r="Y113" s="43"/>
      <c r="AMD113" s="44"/>
      <c r="AME113" s="44"/>
      <c r="AMF113" s="44"/>
      <c r="AMG113" s="44"/>
      <c r="AMH113" s="44"/>
      <c r="AMI113" s="44"/>
      <c r="AMJ113" s="44"/>
      <c r="AMK113" s="44"/>
    </row>
    <row r="114" spans="6:1025" s="41" customFormat="1" ht="24.95" customHeight="1" x14ac:dyDescent="0.2">
      <c r="F114" s="42"/>
      <c r="L114" s="42"/>
      <c r="R114" s="42"/>
      <c r="Y114" s="43"/>
      <c r="AMD114" s="44"/>
      <c r="AME114" s="44"/>
      <c r="AMF114" s="44"/>
      <c r="AMG114" s="44"/>
      <c r="AMH114" s="44"/>
      <c r="AMI114" s="44"/>
      <c r="AMJ114" s="44"/>
      <c r="AMK114" s="44"/>
    </row>
    <row r="115" spans="6:1025" s="41" customFormat="1" ht="24.95" customHeight="1" x14ac:dyDescent="0.2">
      <c r="F115" s="42"/>
      <c r="L115" s="42"/>
      <c r="R115" s="42"/>
      <c r="Y115" s="43"/>
      <c r="AMD115" s="44"/>
      <c r="AME115" s="44"/>
      <c r="AMF115" s="44"/>
      <c r="AMG115" s="44"/>
      <c r="AMH115" s="44"/>
      <c r="AMI115" s="44"/>
      <c r="AMJ115" s="44"/>
      <c r="AMK115" s="44"/>
    </row>
    <row r="116" spans="6:1025" s="41" customFormat="1" ht="24.95" customHeight="1" x14ac:dyDescent="0.2">
      <c r="F116" s="42"/>
      <c r="L116" s="42"/>
      <c r="R116" s="42"/>
      <c r="Y116" s="43"/>
      <c r="AMD116" s="44"/>
      <c r="AME116" s="44"/>
      <c r="AMF116" s="44"/>
      <c r="AMG116" s="44"/>
      <c r="AMH116" s="44"/>
      <c r="AMI116" s="44"/>
      <c r="AMJ116" s="44"/>
      <c r="AMK116" s="44"/>
    </row>
    <row r="117" spans="6:1025" s="41" customFormat="1" ht="24.95" customHeight="1" x14ac:dyDescent="0.2">
      <c r="F117" s="42"/>
      <c r="L117" s="42"/>
      <c r="R117" s="42"/>
      <c r="Y117" s="43"/>
      <c r="AMD117" s="44"/>
      <c r="AME117" s="44"/>
      <c r="AMF117" s="44"/>
      <c r="AMG117" s="44"/>
      <c r="AMH117" s="44"/>
      <c r="AMI117" s="44"/>
      <c r="AMJ117" s="44"/>
      <c r="AMK117" s="44"/>
    </row>
    <row r="118" spans="6:1025" s="41" customFormat="1" ht="24.95" customHeight="1" x14ac:dyDescent="0.2">
      <c r="F118" s="42"/>
      <c r="L118" s="42"/>
      <c r="R118" s="42"/>
      <c r="Y118" s="43"/>
      <c r="AMD118" s="44"/>
      <c r="AME118" s="44"/>
      <c r="AMF118" s="44"/>
      <c r="AMG118" s="44"/>
      <c r="AMH118" s="44"/>
      <c r="AMI118" s="44"/>
      <c r="AMJ118" s="44"/>
      <c r="AMK118" s="44"/>
    </row>
    <row r="119" spans="6:1025" s="41" customFormat="1" ht="24.95" customHeight="1" x14ac:dyDescent="0.2">
      <c r="F119" s="42"/>
      <c r="L119" s="42"/>
      <c r="R119" s="42"/>
      <c r="Y119" s="43"/>
      <c r="AMD119" s="44"/>
      <c r="AME119" s="44"/>
      <c r="AMF119" s="44"/>
      <c r="AMG119" s="44"/>
      <c r="AMH119" s="44"/>
      <c r="AMI119" s="44"/>
      <c r="AMJ119" s="44"/>
      <c r="AMK119" s="44"/>
    </row>
    <row r="120" spans="6:1025" s="41" customFormat="1" ht="24.95" customHeight="1" x14ac:dyDescent="0.2">
      <c r="F120" s="42"/>
      <c r="L120" s="42"/>
      <c r="R120" s="42"/>
      <c r="Y120" s="43"/>
      <c r="AMD120" s="44"/>
      <c r="AME120" s="44"/>
      <c r="AMF120" s="44"/>
      <c r="AMG120" s="44"/>
      <c r="AMH120" s="44"/>
      <c r="AMI120" s="44"/>
      <c r="AMJ120" s="44"/>
      <c r="AMK120" s="44"/>
    </row>
    <row r="121" spans="6:1025" s="41" customFormat="1" ht="24.95" customHeight="1" x14ac:dyDescent="0.2">
      <c r="F121" s="42"/>
      <c r="L121" s="42"/>
      <c r="R121" s="42"/>
      <c r="Y121" s="43"/>
      <c r="AMD121" s="44"/>
      <c r="AME121" s="44"/>
      <c r="AMF121" s="44"/>
      <c r="AMG121" s="44"/>
      <c r="AMH121" s="44"/>
      <c r="AMI121" s="44"/>
      <c r="AMJ121" s="44"/>
      <c r="AMK121" s="44"/>
    </row>
    <row r="122" spans="6:1025" s="41" customFormat="1" ht="24.95" customHeight="1" x14ac:dyDescent="0.2">
      <c r="F122" s="42"/>
      <c r="L122" s="42"/>
      <c r="R122" s="42"/>
      <c r="Y122" s="43"/>
      <c r="AMD122" s="44"/>
      <c r="AME122" s="44"/>
      <c r="AMF122" s="44"/>
      <c r="AMG122" s="44"/>
      <c r="AMH122" s="44"/>
      <c r="AMI122" s="44"/>
      <c r="AMJ122" s="44"/>
      <c r="AMK122" s="44"/>
    </row>
    <row r="123" spans="6:1025" s="41" customFormat="1" ht="24.95" customHeight="1" x14ac:dyDescent="0.2">
      <c r="F123" s="42"/>
      <c r="L123" s="42"/>
      <c r="R123" s="42"/>
      <c r="Y123" s="43"/>
      <c r="AMD123" s="44"/>
      <c r="AME123" s="44"/>
      <c r="AMF123" s="44"/>
      <c r="AMG123" s="44"/>
      <c r="AMH123" s="44"/>
      <c r="AMI123" s="44"/>
      <c r="AMJ123" s="44"/>
      <c r="AMK123" s="44"/>
    </row>
    <row r="124" spans="6:1025" s="41" customFormat="1" ht="24.95" customHeight="1" x14ac:dyDescent="0.2">
      <c r="F124" s="42"/>
      <c r="L124" s="42"/>
      <c r="R124" s="42"/>
      <c r="Y124" s="43"/>
      <c r="AMD124" s="44"/>
      <c r="AME124" s="44"/>
      <c r="AMF124" s="44"/>
      <c r="AMG124" s="44"/>
      <c r="AMH124" s="44"/>
      <c r="AMI124" s="44"/>
      <c r="AMJ124" s="44"/>
      <c r="AMK124" s="44"/>
    </row>
    <row r="125" spans="6:1025" s="41" customFormat="1" ht="24.95" customHeight="1" x14ac:dyDescent="0.2">
      <c r="F125" s="42"/>
      <c r="L125" s="42"/>
      <c r="R125" s="42"/>
      <c r="Y125" s="43"/>
      <c r="AMD125" s="44"/>
      <c r="AME125" s="44"/>
      <c r="AMF125" s="44"/>
      <c r="AMG125" s="44"/>
      <c r="AMH125" s="44"/>
      <c r="AMI125" s="44"/>
      <c r="AMJ125" s="44"/>
      <c r="AMK125" s="44"/>
    </row>
    <row r="126" spans="6:1025" s="41" customFormat="1" ht="24.95" customHeight="1" x14ac:dyDescent="0.2">
      <c r="F126" s="42"/>
      <c r="L126" s="42"/>
      <c r="R126" s="42"/>
      <c r="Y126" s="43"/>
      <c r="AMD126" s="44"/>
      <c r="AME126" s="44"/>
      <c r="AMF126" s="44"/>
      <c r="AMG126" s="44"/>
      <c r="AMH126" s="44"/>
      <c r="AMI126" s="44"/>
      <c r="AMJ126" s="44"/>
      <c r="AMK126" s="44"/>
    </row>
    <row r="127" spans="6:1025" s="41" customFormat="1" ht="24.95" customHeight="1" x14ac:dyDescent="0.2">
      <c r="F127" s="42"/>
      <c r="L127" s="42"/>
      <c r="R127" s="42"/>
      <c r="Y127" s="43"/>
      <c r="AMD127" s="44"/>
      <c r="AME127" s="44"/>
      <c r="AMF127" s="44"/>
      <c r="AMG127" s="44"/>
      <c r="AMH127" s="44"/>
      <c r="AMI127" s="44"/>
      <c r="AMJ127" s="44"/>
      <c r="AMK127" s="44"/>
    </row>
    <row r="128" spans="6:1025" s="41" customFormat="1" ht="24.95" customHeight="1" x14ac:dyDescent="0.2">
      <c r="F128" s="42"/>
      <c r="L128" s="42"/>
      <c r="R128" s="42"/>
      <c r="Y128" s="43"/>
      <c r="AMD128" s="44"/>
      <c r="AME128" s="44"/>
      <c r="AMF128" s="44"/>
      <c r="AMG128" s="44"/>
      <c r="AMH128" s="44"/>
      <c r="AMI128" s="44"/>
      <c r="AMJ128" s="44"/>
      <c r="AMK128" s="44"/>
    </row>
    <row r="129" spans="6:1025" s="41" customFormat="1" ht="24.95" customHeight="1" x14ac:dyDescent="0.2">
      <c r="F129" s="42"/>
      <c r="L129" s="42"/>
      <c r="R129" s="42"/>
      <c r="Y129" s="43"/>
      <c r="AMD129" s="44"/>
      <c r="AME129" s="44"/>
      <c r="AMF129" s="44"/>
      <c r="AMG129" s="44"/>
      <c r="AMH129" s="44"/>
      <c r="AMI129" s="44"/>
      <c r="AMJ129" s="44"/>
      <c r="AMK129" s="44"/>
    </row>
    <row r="130" spans="6:1025" s="41" customFormat="1" ht="24.95" customHeight="1" x14ac:dyDescent="0.2">
      <c r="F130" s="42"/>
      <c r="L130" s="42"/>
      <c r="R130" s="42"/>
      <c r="Y130" s="43"/>
      <c r="AMD130" s="44"/>
      <c r="AME130" s="44"/>
      <c r="AMF130" s="44"/>
      <c r="AMG130" s="44"/>
      <c r="AMH130" s="44"/>
      <c r="AMI130" s="44"/>
      <c r="AMJ130" s="44"/>
      <c r="AMK130" s="44"/>
    </row>
    <row r="131" spans="6:1025" s="41" customFormat="1" ht="24.95" customHeight="1" x14ac:dyDescent="0.2">
      <c r="F131" s="42"/>
      <c r="L131" s="42"/>
      <c r="R131" s="42"/>
      <c r="Y131" s="43"/>
      <c r="AMD131" s="44"/>
      <c r="AME131" s="44"/>
      <c r="AMF131" s="44"/>
      <c r="AMG131" s="44"/>
      <c r="AMH131" s="44"/>
      <c r="AMI131" s="44"/>
      <c r="AMJ131" s="44"/>
      <c r="AMK131" s="44"/>
    </row>
    <row r="132" spans="6:1025" s="41" customFormat="1" ht="24.95" customHeight="1" x14ac:dyDescent="0.2">
      <c r="F132" s="42"/>
      <c r="L132" s="42"/>
      <c r="R132" s="42"/>
      <c r="Y132" s="43"/>
      <c r="AMD132" s="44"/>
      <c r="AME132" s="44"/>
      <c r="AMF132" s="44"/>
      <c r="AMG132" s="44"/>
      <c r="AMH132" s="44"/>
      <c r="AMI132" s="44"/>
      <c r="AMJ132" s="44"/>
      <c r="AMK132" s="44"/>
    </row>
    <row r="133" spans="6:1025" s="41" customFormat="1" ht="24.95" customHeight="1" x14ac:dyDescent="0.2">
      <c r="F133" s="42"/>
      <c r="L133" s="42"/>
      <c r="R133" s="42"/>
      <c r="Y133" s="43"/>
      <c r="AMD133" s="44"/>
      <c r="AME133" s="44"/>
      <c r="AMF133" s="44"/>
      <c r="AMG133" s="44"/>
      <c r="AMH133" s="44"/>
      <c r="AMI133" s="44"/>
      <c r="AMJ133" s="44"/>
      <c r="AMK133" s="44"/>
    </row>
    <row r="134" spans="6:1025" s="41" customFormat="1" ht="24.95" customHeight="1" x14ac:dyDescent="0.2">
      <c r="F134" s="42"/>
      <c r="L134" s="42"/>
      <c r="R134" s="42"/>
      <c r="Y134" s="43"/>
      <c r="AMD134" s="44"/>
      <c r="AME134" s="44"/>
      <c r="AMF134" s="44"/>
      <c r="AMG134" s="44"/>
      <c r="AMH134" s="44"/>
      <c r="AMI134" s="44"/>
      <c r="AMJ134" s="44"/>
      <c r="AMK134" s="44"/>
    </row>
    <row r="135" spans="6:1025" s="41" customFormat="1" ht="24.95" customHeight="1" x14ac:dyDescent="0.2">
      <c r="F135" s="42"/>
      <c r="L135" s="42"/>
      <c r="R135" s="42"/>
      <c r="Y135" s="43"/>
      <c r="AMD135" s="44"/>
      <c r="AME135" s="44"/>
      <c r="AMF135" s="44"/>
      <c r="AMG135" s="44"/>
      <c r="AMH135" s="44"/>
      <c r="AMI135" s="44"/>
      <c r="AMJ135" s="44"/>
      <c r="AMK135" s="44"/>
    </row>
    <row r="136" spans="6:1025" s="41" customFormat="1" ht="24.95" customHeight="1" x14ac:dyDescent="0.2">
      <c r="F136" s="42"/>
      <c r="L136" s="42"/>
      <c r="R136" s="42"/>
      <c r="Y136" s="43"/>
      <c r="AMD136" s="44"/>
      <c r="AME136" s="44"/>
      <c r="AMF136" s="44"/>
      <c r="AMG136" s="44"/>
      <c r="AMH136" s="44"/>
      <c r="AMI136" s="44"/>
      <c r="AMJ136" s="44"/>
      <c r="AMK136" s="44"/>
    </row>
    <row r="137" spans="6:1025" s="41" customFormat="1" ht="24.95" customHeight="1" x14ac:dyDescent="0.2">
      <c r="F137" s="42"/>
      <c r="L137" s="42"/>
      <c r="R137" s="42"/>
      <c r="Y137" s="43"/>
      <c r="AMD137" s="44"/>
      <c r="AME137" s="44"/>
      <c r="AMF137" s="44"/>
      <c r="AMG137" s="44"/>
      <c r="AMH137" s="44"/>
      <c r="AMI137" s="44"/>
      <c r="AMJ137" s="44"/>
      <c r="AMK137" s="44"/>
    </row>
    <row r="138" spans="6:1025" s="41" customFormat="1" ht="24.95" customHeight="1" x14ac:dyDescent="0.2">
      <c r="F138" s="42"/>
      <c r="L138" s="42"/>
      <c r="R138" s="42"/>
      <c r="Y138" s="43"/>
      <c r="AMD138" s="44"/>
      <c r="AME138" s="44"/>
      <c r="AMF138" s="44"/>
      <c r="AMG138" s="44"/>
      <c r="AMH138" s="44"/>
      <c r="AMI138" s="44"/>
      <c r="AMJ138" s="44"/>
      <c r="AMK138" s="44"/>
    </row>
    <row r="139" spans="6:1025" s="41" customFormat="1" ht="24.95" customHeight="1" x14ac:dyDescent="0.2">
      <c r="F139" s="42"/>
      <c r="L139" s="42"/>
      <c r="R139" s="42"/>
      <c r="Y139" s="43"/>
      <c r="AMD139" s="44"/>
      <c r="AME139" s="44"/>
      <c r="AMF139" s="44"/>
      <c r="AMG139" s="44"/>
      <c r="AMH139" s="44"/>
      <c r="AMI139" s="44"/>
      <c r="AMJ139" s="44"/>
      <c r="AMK139" s="44"/>
    </row>
    <row r="140" spans="6:1025" s="41" customFormat="1" ht="24.95" customHeight="1" x14ac:dyDescent="0.2">
      <c r="F140" s="42"/>
      <c r="L140" s="42"/>
      <c r="R140" s="42"/>
      <c r="Y140" s="43"/>
      <c r="AMD140" s="44"/>
      <c r="AME140" s="44"/>
      <c r="AMF140" s="44"/>
      <c r="AMG140" s="44"/>
      <c r="AMH140" s="44"/>
      <c r="AMI140" s="44"/>
      <c r="AMJ140" s="44"/>
      <c r="AMK140" s="44"/>
    </row>
    <row r="141" spans="6:1025" s="41" customFormat="1" ht="24.95" customHeight="1" x14ac:dyDescent="0.2">
      <c r="F141" s="42"/>
      <c r="L141" s="42"/>
      <c r="R141" s="42"/>
      <c r="Y141" s="43"/>
      <c r="AMD141" s="44"/>
      <c r="AME141" s="44"/>
      <c r="AMF141" s="44"/>
      <c r="AMG141" s="44"/>
      <c r="AMH141" s="44"/>
      <c r="AMI141" s="44"/>
      <c r="AMJ141" s="44"/>
      <c r="AMK141" s="44"/>
    </row>
    <row r="142" spans="6:1025" s="41" customFormat="1" ht="24.95" customHeight="1" x14ac:dyDescent="0.2">
      <c r="F142" s="42"/>
      <c r="L142" s="42"/>
      <c r="R142" s="42"/>
      <c r="Y142" s="43"/>
      <c r="AMD142" s="44"/>
      <c r="AME142" s="44"/>
      <c r="AMF142" s="44"/>
      <c r="AMG142" s="44"/>
      <c r="AMH142" s="44"/>
      <c r="AMI142" s="44"/>
      <c r="AMJ142" s="44"/>
      <c r="AMK142" s="44"/>
    </row>
    <row r="143" spans="6:1025" s="41" customFormat="1" ht="24.95" customHeight="1" x14ac:dyDescent="0.2">
      <c r="F143" s="42"/>
      <c r="L143" s="42"/>
      <c r="R143" s="42"/>
      <c r="Y143" s="43"/>
      <c r="AMD143" s="44"/>
      <c r="AME143" s="44"/>
      <c r="AMF143" s="44"/>
      <c r="AMG143" s="44"/>
      <c r="AMH143" s="44"/>
      <c r="AMI143" s="44"/>
      <c r="AMJ143" s="44"/>
      <c r="AMK143" s="44"/>
    </row>
    <row r="144" spans="6:1025" s="41" customFormat="1" ht="24.95" customHeight="1" x14ac:dyDescent="0.2">
      <c r="F144" s="42"/>
      <c r="L144" s="42"/>
      <c r="R144" s="42"/>
      <c r="Y144" s="43"/>
      <c r="AMD144" s="44"/>
      <c r="AME144" s="44"/>
      <c r="AMF144" s="44"/>
      <c r="AMG144" s="44"/>
      <c r="AMH144" s="44"/>
      <c r="AMI144" s="44"/>
      <c r="AMJ144" s="44"/>
      <c r="AMK144" s="44"/>
    </row>
    <row r="145" spans="6:1025" s="41" customFormat="1" ht="24.95" customHeight="1" x14ac:dyDescent="0.2">
      <c r="F145" s="42"/>
      <c r="L145" s="42"/>
      <c r="R145" s="42"/>
      <c r="Y145" s="43"/>
      <c r="AMD145" s="44"/>
      <c r="AME145" s="44"/>
      <c r="AMF145" s="44"/>
      <c r="AMG145" s="44"/>
      <c r="AMH145" s="44"/>
      <c r="AMI145" s="44"/>
      <c r="AMJ145" s="44"/>
      <c r="AMK145" s="44"/>
    </row>
    <row r="146" spans="6:1025" s="41" customFormat="1" ht="24.95" customHeight="1" x14ac:dyDescent="0.2">
      <c r="F146" s="42"/>
      <c r="L146" s="42"/>
      <c r="R146" s="42"/>
      <c r="Y146" s="43"/>
      <c r="AMD146" s="44"/>
      <c r="AME146" s="44"/>
      <c r="AMF146" s="44"/>
      <c r="AMG146" s="44"/>
      <c r="AMH146" s="44"/>
      <c r="AMI146" s="44"/>
      <c r="AMJ146" s="44"/>
      <c r="AMK146" s="44"/>
    </row>
    <row r="147" spans="6:1025" s="41" customFormat="1" ht="24.95" customHeight="1" x14ac:dyDescent="0.2">
      <c r="F147" s="42"/>
      <c r="L147" s="42"/>
      <c r="R147" s="42"/>
      <c r="Y147" s="43"/>
      <c r="AMD147" s="44"/>
      <c r="AME147" s="44"/>
      <c r="AMF147" s="44"/>
      <c r="AMG147" s="44"/>
      <c r="AMH147" s="44"/>
      <c r="AMI147" s="44"/>
      <c r="AMJ147" s="44"/>
      <c r="AMK147" s="44"/>
    </row>
    <row r="148" spans="6:1025" s="41" customFormat="1" ht="24.95" customHeight="1" x14ac:dyDescent="0.2">
      <c r="F148" s="42"/>
      <c r="L148" s="42"/>
      <c r="R148" s="42"/>
      <c r="Y148" s="43"/>
      <c r="AMD148" s="44"/>
      <c r="AME148" s="44"/>
      <c r="AMF148" s="44"/>
      <c r="AMG148" s="44"/>
      <c r="AMH148" s="44"/>
      <c r="AMI148" s="44"/>
      <c r="AMJ148" s="44"/>
      <c r="AMK148" s="44"/>
    </row>
    <row r="149" spans="6:1025" s="41" customFormat="1" ht="24.95" customHeight="1" x14ac:dyDescent="0.2">
      <c r="F149" s="42"/>
      <c r="L149" s="42"/>
      <c r="R149" s="42"/>
      <c r="Y149" s="43"/>
      <c r="AMD149" s="44"/>
      <c r="AME149" s="44"/>
      <c r="AMF149" s="44"/>
      <c r="AMG149" s="44"/>
      <c r="AMH149" s="44"/>
      <c r="AMI149" s="44"/>
      <c r="AMJ149" s="44"/>
      <c r="AMK149" s="44"/>
    </row>
    <row r="150" spans="6:1025" s="41" customFormat="1" ht="24.95" customHeight="1" x14ac:dyDescent="0.2">
      <c r="F150" s="42"/>
      <c r="L150" s="42"/>
      <c r="R150" s="42"/>
      <c r="Y150" s="43"/>
      <c r="AMD150" s="44"/>
      <c r="AME150" s="44"/>
      <c r="AMF150" s="44"/>
      <c r="AMG150" s="44"/>
      <c r="AMH150" s="44"/>
      <c r="AMI150" s="44"/>
      <c r="AMJ150" s="44"/>
      <c r="AMK150" s="44"/>
    </row>
    <row r="151" spans="6:1025" s="41" customFormat="1" ht="24.95" customHeight="1" x14ac:dyDescent="0.2">
      <c r="F151" s="42"/>
      <c r="L151" s="42"/>
      <c r="R151" s="42"/>
      <c r="Y151" s="43"/>
      <c r="AMD151" s="44"/>
      <c r="AME151" s="44"/>
      <c r="AMF151" s="44"/>
      <c r="AMG151" s="44"/>
      <c r="AMH151" s="44"/>
      <c r="AMI151" s="44"/>
      <c r="AMJ151" s="44"/>
      <c r="AMK151" s="44"/>
    </row>
    <row r="152" spans="6:1025" s="41" customFormat="1" ht="24.95" customHeight="1" x14ac:dyDescent="0.2">
      <c r="F152" s="42"/>
      <c r="L152" s="42"/>
      <c r="R152" s="42"/>
      <c r="Y152" s="43"/>
      <c r="AMD152" s="44"/>
      <c r="AME152" s="44"/>
      <c r="AMF152" s="44"/>
      <c r="AMG152" s="44"/>
      <c r="AMH152" s="44"/>
      <c r="AMI152" s="44"/>
      <c r="AMJ152" s="44"/>
      <c r="AMK152" s="44"/>
    </row>
    <row r="153" spans="6:1025" s="41" customFormat="1" ht="24.95" customHeight="1" x14ac:dyDescent="0.2">
      <c r="F153" s="42"/>
      <c r="L153" s="42"/>
      <c r="R153" s="42"/>
      <c r="Y153" s="43"/>
      <c r="AMD153" s="44"/>
      <c r="AME153" s="44"/>
      <c r="AMF153" s="44"/>
      <c r="AMG153" s="44"/>
      <c r="AMH153" s="44"/>
      <c r="AMI153" s="44"/>
      <c r="AMJ153" s="44"/>
      <c r="AMK153" s="44"/>
    </row>
    <row r="154" spans="6:1025" s="41" customFormat="1" ht="24.95" customHeight="1" x14ac:dyDescent="0.2">
      <c r="F154" s="42"/>
      <c r="L154" s="42"/>
      <c r="R154" s="42"/>
      <c r="Y154" s="43"/>
      <c r="AMD154" s="44"/>
      <c r="AME154" s="44"/>
      <c r="AMF154" s="44"/>
      <c r="AMG154" s="44"/>
      <c r="AMH154" s="44"/>
      <c r="AMI154" s="44"/>
      <c r="AMJ154" s="44"/>
      <c r="AMK154" s="44"/>
    </row>
    <row r="155" spans="6:1025" s="41" customFormat="1" ht="24.95" customHeight="1" x14ac:dyDescent="0.2">
      <c r="F155" s="42"/>
      <c r="L155" s="42"/>
      <c r="R155" s="42"/>
      <c r="Y155" s="43"/>
      <c r="AMD155" s="44"/>
      <c r="AME155" s="44"/>
      <c r="AMF155" s="44"/>
      <c r="AMG155" s="44"/>
      <c r="AMH155" s="44"/>
      <c r="AMI155" s="44"/>
      <c r="AMJ155" s="44"/>
      <c r="AMK155" s="44"/>
    </row>
    <row r="156" spans="6:1025" s="41" customFormat="1" ht="24.95" customHeight="1" x14ac:dyDescent="0.2">
      <c r="F156" s="42"/>
      <c r="L156" s="42"/>
      <c r="R156" s="42"/>
      <c r="Y156" s="43"/>
      <c r="AMD156" s="44"/>
      <c r="AME156" s="44"/>
      <c r="AMF156" s="44"/>
      <c r="AMG156" s="44"/>
      <c r="AMH156" s="44"/>
      <c r="AMI156" s="44"/>
      <c r="AMJ156" s="44"/>
      <c r="AMK156" s="44"/>
    </row>
    <row r="157" spans="6:1025" s="41" customFormat="1" ht="24.95" customHeight="1" x14ac:dyDescent="0.2">
      <c r="F157" s="42"/>
      <c r="L157" s="42"/>
      <c r="R157" s="42"/>
      <c r="Y157" s="43"/>
      <c r="AMD157" s="44"/>
      <c r="AME157" s="44"/>
      <c r="AMF157" s="44"/>
      <c r="AMG157" s="44"/>
      <c r="AMH157" s="44"/>
      <c r="AMI157" s="44"/>
      <c r="AMJ157" s="44"/>
      <c r="AMK157" s="44"/>
    </row>
    <row r="158" spans="6:1025" s="41" customFormat="1" ht="24.95" customHeight="1" x14ac:dyDescent="0.2">
      <c r="F158" s="42"/>
      <c r="L158" s="42"/>
      <c r="R158" s="42"/>
      <c r="Y158" s="43"/>
      <c r="AMD158" s="44"/>
      <c r="AME158" s="44"/>
      <c r="AMF158" s="44"/>
      <c r="AMG158" s="44"/>
      <c r="AMH158" s="44"/>
      <c r="AMI158" s="44"/>
      <c r="AMJ158" s="44"/>
      <c r="AMK158" s="44"/>
    </row>
    <row r="159" spans="6:1025" s="41" customFormat="1" ht="24.95" customHeight="1" x14ac:dyDescent="0.2">
      <c r="F159" s="42"/>
      <c r="L159" s="42"/>
      <c r="R159" s="42"/>
      <c r="Y159" s="43"/>
      <c r="AMD159" s="44"/>
      <c r="AME159" s="44"/>
      <c r="AMF159" s="44"/>
      <c r="AMG159" s="44"/>
      <c r="AMH159" s="44"/>
      <c r="AMI159" s="44"/>
      <c r="AMJ159" s="44"/>
      <c r="AMK159" s="44"/>
    </row>
    <row r="160" spans="6:1025" s="41" customFormat="1" ht="24.95" customHeight="1" x14ac:dyDescent="0.2">
      <c r="F160" s="42"/>
      <c r="L160" s="42"/>
      <c r="R160" s="42"/>
      <c r="Y160" s="43"/>
      <c r="AMD160" s="44"/>
      <c r="AME160" s="44"/>
      <c r="AMF160" s="44"/>
      <c r="AMG160" s="44"/>
      <c r="AMH160" s="44"/>
      <c r="AMI160" s="44"/>
      <c r="AMJ160" s="44"/>
      <c r="AMK160" s="44"/>
    </row>
    <row r="161" spans="6:1025" s="41" customFormat="1" ht="24.95" customHeight="1" x14ac:dyDescent="0.2">
      <c r="F161" s="42"/>
      <c r="L161" s="42"/>
      <c r="R161" s="42"/>
      <c r="Y161" s="43"/>
      <c r="AMD161" s="44"/>
      <c r="AME161" s="44"/>
      <c r="AMF161" s="44"/>
      <c r="AMG161" s="44"/>
      <c r="AMH161" s="44"/>
      <c r="AMI161" s="44"/>
      <c r="AMJ161" s="44"/>
      <c r="AMK161" s="44"/>
    </row>
    <row r="162" spans="6:1025" s="41" customFormat="1" ht="24.95" customHeight="1" x14ac:dyDescent="0.2">
      <c r="F162" s="42"/>
      <c r="L162" s="42"/>
      <c r="R162" s="42"/>
      <c r="Y162" s="43"/>
      <c r="AMD162" s="44"/>
      <c r="AME162" s="44"/>
      <c r="AMF162" s="44"/>
      <c r="AMG162" s="44"/>
      <c r="AMH162" s="44"/>
      <c r="AMI162" s="44"/>
      <c r="AMJ162" s="44"/>
      <c r="AMK162" s="44"/>
    </row>
    <row r="163" spans="6:1025" s="41" customFormat="1" ht="24.95" customHeight="1" x14ac:dyDescent="0.2">
      <c r="F163" s="42"/>
      <c r="L163" s="42"/>
      <c r="R163" s="42"/>
      <c r="Y163" s="43"/>
      <c r="AMD163" s="44"/>
      <c r="AME163" s="44"/>
      <c r="AMF163" s="44"/>
      <c r="AMG163" s="44"/>
      <c r="AMH163" s="44"/>
      <c r="AMI163" s="44"/>
      <c r="AMJ163" s="44"/>
      <c r="AMK163" s="44"/>
    </row>
    <row r="164" spans="6:1025" s="41" customFormat="1" ht="24.95" customHeight="1" x14ac:dyDescent="0.2">
      <c r="F164" s="42"/>
      <c r="L164" s="42"/>
      <c r="R164" s="42"/>
      <c r="Y164" s="43"/>
      <c r="AMD164" s="44"/>
      <c r="AME164" s="44"/>
      <c r="AMF164" s="44"/>
      <c r="AMG164" s="44"/>
      <c r="AMH164" s="44"/>
      <c r="AMI164" s="44"/>
      <c r="AMJ164" s="44"/>
      <c r="AMK164" s="44"/>
    </row>
    <row r="165" spans="6:1025" s="41" customFormat="1" ht="24.95" customHeight="1" x14ac:dyDescent="0.2">
      <c r="F165" s="42"/>
      <c r="L165" s="42"/>
      <c r="R165" s="42"/>
      <c r="Y165" s="43"/>
      <c r="AMD165" s="44"/>
      <c r="AME165" s="44"/>
      <c r="AMF165" s="44"/>
      <c r="AMG165" s="44"/>
      <c r="AMH165" s="44"/>
      <c r="AMI165" s="44"/>
      <c r="AMJ165" s="44"/>
      <c r="AMK165" s="44"/>
    </row>
    <row r="166" spans="6:1025" s="41" customFormat="1" ht="24.95" customHeight="1" x14ac:dyDescent="0.2">
      <c r="F166" s="42"/>
      <c r="L166" s="42"/>
      <c r="R166" s="42"/>
      <c r="Y166" s="43"/>
      <c r="AMD166" s="44"/>
      <c r="AME166" s="44"/>
      <c r="AMF166" s="44"/>
      <c r="AMG166" s="44"/>
      <c r="AMH166" s="44"/>
      <c r="AMI166" s="44"/>
      <c r="AMJ166" s="44"/>
      <c r="AMK166" s="44"/>
    </row>
    <row r="167" spans="6:1025" s="41" customFormat="1" ht="24.95" customHeight="1" x14ac:dyDescent="0.2">
      <c r="F167" s="42"/>
      <c r="L167" s="42"/>
      <c r="R167" s="42"/>
      <c r="Y167" s="43"/>
      <c r="AMD167" s="44"/>
      <c r="AME167" s="44"/>
      <c r="AMF167" s="44"/>
      <c r="AMG167" s="44"/>
      <c r="AMH167" s="44"/>
      <c r="AMI167" s="44"/>
      <c r="AMJ167" s="44"/>
      <c r="AMK167" s="44"/>
    </row>
    <row r="168" spans="6:1025" s="41" customFormat="1" ht="24.95" customHeight="1" x14ac:dyDescent="0.2">
      <c r="F168" s="42"/>
      <c r="L168" s="42"/>
      <c r="R168" s="42"/>
      <c r="Y168" s="43"/>
      <c r="AMD168" s="44"/>
      <c r="AME168" s="44"/>
      <c r="AMF168" s="44"/>
      <c r="AMG168" s="44"/>
      <c r="AMH168" s="44"/>
      <c r="AMI168" s="44"/>
      <c r="AMJ168" s="44"/>
      <c r="AMK168" s="44"/>
    </row>
    <row r="169" spans="6:1025" s="41" customFormat="1" ht="24.95" customHeight="1" x14ac:dyDescent="0.2">
      <c r="F169" s="42"/>
      <c r="L169" s="42"/>
      <c r="R169" s="42"/>
      <c r="Y169" s="43"/>
      <c r="AMD169" s="44"/>
      <c r="AME169" s="44"/>
      <c r="AMF169" s="44"/>
      <c r="AMG169" s="44"/>
      <c r="AMH169" s="44"/>
      <c r="AMI169" s="44"/>
      <c r="AMJ169" s="44"/>
      <c r="AMK169" s="44"/>
    </row>
    <row r="170" spans="6:1025" s="41" customFormat="1" ht="24.95" customHeight="1" x14ac:dyDescent="0.2">
      <c r="F170" s="42"/>
      <c r="L170" s="42"/>
      <c r="R170" s="42"/>
      <c r="Y170" s="43"/>
      <c r="AMD170" s="44"/>
      <c r="AME170" s="44"/>
      <c r="AMF170" s="44"/>
      <c r="AMG170" s="44"/>
      <c r="AMH170" s="44"/>
      <c r="AMI170" s="44"/>
      <c r="AMJ170" s="44"/>
      <c r="AMK170" s="44"/>
    </row>
    <row r="171" spans="6:1025" s="41" customFormat="1" ht="24.95" customHeight="1" x14ac:dyDescent="0.2">
      <c r="F171" s="42"/>
      <c r="L171" s="42"/>
      <c r="R171" s="42"/>
      <c r="Y171" s="43"/>
      <c r="AMD171" s="44"/>
      <c r="AME171" s="44"/>
      <c r="AMF171" s="44"/>
      <c r="AMG171" s="44"/>
      <c r="AMH171" s="44"/>
      <c r="AMI171" s="44"/>
      <c r="AMJ171" s="44"/>
      <c r="AMK171" s="44"/>
    </row>
    <row r="172" spans="6:1025" s="41" customFormat="1" ht="24.95" customHeight="1" x14ac:dyDescent="0.2">
      <c r="F172" s="42"/>
      <c r="L172" s="42"/>
      <c r="R172" s="42"/>
      <c r="Y172" s="43"/>
      <c r="AMD172" s="44"/>
      <c r="AME172" s="44"/>
      <c r="AMF172" s="44"/>
      <c r="AMG172" s="44"/>
      <c r="AMH172" s="44"/>
      <c r="AMI172" s="44"/>
      <c r="AMJ172" s="44"/>
      <c r="AMK172" s="44"/>
    </row>
    <row r="173" spans="6:1025" s="41" customFormat="1" ht="24.95" customHeight="1" x14ac:dyDescent="0.2">
      <c r="F173" s="42"/>
      <c r="L173" s="42"/>
      <c r="R173" s="42"/>
      <c r="Y173" s="43"/>
      <c r="AMD173" s="44"/>
      <c r="AME173" s="44"/>
      <c r="AMF173" s="44"/>
      <c r="AMG173" s="44"/>
      <c r="AMH173" s="44"/>
      <c r="AMI173" s="44"/>
      <c r="AMJ173" s="44"/>
      <c r="AMK173" s="44"/>
    </row>
    <row r="174" spans="6:1025" s="41" customFormat="1" ht="24.95" customHeight="1" x14ac:dyDescent="0.2">
      <c r="F174" s="42"/>
      <c r="L174" s="42"/>
      <c r="R174" s="42"/>
      <c r="Y174" s="43"/>
      <c r="AMD174" s="44"/>
      <c r="AME174" s="44"/>
      <c r="AMF174" s="44"/>
      <c r="AMG174" s="44"/>
      <c r="AMH174" s="44"/>
      <c r="AMI174" s="44"/>
      <c r="AMJ174" s="44"/>
      <c r="AMK174" s="44"/>
    </row>
    <row r="175" spans="6:1025" s="41" customFormat="1" ht="24.95" customHeight="1" x14ac:dyDescent="0.2">
      <c r="F175" s="42"/>
      <c r="L175" s="42"/>
      <c r="R175" s="42"/>
      <c r="Y175" s="43"/>
      <c r="AMD175" s="44"/>
      <c r="AME175" s="44"/>
      <c r="AMF175" s="44"/>
      <c r="AMG175" s="44"/>
      <c r="AMH175" s="44"/>
      <c r="AMI175" s="44"/>
      <c r="AMJ175" s="44"/>
      <c r="AMK175" s="44"/>
    </row>
    <row r="176" spans="6:1025" s="41" customFormat="1" ht="24.95" customHeight="1" x14ac:dyDescent="0.2">
      <c r="F176" s="42"/>
      <c r="L176" s="42"/>
      <c r="R176" s="42"/>
      <c r="Y176" s="43"/>
      <c r="AMD176" s="44"/>
      <c r="AME176" s="44"/>
      <c r="AMF176" s="44"/>
      <c r="AMG176" s="44"/>
      <c r="AMH176" s="44"/>
      <c r="AMI176" s="44"/>
      <c r="AMJ176" s="44"/>
      <c r="AMK176" s="44"/>
    </row>
    <row r="177" spans="6:1025" s="41" customFormat="1" ht="24.95" customHeight="1" x14ac:dyDescent="0.2">
      <c r="F177" s="42"/>
      <c r="L177" s="42"/>
      <c r="R177" s="42"/>
      <c r="Y177" s="43"/>
      <c r="AMD177" s="44"/>
      <c r="AME177" s="44"/>
      <c r="AMF177" s="44"/>
      <c r="AMG177" s="44"/>
      <c r="AMH177" s="44"/>
      <c r="AMI177" s="44"/>
      <c r="AMJ177" s="44"/>
      <c r="AMK177" s="44"/>
    </row>
    <row r="178" spans="6:1025" s="41" customFormat="1" ht="24.95" customHeight="1" x14ac:dyDescent="0.2">
      <c r="F178" s="42"/>
      <c r="L178" s="42"/>
      <c r="R178" s="42"/>
      <c r="Y178" s="43"/>
      <c r="AMD178" s="44"/>
      <c r="AME178" s="44"/>
      <c r="AMF178" s="44"/>
      <c r="AMG178" s="44"/>
      <c r="AMH178" s="44"/>
      <c r="AMI178" s="44"/>
      <c r="AMJ178" s="44"/>
      <c r="AMK178" s="44"/>
    </row>
    <row r="179" spans="6:1025" s="41" customFormat="1" ht="24.95" customHeight="1" x14ac:dyDescent="0.2">
      <c r="F179" s="42"/>
      <c r="L179" s="42"/>
      <c r="R179" s="42"/>
      <c r="Y179" s="43"/>
      <c r="AMD179" s="44"/>
      <c r="AME179" s="44"/>
      <c r="AMF179" s="44"/>
      <c r="AMG179" s="44"/>
      <c r="AMH179" s="44"/>
      <c r="AMI179" s="44"/>
      <c r="AMJ179" s="44"/>
      <c r="AMK179" s="44"/>
    </row>
    <row r="180" spans="6:1025" s="41" customFormat="1" ht="24.95" customHeight="1" x14ac:dyDescent="0.2">
      <c r="F180" s="42"/>
      <c r="L180" s="42"/>
      <c r="R180" s="42"/>
      <c r="Y180" s="43"/>
      <c r="AMD180" s="44"/>
      <c r="AME180" s="44"/>
      <c r="AMF180" s="44"/>
      <c r="AMG180" s="44"/>
      <c r="AMH180" s="44"/>
      <c r="AMI180" s="44"/>
      <c r="AMJ180" s="44"/>
      <c r="AMK180" s="44"/>
    </row>
    <row r="181" spans="6:1025" s="41" customFormat="1" ht="24.95" customHeight="1" x14ac:dyDescent="0.2">
      <c r="F181" s="42"/>
      <c r="L181" s="42"/>
      <c r="R181" s="42"/>
      <c r="Y181" s="43"/>
      <c r="AMD181" s="44"/>
      <c r="AME181" s="44"/>
      <c r="AMF181" s="44"/>
      <c r="AMG181" s="44"/>
      <c r="AMH181" s="44"/>
      <c r="AMI181" s="44"/>
      <c r="AMJ181" s="44"/>
      <c r="AMK181" s="44"/>
    </row>
    <row r="182" spans="6:1025" s="41" customFormat="1" ht="24.95" customHeight="1" x14ac:dyDescent="0.2">
      <c r="F182" s="42"/>
      <c r="L182" s="42"/>
      <c r="R182" s="42"/>
      <c r="Y182" s="43"/>
      <c r="AMD182" s="44"/>
      <c r="AME182" s="44"/>
      <c r="AMF182" s="44"/>
      <c r="AMG182" s="44"/>
      <c r="AMH182" s="44"/>
      <c r="AMI182" s="44"/>
      <c r="AMJ182" s="44"/>
      <c r="AMK182" s="44"/>
    </row>
    <row r="183" spans="6:1025" s="41" customFormat="1" ht="24.95" customHeight="1" x14ac:dyDescent="0.2">
      <c r="F183" s="42"/>
      <c r="L183" s="42"/>
      <c r="R183" s="42"/>
      <c r="Y183" s="43"/>
      <c r="AMD183" s="44"/>
      <c r="AME183" s="44"/>
      <c r="AMF183" s="44"/>
      <c r="AMG183" s="44"/>
      <c r="AMH183" s="44"/>
      <c r="AMI183" s="44"/>
      <c r="AMJ183" s="44"/>
      <c r="AMK183" s="44"/>
    </row>
    <row r="184" spans="6:1025" s="41" customFormat="1" ht="24.95" customHeight="1" x14ac:dyDescent="0.2">
      <c r="F184" s="42"/>
      <c r="L184" s="42"/>
      <c r="R184" s="42"/>
      <c r="Y184" s="43"/>
      <c r="AMD184" s="44"/>
      <c r="AME184" s="44"/>
      <c r="AMF184" s="44"/>
      <c r="AMG184" s="44"/>
      <c r="AMH184" s="44"/>
      <c r="AMI184" s="44"/>
      <c r="AMJ184" s="44"/>
      <c r="AMK184" s="44"/>
    </row>
    <row r="185" spans="6:1025" s="41" customFormat="1" ht="24.95" customHeight="1" x14ac:dyDescent="0.2">
      <c r="F185" s="42"/>
      <c r="L185" s="42"/>
      <c r="R185" s="42"/>
      <c r="Y185" s="43"/>
      <c r="AMD185" s="44"/>
      <c r="AME185" s="44"/>
      <c r="AMF185" s="44"/>
      <c r="AMG185" s="44"/>
      <c r="AMH185" s="44"/>
      <c r="AMI185" s="44"/>
      <c r="AMJ185" s="44"/>
      <c r="AMK185" s="44"/>
    </row>
    <row r="186" spans="6:1025" s="41" customFormat="1" ht="24.95" customHeight="1" x14ac:dyDescent="0.2">
      <c r="F186" s="42"/>
      <c r="L186" s="42"/>
      <c r="R186" s="42"/>
      <c r="Y186" s="43"/>
      <c r="AMD186" s="44"/>
      <c r="AME186" s="44"/>
      <c r="AMF186" s="44"/>
      <c r="AMG186" s="44"/>
      <c r="AMH186" s="44"/>
      <c r="AMI186" s="44"/>
      <c r="AMJ186" s="44"/>
      <c r="AMK186" s="44"/>
    </row>
    <row r="187" spans="6:1025" s="41" customFormat="1" ht="24.95" customHeight="1" x14ac:dyDescent="0.2">
      <c r="F187" s="42"/>
      <c r="L187" s="42"/>
      <c r="R187" s="42"/>
      <c r="Y187" s="43"/>
      <c r="AMD187" s="44"/>
      <c r="AME187" s="44"/>
      <c r="AMF187" s="44"/>
      <c r="AMG187" s="44"/>
      <c r="AMH187" s="44"/>
      <c r="AMI187" s="44"/>
      <c r="AMJ187" s="44"/>
      <c r="AMK187" s="44"/>
    </row>
    <row r="188" spans="6:1025" s="41" customFormat="1" ht="24.95" customHeight="1" x14ac:dyDescent="0.2">
      <c r="F188" s="42"/>
      <c r="L188" s="42"/>
      <c r="R188" s="42"/>
      <c r="Y188" s="43"/>
      <c r="AMD188" s="44"/>
      <c r="AME188" s="44"/>
      <c r="AMF188" s="44"/>
      <c r="AMG188" s="44"/>
      <c r="AMH188" s="44"/>
      <c r="AMI188" s="44"/>
      <c r="AMJ188" s="44"/>
      <c r="AMK188" s="44"/>
    </row>
    <row r="189" spans="6:1025" s="41" customFormat="1" ht="24.95" customHeight="1" x14ac:dyDescent="0.2">
      <c r="F189" s="42"/>
      <c r="L189" s="42"/>
      <c r="R189" s="42"/>
      <c r="Y189" s="43"/>
      <c r="AMD189" s="44"/>
      <c r="AME189" s="44"/>
      <c r="AMF189" s="44"/>
      <c r="AMG189" s="44"/>
      <c r="AMH189" s="44"/>
      <c r="AMI189" s="44"/>
      <c r="AMJ189" s="44"/>
      <c r="AMK189" s="44"/>
    </row>
    <row r="190" spans="6:1025" s="41" customFormat="1" ht="24.95" customHeight="1" x14ac:dyDescent="0.2">
      <c r="F190" s="42"/>
      <c r="L190" s="42"/>
      <c r="R190" s="42"/>
      <c r="Y190" s="43"/>
      <c r="AMD190" s="44"/>
      <c r="AME190" s="44"/>
      <c r="AMF190" s="44"/>
      <c r="AMG190" s="44"/>
      <c r="AMH190" s="44"/>
      <c r="AMI190" s="44"/>
      <c r="AMJ190" s="44"/>
      <c r="AMK190" s="44"/>
    </row>
    <row r="191" spans="6:1025" s="41" customFormat="1" ht="24.95" customHeight="1" x14ac:dyDescent="0.2">
      <c r="F191" s="42"/>
      <c r="L191" s="42"/>
      <c r="R191" s="42"/>
      <c r="Y191" s="43"/>
      <c r="AMD191" s="44"/>
      <c r="AME191" s="44"/>
      <c r="AMF191" s="44"/>
      <c r="AMG191" s="44"/>
      <c r="AMH191" s="44"/>
      <c r="AMI191" s="44"/>
      <c r="AMJ191" s="44"/>
      <c r="AMK191" s="44"/>
    </row>
    <row r="192" spans="6:1025" s="41" customFormat="1" ht="24.95" customHeight="1" x14ac:dyDescent="0.2">
      <c r="F192" s="42"/>
      <c r="L192" s="42"/>
      <c r="R192" s="42"/>
      <c r="Y192" s="43"/>
      <c r="AMD192" s="44"/>
      <c r="AME192" s="44"/>
      <c r="AMF192" s="44"/>
      <c r="AMG192" s="44"/>
      <c r="AMH192" s="44"/>
      <c r="AMI192" s="44"/>
      <c r="AMJ192" s="44"/>
      <c r="AMK192" s="44"/>
    </row>
    <row r="193" spans="6:1025" s="41" customFormat="1" ht="24.95" customHeight="1" x14ac:dyDescent="0.2">
      <c r="F193" s="42"/>
      <c r="L193" s="42"/>
      <c r="R193" s="42"/>
      <c r="Y193" s="43"/>
      <c r="AMD193" s="44"/>
      <c r="AME193" s="44"/>
      <c r="AMF193" s="44"/>
      <c r="AMG193" s="44"/>
      <c r="AMH193" s="44"/>
      <c r="AMI193" s="44"/>
      <c r="AMJ193" s="44"/>
      <c r="AMK193" s="44"/>
    </row>
    <row r="194" spans="6:1025" s="41" customFormat="1" ht="24.95" customHeight="1" x14ac:dyDescent="0.2">
      <c r="F194" s="42"/>
      <c r="L194" s="42"/>
      <c r="R194" s="42"/>
      <c r="Y194" s="43"/>
      <c r="AMD194" s="44"/>
      <c r="AME194" s="44"/>
      <c r="AMF194" s="44"/>
      <c r="AMG194" s="44"/>
      <c r="AMH194" s="44"/>
      <c r="AMI194" s="44"/>
      <c r="AMJ194" s="44"/>
      <c r="AMK194" s="44"/>
    </row>
    <row r="195" spans="6:1025" s="41" customFormat="1" ht="24.95" customHeight="1" x14ac:dyDescent="0.2">
      <c r="F195" s="42"/>
      <c r="L195" s="42"/>
      <c r="R195" s="42"/>
      <c r="Y195" s="43"/>
      <c r="AMD195" s="44"/>
      <c r="AME195" s="44"/>
      <c r="AMF195" s="44"/>
      <c r="AMG195" s="44"/>
      <c r="AMH195" s="44"/>
      <c r="AMI195" s="44"/>
      <c r="AMJ195" s="44"/>
      <c r="AMK195" s="44"/>
    </row>
    <row r="196" spans="6:1025" s="41" customFormat="1" ht="24.95" customHeight="1" x14ac:dyDescent="0.2">
      <c r="F196" s="42"/>
      <c r="L196" s="42"/>
      <c r="R196" s="42"/>
      <c r="Y196" s="43"/>
      <c r="AMD196" s="44"/>
      <c r="AME196" s="44"/>
      <c r="AMF196" s="44"/>
      <c r="AMG196" s="44"/>
      <c r="AMH196" s="44"/>
      <c r="AMI196" s="44"/>
      <c r="AMJ196" s="44"/>
      <c r="AMK196" s="44"/>
    </row>
    <row r="197" spans="6:1025" s="41" customFormat="1" ht="24.95" customHeight="1" x14ac:dyDescent="0.2">
      <c r="F197" s="42"/>
      <c r="L197" s="42"/>
      <c r="R197" s="42"/>
      <c r="Y197" s="43"/>
      <c r="AMD197" s="44"/>
      <c r="AME197" s="44"/>
      <c r="AMF197" s="44"/>
      <c r="AMG197" s="44"/>
      <c r="AMH197" s="44"/>
      <c r="AMI197" s="44"/>
      <c r="AMJ197" s="44"/>
      <c r="AMK197" s="44"/>
    </row>
    <row r="198" spans="6:1025" s="41" customFormat="1" ht="24.95" customHeight="1" x14ac:dyDescent="0.2">
      <c r="F198" s="42"/>
      <c r="L198" s="42"/>
      <c r="R198" s="42"/>
      <c r="Y198" s="43"/>
      <c r="AMD198" s="44"/>
      <c r="AME198" s="44"/>
      <c r="AMF198" s="44"/>
      <c r="AMG198" s="44"/>
      <c r="AMH198" s="44"/>
      <c r="AMI198" s="44"/>
      <c r="AMJ198" s="44"/>
      <c r="AMK198" s="44"/>
    </row>
    <row r="199" spans="6:1025" s="41" customFormat="1" ht="24.95" customHeight="1" x14ac:dyDescent="0.2">
      <c r="F199" s="42"/>
      <c r="L199" s="42"/>
      <c r="R199" s="42"/>
      <c r="Y199" s="43"/>
      <c r="AMD199" s="44"/>
      <c r="AME199" s="44"/>
      <c r="AMF199" s="44"/>
      <c r="AMG199" s="44"/>
      <c r="AMH199" s="44"/>
      <c r="AMI199" s="44"/>
      <c r="AMJ199" s="44"/>
      <c r="AMK199" s="44"/>
    </row>
    <row r="200" spans="6:1025" s="41" customFormat="1" ht="24.95" customHeight="1" x14ac:dyDescent="0.2">
      <c r="F200" s="42"/>
      <c r="L200" s="42"/>
      <c r="R200" s="42"/>
      <c r="Y200" s="43"/>
      <c r="AMD200" s="44"/>
      <c r="AME200" s="44"/>
      <c r="AMF200" s="44"/>
      <c r="AMG200" s="44"/>
      <c r="AMH200" s="44"/>
      <c r="AMI200" s="44"/>
      <c r="AMJ200" s="44"/>
      <c r="AMK200" s="44"/>
    </row>
    <row r="201" spans="6:1025" s="41" customFormat="1" ht="24.95" customHeight="1" x14ac:dyDescent="0.2">
      <c r="F201" s="42"/>
      <c r="L201" s="42"/>
      <c r="R201" s="42"/>
      <c r="Y201" s="43"/>
      <c r="AMD201" s="44"/>
      <c r="AME201" s="44"/>
      <c r="AMF201" s="44"/>
      <c r="AMG201" s="44"/>
      <c r="AMH201" s="44"/>
      <c r="AMI201" s="44"/>
      <c r="AMJ201" s="44"/>
      <c r="AMK201" s="44"/>
    </row>
    <row r="202" spans="6:1025" s="41" customFormat="1" ht="24.95" customHeight="1" x14ac:dyDescent="0.2">
      <c r="F202" s="42"/>
      <c r="L202" s="42"/>
      <c r="R202" s="42"/>
      <c r="Y202" s="43"/>
      <c r="AMD202" s="44"/>
      <c r="AME202" s="44"/>
      <c r="AMF202" s="44"/>
      <c r="AMG202" s="44"/>
      <c r="AMH202" s="44"/>
      <c r="AMI202" s="44"/>
      <c r="AMJ202" s="44"/>
      <c r="AMK202" s="44"/>
    </row>
    <row r="203" spans="6:1025" s="41" customFormat="1" ht="24.95" customHeight="1" x14ac:dyDescent="0.2">
      <c r="F203" s="42"/>
      <c r="L203" s="42"/>
      <c r="R203" s="42"/>
      <c r="Y203" s="43"/>
      <c r="AMD203" s="44"/>
      <c r="AME203" s="44"/>
      <c r="AMF203" s="44"/>
      <c r="AMG203" s="44"/>
      <c r="AMH203" s="44"/>
      <c r="AMI203" s="44"/>
      <c r="AMJ203" s="44"/>
      <c r="AMK203" s="44"/>
    </row>
    <row r="204" spans="6:1025" s="41" customFormat="1" ht="24.95" customHeight="1" x14ac:dyDescent="0.2">
      <c r="F204" s="42"/>
      <c r="L204" s="42"/>
      <c r="R204" s="42"/>
      <c r="Y204" s="43"/>
      <c r="AMD204" s="44"/>
      <c r="AME204" s="44"/>
      <c r="AMF204" s="44"/>
      <c r="AMG204" s="44"/>
      <c r="AMH204" s="44"/>
      <c r="AMI204" s="44"/>
      <c r="AMJ204" s="44"/>
      <c r="AMK204" s="44"/>
    </row>
    <row r="205" spans="6:1025" s="41" customFormat="1" ht="24.95" customHeight="1" x14ac:dyDescent="0.2">
      <c r="F205" s="42"/>
      <c r="L205" s="42"/>
      <c r="R205" s="42"/>
      <c r="Y205" s="43"/>
      <c r="AMD205" s="44"/>
      <c r="AME205" s="44"/>
      <c r="AMF205" s="44"/>
      <c r="AMG205" s="44"/>
      <c r="AMH205" s="44"/>
      <c r="AMI205" s="44"/>
      <c r="AMJ205" s="44"/>
      <c r="AMK205" s="44"/>
    </row>
    <row r="206" spans="6:1025" s="41" customFormat="1" ht="24.95" customHeight="1" x14ac:dyDescent="0.2">
      <c r="F206" s="42"/>
      <c r="L206" s="42"/>
      <c r="R206" s="42"/>
      <c r="Y206" s="43"/>
      <c r="AMD206" s="44"/>
      <c r="AME206" s="44"/>
      <c r="AMF206" s="44"/>
      <c r="AMG206" s="44"/>
      <c r="AMH206" s="44"/>
      <c r="AMI206" s="44"/>
      <c r="AMJ206" s="44"/>
      <c r="AMK206" s="44"/>
    </row>
    <row r="207" spans="6:1025" s="41" customFormat="1" ht="24.95" customHeight="1" x14ac:dyDescent="0.2">
      <c r="F207" s="42"/>
      <c r="L207" s="42"/>
      <c r="R207" s="42"/>
      <c r="Y207" s="43"/>
      <c r="AMD207" s="44"/>
      <c r="AME207" s="44"/>
      <c r="AMF207" s="44"/>
      <c r="AMG207" s="44"/>
      <c r="AMH207" s="44"/>
      <c r="AMI207" s="44"/>
      <c r="AMJ207" s="44"/>
      <c r="AMK207" s="44"/>
    </row>
    <row r="208" spans="6:1025" s="41" customFormat="1" ht="24.95" customHeight="1" x14ac:dyDescent="0.2">
      <c r="F208" s="42"/>
      <c r="L208" s="42"/>
      <c r="R208" s="42"/>
      <c r="Y208" s="43"/>
      <c r="AMD208" s="44"/>
      <c r="AME208" s="44"/>
      <c r="AMF208" s="44"/>
      <c r="AMG208" s="44"/>
      <c r="AMH208" s="44"/>
      <c r="AMI208" s="44"/>
      <c r="AMJ208" s="44"/>
      <c r="AMK208" s="44"/>
    </row>
    <row r="209" spans="6:1025" s="41" customFormat="1" ht="24.95" customHeight="1" x14ac:dyDescent="0.2">
      <c r="F209" s="42"/>
      <c r="L209" s="42"/>
      <c r="R209" s="42"/>
      <c r="Y209" s="43"/>
      <c r="AMD209" s="44"/>
      <c r="AME209" s="44"/>
      <c r="AMF209" s="44"/>
      <c r="AMG209" s="44"/>
      <c r="AMH209" s="44"/>
      <c r="AMI209" s="44"/>
      <c r="AMJ209" s="44"/>
      <c r="AMK209" s="44"/>
    </row>
    <row r="210" spans="6:1025" s="41" customFormat="1" ht="24.95" customHeight="1" x14ac:dyDescent="0.2">
      <c r="F210" s="42"/>
      <c r="L210" s="42"/>
      <c r="R210" s="42"/>
      <c r="Y210" s="43"/>
      <c r="AMD210" s="44"/>
      <c r="AME210" s="44"/>
      <c r="AMF210" s="44"/>
      <c r="AMG210" s="44"/>
      <c r="AMH210" s="44"/>
      <c r="AMI210" s="44"/>
      <c r="AMJ210" s="44"/>
      <c r="AMK210" s="44"/>
    </row>
    <row r="211" spans="6:1025" s="41" customFormat="1" ht="24.95" customHeight="1" x14ac:dyDescent="0.2">
      <c r="F211" s="42"/>
      <c r="L211" s="42"/>
      <c r="R211" s="42"/>
      <c r="Y211" s="43"/>
      <c r="AMD211" s="44"/>
      <c r="AME211" s="44"/>
      <c r="AMF211" s="44"/>
      <c r="AMG211" s="44"/>
      <c r="AMH211" s="44"/>
      <c r="AMI211" s="44"/>
      <c r="AMJ211" s="44"/>
      <c r="AMK211" s="44"/>
    </row>
    <row r="212" spans="6:1025" s="41" customFormat="1" ht="24.95" customHeight="1" x14ac:dyDescent="0.2">
      <c r="F212" s="42"/>
      <c r="L212" s="42"/>
      <c r="R212" s="42"/>
      <c r="Y212" s="43"/>
      <c r="AMD212" s="44"/>
      <c r="AME212" s="44"/>
      <c r="AMF212" s="44"/>
      <c r="AMG212" s="44"/>
      <c r="AMH212" s="44"/>
      <c r="AMI212" s="44"/>
      <c r="AMJ212" s="44"/>
      <c r="AMK212" s="44"/>
    </row>
    <row r="213" spans="6:1025" s="41" customFormat="1" ht="24.95" customHeight="1" x14ac:dyDescent="0.2">
      <c r="F213" s="42"/>
      <c r="L213" s="42"/>
      <c r="R213" s="42"/>
      <c r="Y213" s="43"/>
      <c r="AMD213" s="44"/>
      <c r="AME213" s="44"/>
      <c r="AMF213" s="44"/>
      <c r="AMG213" s="44"/>
      <c r="AMH213" s="44"/>
      <c r="AMI213" s="44"/>
      <c r="AMJ213" s="44"/>
      <c r="AMK213" s="44"/>
    </row>
    <row r="214" spans="6:1025" s="41" customFormat="1" ht="24.95" customHeight="1" x14ac:dyDescent="0.2">
      <c r="F214" s="42"/>
      <c r="L214" s="42"/>
      <c r="R214" s="42"/>
      <c r="Y214" s="43"/>
      <c r="AMD214" s="44"/>
      <c r="AME214" s="44"/>
      <c r="AMF214" s="44"/>
      <c r="AMG214" s="44"/>
      <c r="AMH214" s="44"/>
      <c r="AMI214" s="44"/>
      <c r="AMJ214" s="44"/>
      <c r="AMK214" s="44"/>
    </row>
    <row r="215" spans="6:1025" s="41" customFormat="1" ht="24.95" customHeight="1" x14ac:dyDescent="0.2">
      <c r="F215" s="42"/>
      <c r="L215" s="42"/>
      <c r="R215" s="42"/>
      <c r="Y215" s="43"/>
      <c r="AMD215" s="44"/>
      <c r="AME215" s="44"/>
      <c r="AMF215" s="44"/>
      <c r="AMG215" s="44"/>
      <c r="AMH215" s="44"/>
      <c r="AMI215" s="44"/>
      <c r="AMJ215" s="44"/>
      <c r="AMK215" s="44"/>
    </row>
    <row r="216" spans="6:1025" s="41" customFormat="1" ht="24.95" customHeight="1" x14ac:dyDescent="0.2">
      <c r="F216" s="42"/>
      <c r="L216" s="42"/>
      <c r="R216" s="42"/>
      <c r="Y216" s="43"/>
      <c r="AMD216" s="44"/>
      <c r="AME216" s="44"/>
      <c r="AMF216" s="44"/>
      <c r="AMG216" s="44"/>
      <c r="AMH216" s="44"/>
      <c r="AMI216" s="44"/>
      <c r="AMJ216" s="44"/>
      <c r="AMK216" s="44"/>
    </row>
    <row r="217" spans="6:1025" s="41" customFormat="1" ht="24.95" customHeight="1" x14ac:dyDescent="0.2">
      <c r="F217" s="42"/>
      <c r="L217" s="42"/>
      <c r="R217" s="42"/>
      <c r="Y217" s="43"/>
      <c r="AMD217" s="44"/>
      <c r="AME217" s="44"/>
      <c r="AMF217" s="44"/>
      <c r="AMG217" s="44"/>
      <c r="AMH217" s="44"/>
      <c r="AMI217" s="44"/>
      <c r="AMJ217" s="44"/>
      <c r="AMK217" s="44"/>
    </row>
    <row r="218" spans="6:1025" s="41" customFormat="1" ht="24.95" customHeight="1" x14ac:dyDescent="0.2">
      <c r="F218" s="42"/>
      <c r="L218" s="42"/>
      <c r="R218" s="42"/>
      <c r="Y218" s="43"/>
      <c r="AMD218" s="44"/>
      <c r="AME218" s="44"/>
      <c r="AMF218" s="44"/>
      <c r="AMG218" s="44"/>
      <c r="AMH218" s="44"/>
      <c r="AMI218" s="44"/>
      <c r="AMJ218" s="44"/>
      <c r="AMK218" s="44"/>
    </row>
    <row r="219" spans="6:1025" s="41" customFormat="1" ht="24.95" customHeight="1" x14ac:dyDescent="0.2">
      <c r="F219" s="42"/>
      <c r="L219" s="42"/>
      <c r="R219" s="42"/>
      <c r="Y219" s="43"/>
      <c r="AMD219" s="44"/>
      <c r="AME219" s="44"/>
      <c r="AMF219" s="44"/>
      <c r="AMG219" s="44"/>
      <c r="AMH219" s="44"/>
      <c r="AMI219" s="44"/>
      <c r="AMJ219" s="44"/>
      <c r="AMK219" s="44"/>
    </row>
    <row r="220" spans="6:1025" s="41" customFormat="1" ht="24.95" customHeight="1" x14ac:dyDescent="0.2">
      <c r="F220" s="42"/>
      <c r="L220" s="42"/>
      <c r="R220" s="42"/>
      <c r="Y220" s="43"/>
      <c r="AMD220" s="44"/>
      <c r="AME220" s="44"/>
      <c r="AMF220" s="44"/>
      <c r="AMG220" s="44"/>
      <c r="AMH220" s="44"/>
      <c r="AMI220" s="44"/>
      <c r="AMJ220" s="44"/>
      <c r="AMK220" s="44"/>
    </row>
    <row r="221" spans="6:1025" s="41" customFormat="1" ht="24.95" customHeight="1" x14ac:dyDescent="0.2">
      <c r="F221" s="42"/>
      <c r="L221" s="42"/>
      <c r="R221" s="42"/>
      <c r="Y221" s="43"/>
      <c r="AMD221" s="44"/>
      <c r="AME221" s="44"/>
      <c r="AMF221" s="44"/>
      <c r="AMG221" s="44"/>
      <c r="AMH221" s="44"/>
      <c r="AMI221" s="44"/>
      <c r="AMJ221" s="44"/>
      <c r="AMK221" s="44"/>
    </row>
    <row r="222" spans="6:1025" s="41" customFormat="1" ht="24.95" customHeight="1" x14ac:dyDescent="0.2">
      <c r="F222" s="42"/>
      <c r="L222" s="42"/>
      <c r="R222" s="42"/>
      <c r="Y222" s="43"/>
      <c r="AMD222" s="44"/>
      <c r="AME222" s="44"/>
      <c r="AMF222" s="44"/>
      <c r="AMG222" s="44"/>
      <c r="AMH222" s="44"/>
      <c r="AMI222" s="44"/>
      <c r="AMJ222" s="44"/>
      <c r="AMK222" s="44"/>
    </row>
    <row r="223" spans="6:1025" s="41" customFormat="1" ht="24.95" customHeight="1" x14ac:dyDescent="0.2">
      <c r="F223" s="42"/>
      <c r="L223" s="42"/>
      <c r="R223" s="42"/>
      <c r="Y223" s="43"/>
      <c r="AMD223" s="44"/>
      <c r="AME223" s="44"/>
      <c r="AMF223" s="44"/>
      <c r="AMG223" s="44"/>
      <c r="AMH223" s="44"/>
      <c r="AMI223" s="44"/>
      <c r="AMJ223" s="44"/>
      <c r="AMK223" s="44"/>
    </row>
    <row r="224" spans="6:1025" s="41" customFormat="1" ht="24.95" customHeight="1" x14ac:dyDescent="0.2">
      <c r="F224" s="42"/>
      <c r="L224" s="42"/>
      <c r="R224" s="42"/>
      <c r="Y224" s="43"/>
      <c r="AMD224" s="44"/>
      <c r="AME224" s="44"/>
      <c r="AMF224" s="44"/>
      <c r="AMG224" s="44"/>
      <c r="AMH224" s="44"/>
      <c r="AMI224" s="44"/>
      <c r="AMJ224" s="44"/>
      <c r="AMK224" s="44"/>
    </row>
    <row r="225" spans="6:1025" s="41" customFormat="1" ht="24.95" customHeight="1" x14ac:dyDescent="0.2">
      <c r="F225" s="42"/>
      <c r="L225" s="42"/>
      <c r="R225" s="42"/>
      <c r="Y225" s="43"/>
      <c r="AMD225" s="44"/>
      <c r="AME225" s="44"/>
      <c r="AMF225" s="44"/>
      <c r="AMG225" s="44"/>
      <c r="AMH225" s="44"/>
      <c r="AMI225" s="44"/>
      <c r="AMJ225" s="44"/>
      <c r="AMK225" s="44"/>
    </row>
    <row r="226" spans="6:1025" s="41" customFormat="1" ht="24.95" customHeight="1" x14ac:dyDescent="0.2">
      <c r="F226" s="42"/>
      <c r="L226" s="42"/>
      <c r="R226" s="42"/>
      <c r="Y226" s="43"/>
      <c r="AMD226" s="44"/>
      <c r="AME226" s="44"/>
      <c r="AMF226" s="44"/>
      <c r="AMG226" s="44"/>
      <c r="AMH226" s="44"/>
      <c r="AMI226" s="44"/>
      <c r="AMJ226" s="44"/>
      <c r="AMK226" s="44"/>
    </row>
    <row r="227" spans="6:1025" s="41" customFormat="1" ht="24.95" customHeight="1" x14ac:dyDescent="0.2">
      <c r="F227" s="42"/>
      <c r="L227" s="42"/>
      <c r="R227" s="42"/>
      <c r="Y227" s="43"/>
      <c r="AMD227" s="44"/>
      <c r="AME227" s="44"/>
      <c r="AMF227" s="44"/>
      <c r="AMG227" s="44"/>
      <c r="AMH227" s="44"/>
      <c r="AMI227" s="44"/>
      <c r="AMJ227" s="44"/>
      <c r="AMK227" s="44"/>
    </row>
    <row r="228" spans="6:1025" s="41" customFormat="1" ht="24.95" customHeight="1" x14ac:dyDescent="0.2">
      <c r="F228" s="42"/>
      <c r="L228" s="42"/>
      <c r="R228" s="42"/>
      <c r="Y228" s="43"/>
      <c r="AMD228" s="44"/>
      <c r="AME228" s="44"/>
      <c r="AMF228" s="44"/>
      <c r="AMG228" s="44"/>
      <c r="AMH228" s="44"/>
      <c r="AMI228" s="44"/>
      <c r="AMJ228" s="44"/>
      <c r="AMK228" s="44"/>
    </row>
    <row r="229" spans="6:1025" s="41" customFormat="1" ht="24.95" customHeight="1" x14ac:dyDescent="0.2">
      <c r="F229" s="42"/>
      <c r="L229" s="42"/>
      <c r="R229" s="42"/>
      <c r="Y229" s="43"/>
      <c r="AMD229" s="44"/>
      <c r="AME229" s="44"/>
      <c r="AMF229" s="44"/>
      <c r="AMG229" s="44"/>
      <c r="AMH229" s="44"/>
      <c r="AMI229" s="44"/>
      <c r="AMJ229" s="44"/>
      <c r="AMK229" s="44"/>
    </row>
    <row r="230" spans="6:1025" s="41" customFormat="1" ht="24.95" customHeight="1" x14ac:dyDescent="0.2">
      <c r="F230" s="42"/>
      <c r="L230" s="42"/>
      <c r="R230" s="42"/>
      <c r="Y230" s="43"/>
      <c r="AMD230" s="44"/>
      <c r="AME230" s="44"/>
      <c r="AMF230" s="44"/>
      <c r="AMG230" s="44"/>
      <c r="AMH230" s="44"/>
      <c r="AMI230" s="44"/>
      <c r="AMJ230" s="44"/>
      <c r="AMK230" s="44"/>
    </row>
    <row r="231" spans="6:1025" s="41" customFormat="1" ht="24.95" customHeight="1" x14ac:dyDescent="0.2">
      <c r="F231" s="42"/>
      <c r="L231" s="42"/>
      <c r="R231" s="42"/>
      <c r="Y231" s="43"/>
      <c r="AMD231" s="44"/>
      <c r="AME231" s="44"/>
      <c r="AMF231" s="44"/>
      <c r="AMG231" s="44"/>
      <c r="AMH231" s="44"/>
      <c r="AMI231" s="44"/>
      <c r="AMJ231" s="44"/>
      <c r="AMK231" s="44"/>
    </row>
    <row r="232" spans="6:1025" s="41" customFormat="1" ht="24.95" customHeight="1" x14ac:dyDescent="0.2">
      <c r="F232" s="42"/>
      <c r="L232" s="42"/>
      <c r="R232" s="42"/>
      <c r="Y232" s="43"/>
      <c r="AMD232" s="44"/>
      <c r="AME232" s="44"/>
      <c r="AMF232" s="44"/>
      <c r="AMG232" s="44"/>
      <c r="AMH232" s="44"/>
      <c r="AMI232" s="44"/>
      <c r="AMJ232" s="44"/>
      <c r="AMK232" s="44"/>
    </row>
    <row r="233" spans="6:1025" s="41" customFormat="1" ht="24.95" customHeight="1" x14ac:dyDescent="0.2">
      <c r="F233" s="42"/>
      <c r="L233" s="42"/>
      <c r="R233" s="42"/>
      <c r="Y233" s="43"/>
      <c r="AMD233" s="44"/>
      <c r="AME233" s="44"/>
      <c r="AMF233" s="44"/>
      <c r="AMG233" s="44"/>
      <c r="AMH233" s="44"/>
      <c r="AMI233" s="44"/>
      <c r="AMJ233" s="44"/>
      <c r="AMK233" s="44"/>
    </row>
    <row r="234" spans="6:1025" s="41" customFormat="1" ht="24.95" customHeight="1" x14ac:dyDescent="0.2">
      <c r="F234" s="42"/>
      <c r="L234" s="42"/>
      <c r="R234" s="42"/>
      <c r="Y234" s="43"/>
      <c r="AMD234" s="44"/>
      <c r="AME234" s="44"/>
      <c r="AMF234" s="44"/>
      <c r="AMG234" s="44"/>
      <c r="AMH234" s="44"/>
      <c r="AMI234" s="44"/>
      <c r="AMJ234" s="44"/>
      <c r="AMK234" s="44"/>
    </row>
    <row r="235" spans="6:1025" s="41" customFormat="1" ht="24.95" customHeight="1" x14ac:dyDescent="0.2">
      <c r="F235" s="42"/>
      <c r="L235" s="42"/>
      <c r="R235" s="42"/>
      <c r="Y235" s="43"/>
      <c r="AMD235" s="44"/>
      <c r="AME235" s="44"/>
      <c r="AMF235" s="44"/>
      <c r="AMG235" s="44"/>
      <c r="AMH235" s="44"/>
      <c r="AMI235" s="44"/>
      <c r="AMJ235" s="44"/>
      <c r="AMK235" s="44"/>
    </row>
    <row r="236" spans="6:1025" s="41" customFormat="1" ht="24.95" customHeight="1" x14ac:dyDescent="0.2">
      <c r="F236" s="42"/>
      <c r="L236" s="42"/>
      <c r="R236" s="42"/>
      <c r="Y236" s="43"/>
      <c r="AMD236" s="44"/>
      <c r="AME236" s="44"/>
      <c r="AMF236" s="44"/>
      <c r="AMG236" s="44"/>
      <c r="AMH236" s="44"/>
      <c r="AMI236" s="44"/>
      <c r="AMJ236" s="44"/>
      <c r="AMK236" s="44"/>
    </row>
    <row r="237" spans="6:1025" s="41" customFormat="1" ht="24.95" customHeight="1" x14ac:dyDescent="0.2">
      <c r="F237" s="42"/>
      <c r="L237" s="42"/>
      <c r="R237" s="42"/>
      <c r="Y237" s="43"/>
      <c r="AMD237" s="44"/>
      <c r="AME237" s="44"/>
      <c r="AMF237" s="44"/>
      <c r="AMG237" s="44"/>
      <c r="AMH237" s="44"/>
      <c r="AMI237" s="44"/>
      <c r="AMJ237" s="44"/>
      <c r="AMK237" s="44"/>
    </row>
    <row r="238" spans="6:1025" s="41" customFormat="1" ht="24.95" customHeight="1" x14ac:dyDescent="0.2">
      <c r="F238" s="42"/>
      <c r="L238" s="42"/>
      <c r="R238" s="42"/>
      <c r="Y238" s="43"/>
      <c r="AMD238" s="44"/>
      <c r="AME238" s="44"/>
      <c r="AMF238" s="44"/>
      <c r="AMG238" s="44"/>
      <c r="AMH238" s="44"/>
      <c r="AMI238" s="44"/>
      <c r="AMJ238" s="44"/>
      <c r="AMK238" s="44"/>
    </row>
    <row r="239" spans="6:1025" s="41" customFormat="1" ht="24.95" customHeight="1" x14ac:dyDescent="0.2">
      <c r="F239" s="42"/>
      <c r="L239" s="42"/>
      <c r="R239" s="42"/>
      <c r="Y239" s="43"/>
      <c r="AMD239" s="44"/>
      <c r="AME239" s="44"/>
      <c r="AMF239" s="44"/>
      <c r="AMG239" s="44"/>
      <c r="AMH239" s="44"/>
      <c r="AMI239" s="44"/>
      <c r="AMJ239" s="44"/>
      <c r="AMK239" s="44"/>
    </row>
    <row r="240" spans="6:1025" s="41" customFormat="1" ht="24.95" customHeight="1" x14ac:dyDescent="0.2">
      <c r="F240" s="42"/>
      <c r="L240" s="42"/>
      <c r="R240" s="42"/>
      <c r="Y240" s="43"/>
      <c r="AMD240" s="44"/>
      <c r="AME240" s="44"/>
      <c r="AMF240" s="44"/>
      <c r="AMG240" s="44"/>
      <c r="AMH240" s="44"/>
      <c r="AMI240" s="44"/>
      <c r="AMJ240" s="44"/>
      <c r="AMK240" s="44"/>
    </row>
    <row r="241" spans="6:1025" s="41" customFormat="1" ht="24.95" customHeight="1" x14ac:dyDescent="0.2">
      <c r="F241" s="42"/>
      <c r="L241" s="42"/>
      <c r="R241" s="42"/>
      <c r="Y241" s="43"/>
      <c r="AMD241" s="44"/>
      <c r="AME241" s="44"/>
      <c r="AMF241" s="44"/>
      <c r="AMG241" s="44"/>
      <c r="AMH241" s="44"/>
      <c r="AMI241" s="44"/>
      <c r="AMJ241" s="44"/>
      <c r="AMK241" s="44"/>
    </row>
    <row r="242" spans="6:1025" s="41" customFormat="1" ht="24.95" customHeight="1" x14ac:dyDescent="0.2">
      <c r="F242" s="42"/>
      <c r="L242" s="42"/>
      <c r="R242" s="42"/>
      <c r="Y242" s="43"/>
      <c r="AMD242" s="44"/>
      <c r="AME242" s="44"/>
      <c r="AMF242" s="44"/>
      <c r="AMG242" s="44"/>
      <c r="AMH242" s="44"/>
      <c r="AMI242" s="44"/>
      <c r="AMJ242" s="44"/>
      <c r="AMK242" s="44"/>
    </row>
    <row r="243" spans="6:1025" s="41" customFormat="1" ht="24.95" customHeight="1" x14ac:dyDescent="0.2">
      <c r="F243" s="42"/>
      <c r="L243" s="42"/>
      <c r="R243" s="42"/>
      <c r="Y243" s="43"/>
      <c r="AMD243" s="44"/>
      <c r="AME243" s="44"/>
      <c r="AMF243" s="44"/>
      <c r="AMG243" s="44"/>
      <c r="AMH243" s="44"/>
      <c r="AMI243" s="44"/>
      <c r="AMJ243" s="44"/>
      <c r="AMK243" s="44"/>
    </row>
    <row r="244" spans="6:1025" s="41" customFormat="1" ht="24.95" customHeight="1" x14ac:dyDescent="0.2">
      <c r="F244" s="42"/>
      <c r="L244" s="42"/>
      <c r="R244" s="42"/>
      <c r="Y244" s="43"/>
      <c r="AMD244" s="44"/>
      <c r="AME244" s="44"/>
      <c r="AMF244" s="44"/>
      <c r="AMG244" s="44"/>
      <c r="AMH244" s="44"/>
      <c r="AMI244" s="44"/>
      <c r="AMJ244" s="44"/>
      <c r="AMK244" s="44"/>
    </row>
    <row r="245" spans="6:1025" s="41" customFormat="1" ht="24.95" customHeight="1" x14ac:dyDescent="0.2">
      <c r="F245" s="42"/>
      <c r="L245" s="42"/>
      <c r="R245" s="42"/>
      <c r="Y245" s="43"/>
      <c r="AMD245" s="44"/>
      <c r="AME245" s="44"/>
      <c r="AMF245" s="44"/>
      <c r="AMG245" s="44"/>
      <c r="AMH245" s="44"/>
      <c r="AMI245" s="44"/>
      <c r="AMJ245" s="44"/>
      <c r="AMK245" s="44"/>
    </row>
    <row r="246" spans="6:1025" s="41" customFormat="1" ht="24.95" customHeight="1" x14ac:dyDescent="0.2">
      <c r="F246" s="42"/>
      <c r="L246" s="42"/>
      <c r="R246" s="42"/>
      <c r="Y246" s="43"/>
      <c r="AMD246" s="44"/>
      <c r="AME246" s="44"/>
      <c r="AMF246" s="44"/>
      <c r="AMG246" s="44"/>
      <c r="AMH246" s="44"/>
      <c r="AMI246" s="44"/>
      <c r="AMJ246" s="44"/>
      <c r="AMK246" s="44"/>
    </row>
    <row r="247" spans="6:1025" s="41" customFormat="1" ht="24.95" customHeight="1" x14ac:dyDescent="0.2">
      <c r="F247" s="42"/>
      <c r="L247" s="42"/>
      <c r="R247" s="42"/>
      <c r="Y247" s="43"/>
      <c r="AMD247" s="44"/>
      <c r="AME247" s="44"/>
      <c r="AMF247" s="44"/>
      <c r="AMG247" s="44"/>
      <c r="AMH247" s="44"/>
      <c r="AMI247" s="44"/>
      <c r="AMJ247" s="44"/>
      <c r="AMK247" s="44"/>
    </row>
    <row r="248" spans="6:1025" s="41" customFormat="1" ht="24.95" customHeight="1" x14ac:dyDescent="0.2">
      <c r="F248" s="42"/>
      <c r="L248" s="42"/>
      <c r="R248" s="42"/>
      <c r="Y248" s="43"/>
      <c r="AMD248" s="44"/>
      <c r="AME248" s="44"/>
      <c r="AMF248" s="44"/>
      <c r="AMG248" s="44"/>
      <c r="AMH248" s="44"/>
      <c r="AMI248" s="44"/>
      <c r="AMJ248" s="44"/>
      <c r="AMK248" s="44"/>
    </row>
    <row r="249" spans="6:1025" s="41" customFormat="1" ht="24.95" customHeight="1" x14ac:dyDescent="0.2">
      <c r="F249" s="42"/>
      <c r="L249" s="42"/>
      <c r="R249" s="42"/>
      <c r="Y249" s="43"/>
      <c r="AMD249" s="44"/>
      <c r="AME249" s="44"/>
      <c r="AMF249" s="44"/>
      <c r="AMG249" s="44"/>
      <c r="AMH249" s="44"/>
      <c r="AMI249" s="44"/>
      <c r="AMJ249" s="44"/>
      <c r="AMK249" s="44"/>
    </row>
    <row r="250" spans="6:1025" s="41" customFormat="1" ht="24.95" customHeight="1" x14ac:dyDescent="0.2">
      <c r="F250" s="42"/>
      <c r="L250" s="42"/>
      <c r="R250" s="42"/>
      <c r="Y250" s="43"/>
      <c r="AMD250" s="44"/>
      <c r="AME250" s="44"/>
      <c r="AMF250" s="44"/>
      <c r="AMG250" s="44"/>
      <c r="AMH250" s="44"/>
      <c r="AMI250" s="44"/>
      <c r="AMJ250" s="44"/>
      <c r="AMK250" s="44"/>
    </row>
    <row r="251" spans="6:1025" s="41" customFormat="1" ht="24.95" customHeight="1" x14ac:dyDescent="0.2">
      <c r="F251" s="42"/>
      <c r="L251" s="42"/>
      <c r="R251" s="42"/>
      <c r="Y251" s="43"/>
      <c r="AMD251" s="44"/>
      <c r="AME251" s="44"/>
      <c r="AMF251" s="44"/>
      <c r="AMG251" s="44"/>
      <c r="AMH251" s="44"/>
      <c r="AMI251" s="44"/>
      <c r="AMJ251" s="44"/>
      <c r="AMK251" s="44"/>
    </row>
    <row r="252" spans="6:1025" s="41" customFormat="1" ht="24.95" customHeight="1" x14ac:dyDescent="0.2">
      <c r="F252" s="42"/>
      <c r="L252" s="42"/>
      <c r="R252" s="42"/>
      <c r="Y252" s="43"/>
      <c r="AMD252" s="44"/>
      <c r="AME252" s="44"/>
      <c r="AMF252" s="44"/>
      <c r="AMG252" s="44"/>
      <c r="AMH252" s="44"/>
      <c r="AMI252" s="44"/>
      <c r="AMJ252" s="44"/>
      <c r="AMK252" s="44"/>
    </row>
    <row r="253" spans="6:1025" s="41" customFormat="1" ht="24.95" customHeight="1" x14ac:dyDescent="0.2">
      <c r="F253" s="42"/>
      <c r="L253" s="42"/>
      <c r="R253" s="42"/>
      <c r="Y253" s="43"/>
      <c r="AMD253" s="44"/>
      <c r="AME253" s="44"/>
      <c r="AMF253" s="44"/>
      <c r="AMG253" s="44"/>
      <c r="AMH253" s="44"/>
      <c r="AMI253" s="44"/>
      <c r="AMJ253" s="44"/>
      <c r="AMK253" s="44"/>
    </row>
    <row r="254" spans="6:1025" s="41" customFormat="1" ht="24.95" customHeight="1" x14ac:dyDescent="0.2">
      <c r="F254" s="42"/>
      <c r="L254" s="42"/>
      <c r="R254" s="42"/>
      <c r="Y254" s="43"/>
      <c r="AMD254" s="44"/>
      <c r="AME254" s="44"/>
      <c r="AMF254" s="44"/>
      <c r="AMG254" s="44"/>
      <c r="AMH254" s="44"/>
      <c r="AMI254" s="44"/>
      <c r="AMJ254" s="44"/>
      <c r="AMK254" s="44"/>
    </row>
    <row r="255" spans="6:1025" s="41" customFormat="1" ht="24.95" customHeight="1" x14ac:dyDescent="0.2">
      <c r="F255" s="42"/>
      <c r="L255" s="42"/>
      <c r="R255" s="42"/>
      <c r="Y255" s="43"/>
      <c r="AMD255" s="44"/>
      <c r="AME255" s="44"/>
      <c r="AMF255" s="44"/>
      <c r="AMG255" s="44"/>
      <c r="AMH255" s="44"/>
      <c r="AMI255" s="44"/>
      <c r="AMJ255" s="44"/>
      <c r="AMK255" s="44"/>
    </row>
    <row r="256" spans="6:1025" s="41" customFormat="1" ht="24.95" customHeight="1" x14ac:dyDescent="0.2">
      <c r="F256" s="42"/>
      <c r="L256" s="42"/>
      <c r="R256" s="42"/>
      <c r="Y256" s="43"/>
      <c r="AMD256" s="44"/>
      <c r="AME256" s="44"/>
      <c r="AMF256" s="44"/>
      <c r="AMG256" s="44"/>
      <c r="AMH256" s="44"/>
      <c r="AMI256" s="44"/>
      <c r="AMJ256" s="44"/>
      <c r="AMK256" s="44"/>
    </row>
    <row r="257" spans="1:1025" s="41" customFormat="1" ht="24.95" customHeight="1" x14ac:dyDescent="0.2">
      <c r="F257" s="42"/>
      <c r="L257" s="42"/>
      <c r="R257" s="42"/>
      <c r="Y257" s="43"/>
      <c r="AMD257" s="44"/>
      <c r="AME257" s="44"/>
      <c r="AMF257" s="44"/>
      <c r="AMG257" s="44"/>
      <c r="AMH257" s="44"/>
      <c r="AMI257" s="44"/>
      <c r="AMJ257" s="44"/>
      <c r="AMK257" s="44"/>
    </row>
    <row r="258" spans="1:1025" s="41" customFormat="1" ht="24.95" customHeight="1" x14ac:dyDescent="0.2">
      <c r="F258" s="42"/>
      <c r="L258" s="42"/>
      <c r="R258" s="42"/>
      <c r="Y258" s="43"/>
      <c r="AMD258" s="44"/>
      <c r="AME258" s="44"/>
      <c r="AMF258" s="44"/>
      <c r="AMG258" s="44"/>
      <c r="AMH258" s="44"/>
      <c r="AMI258" s="44"/>
      <c r="AMJ258" s="44"/>
      <c r="AMK258" s="44"/>
    </row>
    <row r="259" spans="1:1025" s="41" customFormat="1" ht="24.95" customHeight="1" x14ac:dyDescent="0.2">
      <c r="F259" s="42"/>
      <c r="L259" s="42"/>
      <c r="R259" s="42"/>
      <c r="Y259" s="43"/>
      <c r="AMD259" s="44"/>
      <c r="AME259" s="44"/>
      <c r="AMF259" s="44"/>
      <c r="AMG259" s="44"/>
      <c r="AMH259" s="44"/>
      <c r="AMI259" s="44"/>
      <c r="AMJ259" s="44"/>
      <c r="AMK259" s="44"/>
    </row>
    <row r="260" spans="1:1025" x14ac:dyDescent="0.2">
      <c r="A260" s="41"/>
    </row>
  </sheetData>
  <sheetProtection selectLockedCells="1"/>
  <mergeCells count="42">
    <mergeCell ref="B52:E52"/>
    <mergeCell ref="H52:K52"/>
    <mergeCell ref="N52:Q52"/>
    <mergeCell ref="T52:W52"/>
    <mergeCell ref="B29:E29"/>
    <mergeCell ref="H29:K29"/>
    <mergeCell ref="N29:Q29"/>
    <mergeCell ref="T29:W29"/>
    <mergeCell ref="B51:C51"/>
    <mergeCell ref="D51:E51"/>
    <mergeCell ref="H51:I51"/>
    <mergeCell ref="J51:K51"/>
    <mergeCell ref="N51:O51"/>
    <mergeCell ref="P51:Q51"/>
    <mergeCell ref="T51:U51"/>
    <mergeCell ref="V51:W51"/>
    <mergeCell ref="T26:U26"/>
    <mergeCell ref="V26:W26"/>
    <mergeCell ref="B27:E27"/>
    <mergeCell ref="H27:K27"/>
    <mergeCell ref="N27:Q27"/>
    <mergeCell ref="T27:W27"/>
    <mergeCell ref="B26:C26"/>
    <mergeCell ref="D26:E26"/>
    <mergeCell ref="H26:I26"/>
    <mergeCell ref="J26:K26"/>
    <mergeCell ref="N26:O26"/>
    <mergeCell ref="P26:Q26"/>
    <mergeCell ref="AA23:AF24"/>
    <mergeCell ref="B2:K2"/>
    <mergeCell ref="N2:O2"/>
    <mergeCell ref="P2:Q2"/>
    <mergeCell ref="U2:W2"/>
    <mergeCell ref="B4:E4"/>
    <mergeCell ref="H4:K4"/>
    <mergeCell ref="N4:Q4"/>
    <mergeCell ref="T4:W4"/>
    <mergeCell ref="AA14:AF14"/>
    <mergeCell ref="AA15:AF17"/>
    <mergeCell ref="AA18:AF18"/>
    <mergeCell ref="AA19:AF20"/>
    <mergeCell ref="AA21:AF22"/>
  </mergeCells>
  <conditionalFormatting sqref="D6:D24 J6:J24 P6:P24 V6:V24 D31:D49 J31:J49 P31:P49 V31:V49">
    <cfRule type="containsText" dxfId="1" priority="1" operator="containsText" text="ü">
      <formula>NON(ESTERREUR(CHERCHE("ü";D6)))</formula>
    </cfRule>
    <cfRule type="containsText" dxfId="0" priority="2" operator="containsText" text="L">
      <formula>NON(ESTERREUR(CHERCHE("L";D6)))</formula>
    </cfRule>
  </conditionalFormatting>
  <dataValidations count="1">
    <dataValidation type="list" allowBlank="1" showInputMessage="1" showErrorMessage="1" sqref="P2:Q2" xr:uid="{D6FF854C-6407-48DE-A33A-EDACA965058B}">
      <formula1>Prénom_Nom</formula1>
    </dataValidation>
  </dataValidations>
  <pageMargins left="0.39374999999999999" right="0.39374999999999999" top="0.39374999999999999" bottom="0.39374999999999999" header="0.51180555555555496" footer="0.51180555555555496"/>
  <pageSetup paperSize="9" scale="37" orientation="landscape"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B16115-67FB-4FF0-B4AB-360A564137F5}">
  <sheetPr codeName="Feuil11"/>
  <dimension ref="B1:X128"/>
  <sheetViews>
    <sheetView zoomScale="75" zoomScaleNormal="75" workbookViewId="0">
      <selection activeCell="F31" sqref="F31"/>
    </sheetView>
  </sheetViews>
  <sheetFormatPr baseColWidth="10" defaultRowHeight="12.75" x14ac:dyDescent="0.2"/>
  <cols>
    <col min="1" max="1" width="2.7109375" style="2" customWidth="1"/>
    <col min="2" max="2" width="28.85546875" style="21" customWidth="1"/>
    <col min="3" max="3" width="10.5703125" style="21" customWidth="1"/>
    <col min="4" max="4" width="9.85546875" style="21" bestFit="1" customWidth="1"/>
    <col min="5" max="5" width="10.42578125" style="2" bestFit="1" customWidth="1"/>
    <col min="6" max="14" width="16.28515625" style="2" bestFit="1" customWidth="1"/>
    <col min="15" max="24" width="17.5703125" style="2" bestFit="1" customWidth="1"/>
    <col min="25" max="28" width="13.7109375" style="2" bestFit="1" customWidth="1"/>
    <col min="29" max="16384" width="11.42578125" style="2"/>
  </cols>
  <sheetData>
    <row r="1" spans="2:24" ht="7.5" customHeight="1" thickBot="1" x14ac:dyDescent="0.25"/>
    <row r="2" spans="2:24" ht="28.5" thickTop="1" x14ac:dyDescent="0.2">
      <c r="B2" s="105" t="s">
        <v>157</v>
      </c>
      <c r="C2" s="106"/>
      <c r="D2" s="106"/>
      <c r="E2" s="106"/>
      <c r="F2" s="106"/>
      <c r="G2" s="106"/>
      <c r="H2" s="106"/>
      <c r="I2" s="106"/>
      <c r="J2" s="106"/>
      <c r="K2" s="106"/>
      <c r="L2" s="106"/>
      <c r="M2" s="106"/>
      <c r="N2" s="106"/>
      <c r="O2" s="106"/>
      <c r="P2" s="106"/>
      <c r="Q2" s="106"/>
      <c r="R2" s="106"/>
      <c r="S2" s="106"/>
      <c r="T2" s="106"/>
      <c r="U2" s="106"/>
      <c r="V2" s="106"/>
      <c r="W2" s="106"/>
      <c r="X2" s="107"/>
    </row>
    <row r="3" spans="2:24" s="19" customFormat="1" ht="13.5" customHeight="1" x14ac:dyDescent="0.2">
      <c r="B3" s="20" t="s">
        <v>188</v>
      </c>
      <c r="C3" s="20" t="s">
        <v>154</v>
      </c>
      <c r="D3" s="20" t="s">
        <v>155</v>
      </c>
      <c r="E3" s="20" t="s">
        <v>156</v>
      </c>
      <c r="F3" s="20" t="s">
        <v>112</v>
      </c>
      <c r="G3" s="20" t="s">
        <v>113</v>
      </c>
      <c r="H3" s="20" t="s">
        <v>114</v>
      </c>
      <c r="I3" s="20" t="s">
        <v>115</v>
      </c>
      <c r="J3" s="20" t="s">
        <v>116</v>
      </c>
      <c r="K3" s="20" t="s">
        <v>117</v>
      </c>
      <c r="L3" s="20" t="s">
        <v>118</v>
      </c>
      <c r="M3" s="20" t="s">
        <v>119</v>
      </c>
      <c r="N3" s="20" t="s">
        <v>120</v>
      </c>
      <c r="O3" s="20" t="s">
        <v>121</v>
      </c>
      <c r="P3" s="20" t="s">
        <v>122</v>
      </c>
      <c r="Q3" s="20" t="s">
        <v>123</v>
      </c>
      <c r="R3" s="20" t="s">
        <v>124</v>
      </c>
      <c r="S3" s="20" t="s">
        <v>125</v>
      </c>
      <c r="T3" s="20" t="s">
        <v>126</v>
      </c>
      <c r="U3" s="20" t="s">
        <v>138</v>
      </c>
      <c r="V3" s="20" t="s">
        <v>139</v>
      </c>
      <c r="W3" s="20" t="s">
        <v>140</v>
      </c>
      <c r="X3" s="20" t="s">
        <v>141</v>
      </c>
    </row>
    <row r="4" spans="2:24" s="21" customFormat="1" x14ac:dyDescent="0.2">
      <c r="B4" s="21" t="str">
        <f>Tableau4[[#This Row],[Eleve]]&amp;" "&amp;Tableau4[[#This Row],[Série]]&amp;" "&amp;Tableau4[[#This Row],[Fiche]]</f>
        <v>Élève 1 Rouge 4</v>
      </c>
      <c r="C4" s="21" t="s">
        <v>158</v>
      </c>
      <c r="D4" s="21" t="s">
        <v>128</v>
      </c>
      <c r="E4" s="21">
        <v>4</v>
      </c>
      <c r="F4" s="21" t="s">
        <v>28</v>
      </c>
      <c r="G4" s="21" t="s">
        <v>27</v>
      </c>
      <c r="H4" s="21" t="s">
        <v>27</v>
      </c>
      <c r="I4" s="21" t="s">
        <v>27</v>
      </c>
      <c r="J4" s="21" t="s">
        <v>30</v>
      </c>
      <c r="K4" s="21" t="s">
        <v>30</v>
      </c>
      <c r="L4" s="21" t="s">
        <v>27</v>
      </c>
      <c r="M4" s="21" t="s">
        <v>30</v>
      </c>
      <c r="N4" s="21" t="s">
        <v>28</v>
      </c>
      <c r="O4" s="21" t="s">
        <v>30</v>
      </c>
      <c r="P4" s="21" t="s">
        <v>30</v>
      </c>
      <c r="Q4" s="21" t="s">
        <v>28</v>
      </c>
      <c r="R4" s="21" t="s">
        <v>28</v>
      </c>
      <c r="S4" s="21" t="s">
        <v>27</v>
      </c>
      <c r="T4" s="21" t="s">
        <v>30</v>
      </c>
      <c r="U4" s="21" t="s">
        <v>30</v>
      </c>
      <c r="V4" s="21" t="s">
        <v>30</v>
      </c>
      <c r="W4" s="21" t="s">
        <v>28</v>
      </c>
      <c r="X4" s="21" t="s">
        <v>28</v>
      </c>
    </row>
    <row r="5" spans="2:24" s="21" customFormat="1" x14ac:dyDescent="0.2">
      <c r="B5" s="21" t="str">
        <f>Tableau4[[#This Row],[Eleve]]&amp;" "&amp;Tableau4[[#This Row],[Série]]&amp;" "&amp;Tableau4[[#This Row],[Fiche]]</f>
        <v>Élève 1 Rouge 5</v>
      </c>
      <c r="C5" s="21" t="s">
        <v>158</v>
      </c>
      <c r="D5" s="21" t="s">
        <v>128</v>
      </c>
      <c r="E5" s="21">
        <v>5</v>
      </c>
      <c r="F5" s="21" t="s">
        <v>28</v>
      </c>
      <c r="G5" s="21" t="s">
        <v>28</v>
      </c>
      <c r="H5" s="21" t="s">
        <v>30</v>
      </c>
      <c r="I5" s="21" t="s">
        <v>28</v>
      </c>
      <c r="J5" s="21" t="s">
        <v>30</v>
      </c>
      <c r="K5" s="21" t="s">
        <v>30</v>
      </c>
      <c r="L5" s="21" t="s">
        <v>28</v>
      </c>
      <c r="M5" s="21" t="s">
        <v>27</v>
      </c>
      <c r="N5" s="21" t="s">
        <v>27</v>
      </c>
      <c r="O5" s="21" t="s">
        <v>27</v>
      </c>
      <c r="P5" s="21" t="s">
        <v>30</v>
      </c>
      <c r="Q5" s="21" t="s">
        <v>27</v>
      </c>
      <c r="R5" s="21" t="s">
        <v>28</v>
      </c>
      <c r="S5" s="21" t="s">
        <v>28</v>
      </c>
      <c r="T5" s="21" t="s">
        <v>28</v>
      </c>
      <c r="U5" s="21" t="s">
        <v>27</v>
      </c>
      <c r="V5" s="21" t="s">
        <v>27</v>
      </c>
      <c r="W5" s="21" t="s">
        <v>30</v>
      </c>
      <c r="X5" s="21" t="s">
        <v>27</v>
      </c>
    </row>
    <row r="6" spans="2:24" s="21" customFormat="1" x14ac:dyDescent="0.2">
      <c r="B6" s="21" t="str">
        <f>Tableau4[[#This Row],[Eleve]]&amp;" "&amp;Tableau4[[#This Row],[Série]]&amp;" "&amp;Tableau4[[#This Row],[Fiche]]</f>
        <v>Élève 1 Rouge 6</v>
      </c>
      <c r="C6" s="21" t="s">
        <v>158</v>
      </c>
      <c r="D6" s="21" t="s">
        <v>128</v>
      </c>
      <c r="E6" s="21">
        <v>6</v>
      </c>
      <c r="F6" s="21" t="s">
        <v>28</v>
      </c>
      <c r="G6" s="21" t="s">
        <v>28</v>
      </c>
      <c r="H6" s="21" t="s">
        <v>27</v>
      </c>
      <c r="I6" s="21" t="s">
        <v>30</v>
      </c>
      <c r="J6" s="21" t="s">
        <v>30</v>
      </c>
      <c r="K6" s="21" t="s">
        <v>28</v>
      </c>
      <c r="L6" s="21" t="s">
        <v>30</v>
      </c>
      <c r="M6" s="21" t="s">
        <v>27</v>
      </c>
      <c r="N6" s="21" t="s">
        <v>27</v>
      </c>
      <c r="O6" s="21" t="s">
        <v>28</v>
      </c>
      <c r="P6" s="21" t="s">
        <v>28</v>
      </c>
      <c r="Q6" s="21" t="s">
        <v>27</v>
      </c>
      <c r="R6" s="21" t="s">
        <v>30</v>
      </c>
      <c r="S6" s="21" t="s">
        <v>27</v>
      </c>
      <c r="T6" s="21" t="s">
        <v>27</v>
      </c>
      <c r="U6" s="21" t="s">
        <v>30</v>
      </c>
      <c r="V6" s="21" t="s">
        <v>27</v>
      </c>
      <c r="W6" s="21" t="s">
        <v>27</v>
      </c>
      <c r="X6" s="21" t="s">
        <v>28</v>
      </c>
    </row>
    <row r="7" spans="2:24" s="21" customFormat="1" x14ac:dyDescent="0.2">
      <c r="B7" s="21" t="str">
        <f>Tableau4[[#This Row],[Eleve]]&amp;" "&amp;Tableau4[[#This Row],[Série]]&amp;" "&amp;Tableau4[[#This Row],[Fiche]]</f>
        <v>Élève 1 Rouge 7</v>
      </c>
      <c r="C7" s="21" t="s">
        <v>158</v>
      </c>
      <c r="D7" s="21" t="s">
        <v>128</v>
      </c>
      <c r="E7" s="21">
        <v>7</v>
      </c>
      <c r="F7" s="21" t="s">
        <v>27</v>
      </c>
      <c r="G7" s="21" t="s">
        <v>27</v>
      </c>
      <c r="H7" s="21" t="s">
        <v>30</v>
      </c>
      <c r="I7" s="21" t="s">
        <v>30</v>
      </c>
      <c r="J7" s="21" t="s">
        <v>30</v>
      </c>
      <c r="K7" s="21" t="s">
        <v>28</v>
      </c>
      <c r="L7" s="21" t="s">
        <v>27</v>
      </c>
      <c r="M7" s="21" t="s">
        <v>27</v>
      </c>
      <c r="N7" s="21" t="s">
        <v>30</v>
      </c>
      <c r="O7" s="21" t="s">
        <v>27</v>
      </c>
      <c r="P7" s="21" t="s">
        <v>27</v>
      </c>
      <c r="Q7" s="21" t="s">
        <v>30</v>
      </c>
      <c r="R7" s="21" t="s">
        <v>27</v>
      </c>
      <c r="S7" s="21" t="s">
        <v>27</v>
      </c>
      <c r="T7" s="21" t="s">
        <v>27</v>
      </c>
      <c r="U7" s="21" t="s">
        <v>28</v>
      </c>
      <c r="V7" s="21" t="s">
        <v>30</v>
      </c>
      <c r="W7" s="21" t="s">
        <v>30</v>
      </c>
      <c r="X7" s="21" t="s">
        <v>27</v>
      </c>
    </row>
    <row r="8" spans="2:24" s="21" customFormat="1" x14ac:dyDescent="0.2">
      <c r="B8" s="21" t="str">
        <f>Tableau4[[#This Row],[Eleve]]&amp;" "&amp;Tableau4[[#This Row],[Série]]&amp;" "&amp;Tableau4[[#This Row],[Fiche]]</f>
        <v>Élève 1 Rouge 8</v>
      </c>
      <c r="C8" s="21" t="s">
        <v>158</v>
      </c>
      <c r="D8" s="21" t="s">
        <v>128</v>
      </c>
      <c r="E8" s="21">
        <v>8</v>
      </c>
      <c r="F8" s="21" t="s">
        <v>28</v>
      </c>
      <c r="G8" s="21" t="s">
        <v>27</v>
      </c>
      <c r="H8" s="21" t="s">
        <v>30</v>
      </c>
      <c r="I8" s="21" t="s">
        <v>30</v>
      </c>
      <c r="J8" s="21" t="s">
        <v>27</v>
      </c>
      <c r="K8" s="21" t="s">
        <v>30</v>
      </c>
      <c r="L8" s="21" t="s">
        <v>28</v>
      </c>
      <c r="M8" s="21" t="s">
        <v>28</v>
      </c>
      <c r="N8" s="21" t="s">
        <v>27</v>
      </c>
      <c r="O8" s="21" t="s">
        <v>27</v>
      </c>
      <c r="P8" s="21" t="s">
        <v>28</v>
      </c>
      <c r="Q8" s="21" t="s">
        <v>27</v>
      </c>
      <c r="R8" s="21" t="s">
        <v>27</v>
      </c>
      <c r="S8" s="21" t="s">
        <v>30</v>
      </c>
      <c r="T8" s="21" t="s">
        <v>30</v>
      </c>
      <c r="U8" s="21" t="s">
        <v>28</v>
      </c>
      <c r="V8" s="21" t="s">
        <v>27</v>
      </c>
      <c r="W8" s="21" t="s">
        <v>30</v>
      </c>
      <c r="X8" s="21" t="s">
        <v>28</v>
      </c>
    </row>
    <row r="9" spans="2:24" s="21" customFormat="1" x14ac:dyDescent="0.2">
      <c r="B9" s="21" t="str">
        <f>Tableau4[[#This Row],[Eleve]]&amp;" "&amp;Tableau4[[#This Row],[Série]]&amp;" "&amp;Tableau4[[#This Row],[Fiche]]</f>
        <v>Élève 1 Orange 1</v>
      </c>
      <c r="C9" s="21" t="s">
        <v>158</v>
      </c>
      <c r="D9" s="21" t="s">
        <v>129</v>
      </c>
      <c r="E9" s="21">
        <v>1</v>
      </c>
      <c r="F9" s="21" t="s">
        <v>30</v>
      </c>
      <c r="G9" s="21" t="s">
        <v>30</v>
      </c>
      <c r="H9" s="21" t="s">
        <v>27</v>
      </c>
      <c r="I9" s="21" t="s">
        <v>28</v>
      </c>
      <c r="J9" s="21" t="s">
        <v>27</v>
      </c>
      <c r="K9" s="21" t="s">
        <v>27</v>
      </c>
      <c r="L9" s="21" t="s">
        <v>30</v>
      </c>
      <c r="M9" s="21" t="s">
        <v>30</v>
      </c>
      <c r="N9" s="21" t="s">
        <v>28</v>
      </c>
      <c r="O9" s="21" t="s">
        <v>27</v>
      </c>
      <c r="P9" s="21" t="s">
        <v>28</v>
      </c>
      <c r="Q9" s="21" t="s">
        <v>30</v>
      </c>
      <c r="R9" s="21" t="s">
        <v>28</v>
      </c>
      <c r="S9" s="21" t="s">
        <v>28</v>
      </c>
      <c r="T9" s="21" t="s">
        <v>30</v>
      </c>
      <c r="U9" s="21" t="s">
        <v>30</v>
      </c>
      <c r="V9" s="21" t="s">
        <v>27</v>
      </c>
      <c r="W9" s="21" t="s">
        <v>28</v>
      </c>
      <c r="X9" s="21" t="s">
        <v>27</v>
      </c>
    </row>
    <row r="10" spans="2:24" s="21" customFormat="1" x14ac:dyDescent="0.2">
      <c r="B10" s="21" t="str">
        <f>Tableau4[[#This Row],[Eleve]]&amp;" "&amp;Tableau4[[#This Row],[Série]]&amp;" "&amp;Tableau4[[#This Row],[Fiche]]</f>
        <v>Élève 1 Orange 2</v>
      </c>
      <c r="C10" s="21" t="s">
        <v>158</v>
      </c>
      <c r="D10" s="21" t="s">
        <v>129</v>
      </c>
      <c r="E10" s="21">
        <v>2</v>
      </c>
      <c r="F10" s="21" t="s">
        <v>30</v>
      </c>
      <c r="G10" s="21" t="s">
        <v>28</v>
      </c>
      <c r="H10" s="21" t="s">
        <v>28</v>
      </c>
      <c r="I10" s="21" t="s">
        <v>28</v>
      </c>
      <c r="J10" s="21" t="s">
        <v>27</v>
      </c>
      <c r="K10" s="21" t="s">
        <v>27</v>
      </c>
      <c r="L10" s="21" t="s">
        <v>30</v>
      </c>
      <c r="M10" s="21" t="s">
        <v>27</v>
      </c>
      <c r="N10" s="21" t="s">
        <v>28</v>
      </c>
      <c r="O10" s="21" t="s">
        <v>28</v>
      </c>
      <c r="P10" s="21" t="s">
        <v>28</v>
      </c>
      <c r="Q10" s="21" t="s">
        <v>30</v>
      </c>
      <c r="R10" s="21" t="s">
        <v>28</v>
      </c>
      <c r="S10" s="21" t="s">
        <v>30</v>
      </c>
      <c r="T10" s="21" t="s">
        <v>28</v>
      </c>
      <c r="U10" s="21" t="s">
        <v>28</v>
      </c>
      <c r="V10" s="21" t="s">
        <v>28</v>
      </c>
      <c r="W10" s="21" t="s">
        <v>27</v>
      </c>
      <c r="X10" s="21" t="s">
        <v>30</v>
      </c>
    </row>
    <row r="11" spans="2:24" s="21" customFormat="1" x14ac:dyDescent="0.2">
      <c r="B11" s="21" t="str">
        <f>Tableau4[[#This Row],[Eleve]]&amp;" "&amp;Tableau4[[#This Row],[Série]]&amp;" "&amp;Tableau4[[#This Row],[Fiche]]</f>
        <v>Élève 1 Orange 3</v>
      </c>
      <c r="C11" s="21" t="s">
        <v>158</v>
      </c>
      <c r="D11" s="21" t="s">
        <v>129</v>
      </c>
      <c r="E11" s="21">
        <v>3</v>
      </c>
      <c r="F11" s="21" t="s">
        <v>28</v>
      </c>
      <c r="G11" s="21" t="s">
        <v>27</v>
      </c>
      <c r="H11" s="21" t="s">
        <v>28</v>
      </c>
      <c r="I11" s="21" t="s">
        <v>27</v>
      </c>
      <c r="J11" s="21" t="s">
        <v>28</v>
      </c>
      <c r="K11" s="21" t="s">
        <v>30</v>
      </c>
      <c r="L11" s="21" t="s">
        <v>28</v>
      </c>
      <c r="M11" s="21" t="s">
        <v>28</v>
      </c>
      <c r="N11" s="21" t="s">
        <v>30</v>
      </c>
      <c r="O11" s="21" t="s">
        <v>28</v>
      </c>
      <c r="P11" s="21" t="s">
        <v>27</v>
      </c>
      <c r="Q11" s="21" t="s">
        <v>30</v>
      </c>
      <c r="R11" s="21" t="s">
        <v>27</v>
      </c>
      <c r="S11" s="21" t="s">
        <v>28</v>
      </c>
      <c r="T11" s="21" t="s">
        <v>30</v>
      </c>
      <c r="U11" s="21" t="s">
        <v>30</v>
      </c>
      <c r="V11" s="21" t="s">
        <v>28</v>
      </c>
      <c r="W11" s="21" t="s">
        <v>30</v>
      </c>
      <c r="X11" s="21" t="s">
        <v>30</v>
      </c>
    </row>
    <row r="12" spans="2:24" s="21" customFormat="1" x14ac:dyDescent="0.2">
      <c r="B12" s="21" t="str">
        <f>Tableau4[[#This Row],[Eleve]]&amp;" "&amp;Tableau4[[#This Row],[Série]]&amp;" "&amp;Tableau4[[#This Row],[Fiche]]</f>
        <v>Élève 1 Orange 4</v>
      </c>
      <c r="C12" s="21" t="s">
        <v>158</v>
      </c>
      <c r="D12" s="21" t="s">
        <v>129</v>
      </c>
      <c r="E12" s="21">
        <v>4</v>
      </c>
      <c r="F12" s="21" t="s">
        <v>28</v>
      </c>
      <c r="G12" s="21" t="s">
        <v>27</v>
      </c>
      <c r="H12" s="21" t="s">
        <v>30</v>
      </c>
      <c r="I12" s="21" t="s">
        <v>30</v>
      </c>
      <c r="J12" s="21" t="s">
        <v>27</v>
      </c>
      <c r="K12" s="21" t="s">
        <v>30</v>
      </c>
      <c r="L12" s="21" t="s">
        <v>27</v>
      </c>
      <c r="M12" s="21" t="s">
        <v>27</v>
      </c>
      <c r="N12" s="21" t="s">
        <v>28</v>
      </c>
      <c r="O12" s="21" t="s">
        <v>30</v>
      </c>
      <c r="P12" s="21" t="s">
        <v>27</v>
      </c>
      <c r="Q12" s="21" t="s">
        <v>28</v>
      </c>
      <c r="R12" s="21" t="s">
        <v>28</v>
      </c>
      <c r="S12" s="21" t="s">
        <v>27</v>
      </c>
      <c r="T12" s="21" t="s">
        <v>28</v>
      </c>
      <c r="U12" s="21" t="s">
        <v>30</v>
      </c>
      <c r="V12" s="21" t="s">
        <v>28</v>
      </c>
      <c r="W12" s="21" t="s">
        <v>30</v>
      </c>
      <c r="X12" s="21" t="s">
        <v>30</v>
      </c>
    </row>
    <row r="13" spans="2:24" s="21" customFormat="1" x14ac:dyDescent="0.2">
      <c r="B13" s="21" t="str">
        <f>Tableau4[[#This Row],[Eleve]]&amp;" "&amp;Tableau4[[#This Row],[Série]]&amp;" "&amp;Tableau4[[#This Row],[Fiche]]</f>
        <v>Élève 3 Violet 2</v>
      </c>
      <c r="C13" s="21" t="s">
        <v>160</v>
      </c>
      <c r="D13" s="21" t="s">
        <v>131</v>
      </c>
      <c r="E13" s="21">
        <v>2</v>
      </c>
      <c r="F13" s="21" t="s">
        <v>30</v>
      </c>
      <c r="G13" s="21" t="s">
        <v>30</v>
      </c>
      <c r="H13" s="21" t="s">
        <v>30</v>
      </c>
      <c r="I13" s="21" t="s">
        <v>30</v>
      </c>
      <c r="J13" s="21" t="s">
        <v>30</v>
      </c>
      <c r="K13" s="21" t="s">
        <v>30</v>
      </c>
      <c r="L13" s="21" t="s">
        <v>30</v>
      </c>
      <c r="M13" s="21" t="s">
        <v>30</v>
      </c>
      <c r="N13" s="21" t="s">
        <v>30</v>
      </c>
      <c r="O13" s="21" t="s">
        <v>30</v>
      </c>
      <c r="P13" s="21" t="s">
        <v>30</v>
      </c>
      <c r="Q13" s="21" t="s">
        <v>30</v>
      </c>
      <c r="R13" s="21" t="s">
        <v>30</v>
      </c>
      <c r="S13" s="21" t="s">
        <v>30</v>
      </c>
      <c r="T13" s="21" t="s">
        <v>30</v>
      </c>
      <c r="U13" s="21" t="s">
        <v>30</v>
      </c>
      <c r="V13" s="21" t="s">
        <v>30</v>
      </c>
      <c r="W13" s="21" t="s">
        <v>30</v>
      </c>
      <c r="X13" s="21" t="s">
        <v>30</v>
      </c>
    </row>
    <row r="14" spans="2:24" s="21" customFormat="1" x14ac:dyDescent="0.2">
      <c r="B14" s="21" t="str">
        <f>Tableau4[[#This Row],[Eleve]]&amp;" "&amp;Tableau4[[#This Row],[Série]]&amp;" "&amp;Tableau4[[#This Row],[Fiche]]</f>
        <v>Élève 6 Violet 8</v>
      </c>
      <c r="C14" s="21" t="s">
        <v>163</v>
      </c>
      <c r="D14" s="21" t="s">
        <v>131</v>
      </c>
      <c r="E14" s="21">
        <v>8</v>
      </c>
      <c r="F14" s="21" t="s">
        <v>30</v>
      </c>
      <c r="G14" s="21" t="s">
        <v>30</v>
      </c>
      <c r="H14" s="21" t="s">
        <v>30</v>
      </c>
      <c r="I14" s="21" t="s">
        <v>30</v>
      </c>
      <c r="J14" s="21" t="s">
        <v>30</v>
      </c>
      <c r="K14" s="21" t="s">
        <v>30</v>
      </c>
      <c r="L14" s="21" t="s">
        <v>30</v>
      </c>
      <c r="M14" s="21" t="s">
        <v>30</v>
      </c>
      <c r="N14" s="21" t="s">
        <v>30</v>
      </c>
      <c r="O14" s="21" t="s">
        <v>30</v>
      </c>
      <c r="P14" s="21" t="s">
        <v>30</v>
      </c>
      <c r="Q14" s="21" t="s">
        <v>30</v>
      </c>
      <c r="R14" s="21" t="s">
        <v>30</v>
      </c>
      <c r="S14" s="21" t="s">
        <v>30</v>
      </c>
      <c r="T14" s="21" t="s">
        <v>30</v>
      </c>
      <c r="U14" s="21" t="s">
        <v>30</v>
      </c>
      <c r="V14" s="21" t="s">
        <v>30</v>
      </c>
      <c r="W14" s="21" t="s">
        <v>30</v>
      </c>
      <c r="X14" s="21" t="s">
        <v>30</v>
      </c>
    </row>
    <row r="15" spans="2:24" s="21" customFormat="1" x14ac:dyDescent="0.2"/>
    <row r="16" spans="2:24" s="21" customFormat="1" x14ac:dyDescent="0.2"/>
    <row r="17" s="21" customFormat="1" x14ac:dyDescent="0.2"/>
    <row r="18" s="21" customFormat="1" x14ac:dyDescent="0.2"/>
    <row r="19" s="21" customFormat="1" x14ac:dyDescent="0.2"/>
    <row r="20" s="21" customFormat="1" x14ac:dyDescent="0.2"/>
    <row r="21" s="21" customFormat="1" x14ac:dyDescent="0.2"/>
    <row r="22" s="21" customFormat="1" x14ac:dyDescent="0.2"/>
    <row r="23" s="21" customFormat="1" x14ac:dyDescent="0.2"/>
    <row r="24" s="21" customFormat="1" x14ac:dyDescent="0.2"/>
    <row r="25" s="21" customFormat="1" x14ac:dyDescent="0.2"/>
    <row r="26" s="21" customFormat="1" x14ac:dyDescent="0.2"/>
    <row r="27" s="21" customFormat="1" x14ac:dyDescent="0.2"/>
    <row r="28" s="21" customFormat="1" x14ac:dyDescent="0.2"/>
    <row r="29" s="21" customFormat="1" x14ac:dyDescent="0.2"/>
    <row r="30" s="21" customFormat="1" x14ac:dyDescent="0.2"/>
    <row r="31" s="21" customFormat="1" x14ac:dyDescent="0.2"/>
    <row r="32" s="21" customFormat="1" x14ac:dyDescent="0.2"/>
    <row r="33" s="21" customFormat="1" x14ac:dyDescent="0.2"/>
    <row r="34" s="21" customFormat="1" x14ac:dyDescent="0.2"/>
    <row r="35" s="21" customFormat="1" x14ac:dyDescent="0.2"/>
    <row r="36" s="21" customFormat="1" x14ac:dyDescent="0.2"/>
    <row r="37" s="21" customFormat="1" x14ac:dyDescent="0.2"/>
    <row r="38" s="21" customFormat="1" x14ac:dyDescent="0.2"/>
    <row r="39" s="21" customFormat="1" x14ac:dyDescent="0.2"/>
    <row r="40" s="21" customFormat="1" x14ac:dyDescent="0.2"/>
    <row r="41" s="21" customFormat="1" x14ac:dyDescent="0.2"/>
    <row r="42" s="21" customFormat="1" x14ac:dyDescent="0.2"/>
    <row r="43" s="21" customFormat="1" x14ac:dyDescent="0.2"/>
    <row r="44" s="21" customFormat="1" x14ac:dyDescent="0.2"/>
    <row r="45" s="21" customFormat="1" x14ac:dyDescent="0.2"/>
    <row r="46" s="21" customFormat="1" x14ac:dyDescent="0.2"/>
    <row r="47" s="21" customFormat="1" x14ac:dyDescent="0.2"/>
    <row r="48" s="21" customFormat="1" x14ac:dyDescent="0.2"/>
    <row r="49" s="21" customFormat="1" x14ac:dyDescent="0.2"/>
    <row r="50" s="21" customFormat="1" x14ac:dyDescent="0.2"/>
    <row r="51" s="21" customFormat="1" x14ac:dyDescent="0.2"/>
    <row r="52" s="21" customFormat="1" x14ac:dyDescent="0.2"/>
    <row r="53" s="21" customFormat="1" x14ac:dyDescent="0.2"/>
    <row r="54" s="21" customFormat="1" x14ac:dyDescent="0.2"/>
    <row r="55" s="21" customFormat="1" x14ac:dyDescent="0.2"/>
    <row r="56" s="21" customFormat="1" x14ac:dyDescent="0.2"/>
    <row r="57" s="21" customFormat="1" x14ac:dyDescent="0.2"/>
    <row r="58" s="21" customFormat="1" x14ac:dyDescent="0.2"/>
    <row r="59" s="21" customFormat="1" x14ac:dyDescent="0.2"/>
    <row r="60" s="21" customFormat="1" x14ac:dyDescent="0.2"/>
    <row r="61" s="21" customFormat="1" x14ac:dyDescent="0.2"/>
    <row r="62" s="21" customFormat="1" x14ac:dyDescent="0.2"/>
    <row r="63" s="21" customFormat="1" x14ac:dyDescent="0.2"/>
    <row r="64" s="21" customFormat="1" x14ac:dyDescent="0.2"/>
    <row r="65" s="21" customFormat="1" x14ac:dyDescent="0.2"/>
    <row r="66" s="21" customFormat="1" x14ac:dyDescent="0.2"/>
    <row r="67" s="21" customFormat="1" x14ac:dyDescent="0.2"/>
    <row r="68" s="21" customFormat="1" x14ac:dyDescent="0.2"/>
    <row r="69" s="21" customFormat="1" x14ac:dyDescent="0.2"/>
    <row r="70" s="21" customFormat="1" x14ac:dyDescent="0.2"/>
    <row r="71" s="21" customFormat="1" x14ac:dyDescent="0.2"/>
    <row r="72" s="21" customFormat="1" x14ac:dyDescent="0.2"/>
    <row r="73" s="21" customFormat="1" x14ac:dyDescent="0.2"/>
    <row r="74" s="21" customFormat="1" x14ac:dyDescent="0.2"/>
    <row r="75" s="21" customFormat="1" x14ac:dyDescent="0.2"/>
    <row r="76" s="21" customFormat="1" x14ac:dyDescent="0.2"/>
    <row r="77" s="21" customFormat="1" x14ac:dyDescent="0.2"/>
    <row r="78" s="21" customFormat="1" x14ac:dyDescent="0.2"/>
    <row r="79" s="21" customFormat="1" x14ac:dyDescent="0.2"/>
    <row r="80" s="21" customFormat="1" x14ac:dyDescent="0.2"/>
    <row r="81" s="21" customFormat="1" x14ac:dyDescent="0.2"/>
    <row r="82" s="21" customFormat="1" x14ac:dyDescent="0.2"/>
    <row r="83" s="21" customFormat="1" x14ac:dyDescent="0.2"/>
    <row r="84" s="21" customFormat="1" x14ac:dyDescent="0.2"/>
    <row r="85" s="21" customFormat="1" x14ac:dyDescent="0.2"/>
    <row r="86" s="21" customFormat="1" x14ac:dyDescent="0.2"/>
    <row r="87" s="21" customFormat="1" x14ac:dyDescent="0.2"/>
    <row r="88" s="21" customFormat="1" x14ac:dyDescent="0.2"/>
    <row r="89" s="21" customFormat="1" x14ac:dyDescent="0.2"/>
    <row r="90" s="21" customFormat="1" x14ac:dyDescent="0.2"/>
    <row r="91" s="21" customFormat="1" x14ac:dyDescent="0.2"/>
    <row r="92" s="21" customFormat="1" x14ac:dyDescent="0.2"/>
    <row r="93" s="21" customFormat="1" x14ac:dyDescent="0.2"/>
    <row r="94" s="21" customFormat="1" x14ac:dyDescent="0.2"/>
    <row r="95" s="21" customFormat="1" x14ac:dyDescent="0.2"/>
    <row r="96" s="21" customFormat="1" x14ac:dyDescent="0.2"/>
    <row r="97" s="21" customFormat="1" x14ac:dyDescent="0.2"/>
    <row r="98" s="21" customFormat="1" x14ac:dyDescent="0.2"/>
    <row r="99" s="21" customFormat="1" x14ac:dyDescent="0.2"/>
    <row r="100" s="21" customFormat="1" x14ac:dyDescent="0.2"/>
    <row r="101" s="21" customFormat="1" x14ac:dyDescent="0.2"/>
    <row r="102" s="21" customFormat="1" x14ac:dyDescent="0.2"/>
    <row r="103" s="21" customFormat="1" x14ac:dyDescent="0.2"/>
    <row r="104" s="21" customFormat="1" x14ac:dyDescent="0.2"/>
    <row r="105" s="21" customFormat="1" x14ac:dyDescent="0.2"/>
    <row r="106" s="21" customFormat="1" x14ac:dyDescent="0.2"/>
    <row r="107" s="21" customFormat="1" x14ac:dyDescent="0.2"/>
    <row r="108" s="21" customFormat="1" x14ac:dyDescent="0.2"/>
    <row r="109" s="21" customFormat="1" x14ac:dyDescent="0.2"/>
    <row r="110" s="21" customFormat="1" x14ac:dyDescent="0.2"/>
    <row r="111" s="21" customFormat="1" x14ac:dyDescent="0.2"/>
    <row r="112" s="21" customFormat="1" x14ac:dyDescent="0.2"/>
    <row r="113" spans="5:24" s="21" customFormat="1" x14ac:dyDescent="0.2"/>
    <row r="114" spans="5:24" s="21" customFormat="1" x14ac:dyDescent="0.2"/>
    <row r="115" spans="5:24" s="21" customFormat="1" x14ac:dyDescent="0.2"/>
    <row r="116" spans="5:24" s="21" customFormat="1" x14ac:dyDescent="0.2"/>
    <row r="117" spans="5:24" x14ac:dyDescent="0.2">
      <c r="E117" s="21"/>
      <c r="F117" s="21"/>
      <c r="G117" s="21"/>
      <c r="H117" s="21"/>
      <c r="I117" s="21"/>
      <c r="J117" s="21"/>
      <c r="K117" s="21"/>
      <c r="L117" s="21"/>
      <c r="M117" s="21"/>
      <c r="N117" s="21"/>
      <c r="O117" s="21"/>
      <c r="P117" s="21"/>
      <c r="Q117" s="21"/>
      <c r="R117" s="21"/>
      <c r="S117" s="21"/>
      <c r="T117" s="21"/>
      <c r="U117" s="21"/>
      <c r="V117" s="21"/>
      <c r="W117" s="21"/>
      <c r="X117" s="21"/>
    </row>
    <row r="118" spans="5:24" x14ac:dyDescent="0.2">
      <c r="E118" s="21"/>
      <c r="F118" s="21"/>
      <c r="G118" s="21"/>
      <c r="H118" s="21"/>
      <c r="I118" s="21"/>
      <c r="J118" s="21"/>
      <c r="K118" s="21"/>
      <c r="L118" s="21"/>
      <c r="M118" s="21"/>
      <c r="N118" s="21"/>
      <c r="O118" s="21"/>
      <c r="P118" s="21"/>
      <c r="Q118" s="21"/>
      <c r="R118" s="21"/>
      <c r="S118" s="21"/>
      <c r="T118" s="21"/>
      <c r="U118" s="21"/>
      <c r="V118" s="21"/>
      <c r="W118" s="21"/>
      <c r="X118" s="21"/>
    </row>
    <row r="119" spans="5:24" x14ac:dyDescent="0.2">
      <c r="E119" s="21"/>
      <c r="F119" s="21"/>
      <c r="G119" s="21"/>
      <c r="H119" s="21"/>
      <c r="I119" s="21"/>
      <c r="J119" s="21"/>
      <c r="K119" s="21"/>
      <c r="L119" s="21"/>
      <c r="M119" s="21"/>
      <c r="N119" s="21"/>
      <c r="O119" s="21"/>
      <c r="P119" s="21"/>
      <c r="Q119" s="21"/>
      <c r="R119" s="21"/>
      <c r="S119" s="21"/>
      <c r="T119" s="21"/>
      <c r="U119" s="21"/>
      <c r="V119" s="21"/>
      <c r="W119" s="21"/>
      <c r="X119" s="21"/>
    </row>
    <row r="120" spans="5:24" x14ac:dyDescent="0.2">
      <c r="E120" s="21"/>
      <c r="F120" s="21"/>
      <c r="G120" s="21"/>
      <c r="H120" s="21"/>
      <c r="I120" s="21"/>
      <c r="J120" s="21"/>
      <c r="K120" s="21"/>
      <c r="L120" s="21"/>
      <c r="M120" s="21"/>
      <c r="N120" s="21"/>
      <c r="O120" s="21"/>
      <c r="P120" s="21"/>
      <c r="Q120" s="21"/>
      <c r="R120" s="21"/>
      <c r="S120" s="21"/>
      <c r="T120" s="21"/>
      <c r="U120" s="21"/>
      <c r="V120" s="21"/>
      <c r="W120" s="21"/>
      <c r="X120" s="21"/>
    </row>
    <row r="121" spans="5:24" x14ac:dyDescent="0.2">
      <c r="E121" s="21"/>
      <c r="F121" s="21"/>
      <c r="G121" s="21"/>
      <c r="H121" s="21"/>
      <c r="I121" s="21"/>
      <c r="J121" s="21"/>
      <c r="K121" s="21"/>
      <c r="L121" s="21"/>
      <c r="M121" s="21"/>
      <c r="N121" s="21"/>
      <c r="O121" s="21"/>
      <c r="P121" s="21"/>
      <c r="Q121" s="21"/>
      <c r="R121" s="21"/>
      <c r="S121" s="21"/>
      <c r="T121" s="21"/>
      <c r="U121" s="21"/>
      <c r="V121" s="21"/>
      <c r="W121" s="21"/>
      <c r="X121" s="21"/>
    </row>
    <row r="122" spans="5:24" x14ac:dyDescent="0.2">
      <c r="E122" s="21"/>
      <c r="F122" s="21"/>
      <c r="G122" s="21"/>
      <c r="H122" s="21"/>
      <c r="I122" s="21"/>
      <c r="J122" s="21"/>
      <c r="K122" s="21"/>
      <c r="L122" s="21"/>
      <c r="M122" s="21"/>
      <c r="N122" s="21"/>
      <c r="O122" s="21"/>
      <c r="P122" s="21"/>
      <c r="Q122" s="21"/>
      <c r="R122" s="21"/>
      <c r="S122" s="21"/>
      <c r="T122" s="21"/>
      <c r="U122" s="21"/>
      <c r="V122" s="21"/>
      <c r="W122" s="21"/>
      <c r="X122" s="21"/>
    </row>
    <row r="123" spans="5:24" x14ac:dyDescent="0.2">
      <c r="E123" s="21"/>
      <c r="F123" s="21"/>
      <c r="G123" s="21"/>
      <c r="H123" s="21"/>
      <c r="I123" s="21"/>
      <c r="J123" s="21"/>
      <c r="K123" s="21"/>
      <c r="L123" s="21"/>
      <c r="M123" s="21"/>
      <c r="N123" s="21"/>
      <c r="O123" s="21"/>
      <c r="P123" s="21"/>
      <c r="Q123" s="21"/>
      <c r="R123" s="21"/>
      <c r="S123" s="21"/>
      <c r="T123" s="21"/>
      <c r="U123" s="21"/>
      <c r="V123" s="21"/>
      <c r="W123" s="21"/>
      <c r="X123" s="21"/>
    </row>
    <row r="124" spans="5:24" x14ac:dyDescent="0.2">
      <c r="E124" s="21"/>
      <c r="F124" s="21"/>
      <c r="G124" s="21"/>
      <c r="H124" s="21"/>
      <c r="I124" s="21"/>
      <c r="J124" s="21"/>
      <c r="K124" s="21"/>
      <c r="L124" s="21"/>
      <c r="M124" s="21"/>
      <c r="N124" s="21"/>
      <c r="O124" s="21"/>
      <c r="P124" s="21"/>
      <c r="Q124" s="21"/>
      <c r="R124" s="21"/>
      <c r="S124" s="21"/>
      <c r="T124" s="21"/>
      <c r="U124" s="21"/>
      <c r="V124" s="21"/>
      <c r="W124" s="21"/>
      <c r="X124" s="21"/>
    </row>
    <row r="125" spans="5:24" x14ac:dyDescent="0.2">
      <c r="E125" s="21"/>
      <c r="F125" s="21"/>
      <c r="G125" s="21"/>
      <c r="H125" s="21"/>
      <c r="I125" s="21"/>
      <c r="J125" s="21"/>
      <c r="K125" s="21"/>
      <c r="L125" s="21"/>
      <c r="M125" s="21"/>
      <c r="N125" s="21"/>
      <c r="O125" s="21"/>
      <c r="P125" s="21"/>
      <c r="Q125" s="21"/>
      <c r="R125" s="21"/>
      <c r="S125" s="21"/>
      <c r="T125" s="21"/>
      <c r="U125" s="21"/>
      <c r="V125" s="21"/>
      <c r="W125" s="21"/>
      <c r="X125" s="21"/>
    </row>
    <row r="126" spans="5:24" x14ac:dyDescent="0.2">
      <c r="E126" s="21"/>
      <c r="F126" s="21"/>
      <c r="G126" s="21"/>
      <c r="H126" s="21"/>
      <c r="I126" s="21"/>
      <c r="J126" s="21"/>
      <c r="K126" s="21"/>
      <c r="L126" s="21"/>
      <c r="M126" s="21"/>
      <c r="N126" s="21"/>
      <c r="O126" s="21"/>
      <c r="P126" s="21"/>
      <c r="Q126" s="21"/>
      <c r="R126" s="21"/>
      <c r="S126" s="21"/>
      <c r="T126" s="21"/>
      <c r="U126" s="21"/>
      <c r="V126" s="21"/>
      <c r="W126" s="21"/>
      <c r="X126" s="21"/>
    </row>
    <row r="127" spans="5:24" x14ac:dyDescent="0.2">
      <c r="E127" s="21"/>
      <c r="F127" s="21"/>
      <c r="G127" s="21"/>
      <c r="H127" s="21"/>
      <c r="I127" s="21"/>
      <c r="J127" s="21"/>
      <c r="K127" s="21"/>
      <c r="L127" s="21"/>
      <c r="M127" s="21"/>
      <c r="N127" s="21"/>
      <c r="O127" s="21"/>
      <c r="P127" s="21"/>
      <c r="Q127" s="21"/>
      <c r="R127" s="21"/>
      <c r="S127" s="21"/>
      <c r="T127" s="21"/>
      <c r="U127" s="21"/>
      <c r="V127" s="21"/>
      <c r="W127" s="21"/>
      <c r="X127" s="21"/>
    </row>
    <row r="128" spans="5:24" x14ac:dyDescent="0.2">
      <c r="E128" s="21"/>
      <c r="F128" s="21"/>
      <c r="G128" s="21"/>
      <c r="H128" s="21"/>
      <c r="I128" s="21"/>
      <c r="J128" s="21"/>
      <c r="K128" s="21"/>
      <c r="L128" s="21"/>
      <c r="M128" s="21"/>
      <c r="N128" s="21"/>
      <c r="O128" s="21"/>
      <c r="P128" s="21"/>
      <c r="Q128" s="21"/>
      <c r="R128" s="21"/>
      <c r="S128" s="21"/>
      <c r="T128" s="21"/>
      <c r="U128" s="21"/>
      <c r="V128" s="21"/>
      <c r="W128" s="21"/>
      <c r="X128" s="21"/>
    </row>
  </sheetData>
  <sheetProtection selectLockedCells="1"/>
  <mergeCells count="1">
    <mergeCell ref="B2:X2"/>
  </mergeCells>
  <phoneticPr fontId="7" type="noConversion"/>
  <pageMargins left="0.7" right="0.7" top="0.75" bottom="0.75" header="0.3" footer="0.3"/>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0"/>
  <dimension ref="A1:BQ29"/>
  <sheetViews>
    <sheetView zoomScale="70" zoomScaleNormal="70" workbookViewId="0">
      <selection activeCell="A4" sqref="A4"/>
    </sheetView>
  </sheetViews>
  <sheetFormatPr baseColWidth="10" defaultColWidth="11.5703125" defaultRowHeight="12.75" x14ac:dyDescent="0.2"/>
  <cols>
    <col min="1" max="1" width="19.42578125" bestFit="1" customWidth="1"/>
    <col min="2" max="3" width="19.85546875" bestFit="1" customWidth="1"/>
    <col min="4" max="4" width="5.140625" customWidth="1"/>
    <col min="5" max="5" width="16.28515625" bestFit="1" customWidth="1"/>
    <col min="6" max="13" width="12.140625" bestFit="1" customWidth="1"/>
    <col min="14" max="21" width="13.5703125" bestFit="1" customWidth="1"/>
    <col min="22" max="29" width="14.28515625" bestFit="1" customWidth="1"/>
    <col min="30" max="37" width="13" bestFit="1" customWidth="1"/>
    <col min="38" max="45" width="12.42578125" bestFit="1" customWidth="1"/>
    <col min="46" max="53" width="11.28515625" bestFit="1" customWidth="1"/>
    <col min="54" max="69" width="10.7109375" bestFit="1" customWidth="1"/>
  </cols>
  <sheetData>
    <row r="1" spans="1:69" ht="13.5" thickBot="1" x14ac:dyDescent="0.25"/>
    <row r="2" spans="1:69" x14ac:dyDescent="0.2">
      <c r="E2" s="108" t="s">
        <v>189</v>
      </c>
      <c r="F2" s="109"/>
      <c r="G2" s="109"/>
      <c r="H2" s="109"/>
      <c r="I2" s="109"/>
      <c r="J2" s="109"/>
      <c r="K2" s="109"/>
      <c r="L2" s="109"/>
      <c r="M2" s="109"/>
      <c r="N2" s="109"/>
      <c r="O2" s="109"/>
      <c r="P2" s="109"/>
      <c r="Q2" s="109"/>
      <c r="R2" s="109"/>
      <c r="S2" s="109"/>
      <c r="T2" s="109"/>
      <c r="U2" s="109"/>
      <c r="V2" s="109"/>
      <c r="W2" s="109"/>
      <c r="X2" s="109"/>
      <c r="Y2" s="109"/>
      <c r="Z2" s="109"/>
      <c r="AA2" s="109"/>
      <c r="AB2" s="109"/>
      <c r="AC2" s="109"/>
      <c r="AD2" s="109"/>
      <c r="AE2" s="109"/>
      <c r="AF2" s="109"/>
      <c r="AG2" s="109"/>
      <c r="AH2" s="109"/>
      <c r="AI2" s="109"/>
      <c r="AJ2" s="109"/>
      <c r="AK2" s="109"/>
      <c r="AL2" s="109"/>
      <c r="AM2" s="109"/>
      <c r="AN2" s="109"/>
      <c r="AO2" s="109"/>
      <c r="AP2" s="109"/>
      <c r="AQ2" s="109"/>
      <c r="AR2" s="109"/>
      <c r="AS2" s="109"/>
      <c r="AT2" s="109"/>
      <c r="AU2" s="109"/>
      <c r="AV2" s="109"/>
      <c r="AW2" s="109"/>
      <c r="AX2" s="109"/>
      <c r="AY2" s="109"/>
      <c r="AZ2" s="109"/>
      <c r="BA2" s="109"/>
      <c r="BB2" s="109"/>
      <c r="BC2" s="109"/>
      <c r="BD2" s="109"/>
      <c r="BE2" s="109"/>
      <c r="BF2" s="109"/>
      <c r="BG2" s="109"/>
      <c r="BH2" s="109"/>
      <c r="BI2" s="109"/>
      <c r="BJ2" s="109"/>
      <c r="BK2" s="109"/>
      <c r="BL2" s="109"/>
      <c r="BM2" s="109"/>
      <c r="BN2" s="109"/>
      <c r="BO2" s="109"/>
      <c r="BP2" s="109"/>
      <c r="BQ2" s="110"/>
    </row>
    <row r="3" spans="1:69" ht="15.75" thickBot="1" x14ac:dyDescent="0.25">
      <c r="A3" s="18" t="s">
        <v>181</v>
      </c>
      <c r="B3" s="18" t="s">
        <v>46</v>
      </c>
      <c r="C3" s="18" t="s">
        <v>47</v>
      </c>
      <c r="E3" s="111"/>
      <c r="F3" s="112"/>
      <c r="G3" s="112"/>
      <c r="H3" s="112"/>
      <c r="I3" s="112"/>
      <c r="J3" s="112"/>
      <c r="K3" s="112"/>
      <c r="L3" s="112"/>
      <c r="M3" s="112"/>
      <c r="N3" s="112"/>
      <c r="O3" s="112"/>
      <c r="P3" s="112"/>
      <c r="Q3" s="112"/>
      <c r="R3" s="112"/>
      <c r="S3" s="112"/>
      <c r="T3" s="112"/>
      <c r="U3" s="112"/>
      <c r="V3" s="112"/>
      <c r="W3" s="112"/>
      <c r="X3" s="112"/>
      <c r="Y3" s="112"/>
      <c r="Z3" s="112"/>
      <c r="AA3" s="112"/>
      <c r="AB3" s="112"/>
      <c r="AC3" s="112"/>
      <c r="AD3" s="112"/>
      <c r="AE3" s="112"/>
      <c r="AF3" s="112"/>
      <c r="AG3" s="112"/>
      <c r="AH3" s="112"/>
      <c r="AI3" s="112"/>
      <c r="AJ3" s="112"/>
      <c r="AK3" s="112"/>
      <c r="AL3" s="112"/>
      <c r="AM3" s="112"/>
      <c r="AN3" s="112"/>
      <c r="AO3" s="112"/>
      <c r="AP3" s="112"/>
      <c r="AQ3" s="112"/>
      <c r="AR3" s="112"/>
      <c r="AS3" s="112"/>
      <c r="AT3" s="112"/>
      <c r="AU3" s="112"/>
      <c r="AV3" s="112"/>
      <c r="AW3" s="112"/>
      <c r="AX3" s="112"/>
      <c r="AY3" s="112"/>
      <c r="AZ3" s="112"/>
      <c r="BA3" s="112"/>
      <c r="BB3" s="112"/>
      <c r="BC3" s="112"/>
      <c r="BD3" s="112"/>
      <c r="BE3" s="112"/>
      <c r="BF3" s="112"/>
      <c r="BG3" s="112"/>
      <c r="BH3" s="112"/>
      <c r="BI3" s="112"/>
      <c r="BJ3" s="112"/>
      <c r="BK3" s="112"/>
      <c r="BL3" s="112"/>
      <c r="BM3" s="112"/>
      <c r="BN3" s="112"/>
      <c r="BO3" s="112"/>
      <c r="BP3" s="112"/>
      <c r="BQ3" s="113"/>
    </row>
    <row r="4" spans="1:69" ht="15.75" x14ac:dyDescent="0.25">
      <c r="A4" s="18"/>
      <c r="B4" t="s">
        <v>127</v>
      </c>
      <c r="C4">
        <v>1</v>
      </c>
      <c r="E4" s="10" t="s">
        <v>135</v>
      </c>
      <c r="F4" s="9" t="s">
        <v>48</v>
      </c>
      <c r="G4" s="9" t="s">
        <v>49</v>
      </c>
      <c r="H4" s="9" t="s">
        <v>50</v>
      </c>
      <c r="I4" s="9" t="s">
        <v>51</v>
      </c>
      <c r="J4" s="9" t="s">
        <v>52</v>
      </c>
      <c r="K4" s="9" t="s">
        <v>53</v>
      </c>
      <c r="L4" s="9" t="s">
        <v>54</v>
      </c>
      <c r="M4" s="9" t="s">
        <v>55</v>
      </c>
      <c r="N4" s="9" t="s">
        <v>56</v>
      </c>
      <c r="O4" s="9" t="s">
        <v>57</v>
      </c>
      <c r="P4" s="9" t="s">
        <v>58</v>
      </c>
      <c r="Q4" s="9" t="s">
        <v>59</v>
      </c>
      <c r="R4" s="9" t="s">
        <v>60</v>
      </c>
      <c r="S4" s="9" t="s">
        <v>61</v>
      </c>
      <c r="T4" s="9" t="s">
        <v>62</v>
      </c>
      <c r="U4" s="9" t="s">
        <v>63</v>
      </c>
      <c r="V4" s="9" t="s">
        <v>64</v>
      </c>
      <c r="W4" s="9" t="s">
        <v>65</v>
      </c>
      <c r="X4" s="9" t="s">
        <v>66</v>
      </c>
      <c r="Y4" s="9" t="s">
        <v>67</v>
      </c>
      <c r="Z4" s="9" t="s">
        <v>68</v>
      </c>
      <c r="AA4" s="9" t="s">
        <v>69</v>
      </c>
      <c r="AB4" s="9" t="s">
        <v>70</v>
      </c>
      <c r="AC4" s="9" t="s">
        <v>71</v>
      </c>
      <c r="AD4" s="9" t="s">
        <v>72</v>
      </c>
      <c r="AE4" s="9" t="s">
        <v>73</v>
      </c>
      <c r="AF4" s="9" t="s">
        <v>74</v>
      </c>
      <c r="AG4" s="9" t="s">
        <v>75</v>
      </c>
      <c r="AH4" s="9" t="s">
        <v>76</v>
      </c>
      <c r="AI4" s="9" t="s">
        <v>77</v>
      </c>
      <c r="AJ4" s="9" t="s">
        <v>78</v>
      </c>
      <c r="AK4" s="9" t="s">
        <v>79</v>
      </c>
      <c r="AL4" s="9" t="s">
        <v>80</v>
      </c>
      <c r="AM4" s="9" t="s">
        <v>81</v>
      </c>
      <c r="AN4" s="9" t="s">
        <v>82</v>
      </c>
      <c r="AO4" s="9" t="s">
        <v>83</v>
      </c>
      <c r="AP4" s="9" t="s">
        <v>84</v>
      </c>
      <c r="AQ4" s="9" t="s">
        <v>85</v>
      </c>
      <c r="AR4" s="9" t="s">
        <v>86</v>
      </c>
      <c r="AS4" s="9" t="s">
        <v>87</v>
      </c>
      <c r="AT4" s="9" t="s">
        <v>88</v>
      </c>
      <c r="AU4" s="9" t="s">
        <v>89</v>
      </c>
      <c r="AV4" s="9" t="s">
        <v>90</v>
      </c>
      <c r="AW4" s="9" t="s">
        <v>91</v>
      </c>
      <c r="AX4" s="9" t="s">
        <v>92</v>
      </c>
      <c r="AY4" s="9" t="s">
        <v>93</v>
      </c>
      <c r="AZ4" s="9" t="s">
        <v>94</v>
      </c>
      <c r="BA4" s="9" t="s">
        <v>95</v>
      </c>
      <c r="BB4" s="9" t="s">
        <v>96</v>
      </c>
      <c r="BC4" s="9" t="s">
        <v>97</v>
      </c>
      <c r="BD4" s="9" t="s">
        <v>98</v>
      </c>
      <c r="BE4" s="9" t="s">
        <v>99</v>
      </c>
      <c r="BF4" s="9" t="s">
        <v>100</v>
      </c>
      <c r="BG4" s="9" t="s">
        <v>101</v>
      </c>
      <c r="BH4" s="9" t="s">
        <v>102</v>
      </c>
      <c r="BI4" s="9" t="s">
        <v>103</v>
      </c>
      <c r="BJ4" s="9" t="s">
        <v>104</v>
      </c>
      <c r="BK4" s="9" t="s">
        <v>105</v>
      </c>
      <c r="BL4" s="9" t="s">
        <v>106</v>
      </c>
      <c r="BM4" s="9" t="s">
        <v>107</v>
      </c>
      <c r="BN4" s="9" t="s">
        <v>108</v>
      </c>
      <c r="BO4" s="9" t="s">
        <v>109</v>
      </c>
      <c r="BP4" s="9" t="s">
        <v>110</v>
      </c>
      <c r="BQ4" s="9" t="s">
        <v>111</v>
      </c>
    </row>
    <row r="5" spans="1:69" ht="15.75" x14ac:dyDescent="0.25">
      <c r="A5" t="s">
        <v>158</v>
      </c>
      <c r="B5" t="s">
        <v>128</v>
      </c>
      <c r="C5">
        <v>2</v>
      </c>
      <c r="E5" s="7" t="s">
        <v>112</v>
      </c>
      <c r="F5" s="2" t="s">
        <v>27</v>
      </c>
      <c r="G5" s="2" t="s">
        <v>27</v>
      </c>
      <c r="H5" s="2" t="s">
        <v>28</v>
      </c>
      <c r="I5" s="2" t="s">
        <v>27</v>
      </c>
      <c r="J5" s="2" t="s">
        <v>30</v>
      </c>
      <c r="K5" s="2" t="s">
        <v>27</v>
      </c>
      <c r="L5" s="2" t="s">
        <v>27</v>
      </c>
      <c r="M5" s="2" t="s">
        <v>28</v>
      </c>
      <c r="N5" s="2" t="s">
        <v>27</v>
      </c>
      <c r="O5" s="2" t="s">
        <v>27</v>
      </c>
      <c r="P5" s="2" t="s">
        <v>30</v>
      </c>
      <c r="Q5" s="2" t="s">
        <v>28</v>
      </c>
      <c r="R5" s="2" t="s">
        <v>28</v>
      </c>
      <c r="S5" s="2" t="s">
        <v>27</v>
      </c>
      <c r="T5" s="2" t="s">
        <v>28</v>
      </c>
      <c r="U5" s="6" t="s">
        <v>30</v>
      </c>
      <c r="V5" s="6" t="s">
        <v>27</v>
      </c>
      <c r="W5" s="6" t="s">
        <v>27</v>
      </c>
      <c r="X5" s="6" t="s">
        <v>27</v>
      </c>
      <c r="Y5" s="6" t="s">
        <v>28</v>
      </c>
      <c r="Z5" s="6" t="s">
        <v>27</v>
      </c>
      <c r="AA5" s="6" t="s">
        <v>28</v>
      </c>
      <c r="AB5" s="6" t="s">
        <v>27</v>
      </c>
      <c r="AC5" s="6" t="s">
        <v>27</v>
      </c>
      <c r="AD5" s="6" t="s">
        <v>27</v>
      </c>
      <c r="AE5" s="6" t="s">
        <v>27</v>
      </c>
      <c r="AF5" s="6" t="s">
        <v>27</v>
      </c>
      <c r="AG5" s="6" t="s">
        <v>28</v>
      </c>
      <c r="AH5" s="6" t="s">
        <v>27</v>
      </c>
      <c r="AI5" s="6" t="s">
        <v>28</v>
      </c>
      <c r="AJ5" s="6" t="s">
        <v>27</v>
      </c>
      <c r="AK5" s="6" t="s">
        <v>27</v>
      </c>
      <c r="AL5" s="6" t="s">
        <v>27</v>
      </c>
      <c r="AM5" s="6" t="s">
        <v>27</v>
      </c>
      <c r="AN5" s="6" t="s">
        <v>27</v>
      </c>
      <c r="AO5" s="6" t="s">
        <v>28</v>
      </c>
      <c r="AP5" s="6" t="s">
        <v>27</v>
      </c>
      <c r="AQ5" s="6" t="s">
        <v>28</v>
      </c>
      <c r="AR5" s="6" t="s">
        <v>27</v>
      </c>
      <c r="AS5" s="6" t="s">
        <v>27</v>
      </c>
      <c r="AT5" s="6" t="s">
        <v>27</v>
      </c>
      <c r="AU5" s="6" t="s">
        <v>27</v>
      </c>
      <c r="AV5" s="6" t="s">
        <v>27</v>
      </c>
      <c r="AW5" s="6" t="s">
        <v>28</v>
      </c>
      <c r="AX5" s="6" t="s">
        <v>27</v>
      </c>
      <c r="AY5" s="6" t="s">
        <v>28</v>
      </c>
      <c r="AZ5" s="6" t="s">
        <v>27</v>
      </c>
      <c r="BA5" s="6" t="s">
        <v>27</v>
      </c>
      <c r="BB5" s="6" t="s">
        <v>27</v>
      </c>
      <c r="BC5" s="6" t="s">
        <v>27</v>
      </c>
      <c r="BD5" s="6" t="s">
        <v>27</v>
      </c>
      <c r="BE5" s="6" t="s">
        <v>28</v>
      </c>
      <c r="BF5" s="6" t="s">
        <v>27</v>
      </c>
      <c r="BG5" s="6" t="s">
        <v>28</v>
      </c>
      <c r="BH5" s="6" t="s">
        <v>27</v>
      </c>
      <c r="BI5" s="6" t="s">
        <v>27</v>
      </c>
      <c r="BJ5" s="6" t="s">
        <v>27</v>
      </c>
      <c r="BK5" s="6" t="s">
        <v>27</v>
      </c>
      <c r="BL5" s="6" t="s">
        <v>27</v>
      </c>
      <c r="BM5" s="6" t="s">
        <v>28</v>
      </c>
      <c r="BN5" s="6" t="s">
        <v>27</v>
      </c>
      <c r="BO5" s="6" t="s">
        <v>28</v>
      </c>
      <c r="BP5" s="6" t="s">
        <v>27</v>
      </c>
      <c r="BQ5" s="6" t="s">
        <v>27</v>
      </c>
    </row>
    <row r="6" spans="1:69" ht="15.75" x14ac:dyDescent="0.25">
      <c r="A6" t="s">
        <v>159</v>
      </c>
      <c r="B6" t="s">
        <v>129</v>
      </c>
      <c r="C6">
        <v>3</v>
      </c>
      <c r="E6" s="7" t="s">
        <v>113</v>
      </c>
      <c r="F6" s="6" t="s">
        <v>27</v>
      </c>
      <c r="G6" s="6" t="s">
        <v>28</v>
      </c>
      <c r="H6" s="6" t="s">
        <v>30</v>
      </c>
      <c r="I6" s="6" t="s">
        <v>30</v>
      </c>
      <c r="J6" s="6" t="s">
        <v>28</v>
      </c>
      <c r="K6" s="6" t="s">
        <v>27</v>
      </c>
      <c r="L6" s="6" t="s">
        <v>27</v>
      </c>
      <c r="M6" s="6" t="s">
        <v>28</v>
      </c>
      <c r="N6" s="6" t="s">
        <v>28</v>
      </c>
      <c r="O6" s="6" t="s">
        <v>28</v>
      </c>
      <c r="P6" s="6" t="s">
        <v>30</v>
      </c>
      <c r="Q6" s="6" t="s">
        <v>28</v>
      </c>
      <c r="R6" s="6" t="s">
        <v>28</v>
      </c>
      <c r="S6" s="6" t="s">
        <v>28</v>
      </c>
      <c r="T6" s="6" t="s">
        <v>27</v>
      </c>
      <c r="U6" s="6" t="s">
        <v>28</v>
      </c>
      <c r="V6" s="6" t="s">
        <v>27</v>
      </c>
      <c r="W6" s="6" t="s">
        <v>28</v>
      </c>
      <c r="X6" s="6" t="s">
        <v>30</v>
      </c>
      <c r="Y6" s="6" t="s">
        <v>30</v>
      </c>
      <c r="Z6" s="6" t="s">
        <v>28</v>
      </c>
      <c r="AA6" s="6" t="s">
        <v>27</v>
      </c>
      <c r="AB6" s="6" t="s">
        <v>27</v>
      </c>
      <c r="AC6" s="6" t="s">
        <v>28</v>
      </c>
      <c r="AD6" s="6" t="s">
        <v>27</v>
      </c>
      <c r="AE6" s="6" t="s">
        <v>28</v>
      </c>
      <c r="AF6" s="6" t="s">
        <v>30</v>
      </c>
      <c r="AG6" s="6" t="s">
        <v>30</v>
      </c>
      <c r="AH6" s="6" t="s">
        <v>28</v>
      </c>
      <c r="AI6" s="6" t="s">
        <v>27</v>
      </c>
      <c r="AJ6" s="6" t="s">
        <v>27</v>
      </c>
      <c r="AK6" s="6" t="s">
        <v>28</v>
      </c>
      <c r="AL6" s="6" t="s">
        <v>27</v>
      </c>
      <c r="AM6" s="6" t="s">
        <v>28</v>
      </c>
      <c r="AN6" s="6" t="s">
        <v>30</v>
      </c>
      <c r="AO6" s="6" t="s">
        <v>30</v>
      </c>
      <c r="AP6" s="6" t="s">
        <v>28</v>
      </c>
      <c r="AQ6" s="6" t="s">
        <v>27</v>
      </c>
      <c r="AR6" s="6" t="s">
        <v>27</v>
      </c>
      <c r="AS6" s="6" t="s">
        <v>28</v>
      </c>
      <c r="AT6" s="6" t="s">
        <v>27</v>
      </c>
      <c r="AU6" s="6" t="s">
        <v>28</v>
      </c>
      <c r="AV6" s="6" t="s">
        <v>30</v>
      </c>
      <c r="AW6" s="6" t="s">
        <v>30</v>
      </c>
      <c r="AX6" s="6" t="s">
        <v>28</v>
      </c>
      <c r="AY6" s="6" t="s">
        <v>27</v>
      </c>
      <c r="AZ6" s="6" t="s">
        <v>27</v>
      </c>
      <c r="BA6" s="6" t="s">
        <v>28</v>
      </c>
      <c r="BB6" s="6" t="s">
        <v>27</v>
      </c>
      <c r="BC6" s="6" t="s">
        <v>28</v>
      </c>
      <c r="BD6" s="6" t="s">
        <v>30</v>
      </c>
      <c r="BE6" s="6" t="s">
        <v>30</v>
      </c>
      <c r="BF6" s="6" t="s">
        <v>28</v>
      </c>
      <c r="BG6" s="6" t="s">
        <v>27</v>
      </c>
      <c r="BH6" s="6" t="s">
        <v>27</v>
      </c>
      <c r="BI6" s="6" t="s">
        <v>28</v>
      </c>
      <c r="BJ6" s="6" t="s">
        <v>27</v>
      </c>
      <c r="BK6" s="6" t="s">
        <v>28</v>
      </c>
      <c r="BL6" s="6" t="s">
        <v>30</v>
      </c>
      <c r="BM6" s="6" t="s">
        <v>30</v>
      </c>
      <c r="BN6" s="6" t="s">
        <v>28</v>
      </c>
      <c r="BO6" s="6" t="s">
        <v>27</v>
      </c>
      <c r="BP6" s="6" t="s">
        <v>27</v>
      </c>
      <c r="BQ6" s="6" t="s">
        <v>28</v>
      </c>
    </row>
    <row r="7" spans="1:69" ht="15.75" x14ac:dyDescent="0.25">
      <c r="A7" t="s">
        <v>160</v>
      </c>
      <c r="B7" t="s">
        <v>130</v>
      </c>
      <c r="C7">
        <v>4</v>
      </c>
      <c r="E7" s="7" t="s">
        <v>114</v>
      </c>
      <c r="F7" s="6" t="s">
        <v>28</v>
      </c>
      <c r="G7" s="6" t="s">
        <v>30</v>
      </c>
      <c r="H7" s="6" t="s">
        <v>27</v>
      </c>
      <c r="I7" s="6" t="s">
        <v>28</v>
      </c>
      <c r="J7" s="6" t="s">
        <v>27</v>
      </c>
      <c r="K7" s="6" t="s">
        <v>30</v>
      </c>
      <c r="L7" s="6" t="s">
        <v>28</v>
      </c>
      <c r="M7" s="6" t="s">
        <v>27</v>
      </c>
      <c r="N7" s="6" t="s">
        <v>30</v>
      </c>
      <c r="O7" s="6" t="s">
        <v>28</v>
      </c>
      <c r="P7" s="6" t="s">
        <v>27</v>
      </c>
      <c r="Q7" s="6" t="s">
        <v>28</v>
      </c>
      <c r="R7" s="6" t="s">
        <v>27</v>
      </c>
      <c r="S7" s="6" t="s">
        <v>27</v>
      </c>
      <c r="T7" s="6" t="s">
        <v>30</v>
      </c>
      <c r="U7" s="6" t="s">
        <v>28</v>
      </c>
      <c r="V7" s="6" t="s">
        <v>30</v>
      </c>
      <c r="W7" s="6" t="s">
        <v>30</v>
      </c>
      <c r="X7" s="6" t="s">
        <v>27</v>
      </c>
      <c r="Y7" s="6" t="s">
        <v>28</v>
      </c>
      <c r="Z7" s="6" t="s">
        <v>27</v>
      </c>
      <c r="AA7" s="6" t="s">
        <v>30</v>
      </c>
      <c r="AB7" s="6" t="s">
        <v>28</v>
      </c>
      <c r="AC7" s="6" t="s">
        <v>27</v>
      </c>
      <c r="AD7" s="6" t="s">
        <v>30</v>
      </c>
      <c r="AE7" s="6" t="s">
        <v>30</v>
      </c>
      <c r="AF7" s="6" t="s">
        <v>27</v>
      </c>
      <c r="AG7" s="6" t="s">
        <v>28</v>
      </c>
      <c r="AH7" s="6" t="s">
        <v>27</v>
      </c>
      <c r="AI7" s="6" t="s">
        <v>30</v>
      </c>
      <c r="AJ7" s="6" t="s">
        <v>28</v>
      </c>
      <c r="AK7" s="6" t="s">
        <v>27</v>
      </c>
      <c r="AL7" s="6" t="s">
        <v>30</v>
      </c>
      <c r="AM7" s="6" t="s">
        <v>30</v>
      </c>
      <c r="AN7" s="6" t="s">
        <v>27</v>
      </c>
      <c r="AO7" s="6" t="s">
        <v>28</v>
      </c>
      <c r="AP7" s="6" t="s">
        <v>27</v>
      </c>
      <c r="AQ7" s="6" t="s">
        <v>30</v>
      </c>
      <c r="AR7" s="6" t="s">
        <v>28</v>
      </c>
      <c r="AS7" s="6" t="s">
        <v>27</v>
      </c>
      <c r="AT7" s="6" t="s">
        <v>30</v>
      </c>
      <c r="AU7" s="6" t="s">
        <v>30</v>
      </c>
      <c r="AV7" s="6" t="s">
        <v>27</v>
      </c>
      <c r="AW7" s="6" t="s">
        <v>28</v>
      </c>
      <c r="AX7" s="6" t="s">
        <v>27</v>
      </c>
      <c r="AY7" s="6" t="s">
        <v>30</v>
      </c>
      <c r="AZ7" s="6" t="s">
        <v>28</v>
      </c>
      <c r="BA7" s="6" t="s">
        <v>27</v>
      </c>
      <c r="BB7" s="6" t="s">
        <v>30</v>
      </c>
      <c r="BC7" s="6" t="s">
        <v>30</v>
      </c>
      <c r="BD7" s="6" t="s">
        <v>27</v>
      </c>
      <c r="BE7" s="6" t="s">
        <v>28</v>
      </c>
      <c r="BF7" s="6" t="s">
        <v>27</v>
      </c>
      <c r="BG7" s="6" t="s">
        <v>30</v>
      </c>
      <c r="BH7" s="6" t="s">
        <v>28</v>
      </c>
      <c r="BI7" s="6" t="s">
        <v>27</v>
      </c>
      <c r="BJ7" s="6" t="s">
        <v>30</v>
      </c>
      <c r="BK7" s="6" t="s">
        <v>30</v>
      </c>
      <c r="BL7" s="6" t="s">
        <v>27</v>
      </c>
      <c r="BM7" s="6" t="s">
        <v>28</v>
      </c>
      <c r="BN7" s="6" t="s">
        <v>27</v>
      </c>
      <c r="BO7" s="6" t="s">
        <v>30</v>
      </c>
      <c r="BP7" s="6" t="s">
        <v>28</v>
      </c>
      <c r="BQ7" s="6" t="s">
        <v>27</v>
      </c>
    </row>
    <row r="8" spans="1:69" ht="15.75" x14ac:dyDescent="0.25">
      <c r="A8" t="s">
        <v>161</v>
      </c>
      <c r="B8" t="s">
        <v>131</v>
      </c>
      <c r="C8">
        <v>5</v>
      </c>
      <c r="E8" s="7" t="s">
        <v>115</v>
      </c>
      <c r="F8" s="6" t="s">
        <v>27</v>
      </c>
      <c r="G8" s="6" t="s">
        <v>28</v>
      </c>
      <c r="H8" s="6" t="s">
        <v>30</v>
      </c>
      <c r="I8" s="6" t="s">
        <v>27</v>
      </c>
      <c r="J8" s="6" t="s">
        <v>27</v>
      </c>
      <c r="K8" s="6" t="s">
        <v>30</v>
      </c>
      <c r="L8" s="6" t="s">
        <v>27</v>
      </c>
      <c r="M8" s="6" t="s">
        <v>27</v>
      </c>
      <c r="N8" s="6" t="s">
        <v>30</v>
      </c>
      <c r="O8" s="6" t="s">
        <v>28</v>
      </c>
      <c r="P8" s="6" t="s">
        <v>30</v>
      </c>
      <c r="Q8" s="6" t="s">
        <v>27</v>
      </c>
      <c r="R8" s="6" t="s">
        <v>27</v>
      </c>
      <c r="S8" s="6" t="s">
        <v>27</v>
      </c>
      <c r="T8" s="6" t="s">
        <v>27</v>
      </c>
      <c r="U8" s="6" t="s">
        <v>28</v>
      </c>
      <c r="V8" s="6" t="s">
        <v>27</v>
      </c>
      <c r="W8" s="6" t="s">
        <v>28</v>
      </c>
      <c r="X8" s="6" t="s">
        <v>30</v>
      </c>
      <c r="Y8" s="6" t="s">
        <v>27</v>
      </c>
      <c r="Z8" s="6" t="s">
        <v>27</v>
      </c>
      <c r="AA8" s="6" t="s">
        <v>30</v>
      </c>
      <c r="AB8" s="6" t="s">
        <v>27</v>
      </c>
      <c r="AC8" s="6" t="s">
        <v>27</v>
      </c>
      <c r="AD8" s="6" t="s">
        <v>27</v>
      </c>
      <c r="AE8" s="6" t="s">
        <v>28</v>
      </c>
      <c r="AF8" s="6" t="s">
        <v>30</v>
      </c>
      <c r="AG8" s="6" t="s">
        <v>27</v>
      </c>
      <c r="AH8" s="6" t="s">
        <v>27</v>
      </c>
      <c r="AI8" s="6" t="s">
        <v>30</v>
      </c>
      <c r="AJ8" s="6" t="s">
        <v>27</v>
      </c>
      <c r="AK8" s="6" t="s">
        <v>27</v>
      </c>
      <c r="AL8" s="6" t="s">
        <v>27</v>
      </c>
      <c r="AM8" s="6" t="s">
        <v>28</v>
      </c>
      <c r="AN8" s="6" t="s">
        <v>30</v>
      </c>
      <c r="AO8" s="6" t="s">
        <v>27</v>
      </c>
      <c r="AP8" s="6" t="s">
        <v>27</v>
      </c>
      <c r="AQ8" s="6" t="s">
        <v>30</v>
      </c>
      <c r="AR8" s="6" t="s">
        <v>27</v>
      </c>
      <c r="AS8" s="6" t="s">
        <v>27</v>
      </c>
      <c r="AT8" s="6" t="s">
        <v>27</v>
      </c>
      <c r="AU8" s="6" t="s">
        <v>28</v>
      </c>
      <c r="AV8" s="6" t="s">
        <v>30</v>
      </c>
      <c r="AW8" s="6" t="s">
        <v>27</v>
      </c>
      <c r="AX8" s="6" t="s">
        <v>27</v>
      </c>
      <c r="AY8" s="6" t="s">
        <v>30</v>
      </c>
      <c r="AZ8" s="6" t="s">
        <v>27</v>
      </c>
      <c r="BA8" s="6" t="s">
        <v>27</v>
      </c>
      <c r="BB8" s="6" t="s">
        <v>27</v>
      </c>
      <c r="BC8" s="6" t="s">
        <v>28</v>
      </c>
      <c r="BD8" s="6" t="s">
        <v>30</v>
      </c>
      <c r="BE8" s="6" t="s">
        <v>27</v>
      </c>
      <c r="BF8" s="6" t="s">
        <v>27</v>
      </c>
      <c r="BG8" s="6" t="s">
        <v>30</v>
      </c>
      <c r="BH8" s="6" t="s">
        <v>27</v>
      </c>
      <c r="BI8" s="6" t="s">
        <v>27</v>
      </c>
      <c r="BJ8" s="6" t="s">
        <v>27</v>
      </c>
      <c r="BK8" s="6" t="s">
        <v>28</v>
      </c>
      <c r="BL8" s="6" t="s">
        <v>30</v>
      </c>
      <c r="BM8" s="6" t="s">
        <v>27</v>
      </c>
      <c r="BN8" s="6" t="s">
        <v>27</v>
      </c>
      <c r="BO8" s="6" t="s">
        <v>30</v>
      </c>
      <c r="BP8" s="6" t="s">
        <v>27</v>
      </c>
      <c r="BQ8" s="6" t="s">
        <v>27</v>
      </c>
    </row>
    <row r="9" spans="1:69" ht="15.75" x14ac:dyDescent="0.25">
      <c r="A9" t="s">
        <v>162</v>
      </c>
      <c r="B9" t="s">
        <v>132</v>
      </c>
      <c r="C9">
        <v>6</v>
      </c>
      <c r="E9" s="7" t="s">
        <v>116</v>
      </c>
      <c r="F9" s="6" t="s">
        <v>30</v>
      </c>
      <c r="G9" s="6" t="s">
        <v>28</v>
      </c>
      <c r="H9" s="6" t="s">
        <v>30</v>
      </c>
      <c r="I9" s="6" t="s">
        <v>30</v>
      </c>
      <c r="J9" s="6" t="s">
        <v>27</v>
      </c>
      <c r="K9" s="6" t="s">
        <v>27</v>
      </c>
      <c r="L9" s="6" t="s">
        <v>28</v>
      </c>
      <c r="M9" s="6" t="s">
        <v>28</v>
      </c>
      <c r="N9" s="6" t="s">
        <v>27</v>
      </c>
      <c r="O9" s="6" t="s">
        <v>28</v>
      </c>
      <c r="P9" s="6" t="s">
        <v>27</v>
      </c>
      <c r="Q9" s="6" t="s">
        <v>27</v>
      </c>
      <c r="R9" s="6" t="s">
        <v>28</v>
      </c>
      <c r="S9" s="6" t="s">
        <v>30</v>
      </c>
      <c r="T9" s="6" t="s">
        <v>30</v>
      </c>
      <c r="U9" s="6" t="s">
        <v>28</v>
      </c>
      <c r="V9" s="6" t="s">
        <v>28</v>
      </c>
      <c r="W9" s="6" t="s">
        <v>28</v>
      </c>
      <c r="X9" s="6" t="s">
        <v>30</v>
      </c>
      <c r="Y9" s="6" t="s">
        <v>30</v>
      </c>
      <c r="Z9" s="6" t="s">
        <v>27</v>
      </c>
      <c r="AA9" s="6" t="s">
        <v>27</v>
      </c>
      <c r="AB9" s="6" t="s">
        <v>28</v>
      </c>
      <c r="AC9" s="6" t="s">
        <v>28</v>
      </c>
      <c r="AD9" s="6" t="s">
        <v>28</v>
      </c>
      <c r="AE9" s="6" t="s">
        <v>28</v>
      </c>
      <c r="AF9" s="6" t="s">
        <v>30</v>
      </c>
      <c r="AG9" s="6" t="s">
        <v>30</v>
      </c>
      <c r="AH9" s="6" t="s">
        <v>27</v>
      </c>
      <c r="AI9" s="6" t="s">
        <v>27</v>
      </c>
      <c r="AJ9" s="6" t="s">
        <v>28</v>
      </c>
      <c r="AK9" s="6" t="s">
        <v>28</v>
      </c>
      <c r="AL9" s="6" t="s">
        <v>28</v>
      </c>
      <c r="AM9" s="6" t="s">
        <v>28</v>
      </c>
      <c r="AN9" s="6" t="s">
        <v>30</v>
      </c>
      <c r="AO9" s="6" t="s">
        <v>30</v>
      </c>
      <c r="AP9" s="6" t="s">
        <v>27</v>
      </c>
      <c r="AQ9" s="6" t="s">
        <v>27</v>
      </c>
      <c r="AR9" s="6" t="s">
        <v>28</v>
      </c>
      <c r="AS9" s="6" t="s">
        <v>28</v>
      </c>
      <c r="AT9" s="6" t="s">
        <v>28</v>
      </c>
      <c r="AU9" s="6" t="s">
        <v>28</v>
      </c>
      <c r="AV9" s="6" t="s">
        <v>30</v>
      </c>
      <c r="AW9" s="6" t="s">
        <v>30</v>
      </c>
      <c r="AX9" s="6" t="s">
        <v>27</v>
      </c>
      <c r="AY9" s="6" t="s">
        <v>27</v>
      </c>
      <c r="AZ9" s="6" t="s">
        <v>28</v>
      </c>
      <c r="BA9" s="6" t="s">
        <v>28</v>
      </c>
      <c r="BB9" s="6" t="s">
        <v>28</v>
      </c>
      <c r="BC9" s="6" t="s">
        <v>28</v>
      </c>
      <c r="BD9" s="6" t="s">
        <v>30</v>
      </c>
      <c r="BE9" s="6" t="s">
        <v>30</v>
      </c>
      <c r="BF9" s="6" t="s">
        <v>27</v>
      </c>
      <c r="BG9" s="6" t="s">
        <v>27</v>
      </c>
      <c r="BH9" s="6" t="s">
        <v>28</v>
      </c>
      <c r="BI9" s="6" t="s">
        <v>28</v>
      </c>
      <c r="BJ9" s="6" t="s">
        <v>28</v>
      </c>
      <c r="BK9" s="6" t="s">
        <v>28</v>
      </c>
      <c r="BL9" s="6" t="s">
        <v>30</v>
      </c>
      <c r="BM9" s="6" t="s">
        <v>30</v>
      </c>
      <c r="BN9" s="6" t="s">
        <v>27</v>
      </c>
      <c r="BO9" s="6" t="s">
        <v>27</v>
      </c>
      <c r="BP9" s="6" t="s">
        <v>28</v>
      </c>
      <c r="BQ9" s="6" t="s">
        <v>28</v>
      </c>
    </row>
    <row r="10" spans="1:69" ht="15.75" x14ac:dyDescent="0.25">
      <c r="A10" t="s">
        <v>163</v>
      </c>
      <c r="B10" t="s">
        <v>133</v>
      </c>
      <c r="C10">
        <v>7</v>
      </c>
      <c r="E10" s="7" t="s">
        <v>117</v>
      </c>
      <c r="F10" s="6" t="s">
        <v>27</v>
      </c>
      <c r="G10" s="6" t="s">
        <v>27</v>
      </c>
      <c r="H10" s="6" t="s">
        <v>27</v>
      </c>
      <c r="I10" s="6" t="s">
        <v>27</v>
      </c>
      <c r="J10" s="6" t="s">
        <v>28</v>
      </c>
      <c r="K10" s="6" t="s">
        <v>30</v>
      </c>
      <c r="L10" s="6" t="s">
        <v>27</v>
      </c>
      <c r="M10" s="6" t="s">
        <v>28</v>
      </c>
      <c r="N10" s="6" t="s">
        <v>28</v>
      </c>
      <c r="O10" s="6" t="s">
        <v>30</v>
      </c>
      <c r="P10" s="6" t="s">
        <v>30</v>
      </c>
      <c r="Q10" s="6" t="s">
        <v>27</v>
      </c>
      <c r="R10" s="6" t="s">
        <v>30</v>
      </c>
      <c r="S10" s="6" t="s">
        <v>30</v>
      </c>
      <c r="T10" s="6" t="s">
        <v>28</v>
      </c>
      <c r="U10" s="6" t="s">
        <v>28</v>
      </c>
      <c r="V10" s="6" t="s">
        <v>28</v>
      </c>
      <c r="W10" s="6" t="s">
        <v>27</v>
      </c>
      <c r="X10" s="6" t="s">
        <v>27</v>
      </c>
      <c r="Y10" s="6" t="s">
        <v>27</v>
      </c>
      <c r="Z10" s="6" t="s">
        <v>28</v>
      </c>
      <c r="AA10" s="6" t="s">
        <v>27</v>
      </c>
      <c r="AB10" s="6" t="s">
        <v>27</v>
      </c>
      <c r="AC10" s="6" t="s">
        <v>28</v>
      </c>
      <c r="AD10" s="6" t="s">
        <v>28</v>
      </c>
      <c r="AE10" s="6" t="s">
        <v>27</v>
      </c>
      <c r="AF10" s="6" t="s">
        <v>27</v>
      </c>
      <c r="AG10" s="6" t="s">
        <v>27</v>
      </c>
      <c r="AH10" s="6" t="s">
        <v>28</v>
      </c>
      <c r="AI10" s="6" t="s">
        <v>27</v>
      </c>
      <c r="AJ10" s="6" t="s">
        <v>27</v>
      </c>
      <c r="AK10" s="6" t="s">
        <v>28</v>
      </c>
      <c r="AL10" s="6" t="s">
        <v>28</v>
      </c>
      <c r="AM10" s="6" t="s">
        <v>27</v>
      </c>
      <c r="AN10" s="6" t="s">
        <v>27</v>
      </c>
      <c r="AO10" s="6" t="s">
        <v>27</v>
      </c>
      <c r="AP10" s="6" t="s">
        <v>28</v>
      </c>
      <c r="AQ10" s="6" t="s">
        <v>27</v>
      </c>
      <c r="AR10" s="6" t="s">
        <v>27</v>
      </c>
      <c r="AS10" s="6" t="s">
        <v>28</v>
      </c>
      <c r="AT10" s="6" t="s">
        <v>28</v>
      </c>
      <c r="AU10" s="6" t="s">
        <v>27</v>
      </c>
      <c r="AV10" s="6" t="s">
        <v>27</v>
      </c>
      <c r="AW10" s="6" t="s">
        <v>27</v>
      </c>
      <c r="AX10" s="6" t="s">
        <v>28</v>
      </c>
      <c r="AY10" s="6" t="s">
        <v>27</v>
      </c>
      <c r="AZ10" s="6" t="s">
        <v>27</v>
      </c>
      <c r="BA10" s="6" t="s">
        <v>28</v>
      </c>
      <c r="BB10" s="6" t="s">
        <v>28</v>
      </c>
      <c r="BC10" s="6" t="s">
        <v>27</v>
      </c>
      <c r="BD10" s="6" t="s">
        <v>27</v>
      </c>
      <c r="BE10" s="6" t="s">
        <v>27</v>
      </c>
      <c r="BF10" s="6" t="s">
        <v>28</v>
      </c>
      <c r="BG10" s="6" t="s">
        <v>27</v>
      </c>
      <c r="BH10" s="6" t="s">
        <v>27</v>
      </c>
      <c r="BI10" s="6" t="s">
        <v>28</v>
      </c>
      <c r="BJ10" s="6" t="s">
        <v>28</v>
      </c>
      <c r="BK10" s="6" t="s">
        <v>27</v>
      </c>
      <c r="BL10" s="6" t="s">
        <v>27</v>
      </c>
      <c r="BM10" s="6" t="s">
        <v>27</v>
      </c>
      <c r="BN10" s="6" t="s">
        <v>28</v>
      </c>
      <c r="BO10" s="6" t="s">
        <v>27</v>
      </c>
      <c r="BP10" s="6" t="s">
        <v>27</v>
      </c>
      <c r="BQ10" s="6" t="s">
        <v>28</v>
      </c>
    </row>
    <row r="11" spans="1:69" ht="15.75" x14ac:dyDescent="0.25">
      <c r="A11" t="s">
        <v>164</v>
      </c>
      <c r="B11" t="s">
        <v>134</v>
      </c>
      <c r="C11">
        <v>8</v>
      </c>
      <c r="E11" s="7" t="s">
        <v>118</v>
      </c>
      <c r="F11" s="6" t="s">
        <v>27</v>
      </c>
      <c r="G11" s="6" t="s">
        <v>30</v>
      </c>
      <c r="H11" s="6" t="s">
        <v>27</v>
      </c>
      <c r="I11" s="6" t="s">
        <v>27</v>
      </c>
      <c r="J11" s="6" t="s">
        <v>27</v>
      </c>
      <c r="K11" s="6" t="s">
        <v>30</v>
      </c>
      <c r="L11" s="6" t="s">
        <v>27</v>
      </c>
      <c r="M11" s="6" t="s">
        <v>27</v>
      </c>
      <c r="N11" s="6" t="s">
        <v>30</v>
      </c>
      <c r="O11" s="6" t="s">
        <v>30</v>
      </c>
      <c r="P11" s="6" t="s">
        <v>28</v>
      </c>
      <c r="Q11" s="6" t="s">
        <v>28</v>
      </c>
      <c r="R11" s="6" t="s">
        <v>28</v>
      </c>
      <c r="S11" s="6" t="s">
        <v>27</v>
      </c>
      <c r="T11" s="6" t="s">
        <v>30</v>
      </c>
      <c r="U11" s="6" t="s">
        <v>30</v>
      </c>
      <c r="V11" s="6" t="s">
        <v>28</v>
      </c>
      <c r="W11" s="6" t="s">
        <v>30</v>
      </c>
      <c r="X11" s="6" t="s">
        <v>27</v>
      </c>
      <c r="Y11" s="6" t="s">
        <v>27</v>
      </c>
      <c r="Z11" s="6" t="s">
        <v>27</v>
      </c>
      <c r="AA11" s="6" t="s">
        <v>30</v>
      </c>
      <c r="AB11" s="6" t="s">
        <v>27</v>
      </c>
      <c r="AC11" s="6" t="s">
        <v>27</v>
      </c>
      <c r="AD11" s="6" t="s">
        <v>28</v>
      </c>
      <c r="AE11" s="6" t="s">
        <v>30</v>
      </c>
      <c r="AF11" s="6" t="s">
        <v>27</v>
      </c>
      <c r="AG11" s="6" t="s">
        <v>27</v>
      </c>
      <c r="AH11" s="6" t="s">
        <v>27</v>
      </c>
      <c r="AI11" s="6" t="s">
        <v>30</v>
      </c>
      <c r="AJ11" s="6" t="s">
        <v>27</v>
      </c>
      <c r="AK11" s="6" t="s">
        <v>27</v>
      </c>
      <c r="AL11" s="6" t="s">
        <v>28</v>
      </c>
      <c r="AM11" s="6" t="s">
        <v>30</v>
      </c>
      <c r="AN11" s="6" t="s">
        <v>27</v>
      </c>
      <c r="AO11" s="6" t="s">
        <v>27</v>
      </c>
      <c r="AP11" s="6" t="s">
        <v>27</v>
      </c>
      <c r="AQ11" s="6" t="s">
        <v>30</v>
      </c>
      <c r="AR11" s="6" t="s">
        <v>27</v>
      </c>
      <c r="AS11" s="6" t="s">
        <v>27</v>
      </c>
      <c r="AT11" s="6" t="s">
        <v>28</v>
      </c>
      <c r="AU11" s="6" t="s">
        <v>30</v>
      </c>
      <c r="AV11" s="6" t="s">
        <v>27</v>
      </c>
      <c r="AW11" s="6" t="s">
        <v>27</v>
      </c>
      <c r="AX11" s="6" t="s">
        <v>27</v>
      </c>
      <c r="AY11" s="6" t="s">
        <v>30</v>
      </c>
      <c r="AZ11" s="6" t="s">
        <v>27</v>
      </c>
      <c r="BA11" s="6" t="s">
        <v>27</v>
      </c>
      <c r="BB11" s="6" t="s">
        <v>28</v>
      </c>
      <c r="BC11" s="6" t="s">
        <v>30</v>
      </c>
      <c r="BD11" s="6" t="s">
        <v>27</v>
      </c>
      <c r="BE11" s="6" t="s">
        <v>27</v>
      </c>
      <c r="BF11" s="6" t="s">
        <v>27</v>
      </c>
      <c r="BG11" s="6" t="s">
        <v>30</v>
      </c>
      <c r="BH11" s="6" t="s">
        <v>27</v>
      </c>
      <c r="BI11" s="6" t="s">
        <v>27</v>
      </c>
      <c r="BJ11" s="6" t="s">
        <v>28</v>
      </c>
      <c r="BK11" s="6" t="s">
        <v>30</v>
      </c>
      <c r="BL11" s="6" t="s">
        <v>27</v>
      </c>
      <c r="BM11" s="6" t="s">
        <v>27</v>
      </c>
      <c r="BN11" s="6" t="s">
        <v>27</v>
      </c>
      <c r="BO11" s="6" t="s">
        <v>30</v>
      </c>
      <c r="BP11" s="6" t="s">
        <v>27</v>
      </c>
      <c r="BQ11" s="6" t="s">
        <v>27</v>
      </c>
    </row>
    <row r="12" spans="1:69" ht="15.75" x14ac:dyDescent="0.25">
      <c r="A12" t="s">
        <v>165</v>
      </c>
      <c r="E12" s="7" t="s">
        <v>119</v>
      </c>
      <c r="F12" s="6" t="s">
        <v>28</v>
      </c>
      <c r="G12" s="6" t="s">
        <v>28</v>
      </c>
      <c r="H12" s="6" t="s">
        <v>27</v>
      </c>
      <c r="I12" s="6" t="s">
        <v>28</v>
      </c>
      <c r="J12" s="6" t="s">
        <v>30</v>
      </c>
      <c r="K12" s="6" t="s">
        <v>27</v>
      </c>
      <c r="L12" s="6" t="s">
        <v>28</v>
      </c>
      <c r="M12" s="6" t="s">
        <v>28</v>
      </c>
      <c r="N12" s="6" t="s">
        <v>27</v>
      </c>
      <c r="O12" s="6" t="s">
        <v>30</v>
      </c>
      <c r="P12" s="6" t="s">
        <v>30</v>
      </c>
      <c r="Q12" s="6" t="s">
        <v>30</v>
      </c>
      <c r="R12" s="6" t="s">
        <v>28</v>
      </c>
      <c r="S12" s="6" t="s">
        <v>28</v>
      </c>
      <c r="T12" s="6" t="s">
        <v>27</v>
      </c>
      <c r="U12" s="6" t="s">
        <v>28</v>
      </c>
      <c r="V12" s="6" t="s">
        <v>27</v>
      </c>
      <c r="W12" s="6" t="s">
        <v>28</v>
      </c>
      <c r="X12" s="6" t="s">
        <v>27</v>
      </c>
      <c r="Y12" s="6" t="s">
        <v>28</v>
      </c>
      <c r="Z12" s="6" t="s">
        <v>30</v>
      </c>
      <c r="AA12" s="6" t="s">
        <v>27</v>
      </c>
      <c r="AB12" s="6" t="s">
        <v>28</v>
      </c>
      <c r="AC12" s="6" t="s">
        <v>28</v>
      </c>
      <c r="AD12" s="6" t="s">
        <v>27</v>
      </c>
      <c r="AE12" s="6" t="s">
        <v>28</v>
      </c>
      <c r="AF12" s="6" t="s">
        <v>27</v>
      </c>
      <c r="AG12" s="6" t="s">
        <v>28</v>
      </c>
      <c r="AH12" s="6" t="s">
        <v>30</v>
      </c>
      <c r="AI12" s="6" t="s">
        <v>27</v>
      </c>
      <c r="AJ12" s="6" t="s">
        <v>28</v>
      </c>
      <c r="AK12" s="6" t="s">
        <v>28</v>
      </c>
      <c r="AL12" s="6" t="s">
        <v>27</v>
      </c>
      <c r="AM12" s="6" t="s">
        <v>28</v>
      </c>
      <c r="AN12" s="6" t="s">
        <v>27</v>
      </c>
      <c r="AO12" s="6" t="s">
        <v>28</v>
      </c>
      <c r="AP12" s="6" t="s">
        <v>30</v>
      </c>
      <c r="AQ12" s="6" t="s">
        <v>27</v>
      </c>
      <c r="AR12" s="6" t="s">
        <v>28</v>
      </c>
      <c r="AS12" s="6" t="s">
        <v>28</v>
      </c>
      <c r="AT12" s="6" t="s">
        <v>27</v>
      </c>
      <c r="AU12" s="6" t="s">
        <v>28</v>
      </c>
      <c r="AV12" s="6" t="s">
        <v>27</v>
      </c>
      <c r="AW12" s="6" t="s">
        <v>28</v>
      </c>
      <c r="AX12" s="6" t="s">
        <v>30</v>
      </c>
      <c r="AY12" s="6" t="s">
        <v>27</v>
      </c>
      <c r="AZ12" s="6" t="s">
        <v>28</v>
      </c>
      <c r="BA12" s="6" t="s">
        <v>28</v>
      </c>
      <c r="BB12" s="6" t="s">
        <v>27</v>
      </c>
      <c r="BC12" s="6" t="s">
        <v>28</v>
      </c>
      <c r="BD12" s="6" t="s">
        <v>27</v>
      </c>
      <c r="BE12" s="6" t="s">
        <v>28</v>
      </c>
      <c r="BF12" s="6" t="s">
        <v>30</v>
      </c>
      <c r="BG12" s="6" t="s">
        <v>27</v>
      </c>
      <c r="BH12" s="6" t="s">
        <v>28</v>
      </c>
      <c r="BI12" s="6" t="s">
        <v>28</v>
      </c>
      <c r="BJ12" s="6" t="s">
        <v>27</v>
      </c>
      <c r="BK12" s="6" t="s">
        <v>28</v>
      </c>
      <c r="BL12" s="6" t="s">
        <v>27</v>
      </c>
      <c r="BM12" s="6" t="s">
        <v>28</v>
      </c>
      <c r="BN12" s="6" t="s">
        <v>30</v>
      </c>
      <c r="BO12" s="6" t="s">
        <v>27</v>
      </c>
      <c r="BP12" s="6" t="s">
        <v>28</v>
      </c>
      <c r="BQ12" s="6" t="s">
        <v>28</v>
      </c>
    </row>
    <row r="13" spans="1:69" ht="15.75" x14ac:dyDescent="0.25">
      <c r="A13" t="s">
        <v>166</v>
      </c>
      <c r="E13" s="7" t="s">
        <v>120</v>
      </c>
      <c r="F13" s="6" t="s">
        <v>27</v>
      </c>
      <c r="G13" s="6" t="s">
        <v>30</v>
      </c>
      <c r="H13" s="6" t="s">
        <v>28</v>
      </c>
      <c r="I13" s="6" t="s">
        <v>27</v>
      </c>
      <c r="J13" s="6" t="s">
        <v>27</v>
      </c>
      <c r="K13" s="6" t="s">
        <v>27</v>
      </c>
      <c r="L13" s="6" t="s">
        <v>30</v>
      </c>
      <c r="M13" s="6" t="s">
        <v>28</v>
      </c>
      <c r="N13" s="6" t="s">
        <v>27</v>
      </c>
      <c r="O13" s="6" t="s">
        <v>30</v>
      </c>
      <c r="P13" s="6" t="s">
        <v>27</v>
      </c>
      <c r="Q13" s="6" t="s">
        <v>30</v>
      </c>
      <c r="R13" s="6" t="s">
        <v>30</v>
      </c>
      <c r="S13" s="6" t="s">
        <v>30</v>
      </c>
      <c r="T13" s="6" t="s">
        <v>28</v>
      </c>
      <c r="U13" s="6" t="s">
        <v>30</v>
      </c>
      <c r="V13" s="6" t="s">
        <v>28</v>
      </c>
      <c r="W13" s="6" t="s">
        <v>30</v>
      </c>
      <c r="X13" s="6" t="s">
        <v>28</v>
      </c>
      <c r="Y13" s="6" t="s">
        <v>27</v>
      </c>
      <c r="Z13" s="6" t="s">
        <v>27</v>
      </c>
      <c r="AA13" s="6" t="s">
        <v>27</v>
      </c>
      <c r="AB13" s="6" t="s">
        <v>30</v>
      </c>
      <c r="AC13" s="6" t="s">
        <v>28</v>
      </c>
      <c r="AD13" s="6" t="s">
        <v>28</v>
      </c>
      <c r="AE13" s="6" t="s">
        <v>30</v>
      </c>
      <c r="AF13" s="6" t="s">
        <v>28</v>
      </c>
      <c r="AG13" s="6" t="s">
        <v>27</v>
      </c>
      <c r="AH13" s="6" t="s">
        <v>27</v>
      </c>
      <c r="AI13" s="6" t="s">
        <v>27</v>
      </c>
      <c r="AJ13" s="6" t="s">
        <v>30</v>
      </c>
      <c r="AK13" s="6" t="s">
        <v>28</v>
      </c>
      <c r="AL13" s="6" t="s">
        <v>28</v>
      </c>
      <c r="AM13" s="6" t="s">
        <v>30</v>
      </c>
      <c r="AN13" s="6" t="s">
        <v>28</v>
      </c>
      <c r="AO13" s="6" t="s">
        <v>27</v>
      </c>
      <c r="AP13" s="6" t="s">
        <v>27</v>
      </c>
      <c r="AQ13" s="6" t="s">
        <v>27</v>
      </c>
      <c r="AR13" s="6" t="s">
        <v>30</v>
      </c>
      <c r="AS13" s="6" t="s">
        <v>28</v>
      </c>
      <c r="AT13" s="6" t="s">
        <v>28</v>
      </c>
      <c r="AU13" s="6" t="s">
        <v>30</v>
      </c>
      <c r="AV13" s="6" t="s">
        <v>28</v>
      </c>
      <c r="AW13" s="6" t="s">
        <v>27</v>
      </c>
      <c r="AX13" s="6" t="s">
        <v>27</v>
      </c>
      <c r="AY13" s="6" t="s">
        <v>27</v>
      </c>
      <c r="AZ13" s="6" t="s">
        <v>30</v>
      </c>
      <c r="BA13" s="6" t="s">
        <v>28</v>
      </c>
      <c r="BB13" s="6" t="s">
        <v>28</v>
      </c>
      <c r="BC13" s="6" t="s">
        <v>30</v>
      </c>
      <c r="BD13" s="6" t="s">
        <v>28</v>
      </c>
      <c r="BE13" s="6" t="s">
        <v>27</v>
      </c>
      <c r="BF13" s="6" t="s">
        <v>27</v>
      </c>
      <c r="BG13" s="6" t="s">
        <v>27</v>
      </c>
      <c r="BH13" s="6" t="s">
        <v>30</v>
      </c>
      <c r="BI13" s="6" t="s">
        <v>28</v>
      </c>
      <c r="BJ13" s="6" t="s">
        <v>28</v>
      </c>
      <c r="BK13" s="6" t="s">
        <v>30</v>
      </c>
      <c r="BL13" s="6" t="s">
        <v>28</v>
      </c>
      <c r="BM13" s="6" t="s">
        <v>27</v>
      </c>
      <c r="BN13" s="6" t="s">
        <v>27</v>
      </c>
      <c r="BO13" s="6" t="s">
        <v>27</v>
      </c>
      <c r="BP13" s="6" t="s">
        <v>30</v>
      </c>
      <c r="BQ13" s="6" t="s">
        <v>28</v>
      </c>
    </row>
    <row r="14" spans="1:69" ht="15.75" x14ac:dyDescent="0.25">
      <c r="A14" t="s">
        <v>167</v>
      </c>
      <c r="E14" s="7" t="s">
        <v>121</v>
      </c>
      <c r="F14" s="6" t="s">
        <v>27</v>
      </c>
      <c r="G14" s="6" t="s">
        <v>28</v>
      </c>
      <c r="H14" s="6" t="s">
        <v>30</v>
      </c>
      <c r="I14" s="6" t="s">
        <v>30</v>
      </c>
      <c r="J14" s="6" t="s">
        <v>27</v>
      </c>
      <c r="K14" s="6" t="s">
        <v>30</v>
      </c>
      <c r="L14" s="6" t="s">
        <v>28</v>
      </c>
      <c r="M14" s="6" t="s">
        <v>30</v>
      </c>
      <c r="N14" s="6" t="s">
        <v>30</v>
      </c>
      <c r="O14" s="6" t="s">
        <v>27</v>
      </c>
      <c r="P14" s="6" t="s">
        <v>30</v>
      </c>
      <c r="Q14" s="6" t="s">
        <v>28</v>
      </c>
      <c r="R14" s="6" t="s">
        <v>28</v>
      </c>
      <c r="S14" s="6" t="s">
        <v>27</v>
      </c>
      <c r="T14" s="6" t="s">
        <v>30</v>
      </c>
      <c r="U14" s="6" t="s">
        <v>28</v>
      </c>
      <c r="V14" s="6" t="s">
        <v>28</v>
      </c>
      <c r="W14" s="6" t="s">
        <v>28</v>
      </c>
      <c r="X14" s="6" t="s">
        <v>30</v>
      </c>
      <c r="Y14" s="6" t="s">
        <v>30</v>
      </c>
      <c r="Z14" s="6" t="s">
        <v>27</v>
      </c>
      <c r="AA14" s="6" t="s">
        <v>30</v>
      </c>
      <c r="AB14" s="6" t="s">
        <v>28</v>
      </c>
      <c r="AC14" s="6" t="s">
        <v>30</v>
      </c>
      <c r="AD14" s="6" t="s">
        <v>28</v>
      </c>
      <c r="AE14" s="6" t="s">
        <v>28</v>
      </c>
      <c r="AF14" s="6" t="s">
        <v>30</v>
      </c>
      <c r="AG14" s="6" t="s">
        <v>30</v>
      </c>
      <c r="AH14" s="6" t="s">
        <v>27</v>
      </c>
      <c r="AI14" s="6" t="s">
        <v>30</v>
      </c>
      <c r="AJ14" s="6" t="s">
        <v>28</v>
      </c>
      <c r="AK14" s="6" t="s">
        <v>30</v>
      </c>
      <c r="AL14" s="6" t="s">
        <v>28</v>
      </c>
      <c r="AM14" s="6" t="s">
        <v>28</v>
      </c>
      <c r="AN14" s="6" t="s">
        <v>30</v>
      </c>
      <c r="AO14" s="6" t="s">
        <v>30</v>
      </c>
      <c r="AP14" s="6" t="s">
        <v>27</v>
      </c>
      <c r="AQ14" s="6" t="s">
        <v>30</v>
      </c>
      <c r="AR14" s="6" t="s">
        <v>28</v>
      </c>
      <c r="AS14" s="6" t="s">
        <v>30</v>
      </c>
      <c r="AT14" s="6" t="s">
        <v>28</v>
      </c>
      <c r="AU14" s="6" t="s">
        <v>28</v>
      </c>
      <c r="AV14" s="6" t="s">
        <v>30</v>
      </c>
      <c r="AW14" s="6" t="s">
        <v>30</v>
      </c>
      <c r="AX14" s="6" t="s">
        <v>27</v>
      </c>
      <c r="AY14" s="6" t="s">
        <v>30</v>
      </c>
      <c r="AZ14" s="6" t="s">
        <v>28</v>
      </c>
      <c r="BA14" s="6" t="s">
        <v>30</v>
      </c>
      <c r="BB14" s="6" t="s">
        <v>28</v>
      </c>
      <c r="BC14" s="6" t="s">
        <v>28</v>
      </c>
      <c r="BD14" s="6" t="s">
        <v>30</v>
      </c>
      <c r="BE14" s="6" t="s">
        <v>30</v>
      </c>
      <c r="BF14" s="6" t="s">
        <v>27</v>
      </c>
      <c r="BG14" s="6" t="s">
        <v>30</v>
      </c>
      <c r="BH14" s="6" t="s">
        <v>28</v>
      </c>
      <c r="BI14" s="6" t="s">
        <v>30</v>
      </c>
      <c r="BJ14" s="6" t="s">
        <v>28</v>
      </c>
      <c r="BK14" s="6" t="s">
        <v>28</v>
      </c>
      <c r="BL14" s="6" t="s">
        <v>30</v>
      </c>
      <c r="BM14" s="6" t="s">
        <v>30</v>
      </c>
      <c r="BN14" s="6" t="s">
        <v>27</v>
      </c>
      <c r="BO14" s="6" t="s">
        <v>30</v>
      </c>
      <c r="BP14" s="6" t="s">
        <v>28</v>
      </c>
      <c r="BQ14" s="6" t="s">
        <v>30</v>
      </c>
    </row>
    <row r="15" spans="1:69" ht="15.75" x14ac:dyDescent="0.25">
      <c r="A15" t="s">
        <v>168</v>
      </c>
      <c r="E15" s="7" t="s">
        <v>122</v>
      </c>
      <c r="F15" s="6" t="s">
        <v>30</v>
      </c>
      <c r="G15" s="6" t="s">
        <v>28</v>
      </c>
      <c r="H15" s="6" t="s">
        <v>28</v>
      </c>
      <c r="I15" s="6" t="s">
        <v>28</v>
      </c>
      <c r="J15" s="6" t="s">
        <v>30</v>
      </c>
      <c r="K15" s="6" t="s">
        <v>27</v>
      </c>
      <c r="L15" s="6" t="s">
        <v>30</v>
      </c>
      <c r="M15" s="6" t="s">
        <v>27</v>
      </c>
      <c r="N15" s="6" t="s">
        <v>27</v>
      </c>
      <c r="O15" s="6" t="s">
        <v>30</v>
      </c>
      <c r="P15" s="6" t="s">
        <v>28</v>
      </c>
      <c r="Q15" s="6" t="s">
        <v>28</v>
      </c>
      <c r="R15" s="6" t="s">
        <v>28</v>
      </c>
      <c r="S15" s="6" t="s">
        <v>30</v>
      </c>
      <c r="T15" s="6" t="s">
        <v>28</v>
      </c>
      <c r="U15" s="6" t="s">
        <v>30</v>
      </c>
      <c r="V15" s="6" t="s">
        <v>30</v>
      </c>
      <c r="W15" s="6" t="s">
        <v>28</v>
      </c>
      <c r="X15" s="6" t="s">
        <v>28</v>
      </c>
      <c r="Y15" s="6" t="s">
        <v>28</v>
      </c>
      <c r="Z15" s="6" t="s">
        <v>30</v>
      </c>
      <c r="AA15" s="6" t="s">
        <v>27</v>
      </c>
      <c r="AB15" s="6" t="s">
        <v>30</v>
      </c>
      <c r="AC15" s="6" t="s">
        <v>27</v>
      </c>
      <c r="AD15" s="6" t="s">
        <v>30</v>
      </c>
      <c r="AE15" s="6" t="s">
        <v>28</v>
      </c>
      <c r="AF15" s="6" t="s">
        <v>28</v>
      </c>
      <c r="AG15" s="6" t="s">
        <v>28</v>
      </c>
      <c r="AH15" s="6" t="s">
        <v>30</v>
      </c>
      <c r="AI15" s="6" t="s">
        <v>27</v>
      </c>
      <c r="AJ15" s="6" t="s">
        <v>30</v>
      </c>
      <c r="AK15" s="6" t="s">
        <v>27</v>
      </c>
      <c r="AL15" s="6" t="s">
        <v>30</v>
      </c>
      <c r="AM15" s="6" t="s">
        <v>28</v>
      </c>
      <c r="AN15" s="6" t="s">
        <v>28</v>
      </c>
      <c r="AO15" s="6" t="s">
        <v>28</v>
      </c>
      <c r="AP15" s="6" t="s">
        <v>30</v>
      </c>
      <c r="AQ15" s="6" t="s">
        <v>27</v>
      </c>
      <c r="AR15" s="6" t="s">
        <v>30</v>
      </c>
      <c r="AS15" s="6" t="s">
        <v>27</v>
      </c>
      <c r="AT15" s="6" t="s">
        <v>30</v>
      </c>
      <c r="AU15" s="6" t="s">
        <v>28</v>
      </c>
      <c r="AV15" s="6" t="s">
        <v>28</v>
      </c>
      <c r="AW15" s="6" t="s">
        <v>28</v>
      </c>
      <c r="AX15" s="6" t="s">
        <v>30</v>
      </c>
      <c r="AY15" s="6" t="s">
        <v>27</v>
      </c>
      <c r="AZ15" s="6" t="s">
        <v>30</v>
      </c>
      <c r="BA15" s="6" t="s">
        <v>27</v>
      </c>
      <c r="BB15" s="6" t="s">
        <v>30</v>
      </c>
      <c r="BC15" s="6" t="s">
        <v>28</v>
      </c>
      <c r="BD15" s="6" t="s">
        <v>28</v>
      </c>
      <c r="BE15" s="6" t="s">
        <v>28</v>
      </c>
      <c r="BF15" s="6" t="s">
        <v>30</v>
      </c>
      <c r="BG15" s="6" t="s">
        <v>27</v>
      </c>
      <c r="BH15" s="6" t="s">
        <v>30</v>
      </c>
      <c r="BI15" s="6" t="s">
        <v>27</v>
      </c>
      <c r="BJ15" s="6" t="s">
        <v>30</v>
      </c>
      <c r="BK15" s="6" t="s">
        <v>28</v>
      </c>
      <c r="BL15" s="6" t="s">
        <v>28</v>
      </c>
      <c r="BM15" s="6" t="s">
        <v>28</v>
      </c>
      <c r="BN15" s="6" t="s">
        <v>30</v>
      </c>
      <c r="BO15" s="6" t="s">
        <v>27</v>
      </c>
      <c r="BP15" s="6" t="s">
        <v>30</v>
      </c>
      <c r="BQ15" s="6" t="s">
        <v>27</v>
      </c>
    </row>
    <row r="16" spans="1:69" ht="15.75" x14ac:dyDescent="0.25">
      <c r="A16" t="s">
        <v>169</v>
      </c>
      <c r="E16" s="7" t="s">
        <v>123</v>
      </c>
      <c r="F16" s="6" t="s">
        <v>28</v>
      </c>
      <c r="G16" s="6" t="s">
        <v>27</v>
      </c>
      <c r="H16" s="6" t="s">
        <v>28</v>
      </c>
      <c r="I16" s="6" t="s">
        <v>30</v>
      </c>
      <c r="J16" s="6" t="s">
        <v>28</v>
      </c>
      <c r="K16" s="6" t="s">
        <v>28</v>
      </c>
      <c r="L16" s="6" t="s">
        <v>30</v>
      </c>
      <c r="M16" s="6" t="s">
        <v>27</v>
      </c>
      <c r="N16" s="6" t="s">
        <v>28</v>
      </c>
      <c r="O16" s="6" t="s">
        <v>28</v>
      </c>
      <c r="P16" s="6" t="s">
        <v>27</v>
      </c>
      <c r="Q16" s="6" t="s">
        <v>28</v>
      </c>
      <c r="R16" s="6" t="s">
        <v>28</v>
      </c>
      <c r="S16" s="6" t="s">
        <v>30</v>
      </c>
      <c r="T16" s="6" t="s">
        <v>30</v>
      </c>
      <c r="U16" s="6" t="s">
        <v>28</v>
      </c>
      <c r="V16" s="6" t="s">
        <v>27</v>
      </c>
      <c r="W16" s="6" t="s">
        <v>27</v>
      </c>
      <c r="X16" s="6" t="s">
        <v>28</v>
      </c>
      <c r="Y16" s="6" t="s">
        <v>30</v>
      </c>
      <c r="Z16" s="6" t="s">
        <v>28</v>
      </c>
      <c r="AA16" s="6" t="s">
        <v>28</v>
      </c>
      <c r="AB16" s="6" t="s">
        <v>30</v>
      </c>
      <c r="AC16" s="6" t="s">
        <v>27</v>
      </c>
      <c r="AD16" s="6" t="s">
        <v>27</v>
      </c>
      <c r="AE16" s="6" t="s">
        <v>27</v>
      </c>
      <c r="AF16" s="6" t="s">
        <v>28</v>
      </c>
      <c r="AG16" s="6" t="s">
        <v>30</v>
      </c>
      <c r="AH16" s="6" t="s">
        <v>28</v>
      </c>
      <c r="AI16" s="6" t="s">
        <v>28</v>
      </c>
      <c r="AJ16" s="6" t="s">
        <v>30</v>
      </c>
      <c r="AK16" s="6" t="s">
        <v>27</v>
      </c>
      <c r="AL16" s="6" t="s">
        <v>27</v>
      </c>
      <c r="AM16" s="6" t="s">
        <v>27</v>
      </c>
      <c r="AN16" s="6" t="s">
        <v>28</v>
      </c>
      <c r="AO16" s="6" t="s">
        <v>30</v>
      </c>
      <c r="AP16" s="6" t="s">
        <v>28</v>
      </c>
      <c r="AQ16" s="6" t="s">
        <v>28</v>
      </c>
      <c r="AR16" s="6" t="s">
        <v>30</v>
      </c>
      <c r="AS16" s="6" t="s">
        <v>27</v>
      </c>
      <c r="AT16" s="6" t="s">
        <v>27</v>
      </c>
      <c r="AU16" s="6" t="s">
        <v>27</v>
      </c>
      <c r="AV16" s="6" t="s">
        <v>28</v>
      </c>
      <c r="AW16" s="6" t="s">
        <v>30</v>
      </c>
      <c r="AX16" s="6" t="s">
        <v>28</v>
      </c>
      <c r="AY16" s="6" t="s">
        <v>28</v>
      </c>
      <c r="AZ16" s="6" t="s">
        <v>30</v>
      </c>
      <c r="BA16" s="6" t="s">
        <v>27</v>
      </c>
      <c r="BB16" s="6" t="s">
        <v>27</v>
      </c>
      <c r="BC16" s="6" t="s">
        <v>27</v>
      </c>
      <c r="BD16" s="6" t="s">
        <v>28</v>
      </c>
      <c r="BE16" s="6" t="s">
        <v>30</v>
      </c>
      <c r="BF16" s="6" t="s">
        <v>28</v>
      </c>
      <c r="BG16" s="6" t="s">
        <v>28</v>
      </c>
      <c r="BH16" s="6" t="s">
        <v>30</v>
      </c>
      <c r="BI16" s="6" t="s">
        <v>27</v>
      </c>
      <c r="BJ16" s="6" t="s">
        <v>27</v>
      </c>
      <c r="BK16" s="6" t="s">
        <v>27</v>
      </c>
      <c r="BL16" s="6" t="s">
        <v>28</v>
      </c>
      <c r="BM16" s="6" t="s">
        <v>30</v>
      </c>
      <c r="BN16" s="6" t="s">
        <v>28</v>
      </c>
      <c r="BO16" s="6" t="s">
        <v>28</v>
      </c>
      <c r="BP16" s="6" t="s">
        <v>30</v>
      </c>
      <c r="BQ16" s="6" t="s">
        <v>27</v>
      </c>
    </row>
    <row r="17" spans="1:69" ht="15.75" x14ac:dyDescent="0.25">
      <c r="A17" t="s">
        <v>170</v>
      </c>
      <c r="E17" s="7" t="s">
        <v>124</v>
      </c>
      <c r="F17" s="6" t="s">
        <v>28</v>
      </c>
      <c r="G17" s="6" t="s">
        <v>30</v>
      </c>
      <c r="H17" s="6" t="s">
        <v>30</v>
      </c>
      <c r="I17" s="6" t="s">
        <v>28</v>
      </c>
      <c r="J17" s="6" t="s">
        <v>27</v>
      </c>
      <c r="K17" s="6" t="s">
        <v>30</v>
      </c>
      <c r="L17" s="6" t="s">
        <v>27</v>
      </c>
      <c r="M17" s="6" t="s">
        <v>30</v>
      </c>
      <c r="N17" s="6" t="s">
        <v>30</v>
      </c>
      <c r="O17" s="6" t="s">
        <v>28</v>
      </c>
      <c r="P17" s="6" t="s">
        <v>30</v>
      </c>
      <c r="Q17" s="6" t="s">
        <v>27</v>
      </c>
      <c r="R17" s="6" t="s">
        <v>30</v>
      </c>
      <c r="S17" s="6" t="s">
        <v>30</v>
      </c>
      <c r="T17" s="6" t="s">
        <v>27</v>
      </c>
      <c r="U17" s="6" t="s">
        <v>27</v>
      </c>
      <c r="V17" s="6" t="s">
        <v>28</v>
      </c>
      <c r="W17" s="6" t="s">
        <v>30</v>
      </c>
      <c r="X17" s="6" t="s">
        <v>30</v>
      </c>
      <c r="Y17" s="6" t="s">
        <v>28</v>
      </c>
      <c r="Z17" s="6" t="s">
        <v>27</v>
      </c>
      <c r="AA17" s="6" t="s">
        <v>30</v>
      </c>
      <c r="AB17" s="6" t="s">
        <v>27</v>
      </c>
      <c r="AC17" s="6" t="s">
        <v>30</v>
      </c>
      <c r="AD17" s="6" t="s">
        <v>28</v>
      </c>
      <c r="AE17" s="6" t="s">
        <v>30</v>
      </c>
      <c r="AF17" s="6" t="s">
        <v>30</v>
      </c>
      <c r="AG17" s="6" t="s">
        <v>28</v>
      </c>
      <c r="AH17" s="6" t="s">
        <v>27</v>
      </c>
      <c r="AI17" s="6" t="s">
        <v>30</v>
      </c>
      <c r="AJ17" s="6" t="s">
        <v>27</v>
      </c>
      <c r="AK17" s="6" t="s">
        <v>30</v>
      </c>
      <c r="AL17" s="6" t="s">
        <v>28</v>
      </c>
      <c r="AM17" s="6" t="s">
        <v>30</v>
      </c>
      <c r="AN17" s="6" t="s">
        <v>30</v>
      </c>
      <c r="AO17" s="6" t="s">
        <v>28</v>
      </c>
      <c r="AP17" s="6" t="s">
        <v>27</v>
      </c>
      <c r="AQ17" s="6" t="s">
        <v>30</v>
      </c>
      <c r="AR17" s="6" t="s">
        <v>27</v>
      </c>
      <c r="AS17" s="6" t="s">
        <v>30</v>
      </c>
      <c r="AT17" s="6" t="s">
        <v>28</v>
      </c>
      <c r="AU17" s="6" t="s">
        <v>30</v>
      </c>
      <c r="AV17" s="6" t="s">
        <v>30</v>
      </c>
      <c r="AW17" s="6" t="s">
        <v>28</v>
      </c>
      <c r="AX17" s="6" t="s">
        <v>27</v>
      </c>
      <c r="AY17" s="6" t="s">
        <v>30</v>
      </c>
      <c r="AZ17" s="6" t="s">
        <v>27</v>
      </c>
      <c r="BA17" s="6" t="s">
        <v>30</v>
      </c>
      <c r="BB17" s="6" t="s">
        <v>28</v>
      </c>
      <c r="BC17" s="6" t="s">
        <v>30</v>
      </c>
      <c r="BD17" s="6" t="s">
        <v>30</v>
      </c>
      <c r="BE17" s="6" t="s">
        <v>28</v>
      </c>
      <c r="BF17" s="6" t="s">
        <v>27</v>
      </c>
      <c r="BG17" s="6" t="s">
        <v>30</v>
      </c>
      <c r="BH17" s="6" t="s">
        <v>27</v>
      </c>
      <c r="BI17" s="6" t="s">
        <v>30</v>
      </c>
      <c r="BJ17" s="6" t="s">
        <v>28</v>
      </c>
      <c r="BK17" s="6" t="s">
        <v>30</v>
      </c>
      <c r="BL17" s="6" t="s">
        <v>30</v>
      </c>
      <c r="BM17" s="6" t="s">
        <v>28</v>
      </c>
      <c r="BN17" s="6" t="s">
        <v>27</v>
      </c>
      <c r="BO17" s="6" t="s">
        <v>30</v>
      </c>
      <c r="BP17" s="6" t="s">
        <v>27</v>
      </c>
      <c r="BQ17" s="6" t="s">
        <v>30</v>
      </c>
    </row>
    <row r="18" spans="1:69" ht="15.75" x14ac:dyDescent="0.25">
      <c r="A18" t="s">
        <v>171</v>
      </c>
      <c r="E18" s="7" t="s">
        <v>125</v>
      </c>
      <c r="F18" s="6" t="s">
        <v>27</v>
      </c>
      <c r="G18" s="6" t="s">
        <v>27</v>
      </c>
      <c r="H18" s="6" t="s">
        <v>27</v>
      </c>
      <c r="I18" s="6" t="s">
        <v>30</v>
      </c>
      <c r="J18" s="6" t="s">
        <v>28</v>
      </c>
      <c r="K18" s="6" t="s">
        <v>27</v>
      </c>
      <c r="L18" s="6" t="s">
        <v>28</v>
      </c>
      <c r="M18" s="6" t="s">
        <v>27</v>
      </c>
      <c r="N18" s="6" t="s">
        <v>30</v>
      </c>
      <c r="O18" s="6" t="s">
        <v>28</v>
      </c>
      <c r="P18" s="6" t="s">
        <v>27</v>
      </c>
      <c r="Q18" s="6" t="s">
        <v>27</v>
      </c>
      <c r="R18" s="6" t="s">
        <v>30</v>
      </c>
      <c r="S18" s="6" t="s">
        <v>27</v>
      </c>
      <c r="T18" s="6" t="s">
        <v>27</v>
      </c>
      <c r="U18" s="6" t="s">
        <v>30</v>
      </c>
      <c r="V18" s="6" t="s">
        <v>30</v>
      </c>
      <c r="W18" s="6" t="s">
        <v>27</v>
      </c>
      <c r="X18" s="6" t="s">
        <v>27</v>
      </c>
      <c r="Y18" s="6" t="s">
        <v>30</v>
      </c>
      <c r="Z18" s="6" t="s">
        <v>28</v>
      </c>
      <c r="AA18" s="6" t="s">
        <v>27</v>
      </c>
      <c r="AB18" s="6" t="s">
        <v>28</v>
      </c>
      <c r="AC18" s="6" t="s">
        <v>27</v>
      </c>
      <c r="AD18" s="6" t="s">
        <v>30</v>
      </c>
      <c r="AE18" s="6" t="s">
        <v>27</v>
      </c>
      <c r="AF18" s="6" t="s">
        <v>27</v>
      </c>
      <c r="AG18" s="6" t="s">
        <v>30</v>
      </c>
      <c r="AH18" s="6" t="s">
        <v>28</v>
      </c>
      <c r="AI18" s="6" t="s">
        <v>27</v>
      </c>
      <c r="AJ18" s="6" t="s">
        <v>28</v>
      </c>
      <c r="AK18" s="6" t="s">
        <v>27</v>
      </c>
      <c r="AL18" s="6" t="s">
        <v>30</v>
      </c>
      <c r="AM18" s="6" t="s">
        <v>27</v>
      </c>
      <c r="AN18" s="6" t="s">
        <v>27</v>
      </c>
      <c r="AO18" s="6" t="s">
        <v>30</v>
      </c>
      <c r="AP18" s="6" t="s">
        <v>28</v>
      </c>
      <c r="AQ18" s="6" t="s">
        <v>27</v>
      </c>
      <c r="AR18" s="6" t="s">
        <v>28</v>
      </c>
      <c r="AS18" s="6" t="s">
        <v>27</v>
      </c>
      <c r="AT18" s="6" t="s">
        <v>30</v>
      </c>
      <c r="AU18" s="6" t="s">
        <v>27</v>
      </c>
      <c r="AV18" s="6" t="s">
        <v>27</v>
      </c>
      <c r="AW18" s="6" t="s">
        <v>30</v>
      </c>
      <c r="AX18" s="6" t="s">
        <v>28</v>
      </c>
      <c r="AY18" s="6" t="s">
        <v>27</v>
      </c>
      <c r="AZ18" s="6" t="s">
        <v>28</v>
      </c>
      <c r="BA18" s="6" t="s">
        <v>27</v>
      </c>
      <c r="BB18" s="6" t="s">
        <v>30</v>
      </c>
      <c r="BC18" s="6" t="s">
        <v>27</v>
      </c>
      <c r="BD18" s="6" t="s">
        <v>27</v>
      </c>
      <c r="BE18" s="6" t="s">
        <v>30</v>
      </c>
      <c r="BF18" s="6" t="s">
        <v>28</v>
      </c>
      <c r="BG18" s="6" t="s">
        <v>27</v>
      </c>
      <c r="BH18" s="6" t="s">
        <v>28</v>
      </c>
      <c r="BI18" s="6" t="s">
        <v>27</v>
      </c>
      <c r="BJ18" s="6" t="s">
        <v>30</v>
      </c>
      <c r="BK18" s="6" t="s">
        <v>27</v>
      </c>
      <c r="BL18" s="6" t="s">
        <v>27</v>
      </c>
      <c r="BM18" s="6" t="s">
        <v>30</v>
      </c>
      <c r="BN18" s="6" t="s">
        <v>28</v>
      </c>
      <c r="BO18" s="6" t="s">
        <v>27</v>
      </c>
      <c r="BP18" s="6" t="s">
        <v>28</v>
      </c>
      <c r="BQ18" s="6" t="s">
        <v>27</v>
      </c>
    </row>
    <row r="19" spans="1:69" ht="15.75" x14ac:dyDescent="0.25">
      <c r="A19" t="s">
        <v>172</v>
      </c>
      <c r="E19" s="8" t="s">
        <v>126</v>
      </c>
      <c r="F19" s="6" t="s">
        <v>28</v>
      </c>
      <c r="G19" s="6" t="s">
        <v>27</v>
      </c>
      <c r="H19" s="6" t="s">
        <v>27</v>
      </c>
      <c r="I19" s="6" t="s">
        <v>28</v>
      </c>
      <c r="J19" s="6" t="s">
        <v>28</v>
      </c>
      <c r="K19" s="6" t="s">
        <v>27</v>
      </c>
      <c r="L19" s="6" t="s">
        <v>30</v>
      </c>
      <c r="M19" s="6" t="s">
        <v>27</v>
      </c>
      <c r="N19" s="6" t="s">
        <v>27</v>
      </c>
      <c r="O19" s="6" t="s">
        <v>28</v>
      </c>
      <c r="P19" s="6" t="s">
        <v>28</v>
      </c>
      <c r="Q19" s="6" t="s">
        <v>27</v>
      </c>
      <c r="R19" s="6" t="s">
        <v>28</v>
      </c>
      <c r="S19" s="6" t="s">
        <v>28</v>
      </c>
      <c r="T19" s="6" t="s">
        <v>28</v>
      </c>
      <c r="U19" s="6" t="s">
        <v>27</v>
      </c>
      <c r="V19" s="6" t="s">
        <v>27</v>
      </c>
      <c r="W19" s="6" t="s">
        <v>27</v>
      </c>
      <c r="X19" s="6" t="s">
        <v>27</v>
      </c>
      <c r="Y19" s="6" t="s">
        <v>28</v>
      </c>
      <c r="Z19" s="6" t="s">
        <v>28</v>
      </c>
      <c r="AA19" s="6" t="s">
        <v>27</v>
      </c>
      <c r="AB19" s="6" t="s">
        <v>30</v>
      </c>
      <c r="AC19" s="6" t="s">
        <v>27</v>
      </c>
      <c r="AD19" s="6" t="s">
        <v>27</v>
      </c>
      <c r="AE19" s="6" t="s">
        <v>27</v>
      </c>
      <c r="AF19" s="6" t="s">
        <v>27</v>
      </c>
      <c r="AG19" s="6" t="s">
        <v>28</v>
      </c>
      <c r="AH19" s="6" t="s">
        <v>28</v>
      </c>
      <c r="AI19" s="6" t="s">
        <v>27</v>
      </c>
      <c r="AJ19" s="6" t="s">
        <v>30</v>
      </c>
      <c r="AK19" s="6" t="s">
        <v>27</v>
      </c>
      <c r="AL19" s="6" t="s">
        <v>27</v>
      </c>
      <c r="AM19" s="6" t="s">
        <v>27</v>
      </c>
      <c r="AN19" s="6" t="s">
        <v>27</v>
      </c>
      <c r="AO19" s="6" t="s">
        <v>28</v>
      </c>
      <c r="AP19" s="6" t="s">
        <v>28</v>
      </c>
      <c r="AQ19" s="6" t="s">
        <v>27</v>
      </c>
      <c r="AR19" s="6" t="s">
        <v>30</v>
      </c>
      <c r="AS19" s="6" t="s">
        <v>27</v>
      </c>
      <c r="AT19" s="6" t="s">
        <v>27</v>
      </c>
      <c r="AU19" s="6" t="s">
        <v>27</v>
      </c>
      <c r="AV19" s="6" t="s">
        <v>27</v>
      </c>
      <c r="AW19" s="6" t="s">
        <v>28</v>
      </c>
      <c r="AX19" s="6" t="s">
        <v>28</v>
      </c>
      <c r="AY19" s="6" t="s">
        <v>27</v>
      </c>
      <c r="AZ19" s="6" t="s">
        <v>30</v>
      </c>
      <c r="BA19" s="6" t="s">
        <v>27</v>
      </c>
      <c r="BB19" s="6" t="s">
        <v>27</v>
      </c>
      <c r="BC19" s="6" t="s">
        <v>27</v>
      </c>
      <c r="BD19" s="6" t="s">
        <v>27</v>
      </c>
      <c r="BE19" s="6" t="s">
        <v>28</v>
      </c>
      <c r="BF19" s="6" t="s">
        <v>28</v>
      </c>
      <c r="BG19" s="6" t="s">
        <v>27</v>
      </c>
      <c r="BH19" s="6" t="s">
        <v>30</v>
      </c>
      <c r="BI19" s="6" t="s">
        <v>27</v>
      </c>
      <c r="BJ19" s="6" t="s">
        <v>27</v>
      </c>
      <c r="BK19" s="6" t="s">
        <v>27</v>
      </c>
      <c r="BL19" s="6" t="s">
        <v>27</v>
      </c>
      <c r="BM19" s="6" t="s">
        <v>28</v>
      </c>
      <c r="BN19" s="6" t="s">
        <v>28</v>
      </c>
      <c r="BO19" s="6" t="s">
        <v>27</v>
      </c>
      <c r="BP19" s="6" t="s">
        <v>30</v>
      </c>
      <c r="BQ19" s="6" t="s">
        <v>27</v>
      </c>
    </row>
    <row r="20" spans="1:69" ht="15.75" x14ac:dyDescent="0.25">
      <c r="A20" t="s">
        <v>173</v>
      </c>
      <c r="E20" s="8" t="s">
        <v>138</v>
      </c>
      <c r="F20" s="6"/>
      <c r="G20" s="6"/>
      <c r="H20" s="6"/>
      <c r="I20" s="6"/>
      <c r="J20" s="6"/>
      <c r="K20" s="6"/>
      <c r="L20" s="6"/>
      <c r="M20" s="6"/>
      <c r="N20" s="6"/>
      <c r="O20" s="6"/>
      <c r="P20" s="6"/>
      <c r="Q20" s="6"/>
      <c r="R20" s="6"/>
      <c r="S20" s="6"/>
      <c r="T20" s="6"/>
      <c r="U20" s="6"/>
      <c r="V20" s="6"/>
      <c r="W20" s="6"/>
      <c r="X20" s="6"/>
      <c r="Y20" s="6"/>
      <c r="Z20" s="6"/>
      <c r="AA20" s="6"/>
      <c r="AB20" s="6"/>
      <c r="AC20" s="6"/>
      <c r="AD20" s="6" t="s">
        <v>27</v>
      </c>
      <c r="AE20" s="6" t="s">
        <v>27</v>
      </c>
      <c r="AF20" s="6" t="s">
        <v>27</v>
      </c>
      <c r="AG20" s="6" t="s">
        <v>28</v>
      </c>
      <c r="AH20" s="6" t="s">
        <v>28</v>
      </c>
      <c r="AI20" s="6" t="s">
        <v>27</v>
      </c>
      <c r="AJ20" s="6" t="s">
        <v>30</v>
      </c>
      <c r="AK20" s="6" t="s">
        <v>27</v>
      </c>
      <c r="AL20" s="6" t="s">
        <v>27</v>
      </c>
      <c r="AM20" s="6" t="s">
        <v>27</v>
      </c>
      <c r="AN20" s="6" t="s">
        <v>27</v>
      </c>
      <c r="AO20" s="6" t="s">
        <v>28</v>
      </c>
      <c r="AP20" s="6" t="s">
        <v>28</v>
      </c>
      <c r="AQ20" s="6" t="s">
        <v>27</v>
      </c>
      <c r="AR20" s="6" t="s">
        <v>30</v>
      </c>
      <c r="AS20" s="6" t="s">
        <v>27</v>
      </c>
      <c r="AT20" s="6" t="s">
        <v>27</v>
      </c>
      <c r="AU20" s="6" t="s">
        <v>27</v>
      </c>
      <c r="AV20" s="6" t="s">
        <v>27</v>
      </c>
      <c r="AW20" s="6" t="s">
        <v>28</v>
      </c>
      <c r="AX20" s="6" t="s">
        <v>28</v>
      </c>
      <c r="AY20" s="6" t="s">
        <v>27</v>
      </c>
      <c r="AZ20" s="6" t="s">
        <v>30</v>
      </c>
      <c r="BA20" s="6" t="s">
        <v>27</v>
      </c>
      <c r="BB20" s="6" t="s">
        <v>27</v>
      </c>
      <c r="BC20" s="6" t="s">
        <v>27</v>
      </c>
      <c r="BD20" s="6" t="s">
        <v>27</v>
      </c>
      <c r="BE20" s="6" t="s">
        <v>28</v>
      </c>
      <c r="BF20" s="6" t="s">
        <v>28</v>
      </c>
      <c r="BG20" s="6" t="s">
        <v>27</v>
      </c>
      <c r="BH20" s="6" t="s">
        <v>30</v>
      </c>
      <c r="BI20" s="6" t="s">
        <v>27</v>
      </c>
      <c r="BJ20" s="6" t="s">
        <v>27</v>
      </c>
      <c r="BK20" s="6" t="s">
        <v>27</v>
      </c>
      <c r="BL20" s="6" t="s">
        <v>27</v>
      </c>
      <c r="BM20" s="6" t="s">
        <v>28</v>
      </c>
      <c r="BN20" s="6" t="s">
        <v>28</v>
      </c>
      <c r="BO20" s="6" t="s">
        <v>27</v>
      </c>
      <c r="BP20" s="6" t="s">
        <v>30</v>
      </c>
      <c r="BQ20" s="6" t="s">
        <v>27</v>
      </c>
    </row>
    <row r="21" spans="1:69" ht="15.75" x14ac:dyDescent="0.25">
      <c r="A21" t="s">
        <v>182</v>
      </c>
      <c r="E21" s="8" t="s">
        <v>139</v>
      </c>
      <c r="F21" s="6"/>
      <c r="G21" s="6"/>
      <c r="H21" s="6"/>
      <c r="I21" s="6"/>
      <c r="J21" s="6"/>
      <c r="K21" s="6"/>
      <c r="L21" s="6"/>
      <c r="M21" s="6"/>
      <c r="N21" s="6"/>
      <c r="O21" s="6"/>
      <c r="P21" s="6"/>
      <c r="Q21" s="6"/>
      <c r="R21" s="6"/>
      <c r="S21" s="6"/>
      <c r="T21" s="6"/>
      <c r="U21" s="6"/>
      <c r="V21" s="6"/>
      <c r="W21" s="6"/>
      <c r="X21" s="6"/>
      <c r="Y21" s="6"/>
      <c r="Z21" s="6"/>
      <c r="AA21" s="6"/>
      <c r="AB21" s="6"/>
      <c r="AC21" s="6"/>
      <c r="AD21" s="6" t="s">
        <v>27</v>
      </c>
      <c r="AE21" s="6" t="s">
        <v>27</v>
      </c>
      <c r="AF21" s="6" t="s">
        <v>27</v>
      </c>
      <c r="AG21" s="6" t="s">
        <v>28</v>
      </c>
      <c r="AH21" s="6" t="s">
        <v>28</v>
      </c>
      <c r="AI21" s="6" t="s">
        <v>27</v>
      </c>
      <c r="AJ21" s="6" t="s">
        <v>30</v>
      </c>
      <c r="AK21" s="6" t="s">
        <v>27</v>
      </c>
      <c r="AL21" s="6" t="s">
        <v>27</v>
      </c>
      <c r="AM21" s="6" t="s">
        <v>27</v>
      </c>
      <c r="AN21" s="6" t="s">
        <v>27</v>
      </c>
      <c r="AO21" s="6" t="s">
        <v>28</v>
      </c>
      <c r="AP21" s="6" t="s">
        <v>28</v>
      </c>
      <c r="AQ21" s="6" t="s">
        <v>27</v>
      </c>
      <c r="AR21" s="6" t="s">
        <v>30</v>
      </c>
      <c r="AS21" s="6" t="s">
        <v>27</v>
      </c>
      <c r="AT21" s="6" t="s">
        <v>27</v>
      </c>
      <c r="AU21" s="6" t="s">
        <v>27</v>
      </c>
      <c r="AV21" s="6" t="s">
        <v>27</v>
      </c>
      <c r="AW21" s="6" t="s">
        <v>28</v>
      </c>
      <c r="AX21" s="6" t="s">
        <v>28</v>
      </c>
      <c r="AY21" s="6" t="s">
        <v>27</v>
      </c>
      <c r="AZ21" s="6" t="s">
        <v>30</v>
      </c>
      <c r="BA21" s="6" t="s">
        <v>27</v>
      </c>
      <c r="BB21" s="6" t="s">
        <v>27</v>
      </c>
      <c r="BC21" s="6" t="s">
        <v>27</v>
      </c>
      <c r="BD21" s="6" t="s">
        <v>27</v>
      </c>
      <c r="BE21" s="6" t="s">
        <v>28</v>
      </c>
      <c r="BF21" s="6" t="s">
        <v>28</v>
      </c>
      <c r="BG21" s="6" t="s">
        <v>27</v>
      </c>
      <c r="BH21" s="6" t="s">
        <v>30</v>
      </c>
      <c r="BI21" s="6" t="s">
        <v>27</v>
      </c>
      <c r="BJ21" s="6" t="s">
        <v>27</v>
      </c>
      <c r="BK21" s="6" t="s">
        <v>27</v>
      </c>
      <c r="BL21" s="6" t="s">
        <v>27</v>
      </c>
      <c r="BM21" s="6" t="s">
        <v>28</v>
      </c>
      <c r="BN21" s="6" t="s">
        <v>28</v>
      </c>
      <c r="BO21" s="6" t="s">
        <v>27</v>
      </c>
      <c r="BP21" s="6" t="s">
        <v>30</v>
      </c>
      <c r="BQ21" s="6" t="s">
        <v>27</v>
      </c>
    </row>
    <row r="22" spans="1:69" ht="15.75" x14ac:dyDescent="0.25">
      <c r="A22" t="s">
        <v>183</v>
      </c>
      <c r="E22" s="8" t="s">
        <v>140</v>
      </c>
      <c r="F22" s="6"/>
      <c r="G22" s="6"/>
      <c r="H22" s="6"/>
      <c r="I22" s="6"/>
      <c r="J22" s="6"/>
      <c r="K22" s="6"/>
      <c r="L22" s="6"/>
      <c r="M22" s="6"/>
      <c r="N22" s="6"/>
      <c r="O22" s="6"/>
      <c r="P22" s="6"/>
      <c r="Q22" s="6"/>
      <c r="R22" s="6"/>
      <c r="S22" s="6"/>
      <c r="T22" s="6"/>
      <c r="U22" s="6"/>
      <c r="V22" s="6"/>
      <c r="W22" s="6"/>
      <c r="X22" s="6"/>
      <c r="Y22" s="6"/>
      <c r="Z22" s="6"/>
      <c r="AA22" s="6"/>
      <c r="AB22" s="6"/>
      <c r="AC22" s="6"/>
      <c r="AD22" s="6" t="s">
        <v>27</v>
      </c>
      <c r="AE22" s="6" t="s">
        <v>27</v>
      </c>
      <c r="AF22" s="6" t="s">
        <v>27</v>
      </c>
      <c r="AG22" s="6" t="s">
        <v>28</v>
      </c>
      <c r="AH22" s="6" t="s">
        <v>28</v>
      </c>
      <c r="AI22" s="6" t="s">
        <v>27</v>
      </c>
      <c r="AJ22" s="6" t="s">
        <v>30</v>
      </c>
      <c r="AK22" s="6" t="s">
        <v>27</v>
      </c>
      <c r="AL22" s="6" t="s">
        <v>27</v>
      </c>
      <c r="AM22" s="6" t="s">
        <v>27</v>
      </c>
      <c r="AN22" s="6" t="s">
        <v>27</v>
      </c>
      <c r="AO22" s="6" t="s">
        <v>28</v>
      </c>
      <c r="AP22" s="6" t="s">
        <v>28</v>
      </c>
      <c r="AQ22" s="6" t="s">
        <v>27</v>
      </c>
      <c r="AR22" s="6" t="s">
        <v>30</v>
      </c>
      <c r="AS22" s="6" t="s">
        <v>27</v>
      </c>
      <c r="AT22" s="6" t="s">
        <v>27</v>
      </c>
      <c r="AU22" s="6" t="s">
        <v>27</v>
      </c>
      <c r="AV22" s="6" t="s">
        <v>27</v>
      </c>
      <c r="AW22" s="6" t="s">
        <v>28</v>
      </c>
      <c r="AX22" s="6" t="s">
        <v>28</v>
      </c>
      <c r="AY22" s="6" t="s">
        <v>27</v>
      </c>
      <c r="AZ22" s="6" t="s">
        <v>30</v>
      </c>
      <c r="BA22" s="6" t="s">
        <v>27</v>
      </c>
      <c r="BB22" s="6" t="s">
        <v>27</v>
      </c>
      <c r="BC22" s="6" t="s">
        <v>27</v>
      </c>
      <c r="BD22" s="6" t="s">
        <v>27</v>
      </c>
      <c r="BE22" s="6" t="s">
        <v>28</v>
      </c>
      <c r="BF22" s="6" t="s">
        <v>28</v>
      </c>
      <c r="BG22" s="6" t="s">
        <v>27</v>
      </c>
      <c r="BH22" s="6" t="s">
        <v>30</v>
      </c>
      <c r="BI22" s="6" t="s">
        <v>27</v>
      </c>
      <c r="BJ22" s="6" t="s">
        <v>27</v>
      </c>
      <c r="BK22" s="6" t="s">
        <v>27</v>
      </c>
      <c r="BL22" s="6" t="s">
        <v>27</v>
      </c>
      <c r="BM22" s="6" t="s">
        <v>28</v>
      </c>
      <c r="BN22" s="6" t="s">
        <v>28</v>
      </c>
      <c r="BO22" s="6" t="s">
        <v>27</v>
      </c>
      <c r="BP22" s="6" t="s">
        <v>30</v>
      </c>
      <c r="BQ22" s="6" t="s">
        <v>27</v>
      </c>
    </row>
    <row r="23" spans="1:69" ht="15.75" x14ac:dyDescent="0.25">
      <c r="A23" t="s">
        <v>184</v>
      </c>
      <c r="E23" s="8" t="s">
        <v>141</v>
      </c>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t="s">
        <v>27</v>
      </c>
      <c r="BC23" s="6" t="s">
        <v>27</v>
      </c>
      <c r="BD23" s="6" t="s">
        <v>27</v>
      </c>
      <c r="BE23" s="6" t="s">
        <v>28</v>
      </c>
      <c r="BF23" s="6" t="s">
        <v>28</v>
      </c>
      <c r="BG23" s="6" t="s">
        <v>27</v>
      </c>
      <c r="BH23" s="6" t="s">
        <v>30</v>
      </c>
      <c r="BI23" s="6" t="s">
        <v>27</v>
      </c>
      <c r="BJ23" s="6" t="s">
        <v>27</v>
      </c>
      <c r="BK23" s="6" t="s">
        <v>27</v>
      </c>
      <c r="BL23" s="6" t="s">
        <v>27</v>
      </c>
      <c r="BM23" s="6" t="s">
        <v>28</v>
      </c>
      <c r="BN23" s="6" t="s">
        <v>28</v>
      </c>
      <c r="BO23" s="6" t="s">
        <v>27</v>
      </c>
      <c r="BP23" s="6" t="s">
        <v>30</v>
      </c>
      <c r="BQ23" s="6" t="s">
        <v>27</v>
      </c>
    </row>
    <row r="24" spans="1:69" x14ac:dyDescent="0.2">
      <c r="A24" t="s">
        <v>185</v>
      </c>
    </row>
    <row r="25" spans="1:69" x14ac:dyDescent="0.2">
      <c r="A25" t="s">
        <v>186</v>
      </c>
    </row>
    <row r="26" spans="1:69" x14ac:dyDescent="0.2">
      <c r="A26" t="s">
        <v>187</v>
      </c>
    </row>
    <row r="29" spans="1:69" x14ac:dyDescent="0.2">
      <c r="I29" s="1"/>
    </row>
  </sheetData>
  <mergeCells count="1">
    <mergeCell ref="E2:BQ3"/>
  </mergeCells>
  <phoneticPr fontId="7" type="noConversion"/>
  <pageMargins left="0.39374999999999999" right="0.39374999999999999" top="0.39374999999999999" bottom="0.39374999999999999" header="0.51180555555555496" footer="0.51180555555555496"/>
  <pageSetup paperSize="9" orientation="landscape" horizontalDpi="300" verticalDpi="300" r:id="rId1"/>
  <drawing r:id="rId2"/>
  <tableParts count="3">
    <tablePart r:id="rId3"/>
    <tablePart r:id="rId4"/>
    <tablePart r:id="rId5"/>
  </tableParts>
</worksheet>
</file>

<file path=docProps/app.xml><?xml version="1.0" encoding="utf-8"?>
<Properties xmlns="http://schemas.openxmlformats.org/officeDocument/2006/extended-properties" xmlns:vt="http://schemas.openxmlformats.org/officeDocument/2006/docPropsVTypes">
  <Template/>
  <TotalTime>457</TotalTime>
  <Application>Microsoft Excel</Application>
  <DocSecurity>0</DocSecurity>
  <ScaleCrop>false</ScaleCrop>
  <HeadingPairs>
    <vt:vector size="4" baseType="variant">
      <vt:variant>
        <vt:lpstr>Feuilles de calcul</vt:lpstr>
      </vt:variant>
      <vt:variant>
        <vt:i4>12</vt:i4>
      </vt:variant>
      <vt:variant>
        <vt:lpstr>Plages nommées</vt:lpstr>
      </vt:variant>
      <vt:variant>
        <vt:i4>603</vt:i4>
      </vt:variant>
    </vt:vector>
  </HeadingPairs>
  <TitlesOfParts>
    <vt:vector size="615" baseType="lpstr">
      <vt:lpstr>Formulaire de réponse</vt:lpstr>
      <vt:lpstr>test macro</vt:lpstr>
      <vt:lpstr>série Rose</vt:lpstr>
      <vt:lpstr>série Rouge</vt:lpstr>
      <vt:lpstr>série Orange</vt:lpstr>
      <vt:lpstr>série Jaune</vt:lpstr>
      <vt:lpstr>série Violet</vt:lpstr>
      <vt:lpstr>série Bleu</vt:lpstr>
      <vt:lpstr>série Gris</vt:lpstr>
      <vt:lpstr>série Vert</vt:lpstr>
      <vt:lpstr>Récapitulatif de la classe</vt:lpstr>
      <vt:lpstr>Paramètres</vt:lpstr>
      <vt:lpstr>'série Bleu'!Bleu_1_réponses</vt:lpstr>
      <vt:lpstr>'série Gris'!Bleu_1_réponses</vt:lpstr>
      <vt:lpstr>'série Jaune'!Bleu_1_réponses</vt:lpstr>
      <vt:lpstr>'série Orange'!Bleu_1_réponses</vt:lpstr>
      <vt:lpstr>'série Rouge'!Bleu_1_réponses</vt:lpstr>
      <vt:lpstr>'série Vert'!Bleu_1_réponses</vt:lpstr>
      <vt:lpstr>'série Violet'!Bleu_1_réponses</vt:lpstr>
      <vt:lpstr>'test macro'!Bleu_1_réponses</vt:lpstr>
      <vt:lpstr>Bleu_1_réponses</vt:lpstr>
      <vt:lpstr>'série Bleu'!Bleu_2_réponses</vt:lpstr>
      <vt:lpstr>'série Gris'!Bleu_2_réponses</vt:lpstr>
      <vt:lpstr>'série Jaune'!Bleu_2_réponses</vt:lpstr>
      <vt:lpstr>'série Orange'!Bleu_2_réponses</vt:lpstr>
      <vt:lpstr>'série Rouge'!Bleu_2_réponses</vt:lpstr>
      <vt:lpstr>'série Vert'!Bleu_2_réponses</vt:lpstr>
      <vt:lpstr>'série Violet'!Bleu_2_réponses</vt:lpstr>
      <vt:lpstr>'test macro'!Bleu_2_réponses</vt:lpstr>
      <vt:lpstr>Bleu_2_réponses</vt:lpstr>
      <vt:lpstr>'série Bleu'!Bleu_3_réponses</vt:lpstr>
      <vt:lpstr>'série Gris'!Bleu_3_réponses</vt:lpstr>
      <vt:lpstr>'série Jaune'!Bleu_3_réponses</vt:lpstr>
      <vt:lpstr>'série Orange'!Bleu_3_réponses</vt:lpstr>
      <vt:lpstr>'série Rouge'!Bleu_3_réponses</vt:lpstr>
      <vt:lpstr>'série Vert'!Bleu_3_réponses</vt:lpstr>
      <vt:lpstr>'série Violet'!Bleu_3_réponses</vt:lpstr>
      <vt:lpstr>'test macro'!Bleu_3_réponses</vt:lpstr>
      <vt:lpstr>Bleu_3_réponses</vt:lpstr>
      <vt:lpstr>'série Bleu'!Bleu_4_réponses</vt:lpstr>
      <vt:lpstr>'série Gris'!Bleu_4_réponses</vt:lpstr>
      <vt:lpstr>'série Jaune'!Bleu_4_réponses</vt:lpstr>
      <vt:lpstr>'série Orange'!Bleu_4_réponses</vt:lpstr>
      <vt:lpstr>'série Rouge'!Bleu_4_réponses</vt:lpstr>
      <vt:lpstr>'série Vert'!Bleu_4_réponses</vt:lpstr>
      <vt:lpstr>'série Violet'!Bleu_4_réponses</vt:lpstr>
      <vt:lpstr>'test macro'!Bleu_4_réponses</vt:lpstr>
      <vt:lpstr>Bleu_4_réponses</vt:lpstr>
      <vt:lpstr>'série Bleu'!Bleu_5_réponses</vt:lpstr>
      <vt:lpstr>'série Gris'!Bleu_5_réponses</vt:lpstr>
      <vt:lpstr>'série Jaune'!Bleu_5_réponses</vt:lpstr>
      <vt:lpstr>'série Orange'!Bleu_5_réponses</vt:lpstr>
      <vt:lpstr>'série Rouge'!Bleu_5_réponses</vt:lpstr>
      <vt:lpstr>'série Vert'!Bleu_5_réponses</vt:lpstr>
      <vt:lpstr>'série Violet'!Bleu_5_réponses</vt:lpstr>
      <vt:lpstr>'test macro'!Bleu_5_réponses</vt:lpstr>
      <vt:lpstr>Bleu_5_réponses</vt:lpstr>
      <vt:lpstr>'série Bleu'!Bleu_6_réponses</vt:lpstr>
      <vt:lpstr>'série Gris'!Bleu_6_réponses</vt:lpstr>
      <vt:lpstr>'série Jaune'!Bleu_6_réponses</vt:lpstr>
      <vt:lpstr>'série Orange'!Bleu_6_réponses</vt:lpstr>
      <vt:lpstr>'série Rouge'!Bleu_6_réponses</vt:lpstr>
      <vt:lpstr>'série Vert'!Bleu_6_réponses</vt:lpstr>
      <vt:lpstr>'série Violet'!Bleu_6_réponses</vt:lpstr>
      <vt:lpstr>'test macro'!Bleu_6_réponses</vt:lpstr>
      <vt:lpstr>Bleu_6_réponses</vt:lpstr>
      <vt:lpstr>'série Bleu'!Bleu_7_réponses</vt:lpstr>
      <vt:lpstr>'série Gris'!Bleu_7_réponses</vt:lpstr>
      <vt:lpstr>'série Jaune'!Bleu_7_réponses</vt:lpstr>
      <vt:lpstr>'série Orange'!Bleu_7_réponses</vt:lpstr>
      <vt:lpstr>'série Rouge'!Bleu_7_réponses</vt:lpstr>
      <vt:lpstr>'série Vert'!Bleu_7_réponses</vt:lpstr>
      <vt:lpstr>'série Violet'!Bleu_7_réponses</vt:lpstr>
      <vt:lpstr>'test macro'!Bleu_7_réponses</vt:lpstr>
      <vt:lpstr>Bleu_7_réponses</vt:lpstr>
      <vt:lpstr>'série Bleu'!Bleu_8_réponses</vt:lpstr>
      <vt:lpstr>'série Gris'!Bleu_8_réponses</vt:lpstr>
      <vt:lpstr>'série Jaune'!Bleu_8_réponses</vt:lpstr>
      <vt:lpstr>'série Orange'!Bleu_8_réponses</vt:lpstr>
      <vt:lpstr>'série Rouge'!Bleu_8_réponses</vt:lpstr>
      <vt:lpstr>'série Vert'!Bleu_8_réponses</vt:lpstr>
      <vt:lpstr>'série Violet'!Bleu_8_réponses</vt:lpstr>
      <vt:lpstr>'test macro'!Bleu_8_réponses</vt:lpstr>
      <vt:lpstr>Bleu_8_réponses</vt:lpstr>
      <vt:lpstr>'série Bleu'!Couleur_serie</vt:lpstr>
      <vt:lpstr>'série Gris'!Couleur_serie</vt:lpstr>
      <vt:lpstr>'série Jaune'!Couleur_serie</vt:lpstr>
      <vt:lpstr>'série Orange'!Couleur_serie</vt:lpstr>
      <vt:lpstr>'série Rouge'!Couleur_serie</vt:lpstr>
      <vt:lpstr>'série Vert'!Couleur_serie</vt:lpstr>
      <vt:lpstr>'série Violet'!Couleur_serie</vt:lpstr>
      <vt:lpstr>'test macro'!Couleur_serie</vt:lpstr>
      <vt:lpstr>Couleur_serie</vt:lpstr>
      <vt:lpstr>'série Bleu'!Gris_1_réponses</vt:lpstr>
      <vt:lpstr>'série Gris'!Gris_1_réponses</vt:lpstr>
      <vt:lpstr>'série Jaune'!Gris_1_réponses</vt:lpstr>
      <vt:lpstr>'série Orange'!Gris_1_réponses</vt:lpstr>
      <vt:lpstr>'série Rouge'!Gris_1_réponses</vt:lpstr>
      <vt:lpstr>'série Vert'!Gris_1_réponses</vt:lpstr>
      <vt:lpstr>'série Violet'!Gris_1_réponses</vt:lpstr>
      <vt:lpstr>'test macro'!Gris_1_réponses</vt:lpstr>
      <vt:lpstr>Gris_1_réponses</vt:lpstr>
      <vt:lpstr>'série Bleu'!Gris_2_réponses</vt:lpstr>
      <vt:lpstr>'série Gris'!Gris_2_réponses</vt:lpstr>
      <vt:lpstr>'série Jaune'!Gris_2_réponses</vt:lpstr>
      <vt:lpstr>'série Orange'!Gris_2_réponses</vt:lpstr>
      <vt:lpstr>'série Rouge'!Gris_2_réponses</vt:lpstr>
      <vt:lpstr>'série Vert'!Gris_2_réponses</vt:lpstr>
      <vt:lpstr>'série Violet'!Gris_2_réponses</vt:lpstr>
      <vt:lpstr>'test macro'!Gris_2_réponses</vt:lpstr>
      <vt:lpstr>Gris_2_réponses</vt:lpstr>
      <vt:lpstr>'série Bleu'!Gris_3_réponses</vt:lpstr>
      <vt:lpstr>'série Gris'!Gris_3_réponses</vt:lpstr>
      <vt:lpstr>'série Jaune'!Gris_3_réponses</vt:lpstr>
      <vt:lpstr>'série Orange'!Gris_3_réponses</vt:lpstr>
      <vt:lpstr>'série Rouge'!Gris_3_réponses</vt:lpstr>
      <vt:lpstr>'série Vert'!Gris_3_réponses</vt:lpstr>
      <vt:lpstr>'série Violet'!Gris_3_réponses</vt:lpstr>
      <vt:lpstr>'test macro'!Gris_3_réponses</vt:lpstr>
      <vt:lpstr>Gris_3_réponses</vt:lpstr>
      <vt:lpstr>'série Bleu'!Gris_4_réponses</vt:lpstr>
      <vt:lpstr>'série Gris'!Gris_4_réponses</vt:lpstr>
      <vt:lpstr>'série Jaune'!Gris_4_réponses</vt:lpstr>
      <vt:lpstr>'série Orange'!Gris_4_réponses</vt:lpstr>
      <vt:lpstr>'série Rouge'!Gris_4_réponses</vt:lpstr>
      <vt:lpstr>'série Vert'!Gris_4_réponses</vt:lpstr>
      <vt:lpstr>'série Violet'!Gris_4_réponses</vt:lpstr>
      <vt:lpstr>'test macro'!Gris_4_réponses</vt:lpstr>
      <vt:lpstr>Gris_4_réponses</vt:lpstr>
      <vt:lpstr>'série Bleu'!Gris_5_réponses</vt:lpstr>
      <vt:lpstr>'série Gris'!Gris_5_réponses</vt:lpstr>
      <vt:lpstr>'série Jaune'!Gris_5_réponses</vt:lpstr>
      <vt:lpstr>'série Orange'!Gris_5_réponses</vt:lpstr>
      <vt:lpstr>'série Rouge'!Gris_5_réponses</vt:lpstr>
      <vt:lpstr>'série Vert'!Gris_5_réponses</vt:lpstr>
      <vt:lpstr>'série Violet'!Gris_5_réponses</vt:lpstr>
      <vt:lpstr>'test macro'!Gris_5_réponses</vt:lpstr>
      <vt:lpstr>Gris_5_réponses</vt:lpstr>
      <vt:lpstr>'série Bleu'!Gris_6_réponses</vt:lpstr>
      <vt:lpstr>'série Gris'!Gris_6_réponses</vt:lpstr>
      <vt:lpstr>'série Jaune'!Gris_6_réponses</vt:lpstr>
      <vt:lpstr>'série Orange'!Gris_6_réponses</vt:lpstr>
      <vt:lpstr>'série Rouge'!Gris_6_réponses</vt:lpstr>
      <vt:lpstr>'série Vert'!Gris_6_réponses</vt:lpstr>
      <vt:lpstr>'série Violet'!Gris_6_réponses</vt:lpstr>
      <vt:lpstr>'test macro'!Gris_6_réponses</vt:lpstr>
      <vt:lpstr>Gris_6_réponses</vt:lpstr>
      <vt:lpstr>'série Bleu'!Gris_7_réponses</vt:lpstr>
      <vt:lpstr>'série Gris'!Gris_7_réponses</vt:lpstr>
      <vt:lpstr>'série Jaune'!Gris_7_réponses</vt:lpstr>
      <vt:lpstr>'série Orange'!Gris_7_réponses</vt:lpstr>
      <vt:lpstr>'série Rouge'!Gris_7_réponses</vt:lpstr>
      <vt:lpstr>'série Vert'!Gris_7_réponses</vt:lpstr>
      <vt:lpstr>'série Violet'!Gris_7_réponses</vt:lpstr>
      <vt:lpstr>'test macro'!Gris_7_réponses</vt:lpstr>
      <vt:lpstr>Gris_7_réponses</vt:lpstr>
      <vt:lpstr>'série Bleu'!Gris_8_réponses</vt:lpstr>
      <vt:lpstr>'série Gris'!Gris_8_réponses</vt:lpstr>
      <vt:lpstr>'série Jaune'!Gris_8_réponses</vt:lpstr>
      <vt:lpstr>'série Orange'!Gris_8_réponses</vt:lpstr>
      <vt:lpstr>'série Rouge'!Gris_8_réponses</vt:lpstr>
      <vt:lpstr>'série Vert'!Gris_8_réponses</vt:lpstr>
      <vt:lpstr>'série Violet'!Gris_8_réponses</vt:lpstr>
      <vt:lpstr>'test macro'!Gris_8_réponses</vt:lpstr>
      <vt:lpstr>Gris_8_réponses</vt:lpstr>
      <vt:lpstr>'série Bleu'!Jaune_1_réponses</vt:lpstr>
      <vt:lpstr>'série Gris'!Jaune_1_réponses</vt:lpstr>
      <vt:lpstr>'série Jaune'!Jaune_1_réponses</vt:lpstr>
      <vt:lpstr>'série Orange'!Jaune_1_réponses</vt:lpstr>
      <vt:lpstr>'série Rouge'!Jaune_1_réponses</vt:lpstr>
      <vt:lpstr>'série Vert'!Jaune_1_réponses</vt:lpstr>
      <vt:lpstr>'série Violet'!Jaune_1_réponses</vt:lpstr>
      <vt:lpstr>'test macro'!Jaune_1_réponses</vt:lpstr>
      <vt:lpstr>Jaune_1_réponses</vt:lpstr>
      <vt:lpstr>'série Bleu'!Jaune_2_réponses</vt:lpstr>
      <vt:lpstr>'série Gris'!Jaune_2_réponses</vt:lpstr>
      <vt:lpstr>'série Jaune'!Jaune_2_réponses</vt:lpstr>
      <vt:lpstr>'série Orange'!Jaune_2_réponses</vt:lpstr>
      <vt:lpstr>'série Rouge'!Jaune_2_réponses</vt:lpstr>
      <vt:lpstr>'série Vert'!Jaune_2_réponses</vt:lpstr>
      <vt:lpstr>'série Violet'!Jaune_2_réponses</vt:lpstr>
      <vt:lpstr>'test macro'!Jaune_2_réponses</vt:lpstr>
      <vt:lpstr>Jaune_2_réponses</vt:lpstr>
      <vt:lpstr>'série Bleu'!Jaune_3_réponses</vt:lpstr>
      <vt:lpstr>'série Gris'!Jaune_3_réponses</vt:lpstr>
      <vt:lpstr>'série Jaune'!Jaune_3_réponses</vt:lpstr>
      <vt:lpstr>'série Orange'!Jaune_3_réponses</vt:lpstr>
      <vt:lpstr>'série Rouge'!Jaune_3_réponses</vt:lpstr>
      <vt:lpstr>'série Vert'!Jaune_3_réponses</vt:lpstr>
      <vt:lpstr>'série Violet'!Jaune_3_réponses</vt:lpstr>
      <vt:lpstr>'test macro'!Jaune_3_réponses</vt:lpstr>
      <vt:lpstr>Jaune_3_réponses</vt:lpstr>
      <vt:lpstr>'série Bleu'!Jaune_4_réponses</vt:lpstr>
      <vt:lpstr>'série Gris'!Jaune_4_réponses</vt:lpstr>
      <vt:lpstr>'série Jaune'!Jaune_4_réponses</vt:lpstr>
      <vt:lpstr>'série Orange'!Jaune_4_réponses</vt:lpstr>
      <vt:lpstr>'série Rouge'!Jaune_4_réponses</vt:lpstr>
      <vt:lpstr>'série Vert'!Jaune_4_réponses</vt:lpstr>
      <vt:lpstr>'série Violet'!Jaune_4_réponses</vt:lpstr>
      <vt:lpstr>'test macro'!Jaune_4_réponses</vt:lpstr>
      <vt:lpstr>Jaune_4_réponses</vt:lpstr>
      <vt:lpstr>'série Bleu'!Jaune_5_réponses</vt:lpstr>
      <vt:lpstr>'série Gris'!Jaune_5_réponses</vt:lpstr>
      <vt:lpstr>'série Jaune'!Jaune_5_réponses</vt:lpstr>
      <vt:lpstr>'série Orange'!Jaune_5_réponses</vt:lpstr>
      <vt:lpstr>'série Rouge'!Jaune_5_réponses</vt:lpstr>
      <vt:lpstr>'série Vert'!Jaune_5_réponses</vt:lpstr>
      <vt:lpstr>'série Violet'!Jaune_5_réponses</vt:lpstr>
      <vt:lpstr>'test macro'!Jaune_5_réponses</vt:lpstr>
      <vt:lpstr>Jaune_5_réponses</vt:lpstr>
      <vt:lpstr>'série Bleu'!Jaune_6_réponses</vt:lpstr>
      <vt:lpstr>'série Gris'!Jaune_6_réponses</vt:lpstr>
      <vt:lpstr>'série Jaune'!Jaune_6_réponses</vt:lpstr>
      <vt:lpstr>'série Orange'!Jaune_6_réponses</vt:lpstr>
      <vt:lpstr>'série Rouge'!Jaune_6_réponses</vt:lpstr>
      <vt:lpstr>'série Vert'!Jaune_6_réponses</vt:lpstr>
      <vt:lpstr>'série Violet'!Jaune_6_réponses</vt:lpstr>
      <vt:lpstr>'test macro'!Jaune_6_réponses</vt:lpstr>
      <vt:lpstr>Jaune_6_réponses</vt:lpstr>
      <vt:lpstr>'série Bleu'!Jaune_7_réponses</vt:lpstr>
      <vt:lpstr>'série Gris'!Jaune_7_réponses</vt:lpstr>
      <vt:lpstr>'série Jaune'!Jaune_7_réponses</vt:lpstr>
      <vt:lpstr>'série Orange'!Jaune_7_réponses</vt:lpstr>
      <vt:lpstr>'série Rouge'!Jaune_7_réponses</vt:lpstr>
      <vt:lpstr>'série Vert'!Jaune_7_réponses</vt:lpstr>
      <vt:lpstr>'série Violet'!Jaune_7_réponses</vt:lpstr>
      <vt:lpstr>'test macro'!Jaune_7_réponses</vt:lpstr>
      <vt:lpstr>Jaune_7_réponses</vt:lpstr>
      <vt:lpstr>'série Bleu'!Jaune_8_réponses</vt:lpstr>
      <vt:lpstr>'série Gris'!Jaune_8_réponses</vt:lpstr>
      <vt:lpstr>'série Jaune'!Jaune_8_réponses</vt:lpstr>
      <vt:lpstr>'série Orange'!Jaune_8_réponses</vt:lpstr>
      <vt:lpstr>'série Rouge'!Jaune_8_réponses</vt:lpstr>
      <vt:lpstr>'série Vert'!Jaune_8_réponses</vt:lpstr>
      <vt:lpstr>'série Violet'!Jaune_8_réponses</vt:lpstr>
      <vt:lpstr>'test macro'!Jaune_8_réponses</vt:lpstr>
      <vt:lpstr>Jaune_8_réponses</vt:lpstr>
      <vt:lpstr>'série Bleu'!Numero_fiche</vt:lpstr>
      <vt:lpstr>'série Gris'!Numero_fiche</vt:lpstr>
      <vt:lpstr>'série Jaune'!Numero_fiche</vt:lpstr>
      <vt:lpstr>'série Orange'!Numero_fiche</vt:lpstr>
      <vt:lpstr>'série Rouge'!Numero_fiche</vt:lpstr>
      <vt:lpstr>'série Vert'!Numero_fiche</vt:lpstr>
      <vt:lpstr>'série Violet'!Numero_fiche</vt:lpstr>
      <vt:lpstr>'test macro'!Numero_fiche</vt:lpstr>
      <vt:lpstr>Numero_fiche</vt:lpstr>
      <vt:lpstr>'série Bleu'!Orange_1_réponses</vt:lpstr>
      <vt:lpstr>'série Gris'!Orange_1_réponses</vt:lpstr>
      <vt:lpstr>'série Jaune'!Orange_1_réponses</vt:lpstr>
      <vt:lpstr>'série Orange'!Orange_1_réponses</vt:lpstr>
      <vt:lpstr>'série Rouge'!Orange_1_réponses</vt:lpstr>
      <vt:lpstr>'série Vert'!Orange_1_réponses</vt:lpstr>
      <vt:lpstr>'série Violet'!Orange_1_réponses</vt:lpstr>
      <vt:lpstr>'test macro'!Orange_1_réponses</vt:lpstr>
      <vt:lpstr>Orange_1_réponses</vt:lpstr>
      <vt:lpstr>'série Bleu'!Orange_2_réponses</vt:lpstr>
      <vt:lpstr>'série Gris'!Orange_2_réponses</vt:lpstr>
      <vt:lpstr>'série Jaune'!Orange_2_réponses</vt:lpstr>
      <vt:lpstr>'série Orange'!Orange_2_réponses</vt:lpstr>
      <vt:lpstr>'série Rouge'!Orange_2_réponses</vt:lpstr>
      <vt:lpstr>'série Vert'!Orange_2_réponses</vt:lpstr>
      <vt:lpstr>'série Violet'!Orange_2_réponses</vt:lpstr>
      <vt:lpstr>'test macro'!Orange_2_réponses</vt:lpstr>
      <vt:lpstr>Orange_2_réponses</vt:lpstr>
      <vt:lpstr>'série Bleu'!Orange_3_réponses</vt:lpstr>
      <vt:lpstr>'série Gris'!Orange_3_réponses</vt:lpstr>
      <vt:lpstr>'série Jaune'!Orange_3_réponses</vt:lpstr>
      <vt:lpstr>'série Orange'!Orange_3_réponses</vt:lpstr>
      <vt:lpstr>'série Rouge'!Orange_3_réponses</vt:lpstr>
      <vt:lpstr>'série Vert'!Orange_3_réponses</vt:lpstr>
      <vt:lpstr>'série Violet'!Orange_3_réponses</vt:lpstr>
      <vt:lpstr>'test macro'!Orange_3_réponses</vt:lpstr>
      <vt:lpstr>Orange_3_réponses</vt:lpstr>
      <vt:lpstr>'série Bleu'!Orange_4_réponses</vt:lpstr>
      <vt:lpstr>'série Gris'!Orange_4_réponses</vt:lpstr>
      <vt:lpstr>'série Jaune'!Orange_4_réponses</vt:lpstr>
      <vt:lpstr>'série Orange'!Orange_4_réponses</vt:lpstr>
      <vt:lpstr>'série Rouge'!Orange_4_réponses</vt:lpstr>
      <vt:lpstr>'série Vert'!Orange_4_réponses</vt:lpstr>
      <vt:lpstr>'série Violet'!Orange_4_réponses</vt:lpstr>
      <vt:lpstr>'test macro'!Orange_4_réponses</vt:lpstr>
      <vt:lpstr>Orange_4_réponses</vt:lpstr>
      <vt:lpstr>'série Bleu'!Orange_5_réponses</vt:lpstr>
      <vt:lpstr>'série Gris'!Orange_5_réponses</vt:lpstr>
      <vt:lpstr>'série Jaune'!Orange_5_réponses</vt:lpstr>
      <vt:lpstr>'série Orange'!Orange_5_réponses</vt:lpstr>
      <vt:lpstr>'série Rouge'!Orange_5_réponses</vt:lpstr>
      <vt:lpstr>'série Vert'!Orange_5_réponses</vt:lpstr>
      <vt:lpstr>'série Violet'!Orange_5_réponses</vt:lpstr>
      <vt:lpstr>'test macro'!Orange_5_réponses</vt:lpstr>
      <vt:lpstr>Orange_5_réponses</vt:lpstr>
      <vt:lpstr>'série Bleu'!Orange_6_réponses</vt:lpstr>
      <vt:lpstr>'série Gris'!Orange_6_réponses</vt:lpstr>
      <vt:lpstr>'série Jaune'!Orange_6_réponses</vt:lpstr>
      <vt:lpstr>'série Orange'!Orange_6_réponses</vt:lpstr>
      <vt:lpstr>'série Rouge'!Orange_6_réponses</vt:lpstr>
      <vt:lpstr>'série Vert'!Orange_6_réponses</vt:lpstr>
      <vt:lpstr>'série Violet'!Orange_6_réponses</vt:lpstr>
      <vt:lpstr>'test macro'!Orange_6_réponses</vt:lpstr>
      <vt:lpstr>Orange_6_réponses</vt:lpstr>
      <vt:lpstr>'série Bleu'!Orange_7_réponses</vt:lpstr>
      <vt:lpstr>'série Gris'!Orange_7_réponses</vt:lpstr>
      <vt:lpstr>'série Jaune'!Orange_7_réponses</vt:lpstr>
      <vt:lpstr>'série Orange'!Orange_7_réponses</vt:lpstr>
      <vt:lpstr>'série Rouge'!Orange_7_réponses</vt:lpstr>
      <vt:lpstr>'série Vert'!Orange_7_réponses</vt:lpstr>
      <vt:lpstr>'série Violet'!Orange_7_réponses</vt:lpstr>
      <vt:lpstr>'test macro'!Orange_7_réponses</vt:lpstr>
      <vt:lpstr>Orange_7_réponses</vt:lpstr>
      <vt:lpstr>'série Bleu'!Orange_8_réponses</vt:lpstr>
      <vt:lpstr>'série Gris'!Orange_8_réponses</vt:lpstr>
      <vt:lpstr>'série Jaune'!Orange_8_réponses</vt:lpstr>
      <vt:lpstr>'série Orange'!Orange_8_réponses</vt:lpstr>
      <vt:lpstr>'série Rouge'!Orange_8_réponses</vt:lpstr>
      <vt:lpstr>'série Vert'!Orange_8_réponses</vt:lpstr>
      <vt:lpstr>'série Violet'!Orange_8_réponses</vt:lpstr>
      <vt:lpstr>'test macro'!Orange_8_réponses</vt:lpstr>
      <vt:lpstr>Orange_8_réponses</vt:lpstr>
      <vt:lpstr>'série Bleu'!Prénom_Nom</vt:lpstr>
      <vt:lpstr>'série Gris'!Prénom_Nom</vt:lpstr>
      <vt:lpstr>'série Jaune'!Prénom_Nom</vt:lpstr>
      <vt:lpstr>'série Orange'!Prénom_Nom</vt:lpstr>
      <vt:lpstr>'série Rouge'!Prénom_Nom</vt:lpstr>
      <vt:lpstr>'série Vert'!Prénom_Nom</vt:lpstr>
      <vt:lpstr>'série Violet'!Prénom_Nom</vt:lpstr>
      <vt:lpstr>'test macro'!Prénom_Nom</vt:lpstr>
      <vt:lpstr>Prénom_Nom</vt:lpstr>
      <vt:lpstr>'série Bleu'!Rose_1_réponses</vt:lpstr>
      <vt:lpstr>'série Gris'!Rose_1_réponses</vt:lpstr>
      <vt:lpstr>'série Jaune'!Rose_1_réponses</vt:lpstr>
      <vt:lpstr>'série Orange'!Rose_1_réponses</vt:lpstr>
      <vt:lpstr>'série Rouge'!Rose_1_réponses</vt:lpstr>
      <vt:lpstr>'série Vert'!Rose_1_réponses</vt:lpstr>
      <vt:lpstr>'série Violet'!Rose_1_réponses</vt:lpstr>
      <vt:lpstr>'test macro'!Rose_1_réponses</vt:lpstr>
      <vt:lpstr>Rose_1_réponses</vt:lpstr>
      <vt:lpstr>'série Bleu'!Rose_2_réponses</vt:lpstr>
      <vt:lpstr>'série Gris'!Rose_2_réponses</vt:lpstr>
      <vt:lpstr>'série Jaune'!Rose_2_réponses</vt:lpstr>
      <vt:lpstr>'série Orange'!Rose_2_réponses</vt:lpstr>
      <vt:lpstr>'série Rouge'!Rose_2_réponses</vt:lpstr>
      <vt:lpstr>'série Vert'!Rose_2_réponses</vt:lpstr>
      <vt:lpstr>'série Violet'!Rose_2_réponses</vt:lpstr>
      <vt:lpstr>'test macro'!Rose_2_réponses</vt:lpstr>
      <vt:lpstr>Rose_2_réponses</vt:lpstr>
      <vt:lpstr>'série Bleu'!Rose_3_réponses</vt:lpstr>
      <vt:lpstr>'série Gris'!Rose_3_réponses</vt:lpstr>
      <vt:lpstr>'série Jaune'!Rose_3_réponses</vt:lpstr>
      <vt:lpstr>'série Orange'!Rose_3_réponses</vt:lpstr>
      <vt:lpstr>'série Rouge'!Rose_3_réponses</vt:lpstr>
      <vt:lpstr>'série Vert'!Rose_3_réponses</vt:lpstr>
      <vt:lpstr>'série Violet'!Rose_3_réponses</vt:lpstr>
      <vt:lpstr>'test macro'!Rose_3_réponses</vt:lpstr>
      <vt:lpstr>Rose_3_réponses</vt:lpstr>
      <vt:lpstr>'série Bleu'!Rose_4_réponses</vt:lpstr>
      <vt:lpstr>'série Gris'!Rose_4_réponses</vt:lpstr>
      <vt:lpstr>'série Jaune'!Rose_4_réponses</vt:lpstr>
      <vt:lpstr>'série Orange'!Rose_4_réponses</vt:lpstr>
      <vt:lpstr>'série Rouge'!Rose_4_réponses</vt:lpstr>
      <vt:lpstr>'série Vert'!Rose_4_réponses</vt:lpstr>
      <vt:lpstr>'série Violet'!Rose_4_réponses</vt:lpstr>
      <vt:lpstr>'test macro'!Rose_4_réponses</vt:lpstr>
      <vt:lpstr>Rose_4_réponses</vt:lpstr>
      <vt:lpstr>'série Bleu'!Rose_5_réponses</vt:lpstr>
      <vt:lpstr>'série Gris'!Rose_5_réponses</vt:lpstr>
      <vt:lpstr>'série Jaune'!Rose_5_réponses</vt:lpstr>
      <vt:lpstr>'série Orange'!Rose_5_réponses</vt:lpstr>
      <vt:lpstr>'série Rouge'!Rose_5_réponses</vt:lpstr>
      <vt:lpstr>'série Vert'!Rose_5_réponses</vt:lpstr>
      <vt:lpstr>'série Violet'!Rose_5_réponses</vt:lpstr>
      <vt:lpstr>'test macro'!Rose_5_réponses</vt:lpstr>
      <vt:lpstr>Rose_5_réponses</vt:lpstr>
      <vt:lpstr>'série Bleu'!Rose_6_réponses</vt:lpstr>
      <vt:lpstr>'série Gris'!Rose_6_réponses</vt:lpstr>
      <vt:lpstr>'série Jaune'!Rose_6_réponses</vt:lpstr>
      <vt:lpstr>'série Orange'!Rose_6_réponses</vt:lpstr>
      <vt:lpstr>'série Rouge'!Rose_6_réponses</vt:lpstr>
      <vt:lpstr>'série Vert'!Rose_6_réponses</vt:lpstr>
      <vt:lpstr>'série Violet'!Rose_6_réponses</vt:lpstr>
      <vt:lpstr>'test macro'!Rose_6_réponses</vt:lpstr>
      <vt:lpstr>Rose_6_réponses</vt:lpstr>
      <vt:lpstr>'série Bleu'!Rose_7_réponses</vt:lpstr>
      <vt:lpstr>'série Gris'!Rose_7_réponses</vt:lpstr>
      <vt:lpstr>'série Jaune'!Rose_7_réponses</vt:lpstr>
      <vt:lpstr>'série Orange'!Rose_7_réponses</vt:lpstr>
      <vt:lpstr>'série Rouge'!Rose_7_réponses</vt:lpstr>
      <vt:lpstr>'série Vert'!Rose_7_réponses</vt:lpstr>
      <vt:lpstr>'série Violet'!Rose_7_réponses</vt:lpstr>
      <vt:lpstr>'test macro'!Rose_7_réponses</vt:lpstr>
      <vt:lpstr>Rose_7_réponses</vt:lpstr>
      <vt:lpstr>'série Bleu'!Rose_8_réponses</vt:lpstr>
      <vt:lpstr>'série Gris'!Rose_8_réponses</vt:lpstr>
      <vt:lpstr>'série Jaune'!Rose_8_réponses</vt:lpstr>
      <vt:lpstr>'série Orange'!Rose_8_réponses</vt:lpstr>
      <vt:lpstr>'série Rouge'!Rose_8_réponses</vt:lpstr>
      <vt:lpstr>'série Vert'!Rose_8_réponses</vt:lpstr>
      <vt:lpstr>'série Violet'!Rose_8_réponses</vt:lpstr>
      <vt:lpstr>'test macro'!Rose_8_réponses</vt:lpstr>
      <vt:lpstr>Rose_8_réponses</vt:lpstr>
      <vt:lpstr>'série Bleu'!Rouge_1_réponses</vt:lpstr>
      <vt:lpstr>'série Gris'!Rouge_1_réponses</vt:lpstr>
      <vt:lpstr>'série Jaune'!Rouge_1_réponses</vt:lpstr>
      <vt:lpstr>'série Orange'!Rouge_1_réponses</vt:lpstr>
      <vt:lpstr>'série Rouge'!Rouge_1_réponses</vt:lpstr>
      <vt:lpstr>'série Vert'!Rouge_1_réponses</vt:lpstr>
      <vt:lpstr>'série Violet'!Rouge_1_réponses</vt:lpstr>
      <vt:lpstr>'test macro'!Rouge_1_réponses</vt:lpstr>
      <vt:lpstr>Rouge_1_réponses</vt:lpstr>
      <vt:lpstr>'série Bleu'!Rouge_2_réponses</vt:lpstr>
      <vt:lpstr>'série Gris'!Rouge_2_réponses</vt:lpstr>
      <vt:lpstr>'série Jaune'!Rouge_2_réponses</vt:lpstr>
      <vt:lpstr>'série Orange'!Rouge_2_réponses</vt:lpstr>
      <vt:lpstr>'série Rouge'!Rouge_2_réponses</vt:lpstr>
      <vt:lpstr>'série Vert'!Rouge_2_réponses</vt:lpstr>
      <vt:lpstr>'série Violet'!Rouge_2_réponses</vt:lpstr>
      <vt:lpstr>'test macro'!Rouge_2_réponses</vt:lpstr>
      <vt:lpstr>Rouge_2_réponses</vt:lpstr>
      <vt:lpstr>'série Bleu'!Rouge_3_réponses</vt:lpstr>
      <vt:lpstr>'série Gris'!Rouge_3_réponses</vt:lpstr>
      <vt:lpstr>'série Jaune'!Rouge_3_réponses</vt:lpstr>
      <vt:lpstr>'série Orange'!Rouge_3_réponses</vt:lpstr>
      <vt:lpstr>'série Rouge'!Rouge_3_réponses</vt:lpstr>
      <vt:lpstr>'série Vert'!Rouge_3_réponses</vt:lpstr>
      <vt:lpstr>'série Violet'!Rouge_3_réponses</vt:lpstr>
      <vt:lpstr>'test macro'!Rouge_3_réponses</vt:lpstr>
      <vt:lpstr>Rouge_3_réponses</vt:lpstr>
      <vt:lpstr>'série Bleu'!Rouge_4_réponses</vt:lpstr>
      <vt:lpstr>'série Gris'!Rouge_4_réponses</vt:lpstr>
      <vt:lpstr>'série Jaune'!Rouge_4_réponses</vt:lpstr>
      <vt:lpstr>'série Orange'!Rouge_4_réponses</vt:lpstr>
      <vt:lpstr>'série Rouge'!Rouge_4_réponses</vt:lpstr>
      <vt:lpstr>'série Vert'!Rouge_4_réponses</vt:lpstr>
      <vt:lpstr>'série Violet'!Rouge_4_réponses</vt:lpstr>
      <vt:lpstr>'test macro'!Rouge_4_réponses</vt:lpstr>
      <vt:lpstr>Rouge_4_réponses</vt:lpstr>
      <vt:lpstr>'série Bleu'!Rouge_5_réponses</vt:lpstr>
      <vt:lpstr>'série Gris'!Rouge_5_réponses</vt:lpstr>
      <vt:lpstr>'série Jaune'!Rouge_5_réponses</vt:lpstr>
      <vt:lpstr>'série Orange'!Rouge_5_réponses</vt:lpstr>
      <vt:lpstr>'série Rouge'!Rouge_5_réponses</vt:lpstr>
      <vt:lpstr>'série Vert'!Rouge_5_réponses</vt:lpstr>
      <vt:lpstr>'série Violet'!Rouge_5_réponses</vt:lpstr>
      <vt:lpstr>'test macro'!Rouge_5_réponses</vt:lpstr>
      <vt:lpstr>Rouge_5_réponses</vt:lpstr>
      <vt:lpstr>'série Bleu'!Rouge_6_réponses</vt:lpstr>
      <vt:lpstr>'série Gris'!Rouge_6_réponses</vt:lpstr>
      <vt:lpstr>'série Jaune'!Rouge_6_réponses</vt:lpstr>
      <vt:lpstr>'série Orange'!Rouge_6_réponses</vt:lpstr>
      <vt:lpstr>'série Rouge'!Rouge_6_réponses</vt:lpstr>
      <vt:lpstr>'série Vert'!Rouge_6_réponses</vt:lpstr>
      <vt:lpstr>'série Violet'!Rouge_6_réponses</vt:lpstr>
      <vt:lpstr>'test macro'!Rouge_6_réponses</vt:lpstr>
      <vt:lpstr>Rouge_6_réponses</vt:lpstr>
      <vt:lpstr>'série Bleu'!Rouge_7_réponses</vt:lpstr>
      <vt:lpstr>'série Gris'!Rouge_7_réponses</vt:lpstr>
      <vt:lpstr>'série Jaune'!Rouge_7_réponses</vt:lpstr>
      <vt:lpstr>'série Orange'!Rouge_7_réponses</vt:lpstr>
      <vt:lpstr>'série Rouge'!Rouge_7_réponses</vt:lpstr>
      <vt:lpstr>'série Vert'!Rouge_7_réponses</vt:lpstr>
      <vt:lpstr>'série Violet'!Rouge_7_réponses</vt:lpstr>
      <vt:lpstr>'test macro'!Rouge_7_réponses</vt:lpstr>
      <vt:lpstr>Rouge_7_réponses</vt:lpstr>
      <vt:lpstr>'série Bleu'!Rouge_8_réponses</vt:lpstr>
      <vt:lpstr>'série Gris'!Rouge_8_réponses</vt:lpstr>
      <vt:lpstr>'série Jaune'!Rouge_8_réponses</vt:lpstr>
      <vt:lpstr>'série Orange'!Rouge_8_réponses</vt:lpstr>
      <vt:lpstr>'série Rouge'!Rouge_8_réponses</vt:lpstr>
      <vt:lpstr>'série Vert'!Rouge_8_réponses</vt:lpstr>
      <vt:lpstr>'série Violet'!Rouge_8_réponses</vt:lpstr>
      <vt:lpstr>'test macro'!Rouge_8_réponses</vt:lpstr>
      <vt:lpstr>Rouge_8_réponses</vt:lpstr>
      <vt:lpstr>'série Bleu'!Vert_1_réponses</vt:lpstr>
      <vt:lpstr>'série Gris'!Vert_1_réponses</vt:lpstr>
      <vt:lpstr>'série Jaune'!Vert_1_réponses</vt:lpstr>
      <vt:lpstr>'série Orange'!Vert_1_réponses</vt:lpstr>
      <vt:lpstr>'série Rouge'!Vert_1_réponses</vt:lpstr>
      <vt:lpstr>'série Vert'!Vert_1_réponses</vt:lpstr>
      <vt:lpstr>'série Violet'!Vert_1_réponses</vt:lpstr>
      <vt:lpstr>'test macro'!Vert_1_réponses</vt:lpstr>
      <vt:lpstr>Vert_1_réponses</vt:lpstr>
      <vt:lpstr>'série Bleu'!Vert_2_réponses</vt:lpstr>
      <vt:lpstr>'série Gris'!Vert_2_réponses</vt:lpstr>
      <vt:lpstr>'série Jaune'!Vert_2_réponses</vt:lpstr>
      <vt:lpstr>'série Orange'!Vert_2_réponses</vt:lpstr>
      <vt:lpstr>'série Rouge'!Vert_2_réponses</vt:lpstr>
      <vt:lpstr>'série Vert'!Vert_2_réponses</vt:lpstr>
      <vt:lpstr>'série Violet'!Vert_2_réponses</vt:lpstr>
      <vt:lpstr>'test macro'!Vert_2_réponses</vt:lpstr>
      <vt:lpstr>Vert_2_réponses</vt:lpstr>
      <vt:lpstr>'série Bleu'!Vert_3_réponses</vt:lpstr>
      <vt:lpstr>'série Gris'!Vert_3_réponses</vt:lpstr>
      <vt:lpstr>'série Jaune'!Vert_3_réponses</vt:lpstr>
      <vt:lpstr>'série Orange'!Vert_3_réponses</vt:lpstr>
      <vt:lpstr>'série Rouge'!Vert_3_réponses</vt:lpstr>
      <vt:lpstr>'série Vert'!Vert_3_réponses</vt:lpstr>
      <vt:lpstr>'série Violet'!Vert_3_réponses</vt:lpstr>
      <vt:lpstr>'test macro'!Vert_3_réponses</vt:lpstr>
      <vt:lpstr>Vert_3_réponses</vt:lpstr>
      <vt:lpstr>'série Bleu'!Vert_4_réponses</vt:lpstr>
      <vt:lpstr>'série Gris'!Vert_4_réponses</vt:lpstr>
      <vt:lpstr>'série Jaune'!Vert_4_réponses</vt:lpstr>
      <vt:lpstr>'série Orange'!Vert_4_réponses</vt:lpstr>
      <vt:lpstr>'série Rouge'!Vert_4_réponses</vt:lpstr>
      <vt:lpstr>'série Vert'!Vert_4_réponses</vt:lpstr>
      <vt:lpstr>'série Violet'!Vert_4_réponses</vt:lpstr>
      <vt:lpstr>'test macro'!Vert_4_réponses</vt:lpstr>
      <vt:lpstr>Vert_4_réponses</vt:lpstr>
      <vt:lpstr>'série Bleu'!Vert_5_réponses</vt:lpstr>
      <vt:lpstr>'série Gris'!Vert_5_réponses</vt:lpstr>
      <vt:lpstr>'série Jaune'!Vert_5_réponses</vt:lpstr>
      <vt:lpstr>'série Orange'!Vert_5_réponses</vt:lpstr>
      <vt:lpstr>'série Rouge'!Vert_5_réponses</vt:lpstr>
      <vt:lpstr>'série Vert'!Vert_5_réponses</vt:lpstr>
      <vt:lpstr>'série Violet'!Vert_5_réponses</vt:lpstr>
      <vt:lpstr>'test macro'!Vert_5_réponses</vt:lpstr>
      <vt:lpstr>Vert_5_réponses</vt:lpstr>
      <vt:lpstr>'série Bleu'!Vert_6_réponses</vt:lpstr>
      <vt:lpstr>'série Gris'!Vert_6_réponses</vt:lpstr>
      <vt:lpstr>'série Jaune'!Vert_6_réponses</vt:lpstr>
      <vt:lpstr>'série Orange'!Vert_6_réponses</vt:lpstr>
      <vt:lpstr>'série Rouge'!Vert_6_réponses</vt:lpstr>
      <vt:lpstr>'série Vert'!Vert_6_réponses</vt:lpstr>
      <vt:lpstr>'série Violet'!Vert_6_réponses</vt:lpstr>
      <vt:lpstr>'test macro'!Vert_6_réponses</vt:lpstr>
      <vt:lpstr>Vert_6_réponses</vt:lpstr>
      <vt:lpstr>'série Bleu'!Vert_7_réponses</vt:lpstr>
      <vt:lpstr>'série Gris'!Vert_7_réponses</vt:lpstr>
      <vt:lpstr>'série Jaune'!Vert_7_réponses</vt:lpstr>
      <vt:lpstr>'série Orange'!Vert_7_réponses</vt:lpstr>
      <vt:lpstr>'série Rouge'!Vert_7_réponses</vt:lpstr>
      <vt:lpstr>'série Vert'!Vert_7_réponses</vt:lpstr>
      <vt:lpstr>'série Violet'!Vert_7_réponses</vt:lpstr>
      <vt:lpstr>'test macro'!Vert_7_réponses</vt:lpstr>
      <vt:lpstr>Vert_7_réponses</vt:lpstr>
      <vt:lpstr>'série Bleu'!Vert_8_réponses</vt:lpstr>
      <vt:lpstr>'série Gris'!Vert_8_réponses</vt:lpstr>
      <vt:lpstr>'série Jaune'!Vert_8_réponses</vt:lpstr>
      <vt:lpstr>'série Orange'!Vert_8_réponses</vt:lpstr>
      <vt:lpstr>'série Rouge'!Vert_8_réponses</vt:lpstr>
      <vt:lpstr>'série Vert'!Vert_8_réponses</vt:lpstr>
      <vt:lpstr>'série Violet'!Vert_8_réponses</vt:lpstr>
      <vt:lpstr>'test macro'!Vert_8_réponses</vt:lpstr>
      <vt:lpstr>Vert_8_réponses</vt:lpstr>
      <vt:lpstr>'série Bleu'!Violet_1_réponses</vt:lpstr>
      <vt:lpstr>'série Gris'!Violet_1_réponses</vt:lpstr>
      <vt:lpstr>'série Jaune'!Violet_1_réponses</vt:lpstr>
      <vt:lpstr>'série Orange'!Violet_1_réponses</vt:lpstr>
      <vt:lpstr>'série Rouge'!Violet_1_réponses</vt:lpstr>
      <vt:lpstr>'série Vert'!Violet_1_réponses</vt:lpstr>
      <vt:lpstr>'série Violet'!Violet_1_réponses</vt:lpstr>
      <vt:lpstr>'test macro'!Violet_1_réponses</vt:lpstr>
      <vt:lpstr>Violet_1_réponses</vt:lpstr>
      <vt:lpstr>'série Bleu'!Violet_2_réponses</vt:lpstr>
      <vt:lpstr>'série Gris'!Violet_2_réponses</vt:lpstr>
      <vt:lpstr>'série Jaune'!Violet_2_réponses</vt:lpstr>
      <vt:lpstr>'série Orange'!Violet_2_réponses</vt:lpstr>
      <vt:lpstr>'série Rouge'!Violet_2_réponses</vt:lpstr>
      <vt:lpstr>'série Vert'!Violet_2_réponses</vt:lpstr>
      <vt:lpstr>'série Violet'!Violet_2_réponses</vt:lpstr>
      <vt:lpstr>'test macro'!Violet_2_réponses</vt:lpstr>
      <vt:lpstr>Violet_2_réponses</vt:lpstr>
      <vt:lpstr>'série Bleu'!Violet_3_réponses</vt:lpstr>
      <vt:lpstr>'série Gris'!Violet_3_réponses</vt:lpstr>
      <vt:lpstr>'série Jaune'!Violet_3_réponses</vt:lpstr>
      <vt:lpstr>'série Orange'!Violet_3_réponses</vt:lpstr>
      <vt:lpstr>'série Rouge'!Violet_3_réponses</vt:lpstr>
      <vt:lpstr>'série Vert'!Violet_3_réponses</vt:lpstr>
      <vt:lpstr>'série Violet'!Violet_3_réponses</vt:lpstr>
      <vt:lpstr>'test macro'!Violet_3_réponses</vt:lpstr>
      <vt:lpstr>Violet_3_réponses</vt:lpstr>
      <vt:lpstr>'série Bleu'!Violet_4_réponses</vt:lpstr>
      <vt:lpstr>'série Gris'!Violet_4_réponses</vt:lpstr>
      <vt:lpstr>'série Jaune'!Violet_4_réponses</vt:lpstr>
      <vt:lpstr>'série Orange'!Violet_4_réponses</vt:lpstr>
      <vt:lpstr>'série Rouge'!Violet_4_réponses</vt:lpstr>
      <vt:lpstr>'série Vert'!Violet_4_réponses</vt:lpstr>
      <vt:lpstr>'série Violet'!Violet_4_réponses</vt:lpstr>
      <vt:lpstr>'test macro'!Violet_4_réponses</vt:lpstr>
      <vt:lpstr>Violet_4_réponses</vt:lpstr>
      <vt:lpstr>'série Bleu'!Violet_5_réponses</vt:lpstr>
      <vt:lpstr>'série Gris'!Violet_5_réponses</vt:lpstr>
      <vt:lpstr>'série Jaune'!Violet_5_réponses</vt:lpstr>
      <vt:lpstr>'série Orange'!Violet_5_réponses</vt:lpstr>
      <vt:lpstr>'série Rouge'!Violet_5_réponses</vt:lpstr>
      <vt:lpstr>'série Vert'!Violet_5_réponses</vt:lpstr>
      <vt:lpstr>'série Violet'!Violet_5_réponses</vt:lpstr>
      <vt:lpstr>'test macro'!Violet_5_réponses</vt:lpstr>
      <vt:lpstr>Violet_5_réponses</vt:lpstr>
      <vt:lpstr>'série Bleu'!Violet_6_réponses</vt:lpstr>
      <vt:lpstr>'série Gris'!Violet_6_réponses</vt:lpstr>
      <vt:lpstr>'série Jaune'!Violet_6_réponses</vt:lpstr>
      <vt:lpstr>'série Orange'!Violet_6_réponses</vt:lpstr>
      <vt:lpstr>'série Rouge'!Violet_6_réponses</vt:lpstr>
      <vt:lpstr>'série Vert'!Violet_6_réponses</vt:lpstr>
      <vt:lpstr>'série Violet'!Violet_6_réponses</vt:lpstr>
      <vt:lpstr>'test macro'!Violet_6_réponses</vt:lpstr>
      <vt:lpstr>Violet_6_réponses</vt:lpstr>
      <vt:lpstr>'série Bleu'!Violet_7_réponses</vt:lpstr>
      <vt:lpstr>'série Gris'!Violet_7_réponses</vt:lpstr>
      <vt:lpstr>'série Jaune'!Violet_7_réponses</vt:lpstr>
      <vt:lpstr>'série Orange'!Violet_7_réponses</vt:lpstr>
      <vt:lpstr>'série Rouge'!Violet_7_réponses</vt:lpstr>
      <vt:lpstr>'série Vert'!Violet_7_réponses</vt:lpstr>
      <vt:lpstr>'série Violet'!Violet_7_réponses</vt:lpstr>
      <vt:lpstr>'test macro'!Violet_7_réponses</vt:lpstr>
      <vt:lpstr>Violet_7_réponses</vt:lpstr>
      <vt:lpstr>'série Bleu'!Violet_8_réponses</vt:lpstr>
      <vt:lpstr>'série Gris'!Violet_8_réponses</vt:lpstr>
      <vt:lpstr>'série Jaune'!Violet_8_réponses</vt:lpstr>
      <vt:lpstr>'série Orange'!Violet_8_réponses</vt:lpstr>
      <vt:lpstr>'série Rouge'!Violet_8_réponses</vt:lpstr>
      <vt:lpstr>'série Vert'!Violet_8_réponses</vt:lpstr>
      <vt:lpstr>'série Violet'!Violet_8_réponses</vt:lpstr>
      <vt:lpstr>'test macro'!Violet_8_réponses</vt:lpstr>
      <vt:lpstr>Violet_8_réponses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Mathis Girod</dc:creator>
  <dc:description/>
  <cp:lastModifiedBy>Mathis GIROD</cp:lastModifiedBy>
  <cp:revision>20</cp:revision>
  <cp:lastPrinted>2022-01-11T15:25:13Z</cp:lastPrinted>
  <dcterms:created xsi:type="dcterms:W3CDTF">2017-12-06T11:48:48Z</dcterms:created>
  <dcterms:modified xsi:type="dcterms:W3CDTF">2022-01-14T00:08:16Z</dcterms:modified>
  <dc:language>fr-FR</dc:language>
</cp:coreProperties>
</file>