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Home2.corp.ads.migros.ch\usrhome$\M0166730\Desktop\"/>
    </mc:Choice>
  </mc:AlternateContent>
  <xr:revisionPtr revIDLastSave="0" documentId="13_ncr:1_{50EEC5A1-6D3F-4E38-BD93-27664E77CCD0}" xr6:coauthVersionLast="45" xr6:coauthVersionMax="45" xr10:uidLastSave="{00000000-0000-0000-0000-000000000000}"/>
  <bookViews>
    <workbookView xWindow="-120" yWindow="-120" windowWidth="29040" windowHeight="15840" xr2:uid="{6B18DBAF-7C1E-49C6-9EFB-F57F27697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1" l="1"/>
  <c r="I8" i="1"/>
  <c r="H8" i="1"/>
  <c r="F8" i="1"/>
  <c r="C8" i="1"/>
  <c r="E8" i="1"/>
  <c r="P13" i="1"/>
  <c r="P14" i="1"/>
  <c r="P15" i="1"/>
  <c r="T15" i="1" s="1"/>
  <c r="P16" i="1"/>
  <c r="P17" i="1"/>
  <c r="P18" i="1"/>
  <c r="P19" i="1"/>
  <c r="P20" i="1"/>
  <c r="P21" i="1"/>
  <c r="P22" i="1"/>
  <c r="P23" i="1"/>
  <c r="P24" i="1"/>
  <c r="P25" i="1"/>
  <c r="P26" i="1"/>
  <c r="P27" i="1"/>
  <c r="P12" i="1"/>
  <c r="T12" i="1" s="1"/>
  <c r="P10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10" i="1"/>
  <c r="E11" i="1"/>
  <c r="H11" i="1"/>
  <c r="I11" i="1"/>
  <c r="O10" i="1"/>
  <c r="N8" i="1"/>
  <c r="N11" i="1" s="1"/>
  <c r="M8" i="1"/>
  <c r="M11" i="1" s="1"/>
  <c r="L8" i="1"/>
  <c r="L11" i="1" s="1"/>
  <c r="K8" i="1"/>
  <c r="K11" i="1" s="1"/>
  <c r="J8" i="1"/>
  <c r="J11" i="1" s="1"/>
  <c r="G8" i="1"/>
  <c r="G11" i="1" s="1"/>
  <c r="D8" i="1"/>
  <c r="D11" i="1" s="1"/>
  <c r="T22" i="1" l="1"/>
  <c r="V22" i="1" s="1"/>
  <c r="T13" i="1"/>
  <c r="V13" i="1" s="1"/>
  <c r="P11" i="1"/>
  <c r="T20" i="1"/>
  <c r="V20" i="1" s="1"/>
  <c r="T16" i="1"/>
  <c r="V16" i="1" s="1"/>
  <c r="T25" i="1"/>
  <c r="V25" i="1" s="1"/>
  <c r="T14" i="1"/>
  <c r="V14" i="1" s="1"/>
  <c r="T18" i="1"/>
  <c r="V18" i="1" s="1"/>
  <c r="T23" i="1"/>
  <c r="V23" i="1" s="1"/>
  <c r="T27" i="1"/>
  <c r="V27" i="1" s="1"/>
  <c r="T10" i="1"/>
  <c r="V10" i="1" s="1"/>
  <c r="V12" i="1"/>
  <c r="V15" i="1"/>
  <c r="T17" i="1"/>
  <c r="V17" i="1" s="1"/>
  <c r="T19" i="1"/>
  <c r="V19" i="1" s="1"/>
  <c r="T21" i="1"/>
  <c r="V21" i="1" s="1"/>
  <c r="T24" i="1"/>
  <c r="V24" i="1" s="1"/>
  <c r="T26" i="1"/>
  <c r="V26" i="1" s="1"/>
</calcChain>
</file>

<file path=xl/sharedStrings.xml><?xml version="1.0" encoding="utf-8"?>
<sst xmlns="http://schemas.openxmlformats.org/spreadsheetml/2006/main" count="30" uniqueCount="28">
  <si>
    <r>
      <rPr>
        <sz val="10"/>
        <rFont val="Arial"/>
        <family val="2"/>
      </rPr>
      <t>Jours fériés</t>
    </r>
    <r>
      <rPr>
        <sz val="10"/>
        <color rgb="FFFF0000"/>
        <rFont val="Arial"/>
        <family val="2"/>
      </rPr>
      <t xml:space="preserve"> - en rouge jours fériés garantis si + d'un an d'ancienneté</t>
    </r>
  </si>
  <si>
    <t>Date d'embauche</t>
  </si>
  <si>
    <t>1er mai</t>
  </si>
  <si>
    <t xml:space="preserve">Jours fériés 2022 à récupérer </t>
  </si>
  <si>
    <t>solde jours fériés 2021</t>
  </si>
  <si>
    <t>jours fériés récupérés au 30/06/2022</t>
  </si>
  <si>
    <t>payé au 30/06</t>
  </si>
  <si>
    <t>solde au 01/07/2022</t>
  </si>
  <si>
    <t>jours fériés récupérés du 01/07 au 31/12/2022</t>
  </si>
  <si>
    <t xml:space="preserve"> solde 2022</t>
  </si>
  <si>
    <t>employé 1</t>
  </si>
  <si>
    <t>employé 2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</si>
  <si>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</si>
  <si>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</si>
  <si>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</si>
  <si>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</si>
  <si>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</si>
  <si>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</si>
  <si>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</si>
  <si>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</si>
  <si>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13</t>
  </si>
  <si>
    <t>employé 14</t>
  </si>
  <si>
    <t>employé 15</t>
  </si>
  <si>
    <t>employé 16</t>
  </si>
  <si>
    <t>employé 17</t>
  </si>
  <si>
    <t>1: JF à récupérer (travaillé ou garantis)</t>
  </si>
  <si>
    <t>0: JF chômé ou no garantis</t>
  </si>
  <si>
    <t>sous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</si>
</sst>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sz val="10"/>
      <color theme="9" tint="-0.249977111117893"/>
      <name val="Arial"/>
      <family val="2"/>
    </font>
    <font>
      <sz val="10"/>
      <color theme="9" tint="-0.249977111117893"/>
      <name val="Arial"/>
      <family val="2"/>
    </font>
    <font>
      <sz val="10"/>
      <color rgb="FF00B0F0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" fontId="0" fillId="2" borderId="7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2" fontId="2" fillId="4" borderId="13" xfId="0" applyNumberFormat="1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164" fontId="1" fillId="5" borderId="15" xfId="0" applyNumberFormat="1" applyFont="1" applyFill="1" applyBorder="1" applyAlignment="1">
      <alignment horizontal="center" vertical="center"/>
    </xf>
    <xf numFmtId="16" fontId="0" fillId="5" borderId="15" xfId="0" applyNumberFormat="1" applyFill="1" applyBorder="1" applyAlignment="1">
      <alignment horizontal="center" vertical="center"/>
    </xf>
    <xf numFmtId="16" fontId="0" fillId="5" borderId="7" xfId="0" applyNumberForma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2" fontId="2" fillId="5" borderId="18" xfId="0" applyNumberFormat="1" applyFont="1" applyFill="1" applyBorder="1" applyAlignment="1">
      <alignment horizontal="center" vertical="center" wrapText="1"/>
    </xf>
    <xf numFmtId="0" fontId="0" fillId="5" borderId="0" xfId="0" applyFill="1"/>
    <xf numFmtId="0" fontId="0" fillId="0" borderId="20" xfId="0" applyBorder="1"/>
    <xf numFmtId="14" fontId="0" fillId="0" borderId="0" xfId="0" applyNumberFormat="1" applyAlignment="1">
      <alignment horizontal="center"/>
    </xf>
    <xf numFmtId="0" fontId="4" fillId="0" borderId="21" xfId="0" applyFont="1" applyBorder="1" applyAlignment="1">
      <alignment horizontal="right"/>
    </xf>
    <xf numFmtId="0" fontId="4" fillId="0" borderId="21" xfId="0" applyFont="1" applyBorder="1" applyAlignment="1">
      <alignment horizontal="center"/>
    </xf>
    <xf numFmtId="0" fontId="0" fillId="2" borderId="7" xfId="0" applyFill="1" applyBorder="1"/>
    <xf numFmtId="0" fontId="0" fillId="0" borderId="22" xfId="0" applyBorder="1" applyAlignment="1">
      <alignment horizontal="center"/>
    </xf>
    <xf numFmtId="0" fontId="2" fillId="3" borderId="22" xfId="0" applyFont="1" applyFill="1" applyBorder="1"/>
    <xf numFmtId="0" fontId="2" fillId="4" borderId="23" xfId="0" applyFont="1" applyFill="1" applyBorder="1"/>
    <xf numFmtId="0" fontId="0" fillId="4" borderId="22" xfId="0" applyFill="1" applyBorder="1"/>
    <xf numFmtId="0" fontId="0" fillId="2" borderId="24" xfId="0" applyFill="1" applyBorder="1"/>
    <xf numFmtId="0" fontId="2" fillId="4" borderId="25" xfId="0" applyFont="1" applyFill="1" applyBorder="1"/>
    <xf numFmtId="0" fontId="2" fillId="0" borderId="25" xfId="0" applyFont="1" applyBorder="1"/>
    <xf numFmtId="0" fontId="2" fillId="0" borderId="23" xfId="0" applyFont="1" applyBorder="1"/>
    <xf numFmtId="14" fontId="0" fillId="0" borderId="26" xfId="0" applyNumberForma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3" xfId="0" applyFill="1" applyBorder="1"/>
    <xf numFmtId="0" fontId="6" fillId="2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2" fillId="4" borderId="22" xfId="0" applyFont="1" applyFill="1" applyBorder="1"/>
    <xf numFmtId="0" fontId="6" fillId="2" borderId="15" xfId="0" applyFont="1" applyFill="1" applyBorder="1" applyAlignment="1">
      <alignment horizontal="center"/>
    </xf>
    <xf numFmtId="0" fontId="8" fillId="2" borderId="7" xfId="0" applyFont="1" applyFill="1" applyBorder="1"/>
    <xf numFmtId="0" fontId="9" fillId="0" borderId="0" xfId="0" applyFont="1" applyAlignment="1">
      <alignment horizontal="center"/>
    </xf>
    <xf numFmtId="0" fontId="1" fillId="6" borderId="0" xfId="0" applyFont="1" applyFill="1"/>
    <xf numFmtId="0" fontId="0" fillId="6" borderId="0" xfId="0" applyFill="1"/>
    <xf numFmtId="0" fontId="2" fillId="0" borderId="0" xfId="0" applyFont="1"/>
    <xf numFmtId="20" fontId="2" fillId="0" borderId="0" xfId="0" applyNumberFormat="1" applyFont="1"/>
    <xf numFmtId="1" fontId="0" fillId="5" borderId="0" xfId="0" applyNumberFormat="1" applyFill="1" applyAlignment="1">
      <alignment horizontal="center" vertical="center"/>
    </xf>
    <xf numFmtId="1" fontId="0" fillId="5" borderId="14" xfId="0" applyNumberFormat="1" applyFill="1" applyBorder="1" applyAlignment="1">
      <alignment horizontal="center" vertical="center"/>
    </xf>
    <xf numFmtId="1" fontId="1" fillId="5" borderId="15" xfId="0" applyNumberFormat="1" applyFont="1" applyFill="1" applyBorder="1" applyAlignment="1">
      <alignment horizontal="center" vertical="center"/>
    </xf>
    <xf numFmtId="1" fontId="0" fillId="5" borderId="15" xfId="0" applyNumberForma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" fontId="0" fillId="5" borderId="16" xfId="0" applyNumberFormat="1" applyFill="1" applyBorder="1" applyAlignment="1">
      <alignment horizontal="center" vertical="center" wrapText="1"/>
    </xf>
    <xf numFmtId="1" fontId="2" fillId="5" borderId="17" xfId="0" applyNumberFormat="1" applyFont="1" applyFill="1" applyBorder="1" applyAlignment="1">
      <alignment horizontal="center" vertical="center" wrapText="1"/>
    </xf>
    <xf numFmtId="1" fontId="2" fillId="5" borderId="18" xfId="0" applyNumberFormat="1" applyFont="1" applyFill="1" applyBorder="1" applyAlignment="1">
      <alignment horizontal="center" vertical="center" wrapText="1"/>
    </xf>
    <xf numFmtId="1" fontId="2" fillId="5" borderId="19" xfId="0" applyNumberFormat="1" applyFont="1" applyFill="1" applyBorder="1" applyAlignment="1">
      <alignment horizontal="center" vertical="center" wrapText="1"/>
    </xf>
    <xf numFmtId="1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D9457-757A-41F1-960F-2BE335C4D6C4}">
  <dimension ref="A2:V27"/>
  <sheetViews>
    <sheetView tabSelected="1" workbookViewId="0">
      <selection activeCell="C11" sqref="C11"/>
    </sheetView>
  </sheetViews>
  <sheetFormatPr baseColWidth="10" defaultRowHeight="12.75" x14ac:dyDescent="0.2"/>
  <cols>
    <col min="1" max="1" width="30.42578125" customWidth="1"/>
    <col min="2" max="2" width="16.85546875" customWidth="1"/>
    <col min="15" max="15" width="23.5703125" customWidth="1"/>
  </cols>
  <sheetData>
    <row r="2" spans="1:22" x14ac:dyDescent="0.2">
      <c r="A2" s="57" t="s">
        <v>25</v>
      </c>
    </row>
    <row r="3" spans="1:22" x14ac:dyDescent="0.2">
      <c r="A3" s="58" t="s">
        <v>26</v>
      </c>
    </row>
    <row r="6" spans="1:22" ht="13.5" thickBot="1" x14ac:dyDescent="0.25"/>
    <row r="7" spans="1:22" ht="13.5" thickBot="1" x14ac:dyDescent="0.25">
      <c r="B7" s="1"/>
      <c r="C7" s="2" t="s">
        <v>0</v>
      </c>
      <c r="D7" s="3"/>
      <c r="E7" s="4"/>
      <c r="F7" s="4"/>
      <c r="G7" s="4"/>
      <c r="H7" s="4"/>
      <c r="I7" s="4"/>
      <c r="J7" s="4"/>
      <c r="K7" s="4"/>
      <c r="L7" s="4"/>
      <c r="M7" s="4"/>
      <c r="N7" s="5"/>
      <c r="O7" s="6"/>
      <c r="P7" s="6"/>
    </row>
    <row r="8" spans="1:22" ht="51.75" thickBot="1" x14ac:dyDescent="0.25">
      <c r="A8">
        <v>2022</v>
      </c>
      <c r="B8" s="7" t="s">
        <v>1</v>
      </c>
      <c r="C8" s="8">
        <f>DATE(A8,1,1)</f>
        <v>44562</v>
      </c>
      <c r="D8" s="8">
        <f>ROUND(DATE(A8,4,MOD(234-11*MOD(A8,19),30))/7,0)*7-6</f>
        <v>44668</v>
      </c>
      <c r="E8" s="9">
        <f>$D$8+1</f>
        <v>44669</v>
      </c>
      <c r="F8" s="10">
        <f>DATE(A8,5,1)</f>
        <v>44682</v>
      </c>
      <c r="G8" s="9">
        <f>DATE(A8,5,8)</f>
        <v>44689</v>
      </c>
      <c r="H8" s="9">
        <f>$D$8+39</f>
        <v>44707</v>
      </c>
      <c r="I8" s="9">
        <f>$D$8+50</f>
        <v>44718</v>
      </c>
      <c r="J8" s="8">
        <f>DATE(A8,7,14)</f>
        <v>44756</v>
      </c>
      <c r="K8" s="8">
        <f>DATE(A8,8,15)</f>
        <v>44788</v>
      </c>
      <c r="L8" s="8">
        <f>DATE(A8,11,1)</f>
        <v>44866</v>
      </c>
      <c r="M8" s="8">
        <f>DATE(A8,11,11)</f>
        <v>44876</v>
      </c>
      <c r="N8" s="8">
        <f>DATE(A8,12,25)</f>
        <v>44920</v>
      </c>
      <c r="O8" s="11" t="s">
        <v>2</v>
      </c>
      <c r="P8" s="12" t="s">
        <v>3</v>
      </c>
      <c r="Q8" s="13" t="s">
        <v>4</v>
      </c>
      <c r="R8" s="14" t="s">
        <v>5</v>
      </c>
      <c r="S8" s="15" t="s">
        <v>6</v>
      </c>
      <c r="T8" s="16" t="s">
        <v>7</v>
      </c>
      <c r="U8" s="17" t="s">
        <v>8</v>
      </c>
      <c r="V8" s="18" t="s">
        <v>9</v>
      </c>
    </row>
    <row r="9" spans="1:22" s="30" customFormat="1" x14ac:dyDescent="0.2">
      <c r="A9" s="19"/>
      <c r="B9" s="20"/>
      <c r="C9" s="21"/>
      <c r="D9" s="21"/>
      <c r="E9" s="22"/>
      <c r="F9" s="23"/>
      <c r="G9" s="22"/>
      <c r="H9" s="22"/>
      <c r="I9" s="22"/>
      <c r="J9" s="21"/>
      <c r="K9" s="21"/>
      <c r="L9" s="21"/>
      <c r="M9" s="21"/>
      <c r="N9" s="21"/>
      <c r="O9" s="24"/>
      <c r="P9" s="25"/>
      <c r="Q9" s="26"/>
      <c r="R9" s="27"/>
      <c r="S9" s="28"/>
      <c r="T9" s="29"/>
      <c r="U9" s="27"/>
      <c r="V9" s="29"/>
    </row>
    <row r="10" spans="1:22" x14ac:dyDescent="0.2">
      <c r="A10" s="31" t="s">
        <v>10</v>
      </c>
      <c r="B10" s="32">
        <v>43402</v>
      </c>
      <c r="C10" s="33">
        <v>1</v>
      </c>
      <c r="D10" s="34"/>
      <c r="E10" s="34"/>
      <c r="F10" s="35">
        <v>0</v>
      </c>
      <c r="G10" s="34"/>
      <c r="H10" s="34"/>
      <c r="I10" s="34">
        <v>1</v>
      </c>
      <c r="J10" s="34"/>
      <c r="K10" s="34"/>
      <c r="L10" s="34"/>
      <c r="M10" s="34"/>
      <c r="N10" s="34">
        <v>1</v>
      </c>
      <c r="O10" s="36" t="str">
        <f>IF(F10=1,"A payer double","Chômé")</f>
        <v>Chômé</v>
      </c>
      <c r="P10" s="37">
        <f>SUM(IF(DATE(YEAR($B10)+1,MONTH($B10),DAY($B10))&lt;D$8,D10,0),IF(DATE(YEAR($B10)+1,MONTH($B10),DAY($B10))&lt;E$8,E10,0),IF(DATE(YEAR($B10)+1,MONTH($B10),DAY($B10))&lt;G$8,G10,0),IF(DATE(YEAR($B10)+1,MONTH($B10),DAY($B10))&lt;H$8,H10,0),IF(DATE(YEAR($B10)+1,MONTH($B10),DAY($B10))&lt;I$8,I10,0),IF(DATE(YEAR($B10)+1,MONTH($B10),DAY($B10))&lt;J$8,J10,0),IF(DATE(YEAR($B10)+1,MONTH($B10),DAY($B10))&lt;K$8,K10,0),IF(DATE(YEAR($B10)+1,MONTH($B10),DAY($B10))&lt;L$8,L10,0),IF(DATE(YEAR($B10)+1,MONTH($B10),DAY($B10))&lt;M$8,M10,0),IF(DATE(YEAR($B10)+1,MONTH($B10),DAY($B10))&lt;N$8,N10,0),IF(DATE(YEAR($B10)+1,MONTH($B10),DAY($B10))&lt;C$8,C10,0))</f>
        <v>3</v>
      </c>
      <c r="Q10" s="38">
        <v>5</v>
      </c>
      <c r="R10" s="39">
        <v>6</v>
      </c>
      <c r="S10" s="40">
        <f>IF(Q10-R10&lt;0,0,Q10-R10)</f>
        <v>0</v>
      </c>
      <c r="T10" s="41">
        <f>P10+Q10-R10-S10</f>
        <v>2</v>
      </c>
      <c r="U10" s="42"/>
      <c r="V10" s="43">
        <f>T10-U10</f>
        <v>2</v>
      </c>
    </row>
    <row r="11" spans="1:22" s="68" customFormat="1" x14ac:dyDescent="0.2">
      <c r="A11" s="59" t="s">
        <v>27</v>
      </c>
      <c r="B11" s="60"/>
      <c r="C11" s="61">
        <f>IF(DATE(YEAR($B10)+1,MONTH($B10),DAY($B10))&lt;C$8,C10,0)</f>
        <v>1</v>
      </c>
      <c r="D11" s="61">
        <f t="shared" ref="D11:N11" si="0">IF(DATE(YEAR($B10)+1,MONTH($B10),DAY($B10))&lt;D$8,D10,0)</f>
        <v>0</v>
      </c>
      <c r="E11" s="62">
        <f t="shared" si="0"/>
        <v>0</v>
      </c>
      <c r="F11" s="63"/>
      <c r="G11" s="62">
        <f t="shared" si="0"/>
        <v>0</v>
      </c>
      <c r="H11" s="62">
        <f t="shared" si="0"/>
        <v>0</v>
      </c>
      <c r="I11" s="62">
        <f t="shared" si="0"/>
        <v>1</v>
      </c>
      <c r="J11" s="61">
        <f t="shared" si="0"/>
        <v>0</v>
      </c>
      <c r="K11" s="61">
        <f t="shared" si="0"/>
        <v>0</v>
      </c>
      <c r="L11" s="61">
        <f t="shared" si="0"/>
        <v>0</v>
      </c>
      <c r="M11" s="61">
        <f t="shared" si="0"/>
        <v>0</v>
      </c>
      <c r="N11" s="61">
        <f t="shared" si="0"/>
        <v>1</v>
      </c>
      <c r="O11" s="64"/>
      <c r="P11" s="65">
        <f>SUM(C11:N11)</f>
        <v>3</v>
      </c>
      <c r="Q11" s="66"/>
      <c r="R11" s="67"/>
      <c r="S11" s="67"/>
      <c r="T11" s="66"/>
      <c r="U11" s="67"/>
      <c r="V11" s="66"/>
    </row>
    <row r="12" spans="1:22" x14ac:dyDescent="0.2">
      <c r="A12" s="31" t="s">
        <v>11</v>
      </c>
      <c r="B12" s="44">
        <v>42304</v>
      </c>
      <c r="C12" s="33">
        <v>1</v>
      </c>
      <c r="D12" s="34"/>
      <c r="E12" s="45"/>
      <c r="F12" s="46"/>
      <c r="G12" s="45"/>
      <c r="H12" s="45"/>
      <c r="I12" s="45"/>
      <c r="J12" s="34"/>
      <c r="K12" s="34"/>
      <c r="L12" s="34"/>
      <c r="M12" s="34"/>
      <c r="N12" s="34"/>
      <c r="O12" s="47"/>
      <c r="P12" s="37">
        <f>IF(DATE(YEAR($B12)+1,MONTH($B12),DAY($B12))&lt;C$8,C12,0)+IF(DATE(YEAR($B12)+1,MONTH($B12),DAY($B12))&lt;E$8,E12,0)+IF(DATE(YEAR($B12)+1,MONTH($B12),DAY($B12))&lt;D$8,D12,0)+IF(DATE(YEAR($B12)+1,MONTH($B12),DAY($B12))&lt;G$8,G12,0)+IF(DATE(YEAR($B12)+1,MONTH($B12),DAY($B12))&lt;H$8,H12,0)+IF(DATE(YEAR($B12)+1,MONTH($B12),DAY($B12))&lt;I$8,I12,0)+IF(DATE(YEAR($B12)+1,MONTH($B12),DAY($B12))&lt;J$8,J12,0)+IF(DATE(YEAR($B12)+1,MONTH($B12),DAY($B12))&lt;K$8,K12,0)+IF(DATE(YEAR($B12)+1,MONTH($B12),DAY($B12))&lt;L$8,L12,0)+IF(DATE(YEAR($B12)+1,MONTH($B12),DAY($B12))&lt;M$8,M12,0)+IF(DATE(YEAR($B12)+1,MONTH($B12),DAY($B12))&lt;N$8,N12,0)</f>
        <v>1</v>
      </c>
      <c r="Q12" s="38"/>
      <c r="R12" s="48"/>
      <c r="S12" s="40">
        <f t="shared" ref="S11:S27" si="1">IF(Q12-R12&lt;0,0,Q12-R12)</f>
        <v>0</v>
      </c>
      <c r="T12" s="41">
        <f>P12+Q12-R12-S12</f>
        <v>1</v>
      </c>
      <c r="U12" s="42"/>
      <c r="V12" s="43">
        <f>T12-U12</f>
        <v>1</v>
      </c>
    </row>
    <row r="13" spans="1:22" x14ac:dyDescent="0.2">
      <c r="A13" s="31" t="s">
        <v>11</v>
      </c>
      <c r="B13" s="44">
        <v>42304</v>
      </c>
      <c r="C13" s="33">
        <v>1</v>
      </c>
      <c r="D13" s="34"/>
      <c r="E13" s="45"/>
      <c r="F13" s="46"/>
      <c r="G13" s="45"/>
      <c r="H13" s="45"/>
      <c r="I13" s="45"/>
      <c r="J13" s="34"/>
      <c r="K13" s="34"/>
      <c r="L13" s="34"/>
      <c r="M13" s="34"/>
      <c r="N13" s="34"/>
      <c r="O13" s="47"/>
      <c r="P13" s="37">
        <f t="shared" ref="P13:P27" si="2">IF(DATE(YEAR($B13)+1,MONTH($B13),DAY($B13))&lt;C$8,C13,0)+IF(DATE(YEAR($B13)+1,MONTH($B13),DAY($B13))&lt;E$8,E13,0)+IF(DATE(YEAR($B13)+1,MONTH($B13),DAY($B13))&lt;D$8,D13,0)+IF(DATE(YEAR($B13)+1,MONTH($B13),DAY($B13))&lt;G$8,G13,0)+IF(DATE(YEAR($B13)+1,MONTH($B13),DAY($B13))&lt;H$8,H13,0)+IF(DATE(YEAR($B13)+1,MONTH($B13),DAY($B13))&lt;I$8,I13,0)+IF(DATE(YEAR($B13)+1,MONTH($B13),DAY($B13))&lt;J$8,J13,0)+IF(DATE(YEAR($B13)+1,MONTH($B13),DAY($B13))&lt;K$8,K13,0)+IF(DATE(YEAR($B13)+1,MONTH($B13),DAY($B13))&lt;L$8,L13,0)+IF(DATE(YEAR($B13)+1,MONTH($B13),DAY($B13))&lt;M$8,M13,0)+IF(DATE(YEAR($B13)+1,MONTH($B13),DAY($B13))&lt;N$8,N13,0)</f>
        <v>1</v>
      </c>
      <c r="Q13" s="38">
        <v>4</v>
      </c>
      <c r="R13" s="48"/>
      <c r="S13" s="40">
        <f t="shared" si="1"/>
        <v>4</v>
      </c>
      <c r="T13" s="41">
        <f>P13+Q13-R13-S13</f>
        <v>1</v>
      </c>
      <c r="U13" s="42"/>
      <c r="V13" s="43">
        <f>T13-U13</f>
        <v>1</v>
      </c>
    </row>
    <row r="14" spans="1:22" x14ac:dyDescent="0.2">
      <c r="A14" s="31" t="s">
        <v>12</v>
      </c>
      <c r="B14" s="44">
        <v>40859</v>
      </c>
      <c r="C14" s="33">
        <v>1</v>
      </c>
      <c r="D14" s="34"/>
      <c r="E14" s="45"/>
      <c r="F14" s="49"/>
      <c r="G14" s="45"/>
      <c r="H14" s="45"/>
      <c r="I14" s="45"/>
      <c r="J14" s="34"/>
      <c r="K14" s="34"/>
      <c r="L14" s="34"/>
      <c r="M14" s="34"/>
      <c r="N14" s="34"/>
      <c r="O14" s="47"/>
      <c r="P14" s="37">
        <f t="shared" si="2"/>
        <v>1</v>
      </c>
      <c r="Q14" s="38">
        <v>3</v>
      </c>
      <c r="R14" s="48"/>
      <c r="S14" s="40">
        <f t="shared" si="1"/>
        <v>3</v>
      </c>
      <c r="T14" s="41">
        <f t="shared" ref="T14:T27" si="3">P14+Q14-R14-S14</f>
        <v>1</v>
      </c>
      <c r="U14" s="42"/>
      <c r="V14" s="43">
        <f>T14-U14</f>
        <v>1</v>
      </c>
    </row>
    <row r="15" spans="1:22" x14ac:dyDescent="0.2">
      <c r="A15" s="31" t="s">
        <v>13</v>
      </c>
      <c r="B15" s="44">
        <v>42614</v>
      </c>
      <c r="C15" s="33">
        <v>1</v>
      </c>
      <c r="D15" s="34"/>
      <c r="E15" s="45"/>
      <c r="F15" s="49"/>
      <c r="G15" s="45"/>
      <c r="H15" s="45"/>
      <c r="I15" s="45"/>
      <c r="J15" s="34"/>
      <c r="K15" s="34"/>
      <c r="L15" s="34"/>
      <c r="M15" s="34"/>
      <c r="N15" s="34"/>
      <c r="O15" s="47"/>
      <c r="P15" s="37">
        <f t="shared" si="2"/>
        <v>1</v>
      </c>
      <c r="Q15" s="38">
        <v>1</v>
      </c>
      <c r="R15" s="38"/>
      <c r="S15" s="40">
        <f t="shared" si="1"/>
        <v>1</v>
      </c>
      <c r="T15" s="41">
        <f>P15+Q15-R15-S15</f>
        <v>1</v>
      </c>
      <c r="U15" s="42"/>
      <c r="V15" s="43">
        <f t="shared" ref="V15:V27" si="4">T15-U15</f>
        <v>1</v>
      </c>
    </row>
    <row r="16" spans="1:22" x14ac:dyDescent="0.2">
      <c r="A16" s="31" t="s">
        <v>14</v>
      </c>
      <c r="B16" s="44">
        <v>40725</v>
      </c>
      <c r="C16" s="33">
        <v>1</v>
      </c>
      <c r="D16" s="34"/>
      <c r="E16" s="45"/>
      <c r="F16" s="46"/>
      <c r="G16" s="45"/>
      <c r="H16" s="45"/>
      <c r="I16" s="45"/>
      <c r="J16" s="34"/>
      <c r="K16" s="34"/>
      <c r="L16" s="34"/>
      <c r="M16" s="34"/>
      <c r="N16" s="34"/>
      <c r="O16" s="47"/>
      <c r="P16" s="37">
        <f t="shared" si="2"/>
        <v>1</v>
      </c>
      <c r="Q16" s="38">
        <v>1</v>
      </c>
      <c r="R16" s="48"/>
      <c r="S16" s="40">
        <f t="shared" si="1"/>
        <v>1</v>
      </c>
      <c r="T16" s="41">
        <f t="shared" si="3"/>
        <v>1</v>
      </c>
      <c r="U16" s="42"/>
      <c r="V16" s="43">
        <f t="shared" si="4"/>
        <v>1</v>
      </c>
    </row>
    <row r="17" spans="1:22" x14ac:dyDescent="0.2">
      <c r="A17" s="31" t="s">
        <v>15</v>
      </c>
      <c r="B17" s="44">
        <v>42835</v>
      </c>
      <c r="C17" s="33">
        <v>1</v>
      </c>
      <c r="D17" s="34"/>
      <c r="E17" s="34"/>
      <c r="F17" s="50"/>
      <c r="G17" s="34"/>
      <c r="H17" s="34"/>
      <c r="I17" s="34"/>
      <c r="J17" s="34"/>
      <c r="K17" s="34"/>
      <c r="L17" s="34"/>
      <c r="M17" s="34"/>
      <c r="N17" s="34"/>
      <c r="O17" s="36"/>
      <c r="P17" s="37">
        <f t="shared" si="2"/>
        <v>1</v>
      </c>
      <c r="Q17" s="38">
        <v>2</v>
      </c>
      <c r="R17" s="51"/>
      <c r="S17" s="40">
        <f t="shared" si="1"/>
        <v>2</v>
      </c>
      <c r="T17" s="41">
        <f t="shared" si="3"/>
        <v>1</v>
      </c>
      <c r="U17" s="42"/>
      <c r="V17" s="43">
        <f t="shared" si="4"/>
        <v>1</v>
      </c>
    </row>
    <row r="18" spans="1:22" x14ac:dyDescent="0.2">
      <c r="A18" s="31" t="s">
        <v>16</v>
      </c>
      <c r="B18" s="44">
        <v>43129</v>
      </c>
      <c r="C18" s="33">
        <v>0</v>
      </c>
      <c r="D18" s="34"/>
      <c r="E18" s="45"/>
      <c r="F18" s="49"/>
      <c r="G18" s="45"/>
      <c r="H18" s="45"/>
      <c r="I18" s="45"/>
      <c r="J18" s="34"/>
      <c r="K18" s="34"/>
      <c r="L18" s="34"/>
      <c r="M18" s="34"/>
      <c r="N18" s="34"/>
      <c r="O18" s="36"/>
      <c r="P18" s="37">
        <f t="shared" si="2"/>
        <v>0</v>
      </c>
      <c r="Q18" s="38">
        <v>0</v>
      </c>
      <c r="R18" s="39"/>
      <c r="S18" s="40">
        <f t="shared" si="1"/>
        <v>0</v>
      </c>
      <c r="T18" s="41">
        <f t="shared" si="3"/>
        <v>0</v>
      </c>
      <c r="U18" s="42"/>
      <c r="V18" s="43">
        <f t="shared" si="4"/>
        <v>0</v>
      </c>
    </row>
    <row r="19" spans="1:22" hidden="1" x14ac:dyDescent="0.2">
      <c r="A19" s="31" t="s">
        <v>17</v>
      </c>
      <c r="B19" s="32">
        <v>43213</v>
      </c>
      <c r="C19" s="33"/>
      <c r="D19" s="34"/>
      <c r="E19" s="34"/>
      <c r="F19" s="52"/>
      <c r="G19" s="34"/>
      <c r="H19" s="34"/>
      <c r="I19" s="34"/>
      <c r="J19" s="34"/>
      <c r="K19" s="34"/>
      <c r="L19" s="34"/>
      <c r="M19" s="34"/>
      <c r="N19" s="34"/>
      <c r="O19" s="36"/>
      <c r="P19" s="37">
        <f t="shared" si="2"/>
        <v>0</v>
      </c>
      <c r="Q19" s="38">
        <v>0</v>
      </c>
      <c r="R19" s="39"/>
      <c r="S19" s="40">
        <f t="shared" si="1"/>
        <v>0</v>
      </c>
      <c r="T19" s="41">
        <f t="shared" si="3"/>
        <v>0</v>
      </c>
      <c r="U19" s="42"/>
      <c r="V19" s="43">
        <f t="shared" si="4"/>
        <v>0</v>
      </c>
    </row>
    <row r="20" spans="1:22" x14ac:dyDescent="0.2">
      <c r="A20" s="31" t="s">
        <v>18</v>
      </c>
      <c r="B20" s="32">
        <v>43323</v>
      </c>
      <c r="C20" s="33">
        <v>1</v>
      </c>
      <c r="D20" s="34"/>
      <c r="E20" s="34"/>
      <c r="F20" s="52"/>
      <c r="G20" s="34"/>
      <c r="H20" s="34"/>
      <c r="I20" s="34"/>
      <c r="J20" s="34"/>
      <c r="K20" s="34"/>
      <c r="L20" s="34"/>
      <c r="M20" s="34"/>
      <c r="N20" s="34"/>
      <c r="O20" s="36"/>
      <c r="P20" s="37">
        <f t="shared" si="2"/>
        <v>1</v>
      </c>
      <c r="Q20" s="38">
        <v>3</v>
      </c>
      <c r="R20" s="39"/>
      <c r="S20" s="40">
        <f t="shared" si="1"/>
        <v>3</v>
      </c>
      <c r="T20" s="41">
        <f t="shared" si="3"/>
        <v>1</v>
      </c>
      <c r="U20" s="42"/>
      <c r="V20" s="43">
        <f t="shared" si="4"/>
        <v>1</v>
      </c>
    </row>
    <row r="21" spans="1:22" x14ac:dyDescent="0.2">
      <c r="A21" s="31" t="s">
        <v>19</v>
      </c>
      <c r="B21" s="32">
        <v>43679</v>
      </c>
      <c r="C21" s="33">
        <v>0</v>
      </c>
      <c r="D21" s="34"/>
      <c r="E21" s="45"/>
      <c r="F21" s="35"/>
      <c r="G21" s="45"/>
      <c r="H21" s="45"/>
      <c r="I21" s="45"/>
      <c r="J21" s="34"/>
      <c r="K21" s="34"/>
      <c r="L21" s="34"/>
      <c r="M21" s="34"/>
      <c r="N21" s="34"/>
      <c r="O21" s="36"/>
      <c r="P21" s="37">
        <f t="shared" si="2"/>
        <v>0</v>
      </c>
      <c r="Q21" s="38">
        <v>1</v>
      </c>
      <c r="R21" s="39"/>
      <c r="S21" s="40">
        <f t="shared" si="1"/>
        <v>1</v>
      </c>
      <c r="T21" s="41">
        <f t="shared" si="3"/>
        <v>0</v>
      </c>
      <c r="U21" s="42"/>
      <c r="V21" s="43">
        <f t="shared" si="4"/>
        <v>0</v>
      </c>
    </row>
    <row r="22" spans="1:22" x14ac:dyDescent="0.2">
      <c r="A22" s="31" t="s">
        <v>19</v>
      </c>
      <c r="B22" s="32">
        <v>43679</v>
      </c>
      <c r="C22" s="33">
        <v>0</v>
      </c>
      <c r="D22" s="34"/>
      <c r="E22" s="45"/>
      <c r="F22" s="35"/>
      <c r="G22" s="45"/>
      <c r="H22" s="45"/>
      <c r="I22" s="45"/>
      <c r="J22" s="34"/>
      <c r="K22" s="34"/>
      <c r="L22" s="34"/>
      <c r="M22" s="34"/>
      <c r="N22" s="34"/>
      <c r="O22" s="36"/>
      <c r="P22" s="37">
        <f t="shared" si="2"/>
        <v>0</v>
      </c>
      <c r="Q22" s="38">
        <v>2</v>
      </c>
      <c r="R22" s="39"/>
      <c r="S22" s="40">
        <f t="shared" si="1"/>
        <v>2</v>
      </c>
      <c r="T22" s="41">
        <f t="shared" ref="T22" si="5">P22+Q22-R22-S22</f>
        <v>0</v>
      </c>
      <c r="U22" s="42"/>
      <c r="V22" s="43">
        <f t="shared" ref="V22" si="6">T22-U22</f>
        <v>0</v>
      </c>
    </row>
    <row r="23" spans="1:22" x14ac:dyDescent="0.2">
      <c r="A23" s="31" t="s">
        <v>20</v>
      </c>
      <c r="B23" s="44">
        <v>42417</v>
      </c>
      <c r="C23" s="33">
        <v>0</v>
      </c>
      <c r="D23" s="34"/>
      <c r="E23" s="45"/>
      <c r="F23" s="53"/>
      <c r="G23" s="45"/>
      <c r="H23" s="45"/>
      <c r="I23" s="45"/>
      <c r="J23" s="34"/>
      <c r="K23" s="34"/>
      <c r="L23" s="34"/>
      <c r="M23" s="34"/>
      <c r="N23" s="34"/>
      <c r="O23" s="47"/>
      <c r="P23" s="37">
        <f t="shared" si="2"/>
        <v>0</v>
      </c>
      <c r="Q23" s="38">
        <v>0</v>
      </c>
      <c r="R23" s="48"/>
      <c r="S23" s="40">
        <f t="shared" si="1"/>
        <v>0</v>
      </c>
      <c r="T23" s="41">
        <f>P23+Q23-R23-S23</f>
        <v>0</v>
      </c>
      <c r="U23" s="42"/>
      <c r="V23" s="43">
        <f>T23-U23</f>
        <v>0</v>
      </c>
    </row>
    <row r="24" spans="1:22" x14ac:dyDescent="0.2">
      <c r="A24" s="31" t="s">
        <v>21</v>
      </c>
      <c r="B24" s="44">
        <v>42996</v>
      </c>
      <c r="C24" s="33">
        <v>0</v>
      </c>
      <c r="D24" s="34"/>
      <c r="E24" s="45"/>
      <c r="F24" s="49"/>
      <c r="G24" s="45"/>
      <c r="H24" s="45"/>
      <c r="I24" s="45"/>
      <c r="J24" s="45"/>
      <c r="K24" s="45"/>
      <c r="L24" s="34"/>
      <c r="M24" s="34"/>
      <c r="N24" s="34"/>
      <c r="O24" s="47"/>
      <c r="P24" s="37">
        <f t="shared" si="2"/>
        <v>0</v>
      </c>
      <c r="Q24" s="38">
        <v>0</v>
      </c>
      <c r="R24" s="48"/>
      <c r="S24" s="40">
        <f t="shared" si="1"/>
        <v>0</v>
      </c>
      <c r="T24" s="41">
        <f t="shared" si="3"/>
        <v>0</v>
      </c>
      <c r="U24" s="42"/>
      <c r="V24" s="43">
        <f t="shared" si="4"/>
        <v>0</v>
      </c>
    </row>
    <row r="25" spans="1:22" hidden="1" x14ac:dyDescent="0.2">
      <c r="A25" s="31" t="s">
        <v>22</v>
      </c>
      <c r="B25" s="44">
        <v>42186</v>
      </c>
      <c r="C25" s="34"/>
      <c r="D25" s="34"/>
      <c r="E25" s="34"/>
      <c r="F25" s="46"/>
      <c r="G25" s="34"/>
      <c r="H25" s="34"/>
      <c r="I25" s="34"/>
      <c r="J25" s="34"/>
      <c r="K25" s="34"/>
      <c r="L25" s="34"/>
      <c r="M25" s="34"/>
      <c r="N25" s="34"/>
      <c r="O25" s="47"/>
      <c r="P25" s="37">
        <f t="shared" si="2"/>
        <v>0</v>
      </c>
      <c r="Q25" s="38">
        <v>0</v>
      </c>
      <c r="R25" s="48"/>
      <c r="S25" s="40">
        <f t="shared" si="1"/>
        <v>0</v>
      </c>
      <c r="T25" s="41">
        <f t="shared" si="3"/>
        <v>0</v>
      </c>
      <c r="U25" s="42"/>
      <c r="V25" s="43">
        <f t="shared" si="4"/>
        <v>0</v>
      </c>
    </row>
    <row r="26" spans="1:22" hidden="1" x14ac:dyDescent="0.2">
      <c r="A26" s="31" t="s">
        <v>23</v>
      </c>
      <c r="B26" s="44">
        <v>43078</v>
      </c>
      <c r="C26" s="54"/>
      <c r="D26" s="54"/>
      <c r="E26" s="34"/>
      <c r="F26" s="50"/>
      <c r="G26" s="34"/>
      <c r="H26" s="34"/>
      <c r="I26" s="34"/>
      <c r="J26" s="34"/>
      <c r="K26" s="34"/>
      <c r="L26" s="34"/>
      <c r="M26" s="34"/>
      <c r="N26" s="34"/>
      <c r="O26" s="36"/>
      <c r="P26" s="37">
        <f t="shared" si="2"/>
        <v>0</v>
      </c>
      <c r="Q26" s="38">
        <v>0</v>
      </c>
      <c r="R26" s="39"/>
      <c r="S26" s="40">
        <f t="shared" si="1"/>
        <v>0</v>
      </c>
      <c r="T26" s="41">
        <f t="shared" si="3"/>
        <v>0</v>
      </c>
      <c r="U26" s="42"/>
      <c r="V26" s="43">
        <f t="shared" si="4"/>
        <v>0</v>
      </c>
    </row>
    <row r="27" spans="1:22" x14ac:dyDescent="0.2">
      <c r="A27" s="31" t="s">
        <v>24</v>
      </c>
      <c r="B27" s="32">
        <v>44343</v>
      </c>
      <c r="C27" s="55">
        <v>0</v>
      </c>
      <c r="D27" s="56"/>
      <c r="E27" s="56"/>
      <c r="F27" s="56"/>
      <c r="G27" s="56"/>
      <c r="H27" s="34"/>
      <c r="I27" s="34"/>
      <c r="J27" s="34"/>
      <c r="K27" s="34"/>
      <c r="L27" s="34"/>
      <c r="M27" s="34"/>
      <c r="N27" s="34"/>
      <c r="O27" s="36"/>
      <c r="P27" s="37">
        <f t="shared" si="2"/>
        <v>0</v>
      </c>
      <c r="Q27" s="38">
        <v>3</v>
      </c>
      <c r="R27" s="39"/>
      <c r="S27" s="40">
        <f t="shared" si="1"/>
        <v>3</v>
      </c>
      <c r="T27" s="41">
        <f t="shared" si="3"/>
        <v>0</v>
      </c>
      <c r="U27" s="42"/>
      <c r="V27" s="43">
        <f t="shared" si="4"/>
        <v>0</v>
      </c>
    </row>
  </sheetData>
  <mergeCells count="2">
    <mergeCell ref="C7:N7"/>
    <mergeCell ref="O7:P7"/>
  </mergeCells>
  <phoneticPr fontId="1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Reception.Hotel-MFR</dc:creator>
  <cp:lastModifiedBy>Reception.Hotel-MFR</cp:lastModifiedBy>
  <dcterms:created xsi:type="dcterms:W3CDTF">2022-01-12T16:01:19Z</dcterms:created>
  <dcterms:modified xsi:type="dcterms:W3CDTF">2022-01-12T17:50:34Z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2022-01-12T16:01:19Z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2a31b60e-7c51-4ce0-bffc-c9b3d55e4cbe</vt:lpwstr>
  </property>
  <property fmtid="{D5CDD505-2E9C-101B-9397-08002B2CF9AE}" pid="8" name="MSIP_Label_4bad0d50-9cbb-471c-bae7-38b20ec0f1f9_ContentBits">
    <vt:lpwstr>0</vt:lpwstr>
  </property>
</Properties>
</file>