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.Presse\Desktop\"/>
    </mc:Choice>
  </mc:AlternateContent>
  <bookViews>
    <workbookView xWindow="0" yWindow="0" windowWidth="28800" windowHeight="12300"/>
  </bookViews>
  <sheets>
    <sheet name="PA - 1500 kcal" sheetId="1" r:id="rId1"/>
    <sheet name="PA - 2000 kcal" sheetId="3" r:id="rId2"/>
    <sheet name="PA - 2500 kcal" sheetId="4" r:id="rId3"/>
    <sheet name="PA - 3000 kcal" sheetId="5" r:id="rId4"/>
    <sheet name="Aliments" sheetId="2" r:id="rId5"/>
  </sheets>
  <calcPr calcId="162913"/>
</workbook>
</file>

<file path=xl/calcChain.xml><?xml version="1.0" encoding="utf-8"?>
<calcChain xmlns="http://schemas.openxmlformats.org/spreadsheetml/2006/main">
  <c r="H38" i="5" l="1"/>
  <c r="H43" i="5" s="1"/>
  <c r="G38" i="5"/>
  <c r="F38" i="5"/>
  <c r="I37" i="5"/>
  <c r="I43" i="5" s="1"/>
  <c r="G37" i="5"/>
  <c r="G43" i="5" s="1"/>
  <c r="F37" i="5"/>
  <c r="F43" i="5" s="1"/>
  <c r="H36" i="5"/>
  <c r="G36" i="5"/>
  <c r="F36" i="5"/>
  <c r="I30" i="5"/>
  <c r="I36" i="5" s="1"/>
  <c r="I29" i="5"/>
  <c r="H29" i="5"/>
  <c r="G29" i="5"/>
  <c r="F29" i="5"/>
  <c r="I22" i="5"/>
  <c r="H22" i="5"/>
  <c r="G22" i="5"/>
  <c r="F22" i="5"/>
  <c r="I15" i="5"/>
  <c r="H15" i="5"/>
  <c r="G15" i="5"/>
  <c r="F15" i="5"/>
  <c r="H45" i="5" l="1"/>
  <c r="G45" i="5"/>
  <c r="F45" i="5"/>
  <c r="I45" i="5"/>
  <c r="H47" i="5" l="1"/>
  <c r="I47" i="5"/>
  <c r="G47" i="5"/>
  <c r="H38" i="4"/>
  <c r="H43" i="4" s="1"/>
  <c r="G38" i="4"/>
  <c r="F38" i="4"/>
  <c r="F43" i="4" s="1"/>
  <c r="I37" i="4"/>
  <c r="I43" i="4" s="1"/>
  <c r="G37" i="4"/>
  <c r="F37" i="4"/>
  <c r="H36" i="4"/>
  <c r="G36" i="4"/>
  <c r="F36" i="4"/>
  <c r="I30" i="4"/>
  <c r="I36" i="4" s="1"/>
  <c r="I29" i="4"/>
  <c r="H29" i="4"/>
  <c r="G29" i="4"/>
  <c r="F29" i="4"/>
  <c r="I22" i="4"/>
  <c r="H22" i="4"/>
  <c r="G22" i="4"/>
  <c r="F22" i="4"/>
  <c r="H15" i="4"/>
  <c r="I15" i="4"/>
  <c r="G15" i="4"/>
  <c r="I9" i="3"/>
  <c r="I15" i="3" s="1"/>
  <c r="G9" i="3"/>
  <c r="F9" i="3"/>
  <c r="F43" i="3"/>
  <c r="H36" i="3"/>
  <c r="G36" i="3"/>
  <c r="F36" i="3"/>
  <c r="I29" i="3"/>
  <c r="H29" i="3"/>
  <c r="G29" i="3"/>
  <c r="F29" i="3"/>
  <c r="I22" i="3"/>
  <c r="H22" i="3"/>
  <c r="G22" i="3"/>
  <c r="F22" i="3"/>
  <c r="H15" i="3"/>
  <c r="G15" i="3"/>
  <c r="F15" i="3"/>
  <c r="H36" i="1"/>
  <c r="G36" i="1"/>
  <c r="F36" i="1"/>
  <c r="I29" i="1"/>
  <c r="H29" i="1"/>
  <c r="G29" i="1"/>
  <c r="F29" i="1"/>
  <c r="I22" i="1"/>
  <c r="H22" i="1"/>
  <c r="G22" i="1"/>
  <c r="F22" i="1"/>
  <c r="H15" i="1"/>
  <c r="H38" i="3"/>
  <c r="H43" i="3" s="1"/>
  <c r="H45" i="3" s="1"/>
  <c r="G38" i="3"/>
  <c r="F38" i="3"/>
  <c r="I37" i="3"/>
  <c r="I43" i="3" s="1"/>
  <c r="G37" i="3"/>
  <c r="G43" i="3" s="1"/>
  <c r="F37" i="3"/>
  <c r="I30" i="3"/>
  <c r="I36" i="3" s="1"/>
  <c r="S39" i="2"/>
  <c r="S38" i="2"/>
  <c r="S37" i="2"/>
  <c r="S36" i="2"/>
  <c r="S35" i="2"/>
  <c r="S33" i="2"/>
  <c r="R33" i="2"/>
  <c r="Q33" i="2"/>
  <c r="S32" i="2"/>
  <c r="R32" i="2"/>
  <c r="Q32" i="2"/>
  <c r="T30" i="2"/>
  <c r="S30" i="2"/>
  <c r="R30" i="2"/>
  <c r="Q30" i="2"/>
  <c r="T29" i="2"/>
  <c r="S29" i="2"/>
  <c r="R29" i="2"/>
  <c r="Q29" i="2"/>
  <c r="T28" i="2"/>
  <c r="S28" i="2"/>
  <c r="R28" i="2"/>
  <c r="Q28" i="2"/>
  <c r="S27" i="2"/>
  <c r="R27" i="2"/>
  <c r="Q27" i="2"/>
  <c r="S26" i="2"/>
  <c r="R26" i="2"/>
  <c r="Q26" i="2"/>
  <c r="T19" i="2"/>
  <c r="S19" i="2"/>
  <c r="R19" i="2"/>
  <c r="Q19" i="2"/>
  <c r="T18" i="2"/>
  <c r="S18" i="2"/>
  <c r="R18" i="2"/>
  <c r="Q18" i="2"/>
  <c r="T9" i="2"/>
  <c r="S9" i="2"/>
  <c r="R9" i="2"/>
  <c r="Q9" i="2"/>
  <c r="G43" i="4" l="1"/>
  <c r="H45" i="4"/>
  <c r="G45" i="4"/>
  <c r="G47" i="4" s="1"/>
  <c r="I45" i="4"/>
  <c r="F15" i="4"/>
  <c r="F45" i="4" s="1"/>
  <c r="I45" i="3"/>
  <c r="F45" i="3"/>
  <c r="G45" i="3"/>
  <c r="G47" i="3" s="1"/>
  <c r="H38" i="1"/>
  <c r="H43" i="1" s="1"/>
  <c r="H45" i="1" s="1"/>
  <c r="G38" i="1"/>
  <c r="F38" i="1"/>
  <c r="I37" i="1"/>
  <c r="I43" i="1" s="1"/>
  <c r="G37" i="1"/>
  <c r="F37" i="1"/>
  <c r="I30" i="1"/>
  <c r="I36" i="1" s="1"/>
  <c r="F43" i="1" l="1"/>
  <c r="H47" i="4"/>
  <c r="I47" i="3"/>
  <c r="G43" i="1"/>
  <c r="I47" i="4"/>
  <c r="H47" i="3"/>
  <c r="I51" i="2"/>
  <c r="I47" i="2"/>
  <c r="G47" i="2"/>
  <c r="F47" i="2"/>
  <c r="I42" i="2"/>
  <c r="G42" i="2"/>
  <c r="F42" i="2"/>
  <c r="H57" i="2"/>
  <c r="I57" i="2"/>
  <c r="G57" i="2"/>
  <c r="F57" i="2"/>
  <c r="I3" i="2"/>
  <c r="I15" i="1" s="1"/>
  <c r="I45" i="1" s="1"/>
  <c r="G3" i="2"/>
  <c r="G15" i="1" s="1"/>
  <c r="G45" i="1" s="1"/>
  <c r="F3" i="2"/>
  <c r="F15" i="1" s="1"/>
  <c r="F45" i="1" s="1"/>
  <c r="I35" i="2"/>
  <c r="G35" i="2"/>
  <c r="F35" i="2"/>
  <c r="I34" i="2"/>
  <c r="G34" i="2"/>
  <c r="F34" i="2"/>
  <c r="G47" i="1" l="1"/>
  <c r="I47" i="1"/>
  <c r="H47" i="1"/>
  <c r="G10" i="2"/>
  <c r="H60" i="2" l="1"/>
  <c r="I60" i="2"/>
  <c r="G60" i="2"/>
  <c r="F60" i="2"/>
  <c r="H59" i="2"/>
  <c r="G59" i="2"/>
  <c r="F59" i="2"/>
  <c r="H56" i="2"/>
  <c r="I56" i="2"/>
  <c r="G56" i="2"/>
  <c r="F56" i="2"/>
  <c r="H55" i="2"/>
  <c r="G55" i="2"/>
  <c r="F55" i="2"/>
  <c r="H54" i="2"/>
  <c r="I54" i="2"/>
  <c r="G54" i="2"/>
  <c r="F54" i="2"/>
  <c r="I38" i="2"/>
  <c r="G38" i="2"/>
  <c r="F38" i="2"/>
  <c r="I37" i="2"/>
  <c r="G37" i="2"/>
  <c r="F37" i="2"/>
  <c r="I36" i="2"/>
  <c r="G36" i="2"/>
  <c r="F36" i="2"/>
</calcChain>
</file>

<file path=xl/sharedStrings.xml><?xml version="1.0" encoding="utf-8"?>
<sst xmlns="http://schemas.openxmlformats.org/spreadsheetml/2006/main" count="863" uniqueCount="223">
  <si>
    <t>Plan alimentaire</t>
  </si>
  <si>
    <t>Client</t>
  </si>
  <si>
    <t xml:space="preserve">: </t>
  </si>
  <si>
    <t>Date</t>
  </si>
  <si>
    <t>:</t>
  </si>
  <si>
    <t>Ingrédients</t>
  </si>
  <si>
    <t>Qté</t>
  </si>
  <si>
    <t>Option</t>
  </si>
  <si>
    <t>Prot</t>
  </si>
  <si>
    <t>lip</t>
  </si>
  <si>
    <t>Glu</t>
  </si>
  <si>
    <t>dejeuné</t>
  </si>
  <si>
    <t>collation</t>
  </si>
  <si>
    <t>diner</t>
  </si>
  <si>
    <t>souper</t>
  </si>
  <si>
    <t>u</t>
  </si>
  <si>
    <t>Unité</t>
  </si>
  <si>
    <t>t</t>
  </si>
  <si>
    <t>Tasse</t>
  </si>
  <si>
    <t>c</t>
  </si>
  <si>
    <t>Cuilliere a soupe</t>
  </si>
  <si>
    <t>Macro %</t>
  </si>
  <si>
    <t>g</t>
  </si>
  <si>
    <t>Gramme</t>
  </si>
  <si>
    <t>a volonté</t>
  </si>
  <si>
    <t>Recommandations :</t>
  </si>
  <si>
    <t>Supplémentation</t>
  </si>
  <si>
    <t>Portion</t>
  </si>
  <si>
    <t>Kcals</t>
  </si>
  <si>
    <t>Cheval</t>
  </si>
  <si>
    <t>Bison</t>
  </si>
  <si>
    <t>Saumon</t>
  </si>
  <si>
    <t>Chevreuil</t>
  </si>
  <si>
    <t>Caribou</t>
  </si>
  <si>
    <t>Orignal</t>
  </si>
  <si>
    <t>Whey / Iso (1scoop = 30g)</t>
  </si>
  <si>
    <t>Yaourt grec sans lactose skotidakis</t>
  </si>
  <si>
    <t>Fromage allegro 9%</t>
  </si>
  <si>
    <t xml:space="preserve">Blanc d'œuf </t>
  </si>
  <si>
    <t>Œuf (unité = 1oeuf)</t>
  </si>
  <si>
    <t>Fromage cottage 1%</t>
  </si>
  <si>
    <t>huile de coco (1 C a soupe = 15ml)</t>
  </si>
  <si>
    <t>beurre d'amandes (1 C a soupe = 15ml)</t>
  </si>
  <si>
    <t>Graine de lin / chia</t>
  </si>
  <si>
    <t>Chocolat noir 85% (4 morceaux = 40g )</t>
  </si>
  <si>
    <t xml:space="preserve">couscous sans gluten </t>
  </si>
  <si>
    <t>Patates douces</t>
  </si>
  <si>
    <t>Pates de riz brun (peser la portion non cuite)</t>
  </si>
  <si>
    <t xml:space="preserve">Pain de riz brun </t>
  </si>
  <si>
    <t>Gruau</t>
  </si>
  <si>
    <t>creme de riz</t>
  </si>
  <si>
    <t>galette de riz (10g)</t>
  </si>
  <si>
    <t xml:space="preserve">Bleuets </t>
  </si>
  <si>
    <t>Ananas</t>
  </si>
  <si>
    <t xml:space="preserve">Pain st-methode sans gluten </t>
  </si>
  <si>
    <t>enos pour le workout</t>
  </si>
  <si>
    <t>multivitamine 2 le matin</t>
  </si>
  <si>
    <t>magnesium 4 le soir</t>
  </si>
  <si>
    <t>5jours</t>
  </si>
  <si>
    <t>greens 1 fois dans el jours quand tu veux</t>
  </si>
  <si>
    <t>Bœuf haché extra maigre</t>
  </si>
  <si>
    <t>Bœuf haché  maigre</t>
  </si>
  <si>
    <t>Bœuf haché  mi-maigre</t>
  </si>
  <si>
    <t>Bœuf haché  régulier</t>
  </si>
  <si>
    <t>Bifteck de boeuf (aloyau)</t>
  </si>
  <si>
    <t>Bifteck de boeuf (faux filet)</t>
  </si>
  <si>
    <t>Bifteck de boeuf (haut de surlonge)</t>
  </si>
  <si>
    <t>Bifteck de boeuf (palette)</t>
  </si>
  <si>
    <t>Filet de boeuf (longe)</t>
  </si>
  <si>
    <t>Rôti de boeuf (palette)</t>
  </si>
  <si>
    <t>Rôti de boeuf (pointe de surlonge)</t>
  </si>
  <si>
    <t>Aile de poulet (viande et peau)</t>
  </si>
  <si>
    <t>Haut de cuisse de poulet (viande et peau)</t>
  </si>
  <si>
    <t>Haut de cuisse de poulet (viande)</t>
  </si>
  <si>
    <t>Pilon de cuisse de poulet (viande et peau)</t>
  </si>
  <si>
    <t>Pilon de cuisse de poulet (viande)</t>
  </si>
  <si>
    <t>Poitrine de cuisse de poulet (viande et peau)</t>
  </si>
  <si>
    <t>Poitrine de cuisse de poulet (viande)</t>
  </si>
  <si>
    <t>Longe de porc (côtelette)</t>
  </si>
  <si>
    <t>côtes levées de porc</t>
  </si>
  <si>
    <t>Filet de porc (longe)</t>
  </si>
  <si>
    <t>Porc haché maigre</t>
  </si>
  <si>
    <t>Porc haché mi-maigre</t>
  </si>
  <si>
    <t>BOEUF</t>
  </si>
  <si>
    <t>PORC</t>
  </si>
  <si>
    <t>VOLAILLE</t>
  </si>
  <si>
    <t>GIBIER</t>
  </si>
  <si>
    <t>PRODUITS LAITIERS</t>
  </si>
  <si>
    <t>OEUFS</t>
  </si>
  <si>
    <t>Sardine dans l'huile d'olive</t>
  </si>
  <si>
    <t>Aiglefin / Doré / Morue / Sole</t>
  </si>
  <si>
    <t>Thon dans l'huile d'olive</t>
  </si>
  <si>
    <t>Thon dans l'eau</t>
  </si>
  <si>
    <t xml:space="preserve">POISSON </t>
  </si>
  <si>
    <t xml:space="preserve">CRUSTACÉ </t>
  </si>
  <si>
    <t>Crabe / Crevette / Homard</t>
  </si>
  <si>
    <t>Huitres cuites</t>
  </si>
  <si>
    <t>Moules</t>
  </si>
  <si>
    <t>Palourdes cuites</t>
  </si>
  <si>
    <t>Pétoncles cuits</t>
  </si>
  <si>
    <t>Truite</t>
  </si>
  <si>
    <t>LÉGUMINEUSES, NOIX ET GRAINES</t>
  </si>
  <si>
    <t xml:space="preserve">Tofu régulier ferme </t>
  </si>
  <si>
    <t>Tofu soyeux mou</t>
  </si>
  <si>
    <t>Haricots de soya</t>
  </si>
  <si>
    <t>Hummus</t>
  </si>
  <si>
    <t>Lentilles</t>
  </si>
  <si>
    <t>Pois</t>
  </si>
  <si>
    <t>Pois chiches</t>
  </si>
  <si>
    <t>Haricots noirs ou rouges (non drainés)</t>
  </si>
  <si>
    <t>Dinde haché</t>
  </si>
  <si>
    <t>Dinde (viande blanche et peau)</t>
  </si>
  <si>
    <t>Dinde (viande blanche)</t>
  </si>
  <si>
    <t>Dinde (viande brune et peau)</t>
  </si>
  <si>
    <t>Dinde (viande brune)</t>
  </si>
  <si>
    <t>HUILES ET BEURRE</t>
  </si>
  <si>
    <t>FRUITS ET LÉGUMES</t>
  </si>
  <si>
    <t>ml</t>
  </si>
  <si>
    <t>Huile canola (1 C à soupe = 15 ml)</t>
  </si>
  <si>
    <t>Avocat</t>
  </si>
  <si>
    <t>Amandes ( noix = 16g)</t>
  </si>
  <si>
    <t>Arachides</t>
  </si>
  <si>
    <t>Noix de grenobles</t>
  </si>
  <si>
    <t>Pistaches</t>
  </si>
  <si>
    <t>Cajous ( 10 noix = 17g)</t>
  </si>
  <si>
    <t>olives</t>
  </si>
  <si>
    <t>Beurre d'arachides naturel (1 C soupe = 15 ml)</t>
  </si>
  <si>
    <t>Lait partiellement écrémé 2% M.G.</t>
  </si>
  <si>
    <t>Boisson de soya, non sucrée, enrichie</t>
  </si>
  <si>
    <t>Kéfir, nature</t>
  </si>
  <si>
    <t>Fromage chedddar (peu de gras - 18% M.G.)</t>
  </si>
  <si>
    <t>Fromage Feta</t>
  </si>
  <si>
    <t>Beurre d'arachides maison</t>
  </si>
  <si>
    <t>Canard  (domestiqué) Rôti</t>
  </si>
  <si>
    <t>Graines de citrouilles</t>
  </si>
  <si>
    <t>POISSON ET VIANDE</t>
  </si>
  <si>
    <t>AUTRES</t>
  </si>
  <si>
    <t>Maquereau bleu de l'Atlantique (four ou grilé)</t>
  </si>
  <si>
    <t>FARINES ET SONS</t>
  </si>
  <si>
    <t>Farine d'avoine</t>
  </si>
  <si>
    <t>Farine de pois chiche</t>
  </si>
  <si>
    <t>Farine de riz</t>
  </si>
  <si>
    <t>Farine de seigle</t>
  </si>
  <si>
    <t>Farine de soya</t>
  </si>
  <si>
    <t>Son d'avoine</t>
  </si>
  <si>
    <t>PAINS</t>
  </si>
  <si>
    <t>Bagel</t>
  </si>
  <si>
    <t>Bannock</t>
  </si>
  <si>
    <t>Muffin anglais</t>
  </si>
  <si>
    <t>Pain à hamburger ou hotdog</t>
  </si>
  <si>
    <t>Pain blanc / seigle / francais / multigrain</t>
  </si>
  <si>
    <t>Pain aux flocons d'avoine / aux raisons</t>
  </si>
  <si>
    <t>Pain naan (1/2) / pita / kaiser</t>
  </si>
  <si>
    <t>Taco / Tortilla de maïs</t>
  </si>
  <si>
    <t>Croutons</t>
  </si>
  <si>
    <t>RIZ, PÂTES ET AUTRES GRAINS</t>
  </si>
  <si>
    <t>quinoa</t>
  </si>
  <si>
    <t>Riz blanc / basmati</t>
  </si>
  <si>
    <t>Riz sauvage</t>
  </si>
  <si>
    <t>Riz brun</t>
  </si>
  <si>
    <t>Pommes de terre</t>
  </si>
  <si>
    <t>LÉGUMES</t>
  </si>
  <si>
    <t>FRUITS</t>
  </si>
  <si>
    <t>LÉGUMINEUSES</t>
  </si>
  <si>
    <t>Banane</t>
  </si>
  <si>
    <t>Cerises</t>
  </si>
  <si>
    <t>Clémentine</t>
  </si>
  <si>
    <t>Fruits séchés (abricots / dattes / figues)</t>
  </si>
  <si>
    <t>Fraises</t>
  </si>
  <si>
    <t>Framboises</t>
  </si>
  <si>
    <t>Kiwi</t>
  </si>
  <si>
    <t>(1/2)</t>
  </si>
  <si>
    <t>Mangue</t>
  </si>
  <si>
    <t>Melons (pastèque / cantaloup / au miel)</t>
  </si>
  <si>
    <t>Mûres</t>
  </si>
  <si>
    <t>Nectarine / orange / pamplemousse rose</t>
  </si>
  <si>
    <t>Pêche</t>
  </si>
  <si>
    <t>Poire</t>
  </si>
  <si>
    <t>Pomme</t>
  </si>
  <si>
    <t>Prune</t>
  </si>
  <si>
    <t>Raisins</t>
  </si>
  <si>
    <t>Raisins secs</t>
  </si>
  <si>
    <t>Tangerine (mandarine)</t>
  </si>
  <si>
    <t>Huile d'olive (1 C à soupe = 15 ml)</t>
  </si>
  <si>
    <t>Huile de pépins de raisins (1 C à soupe = 15 ml)</t>
  </si>
  <si>
    <t>Huile sésame (1 C à soupe = 15 ml)</t>
  </si>
  <si>
    <t>beurre (1 C a soupe = 15ml)</t>
  </si>
  <si>
    <t>SUCRES</t>
  </si>
  <si>
    <t>Miel (1 C à soupe = 15 ml)</t>
  </si>
  <si>
    <t>Sirop d'érable (1 C à soupe = 15 ml)</t>
  </si>
  <si>
    <t>GRIGNOTISES</t>
  </si>
  <si>
    <t>Maïs soufflé</t>
  </si>
  <si>
    <t>CONDIMENTS</t>
  </si>
  <si>
    <t>Cornichons à l'aneth</t>
  </si>
  <si>
    <t>Cornichons sucrés (tranchés)</t>
  </si>
  <si>
    <t>Ketchup (1 C à soupe = 15 ml)</t>
  </si>
  <si>
    <t>Moutarde (1 C à soupe = 15 ml)</t>
  </si>
  <si>
    <t>Relish (1 C à soupe = 15 ml)</t>
  </si>
  <si>
    <t>Salsa (1 C à soupe = 15 ml)</t>
  </si>
  <si>
    <t>PROTÉINES</t>
  </si>
  <si>
    <t>LIPIDES</t>
  </si>
  <si>
    <t>GLUCIDES</t>
  </si>
  <si>
    <t>kcal</t>
  </si>
  <si>
    <t>Lip</t>
  </si>
  <si>
    <t>Diète 1500 kcal</t>
  </si>
  <si>
    <t>Amandes</t>
  </si>
  <si>
    <t>Petits fruits (fraises, framboises, bleuets, mûres)</t>
  </si>
  <si>
    <t>Crudités</t>
  </si>
  <si>
    <t>100g</t>
  </si>
  <si>
    <t>m</t>
  </si>
  <si>
    <t>Poitrine de poulet (viande)</t>
  </si>
  <si>
    <t>Légumes sautés (15ml huile de coco)</t>
  </si>
  <si>
    <t>mesure</t>
  </si>
  <si>
    <t>millilitres</t>
  </si>
  <si>
    <t>légumes</t>
  </si>
  <si>
    <t>Salade de kale (15ml huile d'olives)</t>
  </si>
  <si>
    <t>Cacao</t>
  </si>
  <si>
    <t>OvB chocolat ou vanille (ATP)</t>
  </si>
  <si>
    <t>Diète 2000 kcal</t>
  </si>
  <si>
    <t>Diète 2500 kcal</t>
  </si>
  <si>
    <t>Diète 3000 kcal</t>
  </si>
  <si>
    <t>ALIMENTS EN ROUGES: ALLERGÈNES COMMUNS</t>
  </si>
  <si>
    <t>Trouver un substituts dans la liste d'aliments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</si>
</sst>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b/>
      <sz val="11"/>
      <color rgb="FFC00000"/>
      <name val="Arial"/>
      <family val="2"/>
    </font>
    <font>
      <b/>
      <sz val="18"/>
      <color rgb="FFC00000"/>
      <name val="Arial"/>
      <family val="2"/>
    </font>
    <font>
      <sz val="11"/>
      <color rgb="FFC00000"/>
      <name val="Calibri"/>
      <family val="2"/>
      <scheme val="minor"/>
    </font>
    <font>
      <b/>
      <sz val="14"/>
      <color rgb="FFC00000"/>
      <name val="Arial"/>
      <family val="2"/>
    </font>
    <font>
      <b/>
      <sz val="11"/>
      <color rgb="FFC00000"/>
      <name val="Calibri"/>
      <family val="2"/>
      <scheme val="minor"/>
    </font>
    <font>
      <sz val="9"/>
      <name val="Arial"/>
      <family val="2"/>
    </font>
    <font>
      <sz val="9"/>
      <name val="Calibri"/>
      <family val="2"/>
      <scheme val="minor"/>
    </font>
    <font>
      <sz val="11"/>
      <color rgb="FFC00000"/>
      <name val="Arial"/>
      <family val="2"/>
    </font>
    <font>
      <b/>
      <sz val="10"/>
      <color rgb="FFC00000"/>
      <name val="Arial"/>
      <family val="2"/>
    </font>
    <font>
      <sz val="10"/>
      <color rgb="FFC00000"/>
      <name val="Arial"/>
      <family val="2"/>
    </font>
    <font>
      <sz val="10"/>
      <color rgb="FFC00000"/>
      <name val="Calibri"/>
      <family val="2"/>
      <scheme val="minor"/>
    </font>
    <font>
      <i/>
      <sz val="11"/>
      <color rgb="FFC00000"/>
      <name val="Arial"/>
      <family val="2"/>
    </font>
    <font>
      <sz val="11"/>
      <color theme="0" tint="-0.499984740745262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b/>
      <u/>
      <sz val="9"/>
      <color theme="1"/>
      <name val="Arial"/>
      <family val="2"/>
    </font>
    <font>
      <b/>
      <u/>
      <sz val="9"/>
      <color rgb="FF000000"/>
      <name val="Arial"/>
      <family val="2"/>
    </font>
    <font>
      <b/>
      <sz val="9"/>
      <color rgb="FF000000"/>
      <name val="Arial"/>
      <family val="2"/>
    </font>
    <font>
      <b/>
      <u/>
      <sz val="10"/>
      <color rgb="FFC00000"/>
      <name val="Arial"/>
      <family val="2"/>
    </font>
    <font>
      <sz val="9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5" fontId="4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" fontId="1" fillId="2" borderId="0" xfId="0" applyNumberFormat="1" applyFont="1" applyFill="1" applyBorder="1" applyAlignment="1">
      <alignment horizontal="center" vertical="center"/>
    </xf>
    <xf numFmtId="1" fontId="6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 vertical="center"/>
    </xf>
    <xf numFmtId="1" fontId="8" fillId="2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1" fontId="10" fillId="2" borderId="0" xfId="0" applyNumberFormat="1" applyFont="1" applyFill="1" applyBorder="1" applyAlignment="1">
      <alignment horizontal="center" vertical="center"/>
    </xf>
    <xf numFmtId="1" fontId="9" fillId="0" borderId="0" xfId="0" applyNumberFormat="1" applyFont="1" applyFill="1" applyAlignment="1">
      <alignment horizontal="center" vertical="center"/>
    </xf>
    <xf numFmtId="1" fontId="10" fillId="0" borderId="0" xfId="0" applyNumberFormat="1" applyFont="1" applyFill="1" applyBorder="1" applyAlignment="1">
      <alignment horizontal="center" vertical="center"/>
    </xf>
    <xf numFmtId="0" fontId="0" fillId="0" borderId="0" xfId="0" applyFill="1"/>
    <xf numFmtId="1" fontId="11" fillId="0" borderId="0" xfId="0" applyNumberFormat="1" applyFont="1" applyAlignment="1">
      <alignment horizontal="center" vertical="center"/>
    </xf>
    <xf numFmtId="1" fontId="3" fillId="0" borderId="0" xfId="0" applyNumberFormat="1" applyFont="1"/>
    <xf numFmtId="1" fontId="10" fillId="0" borderId="0" xfId="0" applyNumberFormat="1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0" fontId="3" fillId="0" borderId="0" xfId="0" applyFont="1"/>
    <xf numFmtId="1" fontId="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0" fillId="0" borderId="1" xfId="0" applyBorder="1"/>
    <xf numFmtId="0" fontId="13" fillId="0" borderId="0" xfId="0" applyFont="1"/>
    <xf numFmtId="0" fontId="0" fillId="0" borderId="6" xfId="0" applyBorder="1" applyAlignment="1">
      <alignment horizontal="left"/>
    </xf>
    <xf numFmtId="0" fontId="0" fillId="0" borderId="10" xfId="0" applyBorder="1" applyAlignment="1">
      <alignment horizontal="left"/>
    </xf>
    <xf numFmtId="0" fontId="14" fillId="0" borderId="0" xfId="0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16" fillId="0" borderId="0" xfId="0" applyFont="1" applyAlignment="1">
      <alignment horizontal="center"/>
    </xf>
    <xf numFmtId="1" fontId="16" fillId="0" borderId="0" xfId="0" applyNumberFormat="1" applyFont="1" applyAlignment="1">
      <alignment horizontal="center"/>
    </xf>
    <xf numFmtId="1" fontId="17" fillId="0" borderId="0" xfId="0" applyNumberFormat="1" applyFont="1"/>
    <xf numFmtId="1" fontId="17" fillId="0" borderId="0" xfId="0" applyNumberFormat="1" applyFont="1" applyAlignment="1">
      <alignment horizontal="center"/>
    </xf>
    <xf numFmtId="0" fontId="17" fillId="0" borderId="0" xfId="0" applyFont="1"/>
    <xf numFmtId="0" fontId="16" fillId="0" borderId="0" xfId="0" applyFont="1"/>
    <xf numFmtId="0" fontId="17" fillId="0" borderId="0" xfId="0" applyFont="1" applyBorder="1" applyAlignment="1">
      <alignment horizontal="center"/>
    </xf>
    <xf numFmtId="0" fontId="18" fillId="0" borderId="0" xfId="0" applyFont="1" applyAlignment="1">
      <alignment horizontal="center"/>
    </xf>
    <xf numFmtId="1" fontId="18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0" fontId="19" fillId="3" borderId="0" xfId="0" applyFont="1" applyFill="1" applyAlignment="1">
      <alignment horizontal="center"/>
    </xf>
    <xf numFmtId="1" fontId="1" fillId="2" borderId="0" xfId="0" applyNumberFormat="1" applyFont="1" applyFill="1" applyBorder="1" applyAlignment="1">
      <alignment horizontal="center" vertical="center"/>
    </xf>
    <xf numFmtId="1" fontId="8" fillId="2" borderId="0" xfId="0" applyNumberFormat="1" applyFont="1" applyFill="1" applyAlignment="1">
      <alignment horizontal="center" vertical="center"/>
    </xf>
    <xf numFmtId="1" fontId="10" fillId="2" borderId="0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6" xfId="0" applyBorder="1" applyAlignment="1">
      <alignment horizontal="left"/>
    </xf>
    <xf numFmtId="1" fontId="8" fillId="0" borderId="0" xfId="0" applyNumberFormat="1" applyFont="1" applyAlignment="1">
      <alignment horizontal="center" vertical="center"/>
    </xf>
    <xf numFmtId="1" fontId="1" fillId="2" borderId="0" xfId="0" applyNumberFormat="1" applyFont="1" applyFill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0" xfId="0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21" fillId="3" borderId="0" xfId="0" applyFont="1" applyFill="1" applyAlignment="1">
      <alignment horizontal="center"/>
    </xf>
    <xf numFmtId="0" fontId="22" fillId="4" borderId="0" xfId="0" applyFont="1" applyFill="1" applyAlignment="1">
      <alignment horizontal="center"/>
    </xf>
    <xf numFmtId="0" fontId="23" fillId="4" borderId="0" xfId="0" applyFont="1" applyFill="1" applyAlignment="1">
      <alignment horizontal="center"/>
    </xf>
    <xf numFmtId="1" fontId="8" fillId="0" borderId="0" xfId="0" applyNumberFormat="1" applyFont="1" applyAlignment="1">
      <alignment horizontal="center" vertical="center"/>
    </xf>
    <xf numFmtId="1" fontId="1" fillId="2" borderId="0" xfId="0" applyNumberFormat="1" applyFont="1" applyFill="1" applyAlignment="1">
      <alignment horizontal="center" vertical="center"/>
    </xf>
    <xf numFmtId="1" fontId="10" fillId="2" borderId="0" xfId="0" applyNumberFormat="1" applyFont="1" applyFill="1" applyBorder="1" applyAlignment="1">
      <alignment horizontal="center" vertical="center"/>
    </xf>
    <xf numFmtId="1" fontId="1" fillId="2" borderId="0" xfId="0" applyNumberFormat="1" applyFont="1" applyFill="1" applyBorder="1" applyAlignment="1">
      <alignment horizontal="center" vertical="center"/>
    </xf>
    <xf numFmtId="1" fontId="8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Border="1" applyAlignment="1">
      <alignment horizontal="center"/>
    </xf>
    <xf numFmtId="1" fontId="1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24" fillId="0" borderId="0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1" fontId="3" fillId="0" borderId="0" xfId="0" applyNumberFormat="1" applyFont="1" applyAlignment="1">
      <alignment horizontal="center" vertical="top"/>
    </xf>
    <xf numFmtId="1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textRotation="90"/>
    </xf>
    <xf numFmtId="0" fontId="1" fillId="0" borderId="0" xfId="0" applyFont="1" applyAlignment="1">
      <alignment horizontal="right" vertical="center"/>
    </xf>
    <xf numFmtId="15" fontId="1" fillId="0" borderId="0" xfId="0" applyNumberFormat="1" applyFont="1" applyAlignment="1">
      <alignment horizontal="right" vertical="center"/>
    </xf>
    <xf numFmtId="1" fontId="1" fillId="2" borderId="0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332"/>
  <sheetViews>
    <sheetView tabSelected="1" showWhiteSpace="0" view="pageLayout" workbookViewId="0">
      <selection activeCell="Q10" sqref="Q10"/>
    </sheetView>
  </sheetViews>
  <sheetFormatPr baseColWidth="10" defaultColWidth="9.140625" defaultRowHeight="15" x14ac:dyDescent="0.25"/>
  <cols>
    <col min="1" max="1" width="2.28515625" customWidth="1"/>
    <col min="2" max="2" width="36" customWidth="1"/>
    <col min="3" max="3" width="4.28515625" customWidth="1"/>
    <col min="4" max="4" width="1.85546875" customWidth="1"/>
    <col min="5" max="5" width="24" style="28" customWidth="1"/>
    <col min="6" max="6" width="6" customWidth="1"/>
    <col min="7" max="7" width="10.5703125" bestFit="1" customWidth="1"/>
    <col min="8" max="8" width="7.42578125" bestFit="1" customWidth="1"/>
    <col min="9" max="12" width="4.85546875" customWidth="1"/>
    <col min="13" max="13" width="2.28515625" customWidth="1"/>
    <col min="14" max="14" width="36" customWidth="1"/>
    <col min="15" max="15" width="4.28515625" customWidth="1"/>
    <col min="16" max="16" width="1.85546875" customWidth="1"/>
    <col min="17" max="17" width="26.7109375" style="28" customWidth="1"/>
    <col min="18" max="18" width="4.28515625" style="28" customWidth="1"/>
    <col min="19" max="21" width="3.7109375" customWidth="1"/>
    <col min="22" max="24" width="4.85546875" customWidth="1"/>
  </cols>
  <sheetData>
    <row r="1" spans="1:36" ht="24" customHeight="1" x14ac:dyDescent="0.25">
      <c r="A1" s="1"/>
      <c r="B1" s="83" t="s">
        <v>0</v>
      </c>
      <c r="C1" s="83"/>
      <c r="D1" s="83"/>
      <c r="E1" s="83"/>
      <c r="F1" s="83"/>
      <c r="G1" s="83"/>
      <c r="H1" s="83"/>
      <c r="I1" s="2"/>
      <c r="J1" s="2"/>
      <c r="K1" s="2"/>
      <c r="L1" s="2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2"/>
    </row>
    <row r="2" spans="1:36" ht="12.2" customHeight="1" x14ac:dyDescent="0.25">
      <c r="A2" s="3"/>
      <c r="B2" s="84"/>
      <c r="C2" s="84"/>
      <c r="D2" s="84"/>
      <c r="E2" s="84"/>
      <c r="F2" s="84"/>
      <c r="G2" s="84"/>
      <c r="H2" s="84"/>
      <c r="I2" s="2"/>
      <c r="J2" s="2"/>
      <c r="K2" s="2"/>
      <c r="L2" s="2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2"/>
    </row>
    <row r="3" spans="1:36" ht="12.2" customHeight="1" x14ac:dyDescent="0.25">
      <c r="A3" s="4"/>
      <c r="B3" s="85"/>
      <c r="C3" s="85"/>
      <c r="D3" s="85"/>
      <c r="E3" s="85"/>
      <c r="F3" s="85"/>
      <c r="G3" s="85"/>
      <c r="H3" s="85"/>
      <c r="I3" s="2"/>
      <c r="J3" s="2"/>
      <c r="K3" s="2"/>
      <c r="L3" s="2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2"/>
    </row>
    <row r="4" spans="1:36" ht="12.2" customHeight="1" x14ac:dyDescent="0.25">
      <c r="A4" s="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2"/>
    </row>
    <row r="5" spans="1:36" ht="17.100000000000001" customHeight="1" x14ac:dyDescent="0.25">
      <c r="A5" s="80" t="s">
        <v>1</v>
      </c>
      <c r="B5" s="80"/>
      <c r="C5" s="6" t="s">
        <v>2</v>
      </c>
      <c r="D5" s="6"/>
      <c r="E5" s="6" t="s">
        <v>204</v>
      </c>
      <c r="F5" s="6"/>
      <c r="G5" s="2"/>
      <c r="H5" s="2"/>
      <c r="I5" s="2"/>
      <c r="J5" s="2"/>
      <c r="K5" s="2"/>
      <c r="L5" s="2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2"/>
    </row>
    <row r="6" spans="1:36" ht="17.100000000000001" customHeight="1" x14ac:dyDescent="0.25">
      <c r="A6" s="81" t="s">
        <v>3</v>
      </c>
      <c r="B6" s="81"/>
      <c r="C6" s="7" t="s">
        <v>4</v>
      </c>
      <c r="D6" s="7"/>
      <c r="E6" s="7"/>
      <c r="F6" s="7"/>
      <c r="G6" s="2"/>
      <c r="H6" s="2"/>
      <c r="I6" s="2"/>
      <c r="J6" s="2"/>
      <c r="K6" s="2"/>
      <c r="L6" s="2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2"/>
    </row>
    <row r="7" spans="1:36" ht="12.2" customHeight="1" x14ac:dyDescent="0.25">
      <c r="A7" s="5"/>
      <c r="B7" s="2"/>
      <c r="C7" s="2"/>
      <c r="D7" s="2"/>
      <c r="E7" s="2" t="s">
        <v>58</v>
      </c>
      <c r="F7" s="2"/>
      <c r="G7" s="2"/>
      <c r="H7" s="2"/>
      <c r="I7" s="2"/>
      <c r="J7" s="2"/>
      <c r="K7" s="2"/>
      <c r="L7" s="2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2"/>
    </row>
    <row r="8" spans="1:36" ht="13.5" customHeight="1" x14ac:dyDescent="0.25">
      <c r="A8" s="5"/>
      <c r="B8" s="8" t="s">
        <v>5</v>
      </c>
      <c r="C8" s="82" t="s">
        <v>6</v>
      </c>
      <c r="D8" s="82"/>
      <c r="E8" s="8" t="s">
        <v>7</v>
      </c>
      <c r="F8" s="44" t="s">
        <v>202</v>
      </c>
      <c r="G8" s="8" t="s">
        <v>8</v>
      </c>
      <c r="H8" s="8" t="s">
        <v>10</v>
      </c>
      <c r="I8" s="8" t="s">
        <v>203</v>
      </c>
      <c r="J8" s="44"/>
      <c r="K8" s="44"/>
      <c r="L8" s="44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69"/>
    </row>
    <row r="9" spans="1:36" ht="13.5" customHeight="1" x14ac:dyDescent="0.25">
      <c r="A9" s="79" t="s">
        <v>11</v>
      </c>
      <c r="B9" s="33" t="s">
        <v>60</v>
      </c>
      <c r="C9" s="33">
        <v>100</v>
      </c>
      <c r="D9" s="33" t="s">
        <v>22</v>
      </c>
      <c r="E9" s="33"/>
      <c r="F9" s="34">
        <v>223</v>
      </c>
      <c r="G9" s="34">
        <v>31</v>
      </c>
      <c r="H9" s="34">
        <v>0</v>
      </c>
      <c r="I9" s="34">
        <v>11</v>
      </c>
      <c r="J9" s="34"/>
      <c r="K9" s="34"/>
      <c r="L9" s="34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34"/>
    </row>
    <row r="10" spans="1:36" ht="13.5" customHeight="1" x14ac:dyDescent="0.25">
      <c r="A10" s="79"/>
      <c r="B10" s="33" t="s">
        <v>198</v>
      </c>
      <c r="C10" s="62">
        <v>15</v>
      </c>
      <c r="D10" s="62" t="s">
        <v>117</v>
      </c>
      <c r="E10" s="62"/>
      <c r="F10" s="62">
        <v>5</v>
      </c>
      <c r="G10" s="62">
        <v>1</v>
      </c>
      <c r="H10" s="62">
        <v>1</v>
      </c>
      <c r="I10" s="62">
        <v>0</v>
      </c>
      <c r="J10" s="36"/>
      <c r="K10" s="36"/>
      <c r="L10" s="36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36"/>
    </row>
    <row r="11" spans="1:36" ht="13.5" customHeight="1" x14ac:dyDescent="0.25">
      <c r="A11" s="79"/>
      <c r="B11" s="76" t="s">
        <v>205</v>
      </c>
      <c r="C11" s="33">
        <v>17</v>
      </c>
      <c r="D11" s="33" t="s">
        <v>22</v>
      </c>
      <c r="E11" s="33"/>
      <c r="F11" s="33">
        <v>98</v>
      </c>
      <c r="G11" s="33">
        <v>4</v>
      </c>
      <c r="H11" s="33">
        <v>3</v>
      </c>
      <c r="I11" s="33">
        <v>9</v>
      </c>
      <c r="J11" s="36"/>
      <c r="K11" s="36"/>
      <c r="L11" s="36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36"/>
    </row>
    <row r="12" spans="1:36" ht="13.5" customHeight="1" x14ac:dyDescent="0.25">
      <c r="A12" s="79"/>
      <c r="B12" s="33" t="s">
        <v>206</v>
      </c>
      <c r="C12" s="33">
        <v>125</v>
      </c>
      <c r="D12" s="33" t="s">
        <v>117</v>
      </c>
      <c r="E12" s="33"/>
      <c r="F12" s="34">
        <v>36</v>
      </c>
      <c r="G12" s="34">
        <v>1</v>
      </c>
      <c r="H12" s="34">
        <v>8</v>
      </c>
      <c r="I12" s="34">
        <v>0</v>
      </c>
      <c r="J12" s="36"/>
      <c r="K12" s="36"/>
      <c r="L12" s="36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36"/>
    </row>
    <row r="13" spans="1:36" ht="13.5" customHeight="1" x14ac:dyDescent="0.25">
      <c r="A13" s="79"/>
      <c r="B13" s="11"/>
      <c r="C13" s="33"/>
      <c r="D13" s="33"/>
      <c r="E13" s="33"/>
      <c r="F13" s="34"/>
      <c r="G13" s="34"/>
      <c r="H13" s="34"/>
      <c r="I13" s="36"/>
      <c r="J13" s="36"/>
      <c r="K13" s="36"/>
      <c r="L13" s="36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36"/>
    </row>
    <row r="14" spans="1:36" ht="13.5" customHeight="1" x14ac:dyDescent="0.25">
      <c r="A14" s="79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11"/>
    </row>
    <row r="15" spans="1:36" ht="13.5" customHeight="1" x14ac:dyDescent="0.25">
      <c r="A15" s="5"/>
      <c r="B15" s="12"/>
      <c r="C15" s="12"/>
      <c r="D15" s="12"/>
      <c r="E15" s="12"/>
      <c r="F15" s="45">
        <f>SUM(F9:F14)</f>
        <v>362</v>
      </c>
      <c r="G15" s="12">
        <f>SUM(G9:G14)</f>
        <v>37</v>
      </c>
      <c r="H15" s="12">
        <f>SUM(H9:H14)</f>
        <v>12</v>
      </c>
      <c r="I15" s="12">
        <f>SUM(I9:I14)</f>
        <v>20</v>
      </c>
      <c r="J15" s="45"/>
      <c r="K15" s="45"/>
      <c r="L15" s="45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70"/>
    </row>
    <row r="16" spans="1:36" ht="13.5" customHeight="1" x14ac:dyDescent="0.25">
      <c r="A16" s="79" t="s">
        <v>12</v>
      </c>
      <c r="B16" s="13" t="s">
        <v>207</v>
      </c>
      <c r="C16" s="33">
        <v>125</v>
      </c>
      <c r="D16" s="33" t="s">
        <v>117</v>
      </c>
      <c r="E16" s="13"/>
      <c r="F16" s="34">
        <v>0</v>
      </c>
      <c r="G16" s="34">
        <v>0</v>
      </c>
      <c r="H16" s="34">
        <v>0</v>
      </c>
      <c r="I16" s="34">
        <v>0</v>
      </c>
      <c r="J16" s="10"/>
      <c r="K16" s="10"/>
      <c r="L16" s="10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10"/>
    </row>
    <row r="17" spans="1:36" ht="13.5" customHeight="1" x14ac:dyDescent="0.25">
      <c r="A17" s="79"/>
      <c r="B17" s="33" t="s">
        <v>119</v>
      </c>
      <c r="C17" s="33" t="s">
        <v>171</v>
      </c>
      <c r="D17" s="33" t="s">
        <v>15</v>
      </c>
      <c r="E17" s="33" t="s">
        <v>208</v>
      </c>
      <c r="F17" s="33">
        <v>159</v>
      </c>
      <c r="G17" s="33">
        <v>2</v>
      </c>
      <c r="H17" s="33">
        <v>9</v>
      </c>
      <c r="I17" s="33">
        <v>15</v>
      </c>
      <c r="J17" s="36"/>
      <c r="K17" s="36"/>
      <c r="L17" s="36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36"/>
    </row>
    <row r="18" spans="1:36" ht="13.5" customHeight="1" x14ac:dyDescent="0.25">
      <c r="A18" s="79"/>
      <c r="B18" s="13" t="s">
        <v>216</v>
      </c>
      <c r="C18" s="33">
        <v>1</v>
      </c>
      <c r="D18" s="33" t="s">
        <v>19</v>
      </c>
      <c r="E18" s="33"/>
      <c r="F18" s="34">
        <v>12</v>
      </c>
      <c r="G18" s="34">
        <v>1</v>
      </c>
      <c r="H18" s="34">
        <v>3</v>
      </c>
      <c r="I18" s="34">
        <v>1</v>
      </c>
      <c r="J18" s="36"/>
      <c r="K18" s="36"/>
      <c r="L18" s="36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36"/>
    </row>
    <row r="19" spans="1:36" ht="13.5" customHeight="1" x14ac:dyDescent="0.25">
      <c r="A19" s="79"/>
      <c r="B19" s="33"/>
      <c r="C19" s="33"/>
      <c r="D19" s="33"/>
      <c r="E19" s="33"/>
      <c r="F19" s="34"/>
      <c r="G19" s="34"/>
      <c r="H19" s="34"/>
      <c r="I19" s="34"/>
      <c r="J19" s="36"/>
      <c r="K19" s="36"/>
      <c r="L19" s="36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36"/>
    </row>
    <row r="20" spans="1:36" ht="13.5" customHeight="1" x14ac:dyDescent="0.25">
      <c r="A20" s="79"/>
      <c r="B20" s="33"/>
      <c r="C20" s="33"/>
      <c r="D20" s="33"/>
      <c r="E20" s="33"/>
      <c r="F20" s="33"/>
      <c r="G20" s="33"/>
      <c r="H20" s="33"/>
      <c r="I20" s="33"/>
      <c r="J20" s="36"/>
      <c r="K20" s="36"/>
      <c r="L20" s="36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36"/>
    </row>
    <row r="21" spans="1:36" ht="13.5" customHeight="1" x14ac:dyDescent="0.25">
      <c r="A21" s="79"/>
      <c r="B21" s="13"/>
      <c r="C21" s="13"/>
      <c r="D21" s="13"/>
      <c r="E21" s="13"/>
      <c r="F21" s="34"/>
      <c r="G21" s="34"/>
      <c r="H21" s="34"/>
      <c r="I21" s="34"/>
      <c r="J21" s="10"/>
      <c r="K21" s="10"/>
      <c r="L21" s="10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10"/>
    </row>
    <row r="22" spans="1:36" ht="13.5" customHeight="1" x14ac:dyDescent="0.25">
      <c r="A22" s="5"/>
      <c r="B22" s="12"/>
      <c r="C22" s="12"/>
      <c r="D22" s="12"/>
      <c r="E22" s="12"/>
      <c r="F22" s="45">
        <f>SUM(F16:F21)</f>
        <v>171</v>
      </c>
      <c r="G22" s="12">
        <f>SUM(G16:G21)</f>
        <v>3</v>
      </c>
      <c r="H22" s="12">
        <f>SUM(H16:H21)</f>
        <v>12</v>
      </c>
      <c r="I22" s="12">
        <f>SUM(I16:I21)</f>
        <v>16</v>
      </c>
      <c r="J22" s="45"/>
      <c r="K22" s="45"/>
      <c r="L22" s="45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70"/>
    </row>
    <row r="23" spans="1:36" ht="13.5" customHeight="1" x14ac:dyDescent="0.25">
      <c r="A23" s="79" t="s">
        <v>13</v>
      </c>
      <c r="B23" s="33" t="s">
        <v>210</v>
      </c>
      <c r="C23" s="33">
        <v>100</v>
      </c>
      <c r="D23" s="33" t="s">
        <v>22</v>
      </c>
      <c r="E23" s="33"/>
      <c r="F23" s="34">
        <v>159</v>
      </c>
      <c r="G23" s="34">
        <v>33</v>
      </c>
      <c r="H23" s="36">
        <v>0</v>
      </c>
      <c r="I23" s="34">
        <v>3</v>
      </c>
      <c r="J23" s="36"/>
      <c r="K23" s="36"/>
      <c r="L23" s="36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36"/>
    </row>
    <row r="24" spans="1:36" ht="13.5" customHeight="1" x14ac:dyDescent="0.25">
      <c r="A24" s="79"/>
      <c r="B24" s="33" t="s">
        <v>159</v>
      </c>
      <c r="C24" s="33">
        <v>125</v>
      </c>
      <c r="D24" s="33" t="s">
        <v>117</v>
      </c>
      <c r="E24" s="33"/>
      <c r="F24" s="33">
        <v>117</v>
      </c>
      <c r="G24" s="33">
        <v>3</v>
      </c>
      <c r="H24" s="36">
        <v>24</v>
      </c>
      <c r="I24" s="33">
        <v>1</v>
      </c>
      <c r="J24" s="9"/>
      <c r="K24" s="9"/>
      <c r="L24" s="9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9"/>
    </row>
    <row r="25" spans="1:36" ht="13.5" customHeight="1" x14ac:dyDescent="0.25">
      <c r="A25" s="79"/>
      <c r="B25" s="33" t="s">
        <v>211</v>
      </c>
      <c r="C25" s="33">
        <v>125</v>
      </c>
      <c r="D25" s="33" t="s">
        <v>117</v>
      </c>
      <c r="E25" s="33"/>
      <c r="F25" s="33">
        <v>130</v>
      </c>
      <c r="G25" s="33">
        <v>0</v>
      </c>
      <c r="H25" s="33">
        <v>0</v>
      </c>
      <c r="I25" s="33">
        <v>14</v>
      </c>
      <c r="J25" s="36"/>
      <c r="K25" s="36"/>
      <c r="L25" s="36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36"/>
    </row>
    <row r="26" spans="1:36" ht="13.5" customHeight="1" x14ac:dyDescent="0.25">
      <c r="A26" s="79"/>
      <c r="B26" s="33"/>
      <c r="C26" s="33"/>
      <c r="D26" s="33"/>
      <c r="E26" s="11"/>
      <c r="F26" s="34"/>
      <c r="G26" s="34"/>
      <c r="H26" s="34"/>
      <c r="I26" s="34"/>
      <c r="J26" s="11"/>
      <c r="K26" s="11"/>
      <c r="L26" s="11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11"/>
    </row>
    <row r="27" spans="1:36" ht="13.5" customHeight="1" x14ac:dyDescent="0.25">
      <c r="A27" s="79"/>
      <c r="B27" s="33"/>
      <c r="C27" s="33"/>
      <c r="D27" s="33"/>
      <c r="E27" s="11"/>
      <c r="F27" s="33"/>
      <c r="G27" s="33"/>
      <c r="H27" s="33"/>
      <c r="I27" s="33"/>
      <c r="J27" s="11"/>
      <c r="K27" s="11"/>
      <c r="L27" s="11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11"/>
    </row>
    <row r="28" spans="1:36" ht="13.5" customHeight="1" x14ac:dyDescent="0.25">
      <c r="A28" s="79"/>
      <c r="B28" s="11"/>
      <c r="C28" s="11"/>
      <c r="D28" s="11"/>
      <c r="E28" s="11"/>
      <c r="F28" s="34"/>
      <c r="G28" s="34"/>
      <c r="H28" s="34"/>
      <c r="I28" s="34"/>
      <c r="J28" s="11"/>
      <c r="K28" s="11"/>
      <c r="L28" s="11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11"/>
    </row>
    <row r="29" spans="1:36" ht="13.5" customHeight="1" x14ac:dyDescent="0.25">
      <c r="A29" s="5"/>
      <c r="B29" s="12"/>
      <c r="C29" s="12"/>
      <c r="D29" s="12"/>
      <c r="E29" s="12"/>
      <c r="F29" s="45">
        <f>SUM(F23:F28)</f>
        <v>406</v>
      </c>
      <c r="G29" s="12">
        <f>SUM(G23:G28)</f>
        <v>36</v>
      </c>
      <c r="H29" s="12">
        <f>SUM(H23:H28)</f>
        <v>24</v>
      </c>
      <c r="I29" s="12">
        <f>SUM(I23:I28)</f>
        <v>18</v>
      </c>
      <c r="J29" s="45"/>
      <c r="K29" s="45"/>
      <c r="L29" s="45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70"/>
    </row>
    <row r="30" spans="1:36" ht="13.5" customHeight="1" x14ac:dyDescent="0.25">
      <c r="A30" s="79" t="s">
        <v>12</v>
      </c>
      <c r="B30" s="33" t="s">
        <v>156</v>
      </c>
      <c r="C30" s="33">
        <v>125</v>
      </c>
      <c r="D30" s="33" t="s">
        <v>117</v>
      </c>
      <c r="E30" s="33"/>
      <c r="F30" s="34">
        <v>117</v>
      </c>
      <c r="G30" s="34">
        <v>4</v>
      </c>
      <c r="H30" s="36">
        <v>21</v>
      </c>
      <c r="I30" s="34">
        <f>SUM(C30)*3/175</f>
        <v>2.1428571428571428</v>
      </c>
      <c r="J30" s="36"/>
      <c r="K30" s="36"/>
      <c r="L30" s="36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36"/>
    </row>
    <row r="31" spans="1:36" ht="13.5" customHeight="1" x14ac:dyDescent="0.25">
      <c r="A31" s="79"/>
      <c r="B31" s="33" t="s">
        <v>214</v>
      </c>
      <c r="C31" s="33">
        <v>125</v>
      </c>
      <c r="D31" s="33" t="s">
        <v>117</v>
      </c>
      <c r="E31" s="33"/>
      <c r="F31" s="33"/>
      <c r="G31" s="33"/>
      <c r="H31" s="33"/>
      <c r="I31" s="33"/>
      <c r="J31" s="36"/>
      <c r="K31" s="36"/>
      <c r="L31" s="36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36"/>
    </row>
    <row r="32" spans="1:36" ht="13.5" customHeight="1" x14ac:dyDescent="0.25">
      <c r="A32" s="79"/>
      <c r="B32" s="33" t="s">
        <v>198</v>
      </c>
      <c r="C32" s="62">
        <v>60</v>
      </c>
      <c r="D32" s="62" t="s">
        <v>117</v>
      </c>
      <c r="E32" s="62"/>
      <c r="F32" s="62">
        <v>20</v>
      </c>
      <c r="G32" s="62">
        <v>4</v>
      </c>
      <c r="H32" s="62">
        <v>4</v>
      </c>
      <c r="I32" s="62">
        <v>0</v>
      </c>
      <c r="J32" s="36"/>
      <c r="K32" s="36"/>
      <c r="L32" s="36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36"/>
    </row>
    <row r="33" spans="1:36" ht="13.5" customHeight="1" x14ac:dyDescent="0.25">
      <c r="A33" s="79"/>
      <c r="B33" s="33"/>
      <c r="C33" s="33"/>
      <c r="D33" s="33"/>
      <c r="E33" s="33"/>
      <c r="F33" s="34"/>
      <c r="G33" s="34"/>
      <c r="H33" s="34"/>
      <c r="I33" s="34"/>
      <c r="J33" s="36"/>
      <c r="K33" s="36"/>
      <c r="L33" s="36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36"/>
    </row>
    <row r="34" spans="1:36" ht="13.5" customHeight="1" x14ac:dyDescent="0.25">
      <c r="A34" s="79"/>
      <c r="B34" s="33"/>
      <c r="C34" s="33"/>
      <c r="D34" s="33"/>
      <c r="E34" s="33"/>
      <c r="F34" s="33"/>
      <c r="G34" s="33"/>
      <c r="H34" s="33"/>
      <c r="I34" s="33"/>
      <c r="J34" s="34"/>
      <c r="K34" s="34"/>
      <c r="L34" s="34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34"/>
    </row>
    <row r="35" spans="1:36" ht="13.5" customHeight="1" x14ac:dyDescent="0.25">
      <c r="A35" s="79"/>
      <c r="B35" s="11"/>
      <c r="C35" s="11"/>
      <c r="D35" s="11"/>
      <c r="E35" s="11"/>
      <c r="F35" s="34"/>
      <c r="G35" s="34"/>
      <c r="H35" s="34"/>
      <c r="I35" s="34"/>
      <c r="J35" s="11"/>
      <c r="K35" s="11"/>
      <c r="L35" s="11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11"/>
    </row>
    <row r="36" spans="1:36" ht="13.5" customHeight="1" x14ac:dyDescent="0.25">
      <c r="A36" s="5"/>
      <c r="B36" s="12"/>
      <c r="C36" s="12"/>
      <c r="D36" s="12"/>
      <c r="E36" s="12"/>
      <c r="F36" s="45">
        <f>SUM(F30:F35)</f>
        <v>137</v>
      </c>
      <c r="G36" s="12">
        <f>SUM(G30:G35)</f>
        <v>8</v>
      </c>
      <c r="H36" s="12">
        <f>SUM(H30:H35)</f>
        <v>25</v>
      </c>
      <c r="I36" s="12">
        <f>SUM(I30:I35)</f>
        <v>2.1428571428571428</v>
      </c>
      <c r="J36" s="45"/>
      <c r="K36" s="45"/>
      <c r="L36" s="45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70"/>
    </row>
    <row r="37" spans="1:36" ht="13.5" customHeight="1" x14ac:dyDescent="0.25">
      <c r="A37" s="79" t="s">
        <v>14</v>
      </c>
      <c r="B37" s="33" t="s">
        <v>31</v>
      </c>
      <c r="C37" s="33">
        <v>100</v>
      </c>
      <c r="D37" s="33" t="s">
        <v>22</v>
      </c>
      <c r="E37" s="33"/>
      <c r="F37" s="34">
        <f>SUM(C37)*200/100</f>
        <v>200</v>
      </c>
      <c r="G37" s="34">
        <f>SUM(C37)*23/100</f>
        <v>23</v>
      </c>
      <c r="H37" s="36">
        <v>0</v>
      </c>
      <c r="I37" s="34">
        <f>SUM(C37)*12/100</f>
        <v>12</v>
      </c>
      <c r="J37" s="36"/>
      <c r="K37" s="36"/>
      <c r="L37" s="36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36"/>
    </row>
    <row r="38" spans="1:36" ht="13.5" customHeight="1" x14ac:dyDescent="0.25">
      <c r="A38" s="79"/>
      <c r="B38" s="33" t="s">
        <v>46</v>
      </c>
      <c r="C38" s="33">
        <v>100</v>
      </c>
      <c r="D38" s="33" t="s">
        <v>22</v>
      </c>
      <c r="E38" s="33"/>
      <c r="F38" s="34">
        <f>SUM(C38)*84/100</f>
        <v>84</v>
      </c>
      <c r="G38" s="34">
        <f>SUM(C38)*1/100</f>
        <v>1</v>
      </c>
      <c r="H38" s="36">
        <f>SUM(C38)*18/100</f>
        <v>18</v>
      </c>
      <c r="I38" s="34">
        <v>0</v>
      </c>
      <c r="J38" s="9"/>
      <c r="K38" s="9"/>
      <c r="L38" s="9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9"/>
    </row>
    <row r="39" spans="1:36" ht="13.5" customHeight="1" x14ac:dyDescent="0.25">
      <c r="A39" s="79"/>
      <c r="B39" s="33" t="s">
        <v>215</v>
      </c>
      <c r="C39" s="40">
        <v>1</v>
      </c>
      <c r="D39" s="33" t="s">
        <v>17</v>
      </c>
      <c r="E39" s="33"/>
      <c r="F39" s="34">
        <v>121</v>
      </c>
      <c r="G39" s="34">
        <v>0</v>
      </c>
      <c r="H39" s="34">
        <v>0</v>
      </c>
      <c r="I39" s="34">
        <v>14</v>
      </c>
      <c r="J39" s="41"/>
      <c r="K39" s="41"/>
      <c r="L39" s="41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1"/>
    </row>
    <row r="40" spans="1:36" ht="13.5" customHeight="1" x14ac:dyDescent="0.25">
      <c r="A40" s="79"/>
      <c r="B40" s="13"/>
      <c r="C40" s="13"/>
      <c r="D40" s="13"/>
      <c r="E40" s="13"/>
      <c r="F40" s="34"/>
      <c r="G40" s="34"/>
      <c r="H40" s="34"/>
      <c r="I40" s="34"/>
      <c r="J40" s="10"/>
      <c r="K40" s="10"/>
      <c r="L40" s="10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10"/>
    </row>
    <row r="41" spans="1:36" ht="13.5" customHeight="1" x14ac:dyDescent="0.25">
      <c r="A41" s="79"/>
      <c r="B41" s="39"/>
      <c r="C41" s="33"/>
      <c r="D41" s="33"/>
      <c r="E41" s="33"/>
      <c r="F41" s="33"/>
      <c r="G41" s="33"/>
      <c r="H41" s="33"/>
      <c r="I41" s="33"/>
      <c r="J41" s="36"/>
      <c r="K41" s="36"/>
      <c r="L41" s="36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36"/>
    </row>
    <row r="42" spans="1:36" ht="13.5" customHeight="1" x14ac:dyDescent="0.25">
      <c r="A42" s="79"/>
      <c r="B42" s="33"/>
      <c r="C42" s="33"/>
      <c r="D42" s="33"/>
      <c r="E42" s="33"/>
      <c r="F42" s="34"/>
      <c r="G42" s="34"/>
      <c r="H42" s="34"/>
      <c r="I42" s="34"/>
      <c r="J42" s="36"/>
      <c r="K42" s="36"/>
      <c r="L42" s="36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36"/>
    </row>
    <row r="43" spans="1:36" ht="13.5" customHeight="1" x14ac:dyDescent="0.25">
      <c r="A43" s="14"/>
      <c r="B43" s="15"/>
      <c r="C43" s="15"/>
      <c r="D43" s="15"/>
      <c r="E43" s="15"/>
      <c r="F43" s="46">
        <f>SUM(F37:F42)</f>
        <v>405</v>
      </c>
      <c r="G43" s="15">
        <f>SUM(G37:G42)</f>
        <v>24</v>
      </c>
      <c r="H43" s="15">
        <f>SUM(H37:H42)</f>
        <v>18</v>
      </c>
      <c r="I43" s="15">
        <f>SUM(I37:I42)</f>
        <v>26</v>
      </c>
      <c r="J43" s="46"/>
      <c r="K43" s="46"/>
      <c r="L43" s="46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68"/>
    </row>
    <row r="44" spans="1:36" s="18" customFormat="1" ht="13.5" customHeight="1" x14ac:dyDescent="0.25">
      <c r="A44" s="16"/>
      <c r="B44" s="75" t="s">
        <v>221</v>
      </c>
      <c r="C44" s="17"/>
      <c r="D44" s="17" t="s">
        <v>15</v>
      </c>
      <c r="E44" s="17" t="s">
        <v>16</v>
      </c>
      <c r="F44" s="44" t="s">
        <v>202</v>
      </c>
      <c r="G44" s="44" t="s">
        <v>8</v>
      </c>
      <c r="H44" s="44" t="s">
        <v>10</v>
      </c>
      <c r="I44" s="44" t="s">
        <v>203</v>
      </c>
      <c r="J44" s="44"/>
      <c r="K44" s="44"/>
      <c r="L44" s="44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69"/>
    </row>
    <row r="45" spans="1:36" ht="13.5" customHeight="1" x14ac:dyDescent="0.25">
      <c r="A45" s="19"/>
      <c r="B45" s="77" t="s">
        <v>222</v>
      </c>
      <c r="C45" s="21"/>
      <c r="D45" s="21" t="s">
        <v>17</v>
      </c>
      <c r="E45" s="21" t="s">
        <v>18</v>
      </c>
      <c r="F45" s="50">
        <f>SUM(F15,F22,F29,F36,F43)</f>
        <v>1481</v>
      </c>
      <c r="G45" s="22">
        <f>SUM(G15,G22,G29,G36,G43)</f>
        <v>108</v>
      </c>
      <c r="H45" s="22">
        <f>SUM(H15,H22,H22,H29,H36,H43)</f>
        <v>103</v>
      </c>
      <c r="I45" s="22">
        <f>SUM(I15,I22,I29,I36,I43)</f>
        <v>82.142857142857139</v>
      </c>
      <c r="J45" s="50"/>
      <c r="K45" s="50"/>
      <c r="L45" s="50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66"/>
    </row>
    <row r="46" spans="1:36" ht="13.5" customHeight="1" x14ac:dyDescent="0.25">
      <c r="A46" s="19"/>
      <c r="B46" s="19"/>
      <c r="C46" s="19"/>
      <c r="D46" s="19" t="s">
        <v>19</v>
      </c>
      <c r="E46" s="19" t="s">
        <v>20</v>
      </c>
      <c r="F46" s="23"/>
      <c r="G46" s="78" t="s">
        <v>21</v>
      </c>
      <c r="H46" s="78"/>
      <c r="I46" s="78"/>
      <c r="J46" s="51"/>
      <c r="K46" s="51"/>
      <c r="L46" s="51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67"/>
    </row>
    <row r="47" spans="1:36" ht="13.5" customHeight="1" x14ac:dyDescent="0.25">
      <c r="A47" s="24"/>
      <c r="B47" s="24"/>
      <c r="C47" s="24"/>
      <c r="D47" s="19" t="s">
        <v>209</v>
      </c>
      <c r="E47" s="19" t="s">
        <v>212</v>
      </c>
      <c r="F47" s="23"/>
      <c r="G47" s="24">
        <f>G45/(G45+H45+I45)*100</f>
        <v>36.842105263157897</v>
      </c>
      <c r="H47" s="24">
        <f>H45/(G45+H45+I45)*100</f>
        <v>35.136452241715403</v>
      </c>
      <c r="I47" s="24">
        <f>I45/(G45+H45+I45)*100</f>
        <v>28.02144249512671</v>
      </c>
      <c r="J47" s="24"/>
      <c r="K47" s="24"/>
      <c r="L47" s="24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24"/>
    </row>
    <row r="48" spans="1:36" ht="13.5" customHeight="1" x14ac:dyDescent="0.25">
      <c r="A48" s="24"/>
      <c r="B48" s="24"/>
      <c r="C48" s="24"/>
      <c r="D48" s="19" t="s">
        <v>117</v>
      </c>
      <c r="E48" s="19" t="s">
        <v>213</v>
      </c>
      <c r="F48" s="23"/>
      <c r="G48" s="23"/>
      <c r="H48" s="23"/>
      <c r="I48" s="23"/>
      <c r="J48" s="23"/>
      <c r="K48" s="23"/>
      <c r="L48" s="23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23"/>
    </row>
    <row r="49" spans="1:36" ht="13.5" customHeight="1" x14ac:dyDescent="0.25">
      <c r="A49" s="25"/>
      <c r="B49" s="25"/>
      <c r="C49" s="25"/>
      <c r="D49" s="24" t="s">
        <v>22</v>
      </c>
      <c r="E49" s="24" t="s">
        <v>23</v>
      </c>
      <c r="F49" s="25"/>
      <c r="G49" s="25"/>
      <c r="H49" s="25"/>
      <c r="I49" s="25"/>
      <c r="J49" s="25"/>
      <c r="K49" s="25"/>
      <c r="L49" s="25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25"/>
    </row>
    <row r="50" spans="1:36" ht="13.5" customHeight="1" x14ac:dyDescent="0.25">
      <c r="A50" s="25"/>
      <c r="B50" s="25"/>
      <c r="C50" s="25"/>
      <c r="D50" s="24"/>
      <c r="E50" s="24" t="s">
        <v>24</v>
      </c>
      <c r="F50" s="25"/>
      <c r="G50" s="25"/>
      <c r="H50" s="25"/>
      <c r="I50" s="25"/>
      <c r="J50" s="25"/>
      <c r="K50" s="25"/>
      <c r="L50" s="25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25"/>
    </row>
    <row r="51" spans="1:36" ht="13.5" customHeight="1" x14ac:dyDescent="0.25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25"/>
    </row>
    <row r="52" spans="1:36" ht="13.5" customHeight="1" x14ac:dyDescent="0.2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25"/>
    </row>
    <row r="53" spans="1:36" ht="13.5" customHeight="1" x14ac:dyDescent="0.25">
      <c r="A53" s="20"/>
      <c r="B53" s="20"/>
      <c r="C53" s="20"/>
      <c r="D53" s="25"/>
      <c r="E53" s="25"/>
      <c r="F53" s="20"/>
      <c r="G53" s="20"/>
      <c r="H53" s="20"/>
      <c r="I53" s="20"/>
      <c r="J53" s="20"/>
      <c r="K53" s="20"/>
      <c r="L53" s="20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20"/>
    </row>
    <row r="54" spans="1:36" ht="13.5" customHeight="1" x14ac:dyDescent="0.25">
      <c r="A54" s="20"/>
      <c r="B54" s="20"/>
      <c r="C54" s="20"/>
      <c r="D54" s="25"/>
      <c r="E54" s="25"/>
      <c r="F54" s="20"/>
      <c r="G54" s="20"/>
      <c r="H54" s="20"/>
      <c r="I54" s="20"/>
      <c r="J54" s="20"/>
      <c r="K54" s="20"/>
      <c r="L54" s="20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20"/>
    </row>
    <row r="55" spans="1:36" ht="13.5" customHeight="1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20"/>
    </row>
    <row r="56" spans="1:36" ht="13.5" customHeight="1" x14ac:dyDescent="0.25">
      <c r="A56" s="23"/>
      <c r="B56" s="26"/>
      <c r="C56" s="23"/>
      <c r="D56" s="20"/>
      <c r="E56" s="20"/>
      <c r="F56" s="23"/>
      <c r="G56" s="23"/>
      <c r="H56" s="23"/>
      <c r="I56" s="23"/>
      <c r="J56" s="23"/>
      <c r="K56" s="23"/>
      <c r="L56" s="23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23"/>
    </row>
    <row r="57" spans="1:36" ht="13.5" customHeight="1" x14ac:dyDescent="0.25">
      <c r="B57" s="27" t="s">
        <v>25</v>
      </c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</row>
    <row r="58" spans="1:36" ht="13.5" customHeight="1" x14ac:dyDescent="0.25">
      <c r="B58" s="52" t="s">
        <v>55</v>
      </c>
      <c r="C58" s="53"/>
      <c r="D58" s="53"/>
      <c r="E58" s="53"/>
      <c r="F58" s="53"/>
      <c r="G58" s="53"/>
      <c r="H58" s="53"/>
      <c r="I58" s="54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</row>
    <row r="59" spans="1:36" ht="13.5" customHeight="1" x14ac:dyDescent="0.25">
      <c r="B59" s="47" t="s">
        <v>56</v>
      </c>
      <c r="C59" s="48"/>
      <c r="D59" s="48"/>
      <c r="E59" s="48"/>
      <c r="F59" s="48"/>
      <c r="G59" s="48"/>
      <c r="H59" s="48"/>
      <c r="I59" s="49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</row>
    <row r="60" spans="1:36" ht="13.5" customHeight="1" x14ac:dyDescent="0.25">
      <c r="B60" s="47" t="s">
        <v>57</v>
      </c>
      <c r="C60" s="48"/>
      <c r="D60" s="48"/>
      <c r="E60" s="48"/>
      <c r="F60" s="48"/>
      <c r="G60" s="48"/>
      <c r="H60" s="48"/>
      <c r="I60" s="49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</row>
    <row r="61" spans="1:36" ht="13.5" customHeight="1" x14ac:dyDescent="0.25">
      <c r="B61" s="47" t="s">
        <v>59</v>
      </c>
      <c r="C61" s="48"/>
      <c r="D61" s="48"/>
      <c r="E61" s="48"/>
      <c r="F61" s="48"/>
      <c r="G61" s="48"/>
      <c r="H61" s="48"/>
      <c r="I61" s="29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</row>
    <row r="62" spans="1:36" ht="13.5" customHeight="1" x14ac:dyDescent="0.25">
      <c r="B62" s="47"/>
      <c r="C62" s="48"/>
      <c r="D62" s="48"/>
      <c r="E62" s="48"/>
      <c r="F62" s="48"/>
      <c r="G62" s="48"/>
      <c r="H62" s="48"/>
      <c r="I62" s="29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</row>
    <row r="63" spans="1:36" ht="13.5" customHeight="1" x14ac:dyDescent="0.25">
      <c r="B63" s="47"/>
      <c r="C63" s="48"/>
      <c r="D63" s="48"/>
      <c r="E63" s="48"/>
      <c r="F63" s="48"/>
      <c r="G63" s="48"/>
      <c r="H63" s="48"/>
      <c r="I63" s="49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</row>
    <row r="64" spans="1:36" ht="13.5" customHeight="1" x14ac:dyDescent="0.25">
      <c r="B64" s="47"/>
      <c r="C64" s="48"/>
      <c r="D64" s="48"/>
      <c r="E64" s="48"/>
      <c r="F64" s="48"/>
      <c r="G64" s="48"/>
      <c r="H64" s="48"/>
      <c r="I64" s="49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</row>
    <row r="65" spans="2:36" ht="13.5" customHeight="1" x14ac:dyDescent="0.25">
      <c r="B65" s="47"/>
      <c r="C65" s="48"/>
      <c r="D65" s="48"/>
      <c r="E65" s="48"/>
      <c r="F65" s="48"/>
      <c r="G65" s="48"/>
      <c r="H65" s="48"/>
      <c r="I65" s="49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</row>
    <row r="66" spans="2:36" ht="13.5" customHeight="1" x14ac:dyDescent="0.25">
      <c r="B66" s="47"/>
      <c r="C66" s="48"/>
      <c r="D66" s="48"/>
      <c r="E66" s="48"/>
      <c r="F66" s="48"/>
      <c r="G66" s="48"/>
      <c r="H66" s="48"/>
      <c r="I66" s="49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</row>
    <row r="67" spans="2:36" ht="13.5" customHeight="1" x14ac:dyDescent="0.25">
      <c r="B67" s="47"/>
      <c r="C67" s="48"/>
      <c r="D67" s="48"/>
      <c r="E67" s="48"/>
      <c r="F67" s="48"/>
      <c r="G67" s="48"/>
      <c r="H67" s="48"/>
      <c r="I67" s="49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</row>
    <row r="68" spans="2:36" ht="13.5" customHeight="1" x14ac:dyDescent="0.25">
      <c r="B68" s="47"/>
      <c r="C68" s="48"/>
      <c r="D68" s="48"/>
      <c r="E68" s="48"/>
      <c r="F68" s="48"/>
      <c r="G68" s="48"/>
      <c r="H68" s="48"/>
      <c r="I68" s="49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</row>
    <row r="69" spans="2:36" ht="13.5" customHeight="1" x14ac:dyDescent="0.25">
      <c r="B69" s="47"/>
      <c r="C69" s="48"/>
      <c r="D69" s="48"/>
      <c r="E69" s="48"/>
      <c r="F69" s="48"/>
      <c r="G69" s="48"/>
      <c r="H69" s="48"/>
      <c r="I69" s="49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</row>
    <row r="70" spans="2:36" ht="13.5" customHeight="1" x14ac:dyDescent="0.25">
      <c r="B70" s="47"/>
      <c r="C70" s="48"/>
      <c r="D70" s="48"/>
      <c r="E70" s="48"/>
      <c r="F70" s="48"/>
      <c r="G70" s="48"/>
      <c r="H70" s="48"/>
      <c r="I70" s="49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8"/>
      <c r="AJ70" s="48"/>
    </row>
    <row r="71" spans="2:36" ht="13.5" customHeight="1" x14ac:dyDescent="0.25">
      <c r="B71" s="47"/>
      <c r="C71" s="48"/>
      <c r="D71" s="48"/>
      <c r="E71" s="48"/>
      <c r="F71" s="48"/>
      <c r="G71" s="48"/>
      <c r="H71" s="48"/>
      <c r="I71" s="49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48"/>
    </row>
    <row r="72" spans="2:36" ht="13.5" customHeight="1" x14ac:dyDescent="0.25">
      <c r="B72" s="47"/>
      <c r="C72" s="48"/>
      <c r="D72" s="48"/>
      <c r="E72" s="48"/>
      <c r="F72" s="48"/>
      <c r="G72" s="48"/>
      <c r="H72" s="48"/>
      <c r="I72" s="49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8"/>
      <c r="AJ72" s="48"/>
    </row>
    <row r="73" spans="2:36" ht="13.5" customHeight="1" x14ac:dyDescent="0.25">
      <c r="B73" s="47"/>
      <c r="C73" s="48"/>
      <c r="D73" s="48"/>
      <c r="E73" s="48"/>
      <c r="F73" s="48"/>
      <c r="G73" s="48"/>
      <c r="H73" s="48"/>
      <c r="I73" s="49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8"/>
      <c r="AJ73" s="48"/>
    </row>
    <row r="74" spans="2:36" ht="13.5" customHeight="1" x14ac:dyDescent="0.25">
      <c r="B74" s="47"/>
      <c r="C74" s="48"/>
      <c r="D74" s="48"/>
      <c r="E74" s="48"/>
      <c r="F74" s="48"/>
      <c r="G74" s="48"/>
      <c r="H74" s="48"/>
      <c r="I74" s="49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8"/>
    </row>
    <row r="75" spans="2:36" ht="13.5" customHeight="1" x14ac:dyDescent="0.25">
      <c r="B75" s="47"/>
      <c r="C75" s="48"/>
      <c r="D75" s="48"/>
      <c r="E75" s="48"/>
      <c r="F75" s="48"/>
      <c r="G75" s="48"/>
      <c r="H75" s="48"/>
      <c r="I75" s="49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  <c r="AI75" s="48"/>
      <c r="AJ75" s="48"/>
    </row>
    <row r="76" spans="2:36" ht="13.5" customHeight="1" x14ac:dyDescent="0.25">
      <c r="B76" s="47"/>
      <c r="C76" s="48"/>
      <c r="D76" s="48"/>
      <c r="E76" s="48"/>
      <c r="F76" s="48"/>
      <c r="G76" s="48"/>
      <c r="H76" s="48"/>
      <c r="I76" s="49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  <c r="AJ76" s="48"/>
    </row>
    <row r="77" spans="2:36" ht="13.5" customHeight="1" x14ac:dyDescent="0.25">
      <c r="B77" s="47"/>
      <c r="C77" s="48"/>
      <c r="D77" s="48"/>
      <c r="E77" s="48"/>
      <c r="F77" s="48"/>
      <c r="G77" s="48"/>
      <c r="H77" s="48"/>
      <c r="I77" s="49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</row>
    <row r="78" spans="2:36" ht="13.5" customHeight="1" x14ac:dyDescent="0.25">
      <c r="B78" s="47"/>
      <c r="C78" s="48"/>
      <c r="D78" s="48"/>
      <c r="E78" s="48"/>
      <c r="F78" s="48"/>
      <c r="G78" s="48"/>
      <c r="H78" s="48"/>
      <c r="I78" s="49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</row>
    <row r="79" spans="2:36" ht="13.5" customHeight="1" x14ac:dyDescent="0.25">
      <c r="B79" s="47"/>
      <c r="C79" s="48"/>
      <c r="D79" s="48"/>
      <c r="E79" s="48"/>
      <c r="F79" s="48"/>
      <c r="G79" s="48"/>
      <c r="H79" s="48"/>
      <c r="I79" s="49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</row>
    <row r="80" spans="2:36" ht="13.5" customHeight="1" x14ac:dyDescent="0.25">
      <c r="B80" s="47"/>
      <c r="C80" s="48"/>
      <c r="D80" s="48"/>
      <c r="E80" s="48"/>
      <c r="F80" s="48"/>
      <c r="G80" s="48"/>
      <c r="H80" s="48"/>
      <c r="I80" s="49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48"/>
      <c r="AI80" s="48"/>
      <c r="AJ80" s="48"/>
    </row>
    <row r="81" spans="2:36" ht="13.5" customHeight="1" x14ac:dyDescent="0.25">
      <c r="B81" s="47"/>
      <c r="C81" s="48"/>
      <c r="D81" s="48"/>
      <c r="E81" s="48"/>
      <c r="F81" s="48"/>
      <c r="G81" s="48"/>
      <c r="H81" s="48"/>
      <c r="I81" s="49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</row>
    <row r="82" spans="2:36" ht="13.5" customHeight="1" x14ac:dyDescent="0.25">
      <c r="B82" s="47"/>
      <c r="C82" s="48"/>
      <c r="D82" s="48"/>
      <c r="E82" s="48"/>
      <c r="F82" s="48"/>
      <c r="G82" s="48"/>
      <c r="H82" s="48"/>
      <c r="I82" s="49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</row>
    <row r="83" spans="2:36" ht="13.5" customHeight="1" x14ac:dyDescent="0.25">
      <c r="B83" s="55"/>
      <c r="C83" s="56"/>
      <c r="D83" s="56"/>
      <c r="E83" s="56"/>
      <c r="F83" s="56"/>
      <c r="G83" s="56"/>
      <c r="H83" s="56"/>
      <c r="I83" s="57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</row>
    <row r="84" spans="2:36" ht="13.5" customHeight="1" x14ac:dyDescent="0.25"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  <c r="AJ84" s="58"/>
    </row>
    <row r="85" spans="2:36" ht="13.5" customHeight="1" x14ac:dyDescent="0.25">
      <c r="B85" s="30" t="s">
        <v>26</v>
      </c>
      <c r="C85" s="59"/>
      <c r="D85" s="60"/>
      <c r="E85" s="60"/>
      <c r="F85" s="60"/>
      <c r="G85" s="60"/>
      <c r="H85" s="60"/>
      <c r="I85" s="60"/>
      <c r="J85" s="72"/>
      <c r="K85" s="72"/>
      <c r="L85" s="72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8"/>
      <c r="AJ85" s="72"/>
    </row>
    <row r="86" spans="2:36" ht="13.5" customHeight="1" x14ac:dyDescent="0.25">
      <c r="B86" s="52"/>
      <c r="C86" s="53"/>
      <c r="D86" s="53"/>
      <c r="E86" s="53"/>
      <c r="F86" s="53"/>
      <c r="G86" s="53"/>
      <c r="H86" s="53"/>
      <c r="I86" s="54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8"/>
      <c r="AJ86" s="48"/>
    </row>
    <row r="87" spans="2:36" ht="13.5" customHeight="1" x14ac:dyDescent="0.25">
      <c r="B87" s="47"/>
      <c r="C87" s="48"/>
      <c r="D87" s="48"/>
      <c r="E87" s="48"/>
      <c r="F87" s="48"/>
      <c r="G87" s="48"/>
      <c r="H87" s="48"/>
      <c r="I87" s="49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8"/>
      <c r="AJ87" s="48"/>
    </row>
    <row r="88" spans="2:36" ht="13.5" customHeight="1" x14ac:dyDescent="0.25">
      <c r="B88" s="47"/>
      <c r="C88" s="48"/>
      <c r="D88" s="48"/>
      <c r="E88" s="48"/>
      <c r="F88" s="48"/>
      <c r="G88" s="48"/>
      <c r="H88" s="48"/>
      <c r="I88" s="49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8"/>
      <c r="AJ88" s="48"/>
    </row>
    <row r="89" spans="2:36" ht="13.5" customHeight="1" x14ac:dyDescent="0.25">
      <c r="B89" s="47"/>
      <c r="C89" s="48"/>
      <c r="D89" s="48"/>
      <c r="E89" s="48"/>
      <c r="F89" s="48"/>
      <c r="G89" s="48"/>
      <c r="H89" s="48"/>
      <c r="I89" s="49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</row>
    <row r="90" spans="2:36" ht="13.5" customHeight="1" x14ac:dyDescent="0.25">
      <c r="B90" s="47"/>
      <c r="C90" s="48"/>
      <c r="D90" s="48"/>
      <c r="E90" s="48"/>
      <c r="F90" s="48"/>
      <c r="G90" s="48"/>
      <c r="H90" s="48"/>
      <c r="I90" s="49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</row>
    <row r="91" spans="2:36" ht="13.5" customHeight="1" x14ac:dyDescent="0.25">
      <c r="B91" s="47"/>
      <c r="C91" s="48"/>
      <c r="D91" s="48"/>
      <c r="E91" s="48"/>
      <c r="F91" s="48"/>
      <c r="G91" s="48"/>
      <c r="H91" s="48"/>
      <c r="I91" s="49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</row>
    <row r="92" spans="2:36" ht="13.5" customHeight="1" x14ac:dyDescent="0.25">
      <c r="B92" s="47"/>
      <c r="C92" s="48"/>
      <c r="D92" s="48"/>
      <c r="E92" s="48"/>
      <c r="F92" s="48"/>
      <c r="G92" s="48"/>
      <c r="H92" s="48"/>
      <c r="I92" s="49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</row>
    <row r="93" spans="2:36" ht="13.5" customHeight="1" x14ac:dyDescent="0.25">
      <c r="B93" s="47"/>
      <c r="C93" s="48"/>
      <c r="D93" s="48"/>
      <c r="E93" s="48"/>
      <c r="F93" s="48"/>
      <c r="G93" s="48"/>
      <c r="H93" s="48"/>
      <c r="I93" s="49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8"/>
    </row>
    <row r="94" spans="2:36" ht="13.5" customHeight="1" x14ac:dyDescent="0.25">
      <c r="B94" s="47"/>
      <c r="C94" s="48"/>
      <c r="D94" s="48"/>
      <c r="E94" s="48"/>
      <c r="F94" s="48"/>
      <c r="G94" s="48"/>
      <c r="H94" s="48"/>
      <c r="I94" s="49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</row>
    <row r="95" spans="2:36" ht="13.5" customHeight="1" x14ac:dyDescent="0.25">
      <c r="B95" s="47"/>
      <c r="C95" s="48"/>
      <c r="D95" s="48"/>
      <c r="E95" s="48"/>
      <c r="F95" s="48"/>
      <c r="G95" s="48"/>
      <c r="H95" s="48"/>
      <c r="I95" s="49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8"/>
      <c r="AJ95" s="48"/>
    </row>
    <row r="96" spans="2:36" ht="13.5" customHeight="1" x14ac:dyDescent="0.25">
      <c r="B96" s="47"/>
      <c r="C96" s="48"/>
      <c r="D96" s="48"/>
      <c r="E96" s="48"/>
      <c r="F96" s="48"/>
      <c r="G96" s="48"/>
      <c r="H96" s="48"/>
      <c r="I96" s="49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</row>
    <row r="97" spans="2:36" ht="13.5" customHeight="1" x14ac:dyDescent="0.25">
      <c r="B97" s="47"/>
      <c r="C97" s="48"/>
      <c r="D97" s="48"/>
      <c r="E97" s="48"/>
      <c r="F97" s="48"/>
      <c r="G97" s="48"/>
      <c r="H97" s="48"/>
      <c r="I97" s="49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48"/>
    </row>
    <row r="98" spans="2:36" ht="13.5" customHeight="1" x14ac:dyDescent="0.25">
      <c r="B98" s="47"/>
      <c r="C98" s="48"/>
      <c r="D98" s="48"/>
      <c r="E98" s="48"/>
      <c r="F98" s="48"/>
      <c r="G98" s="48"/>
      <c r="H98" s="48"/>
      <c r="I98" s="49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</row>
    <row r="99" spans="2:36" ht="13.5" customHeight="1" x14ac:dyDescent="0.25">
      <c r="B99" s="55"/>
      <c r="C99" s="56"/>
      <c r="D99" s="56"/>
      <c r="E99" s="56"/>
      <c r="F99" s="56"/>
      <c r="G99" s="56"/>
      <c r="H99" s="56"/>
      <c r="I99" s="57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  <c r="AI99" s="48"/>
      <c r="AJ99" s="48"/>
    </row>
    <row r="100" spans="2:36" ht="13.5" customHeight="1" x14ac:dyDescent="0.25">
      <c r="B100" s="31"/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61"/>
    </row>
    <row r="101" spans="2:36" ht="13.5" customHeight="1" x14ac:dyDescent="0.25">
      <c r="B101" s="31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61"/>
    </row>
    <row r="102" spans="2:36" ht="13.5" customHeight="1" x14ac:dyDescent="0.25">
      <c r="B102" s="32"/>
      <c r="C102" s="61"/>
      <c r="D102" s="61"/>
      <c r="E102" s="61"/>
      <c r="F102" s="61"/>
      <c r="G102" s="61"/>
      <c r="H102" s="61"/>
      <c r="I102" s="61"/>
      <c r="J102" s="61"/>
      <c r="K102" s="61"/>
      <c r="L102" s="61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8"/>
      <c r="AJ102" s="61"/>
    </row>
    <row r="103" spans="2:36" ht="13.5" customHeight="1" x14ac:dyDescent="0.25">
      <c r="B103" s="31"/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61"/>
    </row>
    <row r="104" spans="2:36" ht="13.5" customHeight="1" x14ac:dyDescent="0.25">
      <c r="B104" s="32"/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61"/>
    </row>
    <row r="105" spans="2:36" ht="13.5" customHeight="1" x14ac:dyDescent="0.25">
      <c r="B105" s="31"/>
      <c r="C105" s="61"/>
      <c r="D105" s="61"/>
      <c r="E105" s="61"/>
      <c r="F105" s="61"/>
      <c r="G105" s="61"/>
      <c r="H105" s="61"/>
      <c r="I105" s="61"/>
      <c r="J105" s="61"/>
      <c r="K105" s="61"/>
      <c r="L105" s="61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61"/>
    </row>
    <row r="106" spans="2:36" ht="13.5" customHeight="1" x14ac:dyDescent="0.25">
      <c r="B106" s="31"/>
      <c r="C106" s="61"/>
      <c r="D106" s="61"/>
      <c r="E106" s="61"/>
      <c r="F106" s="61"/>
      <c r="G106" s="61"/>
      <c r="H106" s="61"/>
      <c r="I106" s="61"/>
      <c r="J106" s="61"/>
      <c r="K106" s="61"/>
      <c r="L106" s="61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48"/>
      <c r="AI106" s="48"/>
      <c r="AJ106" s="61"/>
    </row>
    <row r="107" spans="2:36" ht="13.5" customHeight="1" x14ac:dyDescent="0.25">
      <c r="E107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8"/>
    </row>
    <row r="108" spans="2:36" ht="13.5" customHeight="1" x14ac:dyDescent="0.25">
      <c r="E10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48"/>
      <c r="AC108" s="48"/>
      <c r="AD108" s="48"/>
      <c r="AE108" s="48"/>
      <c r="AF108" s="48"/>
      <c r="AG108" s="48"/>
      <c r="AH108" s="48"/>
      <c r="AI108" s="48"/>
    </row>
    <row r="109" spans="2:36" ht="13.5" customHeight="1" x14ac:dyDescent="0.25">
      <c r="E109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  <c r="AG109" s="48"/>
      <c r="AH109" s="48"/>
      <c r="AI109" s="48"/>
    </row>
    <row r="110" spans="2:36" ht="13.5" customHeight="1" x14ac:dyDescent="0.25">
      <c r="E110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48"/>
      <c r="AH110" s="48"/>
      <c r="AI110" s="48"/>
    </row>
    <row r="111" spans="2:36" ht="13.5" customHeight="1" x14ac:dyDescent="0.25">
      <c r="E111"/>
      <c r="Q111"/>
      <c r="R111"/>
    </row>
    <row r="112" spans="2:36" ht="13.5" customHeight="1" x14ac:dyDescent="0.25">
      <c r="E112"/>
      <c r="Q112"/>
      <c r="R112"/>
    </row>
    <row r="113" spans="5:18" ht="13.5" customHeight="1" x14ac:dyDescent="0.25">
      <c r="E113"/>
      <c r="Q113"/>
      <c r="R113"/>
    </row>
    <row r="114" spans="5:18" ht="13.5" customHeight="1" x14ac:dyDescent="0.25">
      <c r="E114"/>
    </row>
    <row r="115" spans="5:18" ht="13.5" customHeight="1" x14ac:dyDescent="0.25">
      <c r="E115"/>
    </row>
    <row r="116" spans="5:18" ht="13.5" customHeight="1" x14ac:dyDescent="0.25">
      <c r="E116"/>
    </row>
    <row r="117" spans="5:18" ht="13.5" customHeight="1" x14ac:dyDescent="0.25">
      <c r="E117"/>
    </row>
    <row r="118" spans="5:18" ht="13.5" customHeight="1" x14ac:dyDescent="0.25">
      <c r="E118"/>
    </row>
    <row r="119" spans="5:18" ht="13.5" customHeight="1" x14ac:dyDescent="0.25">
      <c r="E119"/>
    </row>
    <row r="120" spans="5:18" ht="13.5" customHeight="1" x14ac:dyDescent="0.25">
      <c r="E120"/>
    </row>
    <row r="121" spans="5:18" ht="13.5" customHeight="1" x14ac:dyDescent="0.25">
      <c r="E121"/>
    </row>
    <row r="122" spans="5:18" ht="13.5" customHeight="1" x14ac:dyDescent="0.25">
      <c r="E122"/>
    </row>
    <row r="123" spans="5:18" ht="13.5" customHeight="1" x14ac:dyDescent="0.25">
      <c r="E123"/>
    </row>
    <row r="124" spans="5:18" ht="13.5" customHeight="1" x14ac:dyDescent="0.25">
      <c r="E124"/>
    </row>
    <row r="125" spans="5:18" ht="13.5" customHeight="1" x14ac:dyDescent="0.25">
      <c r="E125"/>
    </row>
    <row r="126" spans="5:18" ht="13.5" customHeight="1" x14ac:dyDescent="0.25">
      <c r="E126"/>
    </row>
    <row r="127" spans="5:18" ht="13.5" customHeight="1" x14ac:dyDescent="0.25">
      <c r="E127"/>
    </row>
    <row r="128" spans="5:18" ht="13.5" customHeight="1" x14ac:dyDescent="0.25">
      <c r="E128"/>
    </row>
    <row r="129" spans="5:5" ht="13.5" customHeight="1" x14ac:dyDescent="0.25">
      <c r="E129"/>
    </row>
    <row r="130" spans="5:5" ht="13.5" customHeight="1" x14ac:dyDescent="0.25">
      <c r="E130"/>
    </row>
    <row r="131" spans="5:5" ht="13.5" customHeight="1" x14ac:dyDescent="0.25">
      <c r="E131"/>
    </row>
    <row r="132" spans="5:5" ht="13.5" customHeight="1" x14ac:dyDescent="0.25">
      <c r="E132"/>
    </row>
    <row r="133" spans="5:5" ht="13.5" customHeight="1" x14ac:dyDescent="0.25">
      <c r="E133"/>
    </row>
    <row r="134" spans="5:5" ht="13.5" customHeight="1" x14ac:dyDescent="0.25">
      <c r="E134"/>
    </row>
    <row r="135" spans="5:5" ht="13.5" customHeight="1" x14ac:dyDescent="0.25">
      <c r="E135"/>
    </row>
    <row r="136" spans="5:5" ht="13.5" customHeight="1" x14ac:dyDescent="0.25">
      <c r="E136"/>
    </row>
    <row r="137" spans="5:5" ht="13.5" customHeight="1" x14ac:dyDescent="0.25">
      <c r="E137"/>
    </row>
    <row r="138" spans="5:5" ht="13.5" customHeight="1" x14ac:dyDescent="0.25">
      <c r="E138"/>
    </row>
    <row r="139" spans="5:5" ht="13.5" customHeight="1" x14ac:dyDescent="0.25">
      <c r="E139"/>
    </row>
    <row r="140" spans="5:5" ht="13.5" customHeight="1" x14ac:dyDescent="0.25">
      <c r="E140"/>
    </row>
    <row r="141" spans="5:5" ht="13.5" customHeight="1" x14ac:dyDescent="0.25">
      <c r="E141"/>
    </row>
    <row r="142" spans="5:5" ht="13.5" customHeight="1" x14ac:dyDescent="0.25">
      <c r="E142"/>
    </row>
    <row r="143" spans="5:5" ht="13.5" customHeight="1" x14ac:dyDescent="0.25">
      <c r="E143"/>
    </row>
    <row r="144" spans="5:5" ht="13.5" customHeight="1" x14ac:dyDescent="0.25">
      <c r="E144"/>
    </row>
    <row r="145" spans="5:5" ht="13.5" customHeight="1" x14ac:dyDescent="0.25">
      <c r="E145"/>
    </row>
    <row r="146" spans="5:5" ht="13.5" customHeight="1" x14ac:dyDescent="0.25">
      <c r="E146"/>
    </row>
    <row r="147" spans="5:5" ht="13.5" customHeight="1" x14ac:dyDescent="0.25">
      <c r="E147"/>
    </row>
    <row r="148" spans="5:5" ht="13.5" customHeight="1" x14ac:dyDescent="0.25">
      <c r="E148"/>
    </row>
    <row r="149" spans="5:5" ht="13.5" customHeight="1" x14ac:dyDescent="0.25">
      <c r="E149"/>
    </row>
    <row r="150" spans="5:5" ht="13.5" customHeight="1" x14ac:dyDescent="0.25">
      <c r="E150"/>
    </row>
    <row r="151" spans="5:5" ht="13.5" customHeight="1" x14ac:dyDescent="0.25">
      <c r="E151"/>
    </row>
    <row r="152" spans="5:5" ht="13.5" customHeight="1" x14ac:dyDescent="0.25">
      <c r="E152"/>
    </row>
    <row r="153" spans="5:5" ht="13.5" customHeight="1" x14ac:dyDescent="0.25">
      <c r="E153"/>
    </row>
    <row r="154" spans="5:5" ht="13.5" customHeight="1" x14ac:dyDescent="0.25">
      <c r="E154"/>
    </row>
    <row r="155" spans="5:5" ht="13.5" customHeight="1" x14ac:dyDescent="0.25">
      <c r="E155"/>
    </row>
    <row r="156" spans="5:5" ht="13.5" customHeight="1" x14ac:dyDescent="0.25">
      <c r="E156"/>
    </row>
    <row r="157" spans="5:5" ht="13.5" customHeight="1" x14ac:dyDescent="0.25">
      <c r="E157"/>
    </row>
    <row r="158" spans="5:5" ht="13.5" customHeight="1" x14ac:dyDescent="0.25">
      <c r="E158"/>
    </row>
    <row r="159" spans="5:5" ht="13.5" customHeight="1" x14ac:dyDescent="0.25">
      <c r="E159"/>
    </row>
    <row r="160" spans="5:5" ht="13.5" customHeight="1" x14ac:dyDescent="0.25">
      <c r="E160"/>
    </row>
    <row r="161" spans="5:5" ht="13.5" customHeight="1" x14ac:dyDescent="0.25">
      <c r="E161"/>
    </row>
    <row r="162" spans="5:5" ht="13.5" customHeight="1" x14ac:dyDescent="0.25">
      <c r="E162"/>
    </row>
    <row r="163" spans="5:5" ht="13.5" customHeight="1" x14ac:dyDescent="0.25">
      <c r="E163"/>
    </row>
    <row r="164" spans="5:5" ht="13.5" customHeight="1" x14ac:dyDescent="0.25">
      <c r="E164"/>
    </row>
    <row r="165" spans="5:5" ht="13.5" customHeight="1" x14ac:dyDescent="0.25">
      <c r="E165"/>
    </row>
    <row r="166" spans="5:5" ht="13.5" customHeight="1" x14ac:dyDescent="0.25">
      <c r="E166"/>
    </row>
    <row r="167" spans="5:5" ht="13.5" customHeight="1" x14ac:dyDescent="0.25">
      <c r="E167"/>
    </row>
    <row r="168" spans="5:5" ht="13.5" customHeight="1" x14ac:dyDescent="0.25">
      <c r="E168"/>
    </row>
    <row r="169" spans="5:5" ht="13.5" customHeight="1" x14ac:dyDescent="0.25">
      <c r="E169"/>
    </row>
    <row r="170" spans="5:5" ht="13.5" customHeight="1" x14ac:dyDescent="0.25">
      <c r="E170"/>
    </row>
    <row r="171" spans="5:5" ht="13.5" customHeight="1" x14ac:dyDescent="0.25">
      <c r="E171"/>
    </row>
    <row r="172" spans="5:5" ht="13.5" customHeight="1" x14ac:dyDescent="0.25">
      <c r="E172"/>
    </row>
    <row r="173" spans="5:5" ht="13.5" customHeight="1" x14ac:dyDescent="0.25">
      <c r="E173"/>
    </row>
    <row r="174" spans="5:5" ht="13.5" customHeight="1" x14ac:dyDescent="0.25">
      <c r="E174"/>
    </row>
    <row r="175" spans="5:5" ht="13.5" customHeight="1" x14ac:dyDescent="0.25">
      <c r="E175"/>
    </row>
    <row r="176" spans="5:5" ht="13.5" customHeight="1" x14ac:dyDescent="0.25">
      <c r="E176"/>
    </row>
    <row r="177" spans="5:5" ht="13.5" customHeight="1" x14ac:dyDescent="0.25">
      <c r="E177"/>
    </row>
    <row r="178" spans="5:5" ht="13.5" customHeight="1" x14ac:dyDescent="0.25">
      <c r="E178"/>
    </row>
    <row r="179" spans="5:5" ht="13.5" customHeight="1" x14ac:dyDescent="0.25">
      <c r="E179"/>
    </row>
    <row r="180" spans="5:5" ht="13.5" customHeight="1" x14ac:dyDescent="0.25">
      <c r="E180"/>
    </row>
    <row r="181" spans="5:5" ht="13.5" customHeight="1" x14ac:dyDescent="0.25">
      <c r="E181"/>
    </row>
    <row r="182" spans="5:5" ht="13.5" customHeight="1" x14ac:dyDescent="0.25">
      <c r="E182"/>
    </row>
    <row r="183" spans="5:5" ht="13.5" customHeight="1" x14ac:dyDescent="0.25">
      <c r="E183"/>
    </row>
    <row r="184" spans="5:5" ht="13.5" customHeight="1" x14ac:dyDescent="0.25">
      <c r="E184"/>
    </row>
    <row r="185" spans="5:5" ht="13.5" customHeight="1" x14ac:dyDescent="0.25">
      <c r="E185"/>
    </row>
    <row r="186" spans="5:5" ht="13.5" customHeight="1" x14ac:dyDescent="0.25">
      <c r="E186"/>
    </row>
    <row r="187" spans="5:5" ht="13.5" customHeight="1" x14ac:dyDescent="0.25">
      <c r="E187"/>
    </row>
    <row r="188" spans="5:5" ht="13.5" customHeight="1" x14ac:dyDescent="0.25">
      <c r="E188"/>
    </row>
    <row r="189" spans="5:5" ht="13.5" customHeight="1" x14ac:dyDescent="0.25">
      <c r="E189"/>
    </row>
    <row r="190" spans="5:5" ht="13.5" customHeight="1" x14ac:dyDescent="0.25">
      <c r="E190"/>
    </row>
    <row r="191" spans="5:5" ht="13.5" customHeight="1" x14ac:dyDescent="0.25">
      <c r="E191"/>
    </row>
    <row r="192" spans="5:5" ht="13.5" customHeight="1" x14ac:dyDescent="0.25">
      <c r="E192"/>
    </row>
    <row r="193" spans="5:5" ht="13.5" customHeight="1" x14ac:dyDescent="0.25">
      <c r="E193"/>
    </row>
    <row r="194" spans="5:5" ht="13.5" customHeight="1" x14ac:dyDescent="0.25">
      <c r="E194"/>
    </row>
    <row r="195" spans="5:5" ht="13.5" customHeight="1" x14ac:dyDescent="0.25">
      <c r="E195"/>
    </row>
    <row r="196" spans="5:5" ht="13.5" customHeight="1" x14ac:dyDescent="0.25">
      <c r="E196"/>
    </row>
    <row r="197" spans="5:5" ht="13.5" customHeight="1" x14ac:dyDescent="0.25">
      <c r="E197"/>
    </row>
    <row r="198" spans="5:5" ht="13.5" customHeight="1" x14ac:dyDescent="0.25">
      <c r="E198"/>
    </row>
    <row r="199" spans="5:5" ht="13.5" customHeight="1" x14ac:dyDescent="0.25">
      <c r="E199"/>
    </row>
    <row r="200" spans="5:5" ht="13.5" customHeight="1" x14ac:dyDescent="0.25">
      <c r="E200"/>
    </row>
    <row r="201" spans="5:5" ht="13.5" customHeight="1" x14ac:dyDescent="0.25">
      <c r="E201"/>
    </row>
    <row r="202" spans="5:5" ht="13.5" customHeight="1" x14ac:dyDescent="0.25">
      <c r="E202"/>
    </row>
    <row r="203" spans="5:5" ht="13.5" customHeight="1" x14ac:dyDescent="0.25">
      <c r="E203"/>
    </row>
    <row r="204" spans="5:5" ht="13.5" customHeight="1" x14ac:dyDescent="0.25">
      <c r="E204"/>
    </row>
    <row r="205" spans="5:5" ht="13.5" customHeight="1" x14ac:dyDescent="0.25">
      <c r="E205"/>
    </row>
    <row r="206" spans="5:5" ht="13.5" customHeight="1" x14ac:dyDescent="0.25">
      <c r="E206"/>
    </row>
    <row r="207" spans="5:5" ht="13.5" customHeight="1" x14ac:dyDescent="0.25">
      <c r="E207"/>
    </row>
    <row r="208" spans="5:5" ht="13.5" customHeight="1" x14ac:dyDescent="0.25">
      <c r="E208"/>
    </row>
    <row r="209" spans="5:5" ht="13.5" customHeight="1" x14ac:dyDescent="0.25">
      <c r="E209"/>
    </row>
    <row r="210" spans="5:5" ht="13.5" customHeight="1" x14ac:dyDescent="0.25">
      <c r="E210"/>
    </row>
    <row r="211" spans="5:5" ht="13.5" customHeight="1" x14ac:dyDescent="0.25">
      <c r="E211"/>
    </row>
    <row r="212" spans="5:5" ht="13.5" customHeight="1" x14ac:dyDescent="0.25">
      <c r="E212"/>
    </row>
    <row r="213" spans="5:5" ht="13.5" customHeight="1" x14ac:dyDescent="0.25">
      <c r="E213"/>
    </row>
    <row r="214" spans="5:5" ht="13.5" customHeight="1" x14ac:dyDescent="0.25">
      <c r="E214"/>
    </row>
    <row r="215" spans="5:5" ht="13.5" customHeight="1" x14ac:dyDescent="0.25">
      <c r="E215"/>
    </row>
    <row r="216" spans="5:5" ht="13.5" customHeight="1" x14ac:dyDescent="0.25">
      <c r="E216"/>
    </row>
    <row r="217" spans="5:5" ht="13.5" customHeight="1" x14ac:dyDescent="0.25">
      <c r="E217"/>
    </row>
    <row r="218" spans="5:5" ht="13.5" customHeight="1" x14ac:dyDescent="0.25">
      <c r="E218"/>
    </row>
    <row r="219" spans="5:5" ht="13.5" customHeight="1" x14ac:dyDescent="0.25">
      <c r="E219"/>
    </row>
    <row r="220" spans="5:5" ht="13.5" customHeight="1" x14ac:dyDescent="0.25">
      <c r="E220"/>
    </row>
    <row r="221" spans="5:5" ht="13.5" customHeight="1" x14ac:dyDescent="0.25">
      <c r="E221"/>
    </row>
    <row r="222" spans="5:5" ht="13.5" customHeight="1" x14ac:dyDescent="0.25">
      <c r="E222"/>
    </row>
    <row r="223" spans="5:5" ht="13.5" customHeight="1" x14ac:dyDescent="0.25">
      <c r="E223"/>
    </row>
    <row r="224" spans="5:5" ht="13.5" customHeight="1" x14ac:dyDescent="0.25">
      <c r="E224"/>
    </row>
    <row r="225" spans="5:5" ht="13.5" customHeight="1" x14ac:dyDescent="0.25">
      <c r="E225"/>
    </row>
    <row r="226" spans="5:5" ht="13.5" customHeight="1" x14ac:dyDescent="0.25">
      <c r="E226"/>
    </row>
    <row r="227" spans="5:5" ht="13.5" customHeight="1" x14ac:dyDescent="0.25">
      <c r="E227"/>
    </row>
    <row r="228" spans="5:5" ht="13.5" customHeight="1" x14ac:dyDescent="0.25">
      <c r="E228"/>
    </row>
    <row r="229" spans="5:5" ht="13.5" customHeight="1" x14ac:dyDescent="0.25">
      <c r="E229"/>
    </row>
    <row r="230" spans="5:5" ht="13.5" customHeight="1" x14ac:dyDescent="0.25">
      <c r="E230"/>
    </row>
    <row r="231" spans="5:5" ht="13.5" customHeight="1" x14ac:dyDescent="0.25">
      <c r="E231"/>
    </row>
    <row r="232" spans="5:5" ht="13.5" customHeight="1" x14ac:dyDescent="0.25">
      <c r="E232"/>
    </row>
    <row r="233" spans="5:5" ht="13.5" customHeight="1" x14ac:dyDescent="0.25">
      <c r="E233"/>
    </row>
    <row r="234" spans="5:5" ht="13.5" customHeight="1" x14ac:dyDescent="0.25">
      <c r="E234"/>
    </row>
    <row r="235" spans="5:5" ht="13.5" customHeight="1" x14ac:dyDescent="0.25">
      <c r="E235"/>
    </row>
    <row r="236" spans="5:5" ht="13.5" customHeight="1" x14ac:dyDescent="0.25">
      <c r="E236"/>
    </row>
    <row r="237" spans="5:5" ht="13.5" customHeight="1" x14ac:dyDescent="0.25">
      <c r="E237"/>
    </row>
    <row r="238" spans="5:5" ht="13.5" customHeight="1" x14ac:dyDescent="0.25">
      <c r="E238"/>
    </row>
    <row r="239" spans="5:5" ht="13.5" customHeight="1" x14ac:dyDescent="0.25">
      <c r="E239"/>
    </row>
    <row r="240" spans="5:5" ht="13.5" customHeight="1" x14ac:dyDescent="0.25">
      <c r="E240"/>
    </row>
    <row r="241" spans="5:5" ht="13.5" customHeight="1" x14ac:dyDescent="0.25">
      <c r="E241"/>
    </row>
    <row r="242" spans="5:5" ht="13.5" customHeight="1" x14ac:dyDescent="0.25">
      <c r="E242"/>
    </row>
    <row r="243" spans="5:5" ht="13.5" customHeight="1" x14ac:dyDescent="0.25">
      <c r="E243"/>
    </row>
    <row r="244" spans="5:5" ht="13.5" customHeight="1" x14ac:dyDescent="0.25">
      <c r="E244"/>
    </row>
    <row r="245" spans="5:5" ht="13.5" customHeight="1" x14ac:dyDescent="0.25">
      <c r="E245"/>
    </row>
    <row r="246" spans="5:5" ht="13.5" customHeight="1" x14ac:dyDescent="0.25">
      <c r="E246"/>
    </row>
    <row r="247" spans="5:5" ht="13.5" customHeight="1" x14ac:dyDescent="0.25">
      <c r="E247"/>
    </row>
    <row r="248" spans="5:5" ht="13.5" customHeight="1" x14ac:dyDescent="0.25">
      <c r="E248"/>
    </row>
    <row r="249" spans="5:5" ht="13.5" customHeight="1" x14ac:dyDescent="0.25">
      <c r="E249"/>
    </row>
    <row r="250" spans="5:5" ht="13.5" customHeight="1" x14ac:dyDescent="0.25">
      <c r="E250"/>
    </row>
    <row r="251" spans="5:5" ht="13.5" customHeight="1" x14ac:dyDescent="0.25">
      <c r="E251"/>
    </row>
    <row r="252" spans="5:5" ht="13.5" customHeight="1" x14ac:dyDescent="0.25">
      <c r="E252"/>
    </row>
    <row r="253" spans="5:5" ht="13.5" customHeight="1" x14ac:dyDescent="0.25">
      <c r="E253"/>
    </row>
    <row r="254" spans="5:5" ht="13.5" customHeight="1" x14ac:dyDescent="0.25">
      <c r="E254"/>
    </row>
    <row r="255" spans="5:5" ht="13.5" customHeight="1" x14ac:dyDescent="0.25">
      <c r="E255"/>
    </row>
    <row r="256" spans="5:5" ht="13.5" customHeight="1" x14ac:dyDescent="0.25">
      <c r="E256"/>
    </row>
    <row r="257" spans="5:5" ht="13.5" customHeight="1" x14ac:dyDescent="0.25">
      <c r="E257"/>
    </row>
    <row r="258" spans="5:5" ht="13.5" customHeight="1" x14ac:dyDescent="0.25">
      <c r="E258"/>
    </row>
    <row r="259" spans="5:5" ht="13.5" customHeight="1" x14ac:dyDescent="0.25">
      <c r="E259"/>
    </row>
    <row r="260" spans="5:5" ht="13.5" customHeight="1" x14ac:dyDescent="0.25">
      <c r="E260"/>
    </row>
    <row r="261" spans="5:5" ht="13.5" customHeight="1" x14ac:dyDescent="0.25">
      <c r="E261"/>
    </row>
    <row r="262" spans="5:5" ht="13.5" customHeight="1" x14ac:dyDescent="0.25">
      <c r="E262"/>
    </row>
    <row r="263" spans="5:5" ht="13.5" customHeight="1" x14ac:dyDescent="0.25">
      <c r="E263"/>
    </row>
    <row r="264" spans="5:5" ht="13.5" customHeight="1" x14ac:dyDescent="0.25">
      <c r="E264"/>
    </row>
    <row r="265" spans="5:5" ht="13.5" customHeight="1" x14ac:dyDescent="0.25">
      <c r="E265"/>
    </row>
    <row r="266" spans="5:5" ht="13.5" customHeight="1" x14ac:dyDescent="0.25">
      <c r="E266"/>
    </row>
    <row r="267" spans="5:5" ht="13.5" customHeight="1" x14ac:dyDescent="0.25">
      <c r="E267"/>
    </row>
    <row r="268" spans="5:5" ht="13.5" customHeight="1" x14ac:dyDescent="0.25">
      <c r="E268"/>
    </row>
    <row r="269" spans="5:5" ht="13.5" customHeight="1" x14ac:dyDescent="0.25">
      <c r="E269"/>
    </row>
    <row r="270" spans="5:5" ht="13.5" customHeight="1" x14ac:dyDescent="0.25">
      <c r="E270"/>
    </row>
    <row r="271" spans="5:5" ht="13.5" customHeight="1" x14ac:dyDescent="0.25">
      <c r="E271"/>
    </row>
    <row r="272" spans="5:5" ht="13.5" customHeight="1" x14ac:dyDescent="0.25">
      <c r="E272"/>
    </row>
    <row r="273" spans="5:5" ht="13.5" customHeight="1" x14ac:dyDescent="0.25">
      <c r="E273"/>
    </row>
    <row r="274" spans="5:5" ht="13.5" customHeight="1" x14ac:dyDescent="0.25">
      <c r="E274"/>
    </row>
    <row r="275" spans="5:5" ht="13.5" customHeight="1" x14ac:dyDescent="0.25">
      <c r="E275"/>
    </row>
    <row r="276" spans="5:5" ht="13.5" customHeight="1" x14ac:dyDescent="0.25">
      <c r="E276"/>
    </row>
    <row r="277" spans="5:5" ht="13.5" customHeight="1" x14ac:dyDescent="0.25">
      <c r="E277"/>
    </row>
    <row r="278" spans="5:5" ht="13.5" customHeight="1" x14ac:dyDescent="0.25">
      <c r="E278"/>
    </row>
    <row r="279" spans="5:5" ht="13.5" customHeight="1" x14ac:dyDescent="0.25">
      <c r="E279"/>
    </row>
    <row r="280" spans="5:5" ht="13.5" customHeight="1" x14ac:dyDescent="0.25">
      <c r="E280"/>
    </row>
    <row r="281" spans="5:5" ht="13.5" customHeight="1" x14ac:dyDescent="0.25">
      <c r="E281"/>
    </row>
    <row r="282" spans="5:5" ht="13.5" customHeight="1" x14ac:dyDescent="0.25">
      <c r="E282"/>
    </row>
    <row r="283" spans="5:5" ht="13.5" customHeight="1" x14ac:dyDescent="0.25">
      <c r="E283"/>
    </row>
    <row r="284" spans="5:5" ht="13.5" customHeight="1" x14ac:dyDescent="0.25">
      <c r="E284"/>
    </row>
    <row r="285" spans="5:5" ht="13.5" customHeight="1" x14ac:dyDescent="0.25">
      <c r="E285"/>
    </row>
    <row r="286" spans="5:5" ht="13.5" customHeight="1" x14ac:dyDescent="0.25">
      <c r="E286"/>
    </row>
    <row r="287" spans="5:5" ht="13.5" customHeight="1" x14ac:dyDescent="0.25">
      <c r="E287"/>
    </row>
    <row r="288" spans="5:5" ht="13.5" customHeight="1" x14ac:dyDescent="0.25">
      <c r="E288"/>
    </row>
    <row r="289" spans="5:5" ht="13.5" customHeight="1" x14ac:dyDescent="0.25">
      <c r="E289"/>
    </row>
    <row r="290" spans="5:5" ht="13.5" customHeight="1" x14ac:dyDescent="0.25">
      <c r="E290"/>
    </row>
    <row r="291" spans="5:5" ht="13.5" customHeight="1" x14ac:dyDescent="0.25">
      <c r="E291"/>
    </row>
    <row r="292" spans="5:5" ht="13.5" customHeight="1" x14ac:dyDescent="0.25">
      <c r="E292"/>
    </row>
    <row r="293" spans="5:5" ht="13.5" customHeight="1" x14ac:dyDescent="0.25">
      <c r="E293"/>
    </row>
    <row r="294" spans="5:5" ht="13.5" customHeight="1" x14ac:dyDescent="0.25">
      <c r="E294"/>
    </row>
    <row r="295" spans="5:5" ht="13.5" customHeight="1" x14ac:dyDescent="0.25">
      <c r="E295"/>
    </row>
    <row r="296" spans="5:5" ht="13.5" customHeight="1" x14ac:dyDescent="0.25">
      <c r="E296"/>
    </row>
    <row r="297" spans="5:5" ht="13.5" customHeight="1" x14ac:dyDescent="0.25">
      <c r="E297"/>
    </row>
    <row r="298" spans="5:5" ht="13.5" customHeight="1" x14ac:dyDescent="0.25">
      <c r="E298"/>
    </row>
    <row r="299" spans="5:5" ht="13.5" customHeight="1" x14ac:dyDescent="0.25">
      <c r="E299"/>
    </row>
    <row r="300" spans="5:5" ht="13.5" customHeight="1" x14ac:dyDescent="0.25">
      <c r="E300"/>
    </row>
    <row r="301" spans="5:5" ht="13.5" customHeight="1" x14ac:dyDescent="0.25">
      <c r="E301"/>
    </row>
    <row r="302" spans="5:5" ht="13.5" customHeight="1" x14ac:dyDescent="0.25">
      <c r="E302"/>
    </row>
    <row r="303" spans="5:5" ht="13.5" customHeight="1" x14ac:dyDescent="0.25">
      <c r="E303"/>
    </row>
    <row r="304" spans="5:5" ht="13.5" customHeight="1" x14ac:dyDescent="0.25">
      <c r="E304"/>
    </row>
    <row r="305" spans="5:5" ht="13.5" customHeight="1" x14ac:dyDescent="0.25">
      <c r="E305"/>
    </row>
    <row r="306" spans="5:5" ht="13.5" customHeight="1" x14ac:dyDescent="0.25">
      <c r="E306"/>
    </row>
    <row r="307" spans="5:5" ht="13.5" customHeight="1" x14ac:dyDescent="0.25">
      <c r="E307"/>
    </row>
    <row r="308" spans="5:5" ht="13.5" customHeight="1" x14ac:dyDescent="0.25">
      <c r="E308"/>
    </row>
    <row r="309" spans="5:5" ht="13.5" customHeight="1" x14ac:dyDescent="0.25">
      <c r="E309"/>
    </row>
    <row r="310" spans="5:5" ht="13.5" customHeight="1" x14ac:dyDescent="0.25">
      <c r="E310"/>
    </row>
    <row r="311" spans="5:5" ht="13.5" customHeight="1" x14ac:dyDescent="0.25">
      <c r="E311"/>
    </row>
    <row r="312" spans="5:5" ht="13.5" customHeight="1" x14ac:dyDescent="0.25">
      <c r="E312"/>
    </row>
    <row r="313" spans="5:5" ht="13.5" customHeight="1" x14ac:dyDescent="0.25">
      <c r="E313"/>
    </row>
    <row r="314" spans="5:5" ht="13.5" customHeight="1" x14ac:dyDescent="0.25">
      <c r="E314"/>
    </row>
    <row r="315" spans="5:5" ht="13.5" customHeight="1" x14ac:dyDescent="0.25">
      <c r="E315"/>
    </row>
    <row r="316" spans="5:5" ht="13.5" customHeight="1" x14ac:dyDescent="0.25">
      <c r="E316"/>
    </row>
    <row r="317" spans="5:5" ht="13.5" customHeight="1" x14ac:dyDescent="0.25">
      <c r="E317"/>
    </row>
    <row r="318" spans="5:5" ht="13.5" customHeight="1" x14ac:dyDescent="0.25">
      <c r="E318"/>
    </row>
    <row r="319" spans="5:5" ht="13.5" customHeight="1" x14ac:dyDescent="0.25">
      <c r="E319"/>
    </row>
    <row r="320" spans="5:5" ht="13.5" customHeight="1" x14ac:dyDescent="0.25">
      <c r="E320"/>
    </row>
    <row r="321" spans="5:5" ht="13.5" customHeight="1" x14ac:dyDescent="0.25">
      <c r="E321"/>
    </row>
    <row r="322" spans="5:5" ht="13.5" customHeight="1" x14ac:dyDescent="0.25">
      <c r="E322"/>
    </row>
    <row r="323" spans="5:5" x14ac:dyDescent="0.25">
      <c r="E323"/>
    </row>
    <row r="324" spans="5:5" x14ac:dyDescent="0.25">
      <c r="E324"/>
    </row>
    <row r="325" spans="5:5" x14ac:dyDescent="0.25">
      <c r="E325"/>
    </row>
    <row r="326" spans="5:5" x14ac:dyDescent="0.25">
      <c r="E326"/>
    </row>
    <row r="327" spans="5:5" x14ac:dyDescent="0.25">
      <c r="E327"/>
    </row>
    <row r="328" spans="5:5" x14ac:dyDescent="0.25">
      <c r="E328"/>
    </row>
    <row r="329" spans="5:5" x14ac:dyDescent="0.25">
      <c r="E329"/>
    </row>
    <row r="330" spans="5:5" x14ac:dyDescent="0.25">
      <c r="E330"/>
    </row>
    <row r="331" spans="5:5" x14ac:dyDescent="0.25">
      <c r="E331"/>
    </row>
    <row r="332" spans="5:5" x14ac:dyDescent="0.25">
      <c r="E332"/>
    </row>
  </sheetData>
  <mergeCells count="12">
    <mergeCell ref="A9:A14"/>
    <mergeCell ref="A5:B5"/>
    <mergeCell ref="A6:B6"/>
    <mergeCell ref="C8:D8"/>
    <mergeCell ref="B1:H1"/>
    <mergeCell ref="B2:H2"/>
    <mergeCell ref="B3:H3"/>
    <mergeCell ref="G46:I46"/>
    <mergeCell ref="A30:A35"/>
    <mergeCell ref="A37:A42"/>
    <mergeCell ref="A16:A21"/>
    <mergeCell ref="A23:A28"/>
  </mergeCells>
  <pageMargins left="0.19685039370078741" right="3.937007874015748E-2" top="0.35433070866141736" bottom="0.19685039370078741" header="0.11811023622047245" footer="0.1181102362204724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332"/>
  <sheetViews>
    <sheetView showWhiteSpace="0" view="pageLayout" zoomScale="85" zoomScalePageLayoutView="85" workbookViewId="0">
      <selection activeCell="Q9" sqref="Q9"/>
    </sheetView>
  </sheetViews>
  <sheetFormatPr baseColWidth="10" defaultColWidth="9.140625" defaultRowHeight="15" x14ac:dyDescent="0.25"/>
  <cols>
    <col min="1" max="1" width="2.28515625" customWidth="1"/>
    <col min="2" max="2" width="36" customWidth="1"/>
    <col min="3" max="3" width="4.28515625" customWidth="1"/>
    <col min="4" max="4" width="1.85546875" customWidth="1"/>
    <col min="5" max="5" width="24" style="28" customWidth="1"/>
    <col min="6" max="6" width="6" customWidth="1"/>
    <col min="7" max="12" width="4.85546875" customWidth="1"/>
    <col min="13" max="13" width="2.28515625" customWidth="1"/>
    <col min="14" max="14" width="36" customWidth="1"/>
    <col min="15" max="15" width="4.28515625" customWidth="1"/>
    <col min="16" max="16" width="1.85546875" customWidth="1"/>
    <col min="17" max="17" width="26.7109375" style="28" customWidth="1"/>
    <col min="18" max="18" width="4.28515625" style="28" customWidth="1"/>
    <col min="19" max="21" width="3.7109375" customWidth="1"/>
    <col min="22" max="24" width="4.85546875" customWidth="1"/>
  </cols>
  <sheetData>
    <row r="1" spans="1:36" ht="24" customHeight="1" x14ac:dyDescent="0.25">
      <c r="A1" s="1"/>
      <c r="B1" s="83" t="s">
        <v>0</v>
      </c>
      <c r="C1" s="83"/>
      <c r="D1" s="83"/>
      <c r="E1" s="83"/>
      <c r="F1" s="83"/>
      <c r="G1" s="83"/>
      <c r="H1" s="83"/>
      <c r="I1" s="2"/>
      <c r="J1" s="2"/>
      <c r="K1" s="2"/>
      <c r="L1" s="2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2"/>
    </row>
    <row r="2" spans="1:36" ht="12.2" customHeight="1" x14ac:dyDescent="0.25">
      <c r="A2" s="3"/>
      <c r="B2" s="84"/>
      <c r="C2" s="84"/>
      <c r="D2" s="84"/>
      <c r="E2" s="84"/>
      <c r="F2" s="84"/>
      <c r="G2" s="84"/>
      <c r="H2" s="84"/>
      <c r="I2" s="2"/>
      <c r="J2" s="2"/>
      <c r="K2" s="2"/>
      <c r="L2" s="2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2"/>
    </row>
    <row r="3" spans="1:36" ht="12.2" customHeight="1" x14ac:dyDescent="0.25">
      <c r="A3" s="4"/>
      <c r="B3" s="85"/>
      <c r="C3" s="85"/>
      <c r="D3" s="85"/>
      <c r="E3" s="85"/>
      <c r="F3" s="85"/>
      <c r="G3" s="85"/>
      <c r="H3" s="85"/>
      <c r="I3" s="2"/>
      <c r="J3" s="2"/>
      <c r="K3" s="2"/>
      <c r="L3" s="2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2"/>
    </row>
    <row r="4" spans="1:36" ht="12.2" customHeight="1" x14ac:dyDescent="0.25">
      <c r="A4" s="7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2"/>
    </row>
    <row r="5" spans="1:36" ht="17.100000000000001" customHeight="1" x14ac:dyDescent="0.25">
      <c r="A5" s="80" t="s">
        <v>1</v>
      </c>
      <c r="B5" s="80"/>
      <c r="C5" s="6" t="s">
        <v>2</v>
      </c>
      <c r="D5" s="6"/>
      <c r="E5" s="6" t="s">
        <v>218</v>
      </c>
      <c r="F5" s="6"/>
      <c r="G5" s="2"/>
      <c r="H5" s="2"/>
      <c r="I5" s="2"/>
      <c r="J5" s="2"/>
      <c r="K5" s="2"/>
      <c r="L5" s="2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2"/>
    </row>
    <row r="6" spans="1:36" ht="17.100000000000001" customHeight="1" x14ac:dyDescent="0.25">
      <c r="A6" s="81" t="s">
        <v>3</v>
      </c>
      <c r="B6" s="81"/>
      <c r="C6" s="7" t="s">
        <v>4</v>
      </c>
      <c r="D6" s="7"/>
      <c r="E6" s="7"/>
      <c r="F6" s="7"/>
      <c r="G6" s="2"/>
      <c r="H6" s="2"/>
      <c r="I6" s="2"/>
      <c r="J6" s="2"/>
      <c r="K6" s="2"/>
      <c r="L6" s="2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2"/>
    </row>
    <row r="7" spans="1:36" ht="12.2" customHeight="1" x14ac:dyDescent="0.25">
      <c r="A7" s="71"/>
      <c r="B7" s="2"/>
      <c r="C7" s="2"/>
      <c r="D7" s="2"/>
      <c r="E7" s="2" t="s">
        <v>58</v>
      </c>
      <c r="F7" s="2"/>
      <c r="G7" s="2"/>
      <c r="H7" s="2"/>
      <c r="I7" s="2"/>
      <c r="J7" s="2"/>
      <c r="K7" s="2"/>
      <c r="L7" s="2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2"/>
    </row>
    <row r="8" spans="1:36" ht="13.5" customHeight="1" x14ac:dyDescent="0.25">
      <c r="A8" s="71"/>
      <c r="B8" s="69" t="s">
        <v>5</v>
      </c>
      <c r="C8" s="82" t="s">
        <v>6</v>
      </c>
      <c r="D8" s="82"/>
      <c r="E8" s="69" t="s">
        <v>7</v>
      </c>
      <c r="F8" s="69" t="s">
        <v>202</v>
      </c>
      <c r="G8" s="69" t="s">
        <v>8</v>
      </c>
      <c r="H8" s="69" t="s">
        <v>10</v>
      </c>
      <c r="I8" s="69" t="s">
        <v>203</v>
      </c>
      <c r="J8" s="69"/>
      <c r="K8" s="69"/>
      <c r="L8" s="69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69"/>
    </row>
    <row r="9" spans="1:36" ht="13.5" customHeight="1" x14ac:dyDescent="0.25">
      <c r="A9" s="79" t="s">
        <v>11</v>
      </c>
      <c r="B9" s="33" t="s">
        <v>60</v>
      </c>
      <c r="C9" s="33">
        <v>100</v>
      </c>
      <c r="D9" s="33" t="s">
        <v>22</v>
      </c>
      <c r="E9" s="33"/>
      <c r="F9" s="34">
        <f>SUM(C9)*223/100</f>
        <v>223</v>
      </c>
      <c r="G9" s="34">
        <f>SUM(C9)*31/100</f>
        <v>31</v>
      </c>
      <c r="H9" s="36">
        <v>0</v>
      </c>
      <c r="I9" s="34">
        <f>SUM(C9)*11/100</f>
        <v>11</v>
      </c>
      <c r="J9" s="34"/>
      <c r="K9" s="34"/>
      <c r="L9" s="34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34"/>
    </row>
    <row r="10" spans="1:36" ht="13.5" customHeight="1" x14ac:dyDescent="0.25">
      <c r="A10" s="79"/>
      <c r="B10" s="33" t="s">
        <v>198</v>
      </c>
      <c r="C10" s="62">
        <v>60</v>
      </c>
      <c r="D10" s="62" t="s">
        <v>117</v>
      </c>
      <c r="E10" s="62"/>
      <c r="F10" s="62">
        <v>20</v>
      </c>
      <c r="G10" s="62">
        <v>4</v>
      </c>
      <c r="H10" s="62">
        <v>4</v>
      </c>
      <c r="I10" s="62">
        <v>0</v>
      </c>
      <c r="J10" s="36"/>
      <c r="K10" s="36"/>
      <c r="L10" s="36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36"/>
    </row>
    <row r="11" spans="1:36" ht="13.5" customHeight="1" x14ac:dyDescent="0.25">
      <c r="A11" s="79"/>
      <c r="B11" s="76" t="s">
        <v>205</v>
      </c>
      <c r="C11" s="33">
        <v>17</v>
      </c>
      <c r="D11" s="33" t="s">
        <v>22</v>
      </c>
      <c r="E11" s="33"/>
      <c r="F11" s="33">
        <v>98</v>
      </c>
      <c r="G11" s="33">
        <v>4</v>
      </c>
      <c r="H11" s="33">
        <v>3</v>
      </c>
      <c r="I11" s="33">
        <v>9</v>
      </c>
      <c r="J11" s="36"/>
      <c r="K11" s="36"/>
      <c r="L11" s="36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36"/>
    </row>
    <row r="12" spans="1:36" ht="13.5" customHeight="1" x14ac:dyDescent="0.25">
      <c r="A12" s="79"/>
      <c r="B12" s="33" t="s">
        <v>206</v>
      </c>
      <c r="C12" s="33">
        <v>125</v>
      </c>
      <c r="D12" s="33" t="s">
        <v>117</v>
      </c>
      <c r="E12" s="33"/>
      <c r="F12" s="34">
        <v>36</v>
      </c>
      <c r="G12" s="34">
        <v>1</v>
      </c>
      <c r="H12" s="34">
        <v>8</v>
      </c>
      <c r="I12" s="34">
        <v>0</v>
      </c>
      <c r="J12" s="36"/>
      <c r="K12" s="36"/>
      <c r="L12" s="36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36"/>
    </row>
    <row r="13" spans="1:36" ht="13.5" customHeight="1" x14ac:dyDescent="0.25">
      <c r="A13" s="79"/>
      <c r="B13" s="11"/>
      <c r="C13" s="33"/>
      <c r="D13" s="33"/>
      <c r="E13" s="33"/>
      <c r="F13" s="34"/>
      <c r="G13" s="34"/>
      <c r="H13" s="34"/>
      <c r="I13" s="36"/>
      <c r="J13" s="36"/>
      <c r="K13" s="36"/>
      <c r="L13" s="36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36"/>
    </row>
    <row r="14" spans="1:36" ht="13.5" customHeight="1" x14ac:dyDescent="0.25">
      <c r="A14" s="79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11"/>
    </row>
    <row r="15" spans="1:36" ht="13.5" customHeight="1" x14ac:dyDescent="0.25">
      <c r="A15" s="71"/>
      <c r="B15" s="70"/>
      <c r="C15" s="70"/>
      <c r="D15" s="70"/>
      <c r="E15" s="70"/>
      <c r="F15" s="70">
        <f>SUM(F9:F14)</f>
        <v>377</v>
      </c>
      <c r="G15" s="70">
        <f>SUM(G9:G14)</f>
        <v>40</v>
      </c>
      <c r="H15" s="70">
        <f>SUM(H9:H14)</f>
        <v>15</v>
      </c>
      <c r="I15" s="70">
        <f>SUM(I9:I14)</f>
        <v>20</v>
      </c>
      <c r="J15" s="70"/>
      <c r="K15" s="70"/>
      <c r="L15" s="70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70"/>
    </row>
    <row r="16" spans="1:36" ht="13.5" customHeight="1" x14ac:dyDescent="0.25">
      <c r="A16" s="79" t="s">
        <v>12</v>
      </c>
      <c r="B16" s="13" t="s">
        <v>207</v>
      </c>
      <c r="C16" s="33">
        <v>125</v>
      </c>
      <c r="D16" s="33" t="s">
        <v>117</v>
      </c>
      <c r="E16" s="13"/>
      <c r="F16" s="34">
        <v>0</v>
      </c>
      <c r="G16" s="34">
        <v>0</v>
      </c>
      <c r="H16" s="34">
        <v>0</v>
      </c>
      <c r="I16" s="34">
        <v>0</v>
      </c>
      <c r="J16" s="10"/>
      <c r="K16" s="10"/>
      <c r="L16" s="10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10"/>
    </row>
    <row r="17" spans="1:36" ht="13.5" customHeight="1" x14ac:dyDescent="0.25">
      <c r="A17" s="79"/>
      <c r="B17" s="33" t="s">
        <v>119</v>
      </c>
      <c r="C17" s="33" t="s">
        <v>171</v>
      </c>
      <c r="D17" s="33" t="s">
        <v>15</v>
      </c>
      <c r="E17" s="33" t="s">
        <v>208</v>
      </c>
      <c r="F17" s="33">
        <v>159</v>
      </c>
      <c r="G17" s="33">
        <v>2</v>
      </c>
      <c r="H17" s="33">
        <v>9</v>
      </c>
      <c r="I17" s="33">
        <v>15</v>
      </c>
      <c r="J17" s="36"/>
      <c r="K17" s="36"/>
      <c r="L17" s="36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36"/>
    </row>
    <row r="18" spans="1:36" ht="13.5" customHeight="1" x14ac:dyDescent="0.25">
      <c r="A18" s="79"/>
      <c r="B18" s="13" t="s">
        <v>217</v>
      </c>
      <c r="C18" s="33">
        <v>1</v>
      </c>
      <c r="D18" s="33" t="s">
        <v>209</v>
      </c>
      <c r="E18" s="33"/>
      <c r="F18" s="34">
        <v>123</v>
      </c>
      <c r="G18" s="34">
        <v>21</v>
      </c>
      <c r="H18" s="34">
        <v>4</v>
      </c>
      <c r="I18" s="34">
        <v>3</v>
      </c>
      <c r="J18" s="36"/>
      <c r="K18" s="36"/>
      <c r="L18" s="36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36"/>
    </row>
    <row r="19" spans="1:36" ht="13.5" customHeight="1" x14ac:dyDescent="0.25">
      <c r="A19" s="79"/>
      <c r="B19" s="76" t="s">
        <v>39</v>
      </c>
      <c r="C19" s="33">
        <v>2</v>
      </c>
      <c r="D19" s="33" t="s">
        <v>15</v>
      </c>
      <c r="E19" s="33"/>
      <c r="F19" s="34">
        <v>140</v>
      </c>
      <c r="G19" s="34">
        <v>12</v>
      </c>
      <c r="H19" s="36">
        <v>2</v>
      </c>
      <c r="I19" s="34">
        <v>10</v>
      </c>
      <c r="J19" s="36"/>
      <c r="K19" s="36"/>
      <c r="L19" s="36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36"/>
    </row>
    <row r="20" spans="1:36" ht="13.5" customHeight="1" x14ac:dyDescent="0.25">
      <c r="A20" s="79"/>
      <c r="B20" s="33"/>
      <c r="C20" s="33"/>
      <c r="D20" s="33"/>
      <c r="E20" s="33"/>
      <c r="F20" s="33"/>
      <c r="G20" s="33"/>
      <c r="H20" s="33"/>
      <c r="I20" s="33"/>
      <c r="J20" s="36"/>
      <c r="K20" s="36"/>
      <c r="L20" s="36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36"/>
    </row>
    <row r="21" spans="1:36" ht="13.5" customHeight="1" x14ac:dyDescent="0.25">
      <c r="A21" s="79"/>
      <c r="B21" s="13"/>
      <c r="C21" s="13"/>
      <c r="D21" s="13"/>
      <c r="E21" s="13"/>
      <c r="F21" s="34"/>
      <c r="G21" s="34"/>
      <c r="H21" s="34"/>
      <c r="I21" s="34"/>
      <c r="J21" s="10"/>
      <c r="K21" s="10"/>
      <c r="L21" s="10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10"/>
    </row>
    <row r="22" spans="1:36" ht="13.5" customHeight="1" x14ac:dyDescent="0.25">
      <c r="A22" s="71"/>
      <c r="B22" s="70"/>
      <c r="C22" s="70"/>
      <c r="D22" s="70"/>
      <c r="E22" s="70"/>
      <c r="F22" s="70">
        <f>SUM(F16:F21)</f>
        <v>422</v>
      </c>
      <c r="G22" s="70">
        <f>SUM(G16:G21)</f>
        <v>35</v>
      </c>
      <c r="H22" s="70">
        <f>SUM(H16:H21)</f>
        <v>15</v>
      </c>
      <c r="I22" s="70">
        <f>SUM(I16:I21)</f>
        <v>28</v>
      </c>
      <c r="J22" s="70"/>
      <c r="K22" s="70"/>
      <c r="L22" s="70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70"/>
    </row>
    <row r="23" spans="1:36" ht="13.5" customHeight="1" x14ac:dyDescent="0.25">
      <c r="A23" s="79" t="s">
        <v>13</v>
      </c>
      <c r="B23" s="33" t="s">
        <v>210</v>
      </c>
      <c r="C23" s="33">
        <v>100</v>
      </c>
      <c r="D23" s="33" t="s">
        <v>22</v>
      </c>
      <c r="E23" s="33"/>
      <c r="F23" s="34">
        <v>159</v>
      </c>
      <c r="G23" s="34">
        <v>33</v>
      </c>
      <c r="H23" s="36">
        <v>0</v>
      </c>
      <c r="I23" s="34">
        <v>3</v>
      </c>
      <c r="J23" s="36"/>
      <c r="K23" s="36"/>
      <c r="L23" s="36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36"/>
    </row>
    <row r="24" spans="1:36" ht="13.5" customHeight="1" x14ac:dyDescent="0.25">
      <c r="A24" s="79"/>
      <c r="B24" s="33" t="s">
        <v>159</v>
      </c>
      <c r="C24" s="33">
        <v>125</v>
      </c>
      <c r="D24" s="33" t="s">
        <v>117</v>
      </c>
      <c r="E24" s="33"/>
      <c r="F24" s="33">
        <v>117</v>
      </c>
      <c r="G24" s="33">
        <v>3</v>
      </c>
      <c r="H24" s="36">
        <v>24</v>
      </c>
      <c r="I24" s="33">
        <v>1</v>
      </c>
      <c r="J24" s="9"/>
      <c r="K24" s="9"/>
      <c r="L24" s="9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9"/>
    </row>
    <row r="25" spans="1:36" ht="13.5" customHeight="1" x14ac:dyDescent="0.25">
      <c r="A25" s="79"/>
      <c r="B25" s="33" t="s">
        <v>211</v>
      </c>
      <c r="C25" s="33">
        <v>125</v>
      </c>
      <c r="D25" s="33" t="s">
        <v>117</v>
      </c>
      <c r="E25" s="33"/>
      <c r="F25" s="33">
        <v>130</v>
      </c>
      <c r="G25" s="33">
        <v>0</v>
      </c>
      <c r="H25" s="33">
        <v>0</v>
      </c>
      <c r="I25" s="33">
        <v>14</v>
      </c>
      <c r="J25" s="36"/>
      <c r="K25" s="36"/>
      <c r="L25" s="36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36"/>
    </row>
    <row r="26" spans="1:36" ht="13.5" customHeight="1" x14ac:dyDescent="0.25">
      <c r="A26" s="79"/>
      <c r="B26" s="33"/>
      <c r="C26" s="33"/>
      <c r="D26" s="33"/>
      <c r="E26" s="11"/>
      <c r="F26" s="34"/>
      <c r="G26" s="34"/>
      <c r="H26" s="34"/>
      <c r="I26" s="34"/>
      <c r="J26" s="11"/>
      <c r="K26" s="11"/>
      <c r="L26" s="11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11"/>
    </row>
    <row r="27" spans="1:36" ht="13.5" customHeight="1" x14ac:dyDescent="0.25">
      <c r="A27" s="79"/>
      <c r="B27" s="33"/>
      <c r="C27" s="33"/>
      <c r="D27" s="33"/>
      <c r="E27" s="11"/>
      <c r="F27" s="33"/>
      <c r="G27" s="33"/>
      <c r="H27" s="33"/>
      <c r="I27" s="33"/>
      <c r="J27" s="11"/>
      <c r="K27" s="11"/>
      <c r="L27" s="11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11"/>
    </row>
    <row r="28" spans="1:36" ht="13.5" customHeight="1" x14ac:dyDescent="0.25">
      <c r="A28" s="79"/>
      <c r="B28" s="11"/>
      <c r="C28" s="11"/>
      <c r="D28" s="11"/>
      <c r="E28" s="11"/>
      <c r="F28" s="34"/>
      <c r="G28" s="34"/>
      <c r="H28" s="34"/>
      <c r="I28" s="34"/>
      <c r="J28" s="11"/>
      <c r="K28" s="11"/>
      <c r="L28" s="11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11"/>
    </row>
    <row r="29" spans="1:36" ht="13.5" customHeight="1" x14ac:dyDescent="0.25">
      <c r="A29" s="71"/>
      <c r="B29" s="70"/>
      <c r="C29" s="70"/>
      <c r="D29" s="70"/>
      <c r="E29" s="70"/>
      <c r="F29" s="70">
        <f>SUM(F23:F28)</f>
        <v>406</v>
      </c>
      <c r="G29" s="70">
        <f>SUM(G23:G28)</f>
        <v>36</v>
      </c>
      <c r="H29" s="70">
        <f>SUM(H23:H28)</f>
        <v>24</v>
      </c>
      <c r="I29" s="70">
        <f>SUM(I23:I28)</f>
        <v>18</v>
      </c>
      <c r="J29" s="70"/>
      <c r="K29" s="70"/>
      <c r="L29" s="70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70"/>
    </row>
    <row r="30" spans="1:36" ht="13.5" customHeight="1" x14ac:dyDescent="0.25">
      <c r="A30" s="79" t="s">
        <v>12</v>
      </c>
      <c r="B30" s="33" t="s">
        <v>156</v>
      </c>
      <c r="C30" s="33">
        <v>125</v>
      </c>
      <c r="D30" s="33" t="s">
        <v>117</v>
      </c>
      <c r="E30" s="33"/>
      <c r="F30" s="34">
        <v>117</v>
      </c>
      <c r="G30" s="34">
        <v>4</v>
      </c>
      <c r="H30" s="36">
        <v>21</v>
      </c>
      <c r="I30" s="34">
        <f>SUM(C30)*3/175</f>
        <v>2.1428571428571428</v>
      </c>
      <c r="J30" s="36"/>
      <c r="K30" s="36"/>
      <c r="L30" s="36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36"/>
    </row>
    <row r="31" spans="1:36" ht="13.5" customHeight="1" x14ac:dyDescent="0.25">
      <c r="A31" s="79"/>
      <c r="B31" s="33" t="s">
        <v>214</v>
      </c>
      <c r="C31" s="33">
        <v>125</v>
      </c>
      <c r="D31" s="33" t="s">
        <v>117</v>
      </c>
      <c r="E31" s="33"/>
      <c r="F31" s="33"/>
      <c r="G31" s="33"/>
      <c r="H31" s="33"/>
      <c r="I31" s="33"/>
      <c r="J31" s="36"/>
      <c r="K31" s="36"/>
      <c r="L31" s="36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36"/>
    </row>
    <row r="32" spans="1:36" ht="13.5" customHeight="1" x14ac:dyDescent="0.25">
      <c r="A32" s="79"/>
      <c r="B32" s="33" t="s">
        <v>198</v>
      </c>
      <c r="C32" s="62">
        <v>60</v>
      </c>
      <c r="D32" s="62" t="s">
        <v>117</v>
      </c>
      <c r="E32" s="62"/>
      <c r="F32" s="62">
        <v>20</v>
      </c>
      <c r="G32" s="62">
        <v>4</v>
      </c>
      <c r="H32" s="62">
        <v>4</v>
      </c>
      <c r="I32" s="62">
        <v>0</v>
      </c>
      <c r="J32" s="36"/>
      <c r="K32" s="36"/>
      <c r="L32" s="36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36"/>
    </row>
    <row r="33" spans="1:36" ht="13.5" customHeight="1" x14ac:dyDescent="0.25">
      <c r="A33" s="79"/>
      <c r="B33" s="33" t="s">
        <v>44</v>
      </c>
      <c r="C33" s="33">
        <v>40</v>
      </c>
      <c r="D33" s="33" t="s">
        <v>22</v>
      </c>
      <c r="E33" s="33"/>
      <c r="F33" s="33">
        <v>260</v>
      </c>
      <c r="G33" s="33">
        <v>0</v>
      </c>
      <c r="H33" s="33">
        <v>14</v>
      </c>
      <c r="I33" s="33">
        <v>21</v>
      </c>
      <c r="J33" s="36"/>
      <c r="K33" s="36"/>
      <c r="L33" s="36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36"/>
    </row>
    <row r="34" spans="1:36" ht="13.5" customHeight="1" x14ac:dyDescent="0.25">
      <c r="A34" s="79"/>
      <c r="B34" s="33"/>
      <c r="C34" s="33"/>
      <c r="D34" s="33"/>
      <c r="E34" s="33"/>
      <c r="F34" s="33"/>
      <c r="G34" s="33"/>
      <c r="H34" s="33"/>
      <c r="I34" s="33"/>
      <c r="J34" s="34"/>
      <c r="K34" s="34"/>
      <c r="L34" s="34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34"/>
    </row>
    <row r="35" spans="1:36" ht="13.5" customHeight="1" x14ac:dyDescent="0.25">
      <c r="A35" s="79"/>
      <c r="B35" s="11"/>
      <c r="C35" s="11"/>
      <c r="D35" s="11"/>
      <c r="E35" s="11"/>
      <c r="F35" s="34"/>
      <c r="G35" s="34"/>
      <c r="H35" s="34"/>
      <c r="I35" s="34"/>
      <c r="J35" s="11"/>
      <c r="K35" s="11"/>
      <c r="L35" s="11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11"/>
    </row>
    <row r="36" spans="1:36" ht="13.5" customHeight="1" x14ac:dyDescent="0.25">
      <c r="A36" s="71"/>
      <c r="B36" s="70"/>
      <c r="C36" s="70"/>
      <c r="D36" s="70"/>
      <c r="E36" s="70"/>
      <c r="F36" s="70">
        <f>SUM(F30:F35)</f>
        <v>397</v>
      </c>
      <c r="G36" s="70">
        <f>SUM(G30:G35)</f>
        <v>8</v>
      </c>
      <c r="H36" s="70">
        <f>SUM(H30:H35)</f>
        <v>39</v>
      </c>
      <c r="I36" s="70">
        <f>SUM(I30:I35)</f>
        <v>23.142857142857142</v>
      </c>
      <c r="J36" s="70"/>
      <c r="K36" s="70"/>
      <c r="L36" s="70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70"/>
    </row>
    <row r="37" spans="1:36" ht="13.5" customHeight="1" x14ac:dyDescent="0.25">
      <c r="A37" s="79" t="s">
        <v>14</v>
      </c>
      <c r="B37" s="33" t="s">
        <v>31</v>
      </c>
      <c r="C37" s="33">
        <v>100</v>
      </c>
      <c r="D37" s="33" t="s">
        <v>22</v>
      </c>
      <c r="E37" s="33"/>
      <c r="F37" s="34">
        <f>SUM(C37)*200/100</f>
        <v>200</v>
      </c>
      <c r="G37" s="34">
        <f>SUM(C37)*23/100</f>
        <v>23</v>
      </c>
      <c r="H37" s="36">
        <v>0</v>
      </c>
      <c r="I37" s="34">
        <f>SUM(C37)*12/100</f>
        <v>12</v>
      </c>
      <c r="J37" s="36"/>
      <c r="K37" s="36"/>
      <c r="L37" s="36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36"/>
    </row>
    <row r="38" spans="1:36" ht="13.5" customHeight="1" x14ac:dyDescent="0.25">
      <c r="A38" s="79"/>
      <c r="B38" s="33" t="s">
        <v>46</v>
      </c>
      <c r="C38" s="33">
        <v>100</v>
      </c>
      <c r="D38" s="33" t="s">
        <v>22</v>
      </c>
      <c r="E38" s="33"/>
      <c r="F38" s="34">
        <f>SUM(C38)*84/100</f>
        <v>84</v>
      </c>
      <c r="G38" s="34">
        <f>SUM(C38)*1/100</f>
        <v>1</v>
      </c>
      <c r="H38" s="36">
        <f>SUM(C38)*18/100</f>
        <v>18</v>
      </c>
      <c r="I38" s="34">
        <v>0</v>
      </c>
      <c r="J38" s="9"/>
      <c r="K38" s="9"/>
      <c r="L38" s="9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9"/>
    </row>
    <row r="39" spans="1:36" ht="13.5" customHeight="1" x14ac:dyDescent="0.25">
      <c r="A39" s="79"/>
      <c r="B39" s="33" t="s">
        <v>215</v>
      </c>
      <c r="C39" s="40">
        <v>1</v>
      </c>
      <c r="D39" s="33" t="s">
        <v>17</v>
      </c>
      <c r="E39" s="33"/>
      <c r="F39" s="34">
        <v>121</v>
      </c>
      <c r="G39" s="34">
        <v>0</v>
      </c>
      <c r="H39" s="34">
        <v>0</v>
      </c>
      <c r="I39" s="34">
        <v>14</v>
      </c>
      <c r="J39" s="41"/>
      <c r="K39" s="41"/>
      <c r="L39" s="41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1"/>
    </row>
    <row r="40" spans="1:36" ht="13.5" customHeight="1" x14ac:dyDescent="0.25">
      <c r="A40" s="79"/>
      <c r="B40" s="13"/>
      <c r="C40" s="13"/>
      <c r="D40" s="13"/>
      <c r="E40" s="13"/>
      <c r="F40" s="34"/>
      <c r="G40" s="34"/>
      <c r="H40" s="34"/>
      <c r="I40" s="34"/>
      <c r="J40" s="10"/>
      <c r="K40" s="10"/>
      <c r="L40" s="10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10"/>
    </row>
    <row r="41" spans="1:36" ht="13.5" customHeight="1" x14ac:dyDescent="0.25">
      <c r="A41" s="79"/>
      <c r="B41" s="39"/>
      <c r="C41" s="33"/>
      <c r="D41" s="33"/>
      <c r="E41" s="33"/>
      <c r="F41" s="33"/>
      <c r="G41" s="33"/>
      <c r="H41" s="33"/>
      <c r="I41" s="33"/>
      <c r="J41" s="36"/>
      <c r="K41" s="36"/>
      <c r="L41" s="36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36"/>
    </row>
    <row r="42" spans="1:36" ht="13.5" customHeight="1" x14ac:dyDescent="0.25">
      <c r="A42" s="79"/>
      <c r="B42" s="33"/>
      <c r="C42" s="33"/>
      <c r="D42" s="33"/>
      <c r="E42" s="33"/>
      <c r="F42" s="34"/>
      <c r="G42" s="34"/>
      <c r="H42" s="34"/>
      <c r="I42" s="34"/>
      <c r="J42" s="36"/>
      <c r="K42" s="36"/>
      <c r="L42" s="36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36"/>
    </row>
    <row r="43" spans="1:36" ht="13.5" customHeight="1" x14ac:dyDescent="0.25">
      <c r="A43" s="14"/>
      <c r="B43" s="68"/>
      <c r="C43" s="68"/>
      <c r="D43" s="68"/>
      <c r="E43" s="68"/>
      <c r="F43" s="68">
        <f>SUM(F37:F42)</f>
        <v>405</v>
      </c>
      <c r="G43" s="68">
        <f>SUM(G37:G42)</f>
        <v>24</v>
      </c>
      <c r="H43" s="68">
        <f>SUM(H37:H42)</f>
        <v>18</v>
      </c>
      <c r="I43" s="68">
        <f>SUM(I37:I42)</f>
        <v>26</v>
      </c>
      <c r="J43" s="68"/>
      <c r="K43" s="68"/>
      <c r="L43" s="6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68"/>
    </row>
    <row r="44" spans="1:36" s="18" customFormat="1" ht="13.5" customHeight="1" x14ac:dyDescent="0.25">
      <c r="A44" s="16"/>
      <c r="B44" s="75" t="s">
        <v>221</v>
      </c>
      <c r="C44" s="17"/>
      <c r="D44" s="17" t="s">
        <v>15</v>
      </c>
      <c r="E44" s="17" t="s">
        <v>16</v>
      </c>
      <c r="F44" s="69" t="s">
        <v>202</v>
      </c>
      <c r="G44" s="69" t="s">
        <v>8</v>
      </c>
      <c r="H44" s="69" t="s">
        <v>10</v>
      </c>
      <c r="I44" s="69" t="s">
        <v>203</v>
      </c>
      <c r="J44" s="69"/>
      <c r="K44" s="69"/>
      <c r="L44" s="69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69"/>
    </row>
    <row r="45" spans="1:36" ht="13.5" customHeight="1" x14ac:dyDescent="0.25">
      <c r="A45" s="19"/>
      <c r="B45" s="77" t="s">
        <v>222</v>
      </c>
      <c r="C45" s="21"/>
      <c r="D45" s="21" t="s">
        <v>17</v>
      </c>
      <c r="E45" s="21" t="s">
        <v>18</v>
      </c>
      <c r="F45" s="66">
        <f>SUM(F43,F36,F29,F22,F15)</f>
        <v>2007</v>
      </c>
      <c r="G45" s="66">
        <f>SUM(G43,G36,G29,G22,G15)</f>
        <v>143</v>
      </c>
      <c r="H45" s="66">
        <f>SUM(H43,H36,H29,H22,H15)</f>
        <v>111</v>
      </c>
      <c r="I45" s="66">
        <f>SUM(I43,I36,I29,I22,I15)</f>
        <v>115.14285714285714</v>
      </c>
      <c r="J45" s="66"/>
      <c r="K45" s="66"/>
      <c r="L45" s="66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66"/>
    </row>
    <row r="46" spans="1:36" ht="13.5" customHeight="1" x14ac:dyDescent="0.25">
      <c r="A46" s="19"/>
      <c r="B46" s="19"/>
      <c r="C46" s="19"/>
      <c r="D46" s="19" t="s">
        <v>19</v>
      </c>
      <c r="E46" s="19" t="s">
        <v>20</v>
      </c>
      <c r="F46" s="23"/>
      <c r="G46" s="78" t="s">
        <v>21</v>
      </c>
      <c r="H46" s="78"/>
      <c r="I46" s="78"/>
      <c r="J46" s="67"/>
      <c r="K46" s="67"/>
      <c r="L46" s="67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67"/>
    </row>
    <row r="47" spans="1:36" ht="13.5" customHeight="1" x14ac:dyDescent="0.25">
      <c r="A47" s="24"/>
      <c r="B47" s="24"/>
      <c r="C47" s="24"/>
      <c r="D47" s="19" t="s">
        <v>209</v>
      </c>
      <c r="E47" s="19" t="s">
        <v>212</v>
      </c>
      <c r="F47" s="23"/>
      <c r="G47" s="24">
        <f>G45/(G45+H45+I45)*100</f>
        <v>38.738390092879257</v>
      </c>
      <c r="H47" s="24">
        <f>H45/(G45+H45+I45)*100</f>
        <v>30.069659442724461</v>
      </c>
      <c r="I47" s="24">
        <f>I45/(G45+H45+I45)*100</f>
        <v>31.191950464396285</v>
      </c>
      <c r="J47" s="24"/>
      <c r="K47" s="24"/>
      <c r="L47" s="24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24"/>
    </row>
    <row r="48" spans="1:36" ht="13.5" customHeight="1" x14ac:dyDescent="0.25">
      <c r="A48" s="24"/>
      <c r="B48" s="24"/>
      <c r="C48" s="24"/>
      <c r="D48" s="19" t="s">
        <v>117</v>
      </c>
      <c r="E48" s="19" t="s">
        <v>213</v>
      </c>
      <c r="F48" s="23"/>
      <c r="G48" s="23"/>
      <c r="H48" s="23"/>
      <c r="I48" s="23"/>
      <c r="J48" s="23"/>
      <c r="K48" s="23"/>
      <c r="L48" s="23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23"/>
    </row>
    <row r="49" spans="1:36" ht="13.5" customHeight="1" x14ac:dyDescent="0.25">
      <c r="A49" s="25"/>
      <c r="B49" s="25"/>
      <c r="C49" s="25"/>
      <c r="D49" s="24" t="s">
        <v>22</v>
      </c>
      <c r="E49" s="24" t="s">
        <v>23</v>
      </c>
      <c r="F49" s="25"/>
      <c r="G49" s="25"/>
      <c r="H49" s="25"/>
      <c r="I49" s="25"/>
      <c r="J49" s="25"/>
      <c r="K49" s="25"/>
      <c r="L49" s="25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25"/>
    </row>
    <row r="50" spans="1:36" ht="13.5" customHeight="1" x14ac:dyDescent="0.25">
      <c r="A50" s="25"/>
      <c r="B50" s="25"/>
      <c r="C50" s="25"/>
      <c r="D50" s="24"/>
      <c r="E50" s="24" t="s">
        <v>24</v>
      </c>
      <c r="F50" s="25"/>
      <c r="G50" s="25"/>
      <c r="H50" s="25"/>
      <c r="I50" s="25"/>
      <c r="J50" s="25"/>
      <c r="K50" s="25"/>
      <c r="L50" s="25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25"/>
    </row>
    <row r="51" spans="1:36" ht="13.5" customHeight="1" x14ac:dyDescent="0.25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25"/>
    </row>
    <row r="52" spans="1:36" ht="13.5" customHeight="1" x14ac:dyDescent="0.2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25"/>
    </row>
    <row r="53" spans="1:36" ht="13.5" customHeight="1" x14ac:dyDescent="0.25">
      <c r="A53" s="20"/>
      <c r="B53" s="20"/>
      <c r="C53" s="20"/>
      <c r="D53" s="25"/>
      <c r="E53" s="25"/>
      <c r="F53" s="20"/>
      <c r="G53" s="20"/>
      <c r="H53" s="20"/>
      <c r="I53" s="20"/>
      <c r="J53" s="20"/>
      <c r="K53" s="20"/>
      <c r="L53" s="20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20"/>
    </row>
    <row r="54" spans="1:36" ht="13.5" customHeight="1" x14ac:dyDescent="0.25">
      <c r="A54" s="20"/>
      <c r="B54" s="20"/>
      <c r="C54" s="20"/>
      <c r="D54" s="25"/>
      <c r="E54" s="25"/>
      <c r="F54" s="20"/>
      <c r="G54" s="20"/>
      <c r="H54" s="20"/>
      <c r="I54" s="20"/>
      <c r="J54" s="20"/>
      <c r="K54" s="20"/>
      <c r="L54" s="20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20"/>
    </row>
    <row r="55" spans="1:36" ht="13.5" customHeight="1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20"/>
    </row>
    <row r="56" spans="1:36" ht="13.5" customHeight="1" x14ac:dyDescent="0.25">
      <c r="A56" s="23"/>
      <c r="B56" s="26"/>
      <c r="C56" s="23"/>
      <c r="D56" s="20"/>
      <c r="E56" s="20"/>
      <c r="F56" s="23"/>
      <c r="G56" s="23"/>
      <c r="H56" s="23"/>
      <c r="I56" s="23"/>
      <c r="J56" s="23"/>
      <c r="K56" s="23"/>
      <c r="L56" s="23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23"/>
    </row>
    <row r="57" spans="1:36" ht="13.5" customHeight="1" x14ac:dyDescent="0.25">
      <c r="B57" s="27" t="s">
        <v>25</v>
      </c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</row>
    <row r="58" spans="1:36" ht="13.5" customHeight="1" x14ac:dyDescent="0.25">
      <c r="B58" s="52" t="s">
        <v>55</v>
      </c>
      <c r="C58" s="53"/>
      <c r="D58" s="53"/>
      <c r="E58" s="53"/>
      <c r="F58" s="53"/>
      <c r="G58" s="53"/>
      <c r="H58" s="53"/>
      <c r="I58" s="54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</row>
    <row r="59" spans="1:36" ht="13.5" customHeight="1" x14ac:dyDescent="0.25">
      <c r="B59" s="47" t="s">
        <v>56</v>
      </c>
      <c r="C59" s="48"/>
      <c r="D59" s="48"/>
      <c r="E59" s="48"/>
      <c r="F59" s="48"/>
      <c r="G59" s="48"/>
      <c r="H59" s="48"/>
      <c r="I59" s="49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</row>
    <row r="60" spans="1:36" ht="13.5" customHeight="1" x14ac:dyDescent="0.25">
      <c r="B60" s="47" t="s">
        <v>57</v>
      </c>
      <c r="C60" s="48"/>
      <c r="D60" s="48"/>
      <c r="E60" s="48"/>
      <c r="F60" s="48"/>
      <c r="G60" s="48"/>
      <c r="H60" s="48"/>
      <c r="I60" s="49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</row>
    <row r="61" spans="1:36" ht="13.5" customHeight="1" x14ac:dyDescent="0.25">
      <c r="B61" s="47" t="s">
        <v>59</v>
      </c>
      <c r="C61" s="48"/>
      <c r="D61" s="48"/>
      <c r="E61" s="48"/>
      <c r="F61" s="48"/>
      <c r="G61" s="48"/>
      <c r="H61" s="48"/>
      <c r="I61" s="49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</row>
    <row r="62" spans="1:36" ht="13.5" customHeight="1" x14ac:dyDescent="0.25">
      <c r="B62" s="47"/>
      <c r="C62" s="48"/>
      <c r="D62" s="48"/>
      <c r="E62" s="48"/>
      <c r="F62" s="48"/>
      <c r="G62" s="48"/>
      <c r="H62" s="48"/>
      <c r="I62" s="49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</row>
    <row r="63" spans="1:36" ht="13.5" customHeight="1" x14ac:dyDescent="0.25">
      <c r="B63" s="47"/>
      <c r="C63" s="48"/>
      <c r="D63" s="48"/>
      <c r="E63" s="48"/>
      <c r="F63" s="48"/>
      <c r="G63" s="48"/>
      <c r="H63" s="48"/>
      <c r="I63" s="49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</row>
    <row r="64" spans="1:36" ht="13.5" customHeight="1" x14ac:dyDescent="0.25">
      <c r="B64" s="47"/>
      <c r="C64" s="48"/>
      <c r="D64" s="48"/>
      <c r="E64" s="48"/>
      <c r="F64" s="48"/>
      <c r="G64" s="48"/>
      <c r="H64" s="48"/>
      <c r="I64" s="49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</row>
    <row r="65" spans="2:36" ht="13.5" customHeight="1" x14ac:dyDescent="0.25">
      <c r="B65" s="47"/>
      <c r="C65" s="48"/>
      <c r="D65" s="48"/>
      <c r="E65" s="48"/>
      <c r="F65" s="48"/>
      <c r="G65" s="48"/>
      <c r="H65" s="48"/>
      <c r="I65" s="49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</row>
    <row r="66" spans="2:36" ht="13.5" customHeight="1" x14ac:dyDescent="0.25">
      <c r="B66" s="47"/>
      <c r="C66" s="48"/>
      <c r="D66" s="48"/>
      <c r="E66" s="48"/>
      <c r="F66" s="48"/>
      <c r="G66" s="48"/>
      <c r="H66" s="48"/>
      <c r="I66" s="49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</row>
    <row r="67" spans="2:36" ht="13.5" customHeight="1" x14ac:dyDescent="0.25">
      <c r="B67" s="47"/>
      <c r="C67" s="48"/>
      <c r="D67" s="48"/>
      <c r="E67" s="48"/>
      <c r="F67" s="48"/>
      <c r="G67" s="48"/>
      <c r="H67" s="48"/>
      <c r="I67" s="49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</row>
    <row r="68" spans="2:36" ht="13.5" customHeight="1" x14ac:dyDescent="0.25">
      <c r="B68" s="47"/>
      <c r="C68" s="48"/>
      <c r="D68" s="48"/>
      <c r="E68" s="48"/>
      <c r="F68" s="48"/>
      <c r="G68" s="48"/>
      <c r="H68" s="48"/>
      <c r="I68" s="49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</row>
    <row r="69" spans="2:36" ht="13.5" customHeight="1" x14ac:dyDescent="0.25">
      <c r="B69" s="47"/>
      <c r="C69" s="48"/>
      <c r="D69" s="48"/>
      <c r="E69" s="48"/>
      <c r="F69" s="48"/>
      <c r="G69" s="48"/>
      <c r="H69" s="48"/>
      <c r="I69" s="49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</row>
    <row r="70" spans="2:36" ht="13.5" customHeight="1" x14ac:dyDescent="0.25">
      <c r="B70" s="47"/>
      <c r="C70" s="48"/>
      <c r="D70" s="48"/>
      <c r="E70" s="48"/>
      <c r="F70" s="48"/>
      <c r="G70" s="48"/>
      <c r="H70" s="48"/>
      <c r="I70" s="49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8"/>
      <c r="AJ70" s="48"/>
    </row>
    <row r="71" spans="2:36" ht="13.5" customHeight="1" x14ac:dyDescent="0.25">
      <c r="B71" s="47"/>
      <c r="C71" s="48"/>
      <c r="D71" s="48"/>
      <c r="E71" s="48"/>
      <c r="F71" s="48"/>
      <c r="G71" s="48"/>
      <c r="H71" s="48"/>
      <c r="I71" s="49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48"/>
    </row>
    <row r="72" spans="2:36" ht="13.5" customHeight="1" x14ac:dyDescent="0.25">
      <c r="B72" s="47"/>
      <c r="C72" s="48"/>
      <c r="D72" s="48"/>
      <c r="E72" s="48"/>
      <c r="F72" s="48"/>
      <c r="G72" s="48"/>
      <c r="H72" s="48"/>
      <c r="I72" s="49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8"/>
      <c r="AJ72" s="48"/>
    </row>
    <row r="73" spans="2:36" ht="13.5" customHeight="1" x14ac:dyDescent="0.25">
      <c r="B73" s="47"/>
      <c r="C73" s="48"/>
      <c r="D73" s="48"/>
      <c r="E73" s="48"/>
      <c r="F73" s="48"/>
      <c r="G73" s="48"/>
      <c r="H73" s="48"/>
      <c r="I73" s="49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8"/>
      <c r="AJ73" s="48"/>
    </row>
    <row r="74" spans="2:36" ht="13.5" customHeight="1" x14ac:dyDescent="0.25">
      <c r="B74" s="47"/>
      <c r="C74" s="48"/>
      <c r="D74" s="48"/>
      <c r="E74" s="48"/>
      <c r="F74" s="48"/>
      <c r="G74" s="48"/>
      <c r="H74" s="48"/>
      <c r="I74" s="49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8"/>
    </row>
    <row r="75" spans="2:36" ht="13.5" customHeight="1" x14ac:dyDescent="0.25">
      <c r="B75" s="47"/>
      <c r="C75" s="48"/>
      <c r="D75" s="48"/>
      <c r="E75" s="48"/>
      <c r="F75" s="48"/>
      <c r="G75" s="48"/>
      <c r="H75" s="48"/>
      <c r="I75" s="49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  <c r="AI75" s="48"/>
      <c r="AJ75" s="48"/>
    </row>
    <row r="76" spans="2:36" ht="13.5" customHeight="1" x14ac:dyDescent="0.25">
      <c r="B76" s="47"/>
      <c r="C76" s="48"/>
      <c r="D76" s="48"/>
      <c r="E76" s="48"/>
      <c r="F76" s="48"/>
      <c r="G76" s="48"/>
      <c r="H76" s="48"/>
      <c r="I76" s="49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  <c r="AJ76" s="48"/>
    </row>
    <row r="77" spans="2:36" ht="13.5" customHeight="1" x14ac:dyDescent="0.25">
      <c r="B77" s="47"/>
      <c r="C77" s="48"/>
      <c r="D77" s="48"/>
      <c r="E77" s="48"/>
      <c r="F77" s="48"/>
      <c r="G77" s="48"/>
      <c r="H77" s="48"/>
      <c r="I77" s="49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</row>
    <row r="78" spans="2:36" ht="13.5" customHeight="1" x14ac:dyDescent="0.25">
      <c r="B78" s="47"/>
      <c r="C78" s="48"/>
      <c r="D78" s="48"/>
      <c r="E78" s="48"/>
      <c r="F78" s="48"/>
      <c r="G78" s="48"/>
      <c r="H78" s="48"/>
      <c r="I78" s="49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</row>
    <row r="79" spans="2:36" ht="13.5" customHeight="1" x14ac:dyDescent="0.25">
      <c r="B79" s="47"/>
      <c r="C79" s="48"/>
      <c r="D79" s="48"/>
      <c r="E79" s="48"/>
      <c r="F79" s="48"/>
      <c r="G79" s="48"/>
      <c r="H79" s="48"/>
      <c r="I79" s="49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</row>
    <row r="80" spans="2:36" ht="13.5" customHeight="1" x14ac:dyDescent="0.25">
      <c r="B80" s="47"/>
      <c r="C80" s="48"/>
      <c r="D80" s="48"/>
      <c r="E80" s="48"/>
      <c r="F80" s="48"/>
      <c r="G80" s="48"/>
      <c r="H80" s="48"/>
      <c r="I80" s="49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48"/>
      <c r="AI80" s="48"/>
      <c r="AJ80" s="48"/>
    </row>
    <row r="81" spans="2:36" ht="13.5" customHeight="1" x14ac:dyDescent="0.25">
      <c r="B81" s="47"/>
      <c r="C81" s="48"/>
      <c r="D81" s="48"/>
      <c r="E81" s="48"/>
      <c r="F81" s="48"/>
      <c r="G81" s="48"/>
      <c r="H81" s="48"/>
      <c r="I81" s="49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</row>
    <row r="82" spans="2:36" ht="13.5" customHeight="1" x14ac:dyDescent="0.25">
      <c r="B82" s="47"/>
      <c r="C82" s="48"/>
      <c r="D82" s="48"/>
      <c r="E82" s="48"/>
      <c r="F82" s="48"/>
      <c r="G82" s="48"/>
      <c r="H82" s="48"/>
      <c r="I82" s="49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</row>
    <row r="83" spans="2:36" ht="13.5" customHeight="1" x14ac:dyDescent="0.25">
      <c r="B83" s="55"/>
      <c r="C83" s="56"/>
      <c r="D83" s="56"/>
      <c r="E83" s="56"/>
      <c r="F83" s="56"/>
      <c r="G83" s="56"/>
      <c r="H83" s="56"/>
      <c r="I83" s="57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</row>
    <row r="84" spans="2:36" ht="13.5" customHeight="1" x14ac:dyDescent="0.25"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  <c r="AJ84" s="58"/>
    </row>
    <row r="85" spans="2:36" ht="13.5" customHeight="1" x14ac:dyDescent="0.25">
      <c r="B85" s="30" t="s">
        <v>26</v>
      </c>
      <c r="C85" s="59"/>
      <c r="D85" s="60"/>
      <c r="E85" s="60"/>
      <c r="F85" s="60"/>
      <c r="G85" s="60"/>
      <c r="H85" s="60"/>
      <c r="I85" s="60"/>
      <c r="J85" s="72"/>
      <c r="K85" s="72"/>
      <c r="L85" s="72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8"/>
      <c r="AJ85" s="72"/>
    </row>
    <row r="86" spans="2:36" ht="13.5" customHeight="1" x14ac:dyDescent="0.25">
      <c r="B86" s="52"/>
      <c r="C86" s="53"/>
      <c r="D86" s="53"/>
      <c r="E86" s="53"/>
      <c r="F86" s="53"/>
      <c r="G86" s="53"/>
      <c r="H86" s="53"/>
      <c r="I86" s="54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8"/>
      <c r="AJ86" s="48"/>
    </row>
    <row r="87" spans="2:36" ht="13.5" customHeight="1" x14ac:dyDescent="0.25">
      <c r="B87" s="47"/>
      <c r="C87" s="48"/>
      <c r="D87" s="48"/>
      <c r="E87" s="48"/>
      <c r="F87" s="48"/>
      <c r="G87" s="48"/>
      <c r="H87" s="48"/>
      <c r="I87" s="49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8"/>
      <c r="AJ87" s="48"/>
    </row>
    <row r="88" spans="2:36" ht="13.5" customHeight="1" x14ac:dyDescent="0.25">
      <c r="B88" s="47"/>
      <c r="C88" s="48"/>
      <c r="D88" s="48"/>
      <c r="E88" s="48"/>
      <c r="F88" s="48"/>
      <c r="G88" s="48"/>
      <c r="H88" s="48"/>
      <c r="I88" s="49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8"/>
      <c r="AJ88" s="48"/>
    </row>
    <row r="89" spans="2:36" ht="13.5" customHeight="1" x14ac:dyDescent="0.25">
      <c r="B89" s="47"/>
      <c r="C89" s="48"/>
      <c r="D89" s="48"/>
      <c r="E89" s="48"/>
      <c r="F89" s="48"/>
      <c r="G89" s="48"/>
      <c r="H89" s="48"/>
      <c r="I89" s="49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</row>
    <row r="90" spans="2:36" ht="13.5" customHeight="1" x14ac:dyDescent="0.25">
      <c r="B90" s="47"/>
      <c r="C90" s="48"/>
      <c r="D90" s="48"/>
      <c r="E90" s="48"/>
      <c r="F90" s="48"/>
      <c r="G90" s="48"/>
      <c r="H90" s="48"/>
      <c r="I90" s="49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</row>
    <row r="91" spans="2:36" ht="13.5" customHeight="1" x14ac:dyDescent="0.25">
      <c r="B91" s="47"/>
      <c r="C91" s="48"/>
      <c r="D91" s="48"/>
      <c r="E91" s="48"/>
      <c r="F91" s="48"/>
      <c r="G91" s="48"/>
      <c r="H91" s="48"/>
      <c r="I91" s="49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</row>
    <row r="92" spans="2:36" ht="13.5" customHeight="1" x14ac:dyDescent="0.25">
      <c r="B92" s="47"/>
      <c r="C92" s="48"/>
      <c r="D92" s="48"/>
      <c r="E92" s="48"/>
      <c r="F92" s="48"/>
      <c r="G92" s="48"/>
      <c r="H92" s="48"/>
      <c r="I92" s="49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</row>
    <row r="93" spans="2:36" ht="13.5" customHeight="1" x14ac:dyDescent="0.25">
      <c r="B93" s="47"/>
      <c r="C93" s="48"/>
      <c r="D93" s="48"/>
      <c r="E93" s="48"/>
      <c r="F93" s="48"/>
      <c r="G93" s="48"/>
      <c r="H93" s="48"/>
      <c r="I93" s="49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8"/>
    </row>
    <row r="94" spans="2:36" ht="13.5" customHeight="1" x14ac:dyDescent="0.25">
      <c r="B94" s="47"/>
      <c r="C94" s="48"/>
      <c r="D94" s="48"/>
      <c r="E94" s="48"/>
      <c r="F94" s="48"/>
      <c r="G94" s="48"/>
      <c r="H94" s="48"/>
      <c r="I94" s="49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</row>
    <row r="95" spans="2:36" ht="13.5" customHeight="1" x14ac:dyDescent="0.25">
      <c r="B95" s="47"/>
      <c r="C95" s="48"/>
      <c r="D95" s="48"/>
      <c r="E95" s="48"/>
      <c r="F95" s="48"/>
      <c r="G95" s="48"/>
      <c r="H95" s="48"/>
      <c r="I95" s="49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8"/>
      <c r="AJ95" s="48"/>
    </row>
    <row r="96" spans="2:36" ht="13.5" customHeight="1" x14ac:dyDescent="0.25">
      <c r="B96" s="47"/>
      <c r="C96" s="48"/>
      <c r="D96" s="48"/>
      <c r="E96" s="48"/>
      <c r="F96" s="48"/>
      <c r="G96" s="48"/>
      <c r="H96" s="48"/>
      <c r="I96" s="49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</row>
    <row r="97" spans="2:36" ht="13.5" customHeight="1" x14ac:dyDescent="0.25">
      <c r="B97" s="47"/>
      <c r="C97" s="48"/>
      <c r="D97" s="48"/>
      <c r="E97" s="48"/>
      <c r="F97" s="48"/>
      <c r="G97" s="48"/>
      <c r="H97" s="48"/>
      <c r="I97" s="49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48"/>
    </row>
    <row r="98" spans="2:36" ht="13.5" customHeight="1" x14ac:dyDescent="0.25">
      <c r="B98" s="47"/>
      <c r="C98" s="48"/>
      <c r="D98" s="48"/>
      <c r="E98" s="48"/>
      <c r="F98" s="48"/>
      <c r="G98" s="48"/>
      <c r="H98" s="48"/>
      <c r="I98" s="49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</row>
    <row r="99" spans="2:36" ht="13.5" customHeight="1" x14ac:dyDescent="0.25">
      <c r="B99" s="55"/>
      <c r="C99" s="56"/>
      <c r="D99" s="56"/>
      <c r="E99" s="56"/>
      <c r="F99" s="56"/>
      <c r="G99" s="56"/>
      <c r="H99" s="56"/>
      <c r="I99" s="57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  <c r="AI99" s="48"/>
      <c r="AJ99" s="48"/>
    </row>
    <row r="100" spans="2:36" ht="13.5" customHeight="1" x14ac:dyDescent="0.25">
      <c r="B100" s="31"/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61"/>
    </row>
    <row r="101" spans="2:36" ht="13.5" customHeight="1" x14ac:dyDescent="0.25">
      <c r="B101" s="31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61"/>
    </row>
    <row r="102" spans="2:36" ht="13.5" customHeight="1" x14ac:dyDescent="0.25">
      <c r="B102" s="32"/>
      <c r="C102" s="61"/>
      <c r="D102" s="61"/>
      <c r="E102" s="61"/>
      <c r="F102" s="61"/>
      <c r="G102" s="61"/>
      <c r="H102" s="61"/>
      <c r="I102" s="61"/>
      <c r="J102" s="61"/>
      <c r="K102" s="61"/>
      <c r="L102" s="61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8"/>
      <c r="AJ102" s="61"/>
    </row>
    <row r="103" spans="2:36" ht="13.5" customHeight="1" x14ac:dyDescent="0.25">
      <c r="B103" s="31"/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61"/>
    </row>
    <row r="104" spans="2:36" ht="13.5" customHeight="1" x14ac:dyDescent="0.25">
      <c r="B104" s="32"/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61"/>
    </row>
    <row r="105" spans="2:36" ht="13.5" customHeight="1" x14ac:dyDescent="0.25">
      <c r="B105" s="31"/>
      <c r="C105" s="61"/>
      <c r="D105" s="61"/>
      <c r="E105" s="61"/>
      <c r="F105" s="61"/>
      <c r="G105" s="61"/>
      <c r="H105" s="61"/>
      <c r="I105" s="61"/>
      <c r="J105" s="61"/>
      <c r="K105" s="61"/>
      <c r="L105" s="61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61"/>
    </row>
    <row r="106" spans="2:36" ht="13.5" customHeight="1" x14ac:dyDescent="0.25">
      <c r="B106" s="31"/>
      <c r="C106" s="61"/>
      <c r="D106" s="61"/>
      <c r="E106" s="61"/>
      <c r="F106" s="61"/>
      <c r="G106" s="61"/>
      <c r="H106" s="61"/>
      <c r="I106" s="61"/>
      <c r="J106" s="61"/>
      <c r="K106" s="61"/>
      <c r="L106" s="61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48"/>
      <c r="AI106" s="48"/>
      <c r="AJ106" s="61"/>
    </row>
    <row r="107" spans="2:36" ht="13.5" customHeight="1" x14ac:dyDescent="0.25">
      <c r="E107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8"/>
    </row>
    <row r="108" spans="2:36" ht="13.5" customHeight="1" x14ac:dyDescent="0.25">
      <c r="E10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48"/>
      <c r="AC108" s="48"/>
      <c r="AD108" s="48"/>
      <c r="AE108" s="48"/>
      <c r="AF108" s="48"/>
      <c r="AG108" s="48"/>
      <c r="AH108" s="48"/>
      <c r="AI108" s="48"/>
    </row>
    <row r="109" spans="2:36" ht="13.5" customHeight="1" x14ac:dyDescent="0.25">
      <c r="E109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  <c r="AG109" s="48"/>
      <c r="AH109" s="48"/>
      <c r="AI109" s="48"/>
    </row>
    <row r="110" spans="2:36" ht="13.5" customHeight="1" x14ac:dyDescent="0.25">
      <c r="E110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48"/>
      <c r="AH110" s="48"/>
      <c r="AI110" s="48"/>
    </row>
    <row r="111" spans="2:36" ht="13.5" customHeight="1" x14ac:dyDescent="0.25">
      <c r="E111"/>
      <c r="Q111"/>
      <c r="R111"/>
    </row>
    <row r="112" spans="2:36" ht="13.5" customHeight="1" x14ac:dyDescent="0.25">
      <c r="E112"/>
      <c r="Q112"/>
      <c r="R112"/>
    </row>
    <row r="113" spans="5:18" ht="13.5" customHeight="1" x14ac:dyDescent="0.25">
      <c r="E113"/>
      <c r="Q113"/>
      <c r="R113"/>
    </row>
    <row r="114" spans="5:18" ht="13.5" customHeight="1" x14ac:dyDescent="0.25">
      <c r="E114"/>
    </row>
    <row r="115" spans="5:18" ht="13.5" customHeight="1" x14ac:dyDescent="0.25">
      <c r="E115"/>
    </row>
    <row r="116" spans="5:18" ht="13.5" customHeight="1" x14ac:dyDescent="0.25">
      <c r="E116"/>
    </row>
    <row r="117" spans="5:18" ht="13.5" customHeight="1" x14ac:dyDescent="0.25">
      <c r="E117"/>
    </row>
    <row r="118" spans="5:18" ht="13.5" customHeight="1" x14ac:dyDescent="0.25">
      <c r="E118"/>
    </row>
    <row r="119" spans="5:18" ht="13.5" customHeight="1" x14ac:dyDescent="0.25">
      <c r="E119"/>
    </row>
    <row r="120" spans="5:18" ht="13.5" customHeight="1" x14ac:dyDescent="0.25">
      <c r="E120"/>
    </row>
    <row r="121" spans="5:18" ht="13.5" customHeight="1" x14ac:dyDescent="0.25">
      <c r="E121"/>
    </row>
    <row r="122" spans="5:18" ht="13.5" customHeight="1" x14ac:dyDescent="0.25">
      <c r="E122"/>
    </row>
    <row r="123" spans="5:18" ht="13.5" customHeight="1" x14ac:dyDescent="0.25">
      <c r="E123"/>
    </row>
    <row r="124" spans="5:18" ht="13.5" customHeight="1" x14ac:dyDescent="0.25">
      <c r="E124"/>
    </row>
    <row r="125" spans="5:18" ht="13.5" customHeight="1" x14ac:dyDescent="0.25">
      <c r="E125"/>
    </row>
    <row r="126" spans="5:18" ht="13.5" customHeight="1" x14ac:dyDescent="0.25">
      <c r="E126"/>
    </row>
    <row r="127" spans="5:18" ht="13.5" customHeight="1" x14ac:dyDescent="0.25">
      <c r="E127"/>
    </row>
    <row r="128" spans="5:18" ht="13.5" customHeight="1" x14ac:dyDescent="0.25">
      <c r="E128"/>
    </row>
    <row r="129" spans="5:5" ht="13.5" customHeight="1" x14ac:dyDescent="0.25">
      <c r="E129"/>
    </row>
    <row r="130" spans="5:5" ht="13.5" customHeight="1" x14ac:dyDescent="0.25">
      <c r="E130"/>
    </row>
    <row r="131" spans="5:5" ht="13.5" customHeight="1" x14ac:dyDescent="0.25">
      <c r="E131"/>
    </row>
    <row r="132" spans="5:5" ht="13.5" customHeight="1" x14ac:dyDescent="0.25">
      <c r="E132"/>
    </row>
    <row r="133" spans="5:5" ht="13.5" customHeight="1" x14ac:dyDescent="0.25">
      <c r="E133"/>
    </row>
    <row r="134" spans="5:5" ht="13.5" customHeight="1" x14ac:dyDescent="0.25">
      <c r="E134"/>
    </row>
    <row r="135" spans="5:5" ht="13.5" customHeight="1" x14ac:dyDescent="0.25">
      <c r="E135"/>
    </row>
    <row r="136" spans="5:5" ht="13.5" customHeight="1" x14ac:dyDescent="0.25">
      <c r="E136"/>
    </row>
    <row r="137" spans="5:5" ht="13.5" customHeight="1" x14ac:dyDescent="0.25">
      <c r="E137"/>
    </row>
    <row r="138" spans="5:5" ht="13.5" customHeight="1" x14ac:dyDescent="0.25">
      <c r="E138"/>
    </row>
    <row r="139" spans="5:5" ht="13.5" customHeight="1" x14ac:dyDescent="0.25">
      <c r="E139"/>
    </row>
    <row r="140" spans="5:5" ht="13.5" customHeight="1" x14ac:dyDescent="0.25">
      <c r="E140"/>
    </row>
    <row r="141" spans="5:5" ht="13.5" customHeight="1" x14ac:dyDescent="0.25">
      <c r="E141"/>
    </row>
    <row r="142" spans="5:5" ht="13.5" customHeight="1" x14ac:dyDescent="0.25">
      <c r="E142"/>
    </row>
    <row r="143" spans="5:5" ht="13.5" customHeight="1" x14ac:dyDescent="0.25">
      <c r="E143"/>
    </row>
    <row r="144" spans="5:5" ht="13.5" customHeight="1" x14ac:dyDescent="0.25">
      <c r="E144"/>
    </row>
    <row r="145" spans="5:5" ht="13.5" customHeight="1" x14ac:dyDescent="0.25">
      <c r="E145"/>
    </row>
    <row r="146" spans="5:5" ht="13.5" customHeight="1" x14ac:dyDescent="0.25">
      <c r="E146"/>
    </row>
    <row r="147" spans="5:5" ht="13.5" customHeight="1" x14ac:dyDescent="0.25">
      <c r="E147"/>
    </row>
    <row r="148" spans="5:5" ht="13.5" customHeight="1" x14ac:dyDescent="0.25">
      <c r="E148"/>
    </row>
    <row r="149" spans="5:5" ht="13.5" customHeight="1" x14ac:dyDescent="0.25">
      <c r="E149"/>
    </row>
    <row r="150" spans="5:5" ht="13.5" customHeight="1" x14ac:dyDescent="0.25">
      <c r="E150"/>
    </row>
    <row r="151" spans="5:5" ht="13.5" customHeight="1" x14ac:dyDescent="0.25">
      <c r="E151"/>
    </row>
    <row r="152" spans="5:5" ht="13.5" customHeight="1" x14ac:dyDescent="0.25">
      <c r="E152"/>
    </row>
    <row r="153" spans="5:5" ht="13.5" customHeight="1" x14ac:dyDescent="0.25">
      <c r="E153"/>
    </row>
    <row r="154" spans="5:5" ht="13.5" customHeight="1" x14ac:dyDescent="0.25">
      <c r="E154"/>
    </row>
    <row r="155" spans="5:5" ht="13.5" customHeight="1" x14ac:dyDescent="0.25">
      <c r="E155"/>
    </row>
    <row r="156" spans="5:5" ht="13.5" customHeight="1" x14ac:dyDescent="0.25">
      <c r="E156"/>
    </row>
    <row r="157" spans="5:5" ht="13.5" customHeight="1" x14ac:dyDescent="0.25">
      <c r="E157"/>
    </row>
    <row r="158" spans="5:5" ht="13.5" customHeight="1" x14ac:dyDescent="0.25">
      <c r="E158"/>
    </row>
    <row r="159" spans="5:5" ht="13.5" customHeight="1" x14ac:dyDescent="0.25">
      <c r="E159"/>
    </row>
    <row r="160" spans="5:5" ht="13.5" customHeight="1" x14ac:dyDescent="0.25">
      <c r="E160"/>
    </row>
    <row r="161" spans="5:5" ht="13.5" customHeight="1" x14ac:dyDescent="0.25">
      <c r="E161"/>
    </row>
    <row r="162" spans="5:5" ht="13.5" customHeight="1" x14ac:dyDescent="0.25">
      <c r="E162"/>
    </row>
    <row r="163" spans="5:5" ht="13.5" customHeight="1" x14ac:dyDescent="0.25">
      <c r="E163"/>
    </row>
    <row r="164" spans="5:5" ht="13.5" customHeight="1" x14ac:dyDescent="0.25">
      <c r="E164"/>
    </row>
    <row r="165" spans="5:5" ht="13.5" customHeight="1" x14ac:dyDescent="0.25">
      <c r="E165"/>
    </row>
    <row r="166" spans="5:5" ht="13.5" customHeight="1" x14ac:dyDescent="0.25">
      <c r="E166"/>
    </row>
    <row r="167" spans="5:5" ht="13.5" customHeight="1" x14ac:dyDescent="0.25">
      <c r="E167"/>
    </row>
    <row r="168" spans="5:5" ht="13.5" customHeight="1" x14ac:dyDescent="0.25">
      <c r="E168"/>
    </row>
    <row r="169" spans="5:5" ht="13.5" customHeight="1" x14ac:dyDescent="0.25">
      <c r="E169"/>
    </row>
    <row r="170" spans="5:5" ht="13.5" customHeight="1" x14ac:dyDescent="0.25">
      <c r="E170"/>
    </row>
    <row r="171" spans="5:5" ht="13.5" customHeight="1" x14ac:dyDescent="0.25">
      <c r="E171"/>
    </row>
    <row r="172" spans="5:5" ht="13.5" customHeight="1" x14ac:dyDescent="0.25">
      <c r="E172"/>
    </row>
    <row r="173" spans="5:5" ht="13.5" customHeight="1" x14ac:dyDescent="0.25">
      <c r="E173"/>
    </row>
    <row r="174" spans="5:5" ht="13.5" customHeight="1" x14ac:dyDescent="0.25">
      <c r="E174"/>
    </row>
    <row r="175" spans="5:5" ht="13.5" customHeight="1" x14ac:dyDescent="0.25">
      <c r="E175"/>
    </row>
    <row r="176" spans="5:5" ht="13.5" customHeight="1" x14ac:dyDescent="0.25">
      <c r="E176"/>
    </row>
    <row r="177" spans="5:5" ht="13.5" customHeight="1" x14ac:dyDescent="0.25">
      <c r="E177"/>
    </row>
    <row r="178" spans="5:5" ht="13.5" customHeight="1" x14ac:dyDescent="0.25">
      <c r="E178"/>
    </row>
    <row r="179" spans="5:5" ht="13.5" customHeight="1" x14ac:dyDescent="0.25">
      <c r="E179"/>
    </row>
    <row r="180" spans="5:5" ht="13.5" customHeight="1" x14ac:dyDescent="0.25">
      <c r="E180"/>
    </row>
    <row r="181" spans="5:5" ht="13.5" customHeight="1" x14ac:dyDescent="0.25">
      <c r="E181"/>
    </row>
    <row r="182" spans="5:5" ht="13.5" customHeight="1" x14ac:dyDescent="0.25">
      <c r="E182"/>
    </row>
    <row r="183" spans="5:5" ht="13.5" customHeight="1" x14ac:dyDescent="0.25">
      <c r="E183"/>
    </row>
    <row r="184" spans="5:5" ht="13.5" customHeight="1" x14ac:dyDescent="0.25">
      <c r="E184"/>
    </row>
    <row r="185" spans="5:5" ht="13.5" customHeight="1" x14ac:dyDescent="0.25">
      <c r="E185"/>
    </row>
    <row r="186" spans="5:5" ht="13.5" customHeight="1" x14ac:dyDescent="0.25">
      <c r="E186"/>
    </row>
    <row r="187" spans="5:5" ht="13.5" customHeight="1" x14ac:dyDescent="0.25">
      <c r="E187"/>
    </row>
    <row r="188" spans="5:5" ht="13.5" customHeight="1" x14ac:dyDescent="0.25">
      <c r="E188"/>
    </row>
    <row r="189" spans="5:5" ht="13.5" customHeight="1" x14ac:dyDescent="0.25">
      <c r="E189"/>
    </row>
    <row r="190" spans="5:5" ht="13.5" customHeight="1" x14ac:dyDescent="0.25">
      <c r="E190"/>
    </row>
    <row r="191" spans="5:5" ht="13.5" customHeight="1" x14ac:dyDescent="0.25">
      <c r="E191"/>
    </row>
    <row r="192" spans="5:5" ht="13.5" customHeight="1" x14ac:dyDescent="0.25">
      <c r="E192"/>
    </row>
    <row r="193" spans="5:5" ht="13.5" customHeight="1" x14ac:dyDescent="0.25">
      <c r="E193"/>
    </row>
    <row r="194" spans="5:5" ht="13.5" customHeight="1" x14ac:dyDescent="0.25">
      <c r="E194"/>
    </row>
    <row r="195" spans="5:5" ht="13.5" customHeight="1" x14ac:dyDescent="0.25">
      <c r="E195"/>
    </row>
    <row r="196" spans="5:5" ht="13.5" customHeight="1" x14ac:dyDescent="0.25">
      <c r="E196"/>
    </row>
    <row r="197" spans="5:5" ht="13.5" customHeight="1" x14ac:dyDescent="0.25">
      <c r="E197"/>
    </row>
    <row r="198" spans="5:5" ht="13.5" customHeight="1" x14ac:dyDescent="0.25">
      <c r="E198"/>
    </row>
    <row r="199" spans="5:5" ht="13.5" customHeight="1" x14ac:dyDescent="0.25">
      <c r="E199"/>
    </row>
    <row r="200" spans="5:5" ht="13.5" customHeight="1" x14ac:dyDescent="0.25">
      <c r="E200"/>
    </row>
    <row r="201" spans="5:5" ht="13.5" customHeight="1" x14ac:dyDescent="0.25">
      <c r="E201"/>
    </row>
    <row r="202" spans="5:5" ht="13.5" customHeight="1" x14ac:dyDescent="0.25">
      <c r="E202"/>
    </row>
    <row r="203" spans="5:5" ht="13.5" customHeight="1" x14ac:dyDescent="0.25">
      <c r="E203"/>
    </row>
    <row r="204" spans="5:5" ht="13.5" customHeight="1" x14ac:dyDescent="0.25">
      <c r="E204"/>
    </row>
    <row r="205" spans="5:5" ht="13.5" customHeight="1" x14ac:dyDescent="0.25">
      <c r="E205"/>
    </row>
    <row r="206" spans="5:5" ht="13.5" customHeight="1" x14ac:dyDescent="0.25">
      <c r="E206"/>
    </row>
    <row r="207" spans="5:5" ht="13.5" customHeight="1" x14ac:dyDescent="0.25">
      <c r="E207"/>
    </row>
    <row r="208" spans="5:5" ht="13.5" customHeight="1" x14ac:dyDescent="0.25">
      <c r="E208"/>
    </row>
    <row r="209" spans="5:5" ht="13.5" customHeight="1" x14ac:dyDescent="0.25">
      <c r="E209"/>
    </row>
    <row r="210" spans="5:5" ht="13.5" customHeight="1" x14ac:dyDescent="0.25">
      <c r="E210"/>
    </row>
    <row r="211" spans="5:5" ht="13.5" customHeight="1" x14ac:dyDescent="0.25">
      <c r="E211"/>
    </row>
    <row r="212" spans="5:5" ht="13.5" customHeight="1" x14ac:dyDescent="0.25">
      <c r="E212"/>
    </row>
    <row r="213" spans="5:5" ht="13.5" customHeight="1" x14ac:dyDescent="0.25">
      <c r="E213"/>
    </row>
    <row r="214" spans="5:5" ht="13.5" customHeight="1" x14ac:dyDescent="0.25">
      <c r="E214"/>
    </row>
    <row r="215" spans="5:5" ht="13.5" customHeight="1" x14ac:dyDescent="0.25">
      <c r="E215"/>
    </row>
    <row r="216" spans="5:5" ht="13.5" customHeight="1" x14ac:dyDescent="0.25">
      <c r="E216"/>
    </row>
    <row r="217" spans="5:5" ht="13.5" customHeight="1" x14ac:dyDescent="0.25">
      <c r="E217"/>
    </row>
    <row r="218" spans="5:5" ht="13.5" customHeight="1" x14ac:dyDescent="0.25">
      <c r="E218"/>
    </row>
    <row r="219" spans="5:5" ht="13.5" customHeight="1" x14ac:dyDescent="0.25">
      <c r="E219"/>
    </row>
    <row r="220" spans="5:5" ht="13.5" customHeight="1" x14ac:dyDescent="0.25">
      <c r="E220"/>
    </row>
    <row r="221" spans="5:5" ht="13.5" customHeight="1" x14ac:dyDescent="0.25">
      <c r="E221"/>
    </row>
    <row r="222" spans="5:5" ht="13.5" customHeight="1" x14ac:dyDescent="0.25">
      <c r="E222"/>
    </row>
    <row r="223" spans="5:5" ht="13.5" customHeight="1" x14ac:dyDescent="0.25">
      <c r="E223"/>
    </row>
    <row r="224" spans="5:5" ht="13.5" customHeight="1" x14ac:dyDescent="0.25">
      <c r="E224"/>
    </row>
    <row r="225" spans="5:5" ht="13.5" customHeight="1" x14ac:dyDescent="0.25">
      <c r="E225"/>
    </row>
    <row r="226" spans="5:5" ht="13.5" customHeight="1" x14ac:dyDescent="0.25">
      <c r="E226"/>
    </row>
    <row r="227" spans="5:5" ht="13.5" customHeight="1" x14ac:dyDescent="0.25">
      <c r="E227"/>
    </row>
    <row r="228" spans="5:5" ht="13.5" customHeight="1" x14ac:dyDescent="0.25">
      <c r="E228"/>
    </row>
    <row r="229" spans="5:5" ht="13.5" customHeight="1" x14ac:dyDescent="0.25">
      <c r="E229"/>
    </row>
    <row r="230" spans="5:5" ht="13.5" customHeight="1" x14ac:dyDescent="0.25">
      <c r="E230"/>
    </row>
    <row r="231" spans="5:5" ht="13.5" customHeight="1" x14ac:dyDescent="0.25">
      <c r="E231"/>
    </row>
    <row r="232" spans="5:5" ht="13.5" customHeight="1" x14ac:dyDescent="0.25">
      <c r="E232"/>
    </row>
    <row r="233" spans="5:5" ht="13.5" customHeight="1" x14ac:dyDescent="0.25">
      <c r="E233"/>
    </row>
    <row r="234" spans="5:5" ht="13.5" customHeight="1" x14ac:dyDescent="0.25">
      <c r="E234"/>
    </row>
    <row r="235" spans="5:5" ht="13.5" customHeight="1" x14ac:dyDescent="0.25">
      <c r="E235"/>
    </row>
    <row r="236" spans="5:5" ht="13.5" customHeight="1" x14ac:dyDescent="0.25">
      <c r="E236"/>
    </row>
    <row r="237" spans="5:5" ht="13.5" customHeight="1" x14ac:dyDescent="0.25">
      <c r="E237"/>
    </row>
    <row r="238" spans="5:5" ht="13.5" customHeight="1" x14ac:dyDescent="0.25">
      <c r="E238"/>
    </row>
    <row r="239" spans="5:5" ht="13.5" customHeight="1" x14ac:dyDescent="0.25">
      <c r="E239"/>
    </row>
    <row r="240" spans="5:5" ht="13.5" customHeight="1" x14ac:dyDescent="0.25">
      <c r="E240"/>
    </row>
    <row r="241" spans="5:5" ht="13.5" customHeight="1" x14ac:dyDescent="0.25">
      <c r="E241"/>
    </row>
    <row r="242" spans="5:5" ht="13.5" customHeight="1" x14ac:dyDescent="0.25">
      <c r="E242"/>
    </row>
    <row r="243" spans="5:5" ht="13.5" customHeight="1" x14ac:dyDescent="0.25">
      <c r="E243"/>
    </row>
    <row r="244" spans="5:5" ht="13.5" customHeight="1" x14ac:dyDescent="0.25">
      <c r="E244"/>
    </row>
    <row r="245" spans="5:5" ht="13.5" customHeight="1" x14ac:dyDescent="0.25">
      <c r="E245"/>
    </row>
    <row r="246" spans="5:5" ht="13.5" customHeight="1" x14ac:dyDescent="0.25">
      <c r="E246"/>
    </row>
    <row r="247" spans="5:5" ht="13.5" customHeight="1" x14ac:dyDescent="0.25">
      <c r="E247"/>
    </row>
    <row r="248" spans="5:5" ht="13.5" customHeight="1" x14ac:dyDescent="0.25">
      <c r="E248"/>
    </row>
    <row r="249" spans="5:5" ht="13.5" customHeight="1" x14ac:dyDescent="0.25">
      <c r="E249"/>
    </row>
    <row r="250" spans="5:5" ht="13.5" customHeight="1" x14ac:dyDescent="0.25">
      <c r="E250"/>
    </row>
    <row r="251" spans="5:5" ht="13.5" customHeight="1" x14ac:dyDescent="0.25">
      <c r="E251"/>
    </row>
    <row r="252" spans="5:5" ht="13.5" customHeight="1" x14ac:dyDescent="0.25">
      <c r="E252"/>
    </row>
    <row r="253" spans="5:5" ht="13.5" customHeight="1" x14ac:dyDescent="0.25">
      <c r="E253"/>
    </row>
    <row r="254" spans="5:5" ht="13.5" customHeight="1" x14ac:dyDescent="0.25">
      <c r="E254"/>
    </row>
    <row r="255" spans="5:5" ht="13.5" customHeight="1" x14ac:dyDescent="0.25">
      <c r="E255"/>
    </row>
    <row r="256" spans="5:5" ht="13.5" customHeight="1" x14ac:dyDescent="0.25">
      <c r="E256"/>
    </row>
    <row r="257" spans="5:5" ht="13.5" customHeight="1" x14ac:dyDescent="0.25">
      <c r="E257"/>
    </row>
    <row r="258" spans="5:5" ht="13.5" customHeight="1" x14ac:dyDescent="0.25">
      <c r="E258"/>
    </row>
    <row r="259" spans="5:5" ht="13.5" customHeight="1" x14ac:dyDescent="0.25">
      <c r="E259"/>
    </row>
    <row r="260" spans="5:5" ht="13.5" customHeight="1" x14ac:dyDescent="0.25">
      <c r="E260"/>
    </row>
    <row r="261" spans="5:5" ht="13.5" customHeight="1" x14ac:dyDescent="0.25">
      <c r="E261"/>
    </row>
    <row r="262" spans="5:5" ht="13.5" customHeight="1" x14ac:dyDescent="0.25">
      <c r="E262"/>
    </row>
    <row r="263" spans="5:5" ht="13.5" customHeight="1" x14ac:dyDescent="0.25">
      <c r="E263"/>
    </row>
    <row r="264" spans="5:5" ht="13.5" customHeight="1" x14ac:dyDescent="0.25">
      <c r="E264"/>
    </row>
    <row r="265" spans="5:5" ht="13.5" customHeight="1" x14ac:dyDescent="0.25">
      <c r="E265"/>
    </row>
    <row r="266" spans="5:5" ht="13.5" customHeight="1" x14ac:dyDescent="0.25">
      <c r="E266"/>
    </row>
    <row r="267" spans="5:5" ht="13.5" customHeight="1" x14ac:dyDescent="0.25">
      <c r="E267"/>
    </row>
    <row r="268" spans="5:5" ht="13.5" customHeight="1" x14ac:dyDescent="0.25">
      <c r="E268"/>
    </row>
    <row r="269" spans="5:5" ht="13.5" customHeight="1" x14ac:dyDescent="0.25">
      <c r="E269"/>
    </row>
    <row r="270" spans="5:5" ht="13.5" customHeight="1" x14ac:dyDescent="0.25">
      <c r="E270"/>
    </row>
    <row r="271" spans="5:5" ht="13.5" customHeight="1" x14ac:dyDescent="0.25">
      <c r="E271"/>
    </row>
    <row r="272" spans="5:5" ht="13.5" customHeight="1" x14ac:dyDescent="0.25">
      <c r="E272"/>
    </row>
    <row r="273" spans="5:5" ht="13.5" customHeight="1" x14ac:dyDescent="0.25">
      <c r="E273"/>
    </row>
    <row r="274" spans="5:5" ht="13.5" customHeight="1" x14ac:dyDescent="0.25">
      <c r="E274"/>
    </row>
    <row r="275" spans="5:5" ht="13.5" customHeight="1" x14ac:dyDescent="0.25">
      <c r="E275"/>
    </row>
    <row r="276" spans="5:5" ht="13.5" customHeight="1" x14ac:dyDescent="0.25">
      <c r="E276"/>
    </row>
    <row r="277" spans="5:5" ht="13.5" customHeight="1" x14ac:dyDescent="0.25">
      <c r="E277"/>
    </row>
    <row r="278" spans="5:5" ht="13.5" customHeight="1" x14ac:dyDescent="0.25">
      <c r="E278"/>
    </row>
    <row r="279" spans="5:5" ht="13.5" customHeight="1" x14ac:dyDescent="0.25">
      <c r="E279"/>
    </row>
    <row r="280" spans="5:5" ht="13.5" customHeight="1" x14ac:dyDescent="0.25">
      <c r="E280"/>
    </row>
    <row r="281" spans="5:5" ht="13.5" customHeight="1" x14ac:dyDescent="0.25">
      <c r="E281"/>
    </row>
    <row r="282" spans="5:5" ht="13.5" customHeight="1" x14ac:dyDescent="0.25">
      <c r="E282"/>
    </row>
    <row r="283" spans="5:5" ht="13.5" customHeight="1" x14ac:dyDescent="0.25">
      <c r="E283"/>
    </row>
    <row r="284" spans="5:5" ht="13.5" customHeight="1" x14ac:dyDescent="0.25">
      <c r="E284"/>
    </row>
    <row r="285" spans="5:5" ht="13.5" customHeight="1" x14ac:dyDescent="0.25">
      <c r="E285"/>
    </row>
    <row r="286" spans="5:5" ht="13.5" customHeight="1" x14ac:dyDescent="0.25">
      <c r="E286"/>
    </row>
    <row r="287" spans="5:5" ht="13.5" customHeight="1" x14ac:dyDescent="0.25">
      <c r="E287"/>
    </row>
    <row r="288" spans="5:5" ht="13.5" customHeight="1" x14ac:dyDescent="0.25">
      <c r="E288"/>
    </row>
    <row r="289" spans="5:5" ht="13.5" customHeight="1" x14ac:dyDescent="0.25">
      <c r="E289"/>
    </row>
    <row r="290" spans="5:5" ht="13.5" customHeight="1" x14ac:dyDescent="0.25">
      <c r="E290"/>
    </row>
    <row r="291" spans="5:5" ht="13.5" customHeight="1" x14ac:dyDescent="0.25">
      <c r="E291"/>
    </row>
    <row r="292" spans="5:5" ht="13.5" customHeight="1" x14ac:dyDescent="0.25">
      <c r="E292"/>
    </row>
    <row r="293" spans="5:5" ht="13.5" customHeight="1" x14ac:dyDescent="0.25">
      <c r="E293"/>
    </row>
    <row r="294" spans="5:5" ht="13.5" customHeight="1" x14ac:dyDescent="0.25">
      <c r="E294"/>
    </row>
    <row r="295" spans="5:5" ht="13.5" customHeight="1" x14ac:dyDescent="0.25">
      <c r="E295"/>
    </row>
    <row r="296" spans="5:5" ht="13.5" customHeight="1" x14ac:dyDescent="0.25">
      <c r="E296"/>
    </row>
    <row r="297" spans="5:5" ht="13.5" customHeight="1" x14ac:dyDescent="0.25">
      <c r="E297"/>
    </row>
    <row r="298" spans="5:5" ht="13.5" customHeight="1" x14ac:dyDescent="0.25">
      <c r="E298"/>
    </row>
    <row r="299" spans="5:5" ht="13.5" customHeight="1" x14ac:dyDescent="0.25">
      <c r="E299"/>
    </row>
    <row r="300" spans="5:5" ht="13.5" customHeight="1" x14ac:dyDescent="0.25">
      <c r="E300"/>
    </row>
    <row r="301" spans="5:5" ht="13.5" customHeight="1" x14ac:dyDescent="0.25">
      <c r="E301"/>
    </row>
    <row r="302" spans="5:5" ht="13.5" customHeight="1" x14ac:dyDescent="0.25">
      <c r="E302"/>
    </row>
    <row r="303" spans="5:5" ht="13.5" customHeight="1" x14ac:dyDescent="0.25">
      <c r="E303"/>
    </row>
    <row r="304" spans="5:5" ht="13.5" customHeight="1" x14ac:dyDescent="0.25">
      <c r="E304"/>
    </row>
    <row r="305" spans="5:5" ht="13.5" customHeight="1" x14ac:dyDescent="0.25">
      <c r="E305"/>
    </row>
    <row r="306" spans="5:5" ht="13.5" customHeight="1" x14ac:dyDescent="0.25">
      <c r="E306"/>
    </row>
    <row r="307" spans="5:5" ht="13.5" customHeight="1" x14ac:dyDescent="0.25">
      <c r="E307"/>
    </row>
    <row r="308" spans="5:5" ht="13.5" customHeight="1" x14ac:dyDescent="0.25">
      <c r="E308"/>
    </row>
    <row r="309" spans="5:5" ht="13.5" customHeight="1" x14ac:dyDescent="0.25">
      <c r="E309"/>
    </row>
    <row r="310" spans="5:5" ht="13.5" customHeight="1" x14ac:dyDescent="0.25">
      <c r="E310"/>
    </row>
    <row r="311" spans="5:5" ht="13.5" customHeight="1" x14ac:dyDescent="0.25">
      <c r="E311"/>
    </row>
    <row r="312" spans="5:5" ht="13.5" customHeight="1" x14ac:dyDescent="0.25">
      <c r="E312"/>
    </row>
    <row r="313" spans="5:5" ht="13.5" customHeight="1" x14ac:dyDescent="0.25">
      <c r="E313"/>
    </row>
    <row r="314" spans="5:5" ht="13.5" customHeight="1" x14ac:dyDescent="0.25">
      <c r="E314"/>
    </row>
    <row r="315" spans="5:5" ht="13.5" customHeight="1" x14ac:dyDescent="0.25">
      <c r="E315"/>
    </row>
    <row r="316" spans="5:5" ht="13.5" customHeight="1" x14ac:dyDescent="0.25">
      <c r="E316"/>
    </row>
    <row r="317" spans="5:5" ht="13.5" customHeight="1" x14ac:dyDescent="0.25">
      <c r="E317"/>
    </row>
    <row r="318" spans="5:5" ht="13.5" customHeight="1" x14ac:dyDescent="0.25">
      <c r="E318"/>
    </row>
    <row r="319" spans="5:5" ht="13.5" customHeight="1" x14ac:dyDescent="0.25">
      <c r="E319"/>
    </row>
    <row r="320" spans="5:5" ht="13.5" customHeight="1" x14ac:dyDescent="0.25">
      <c r="E320"/>
    </row>
    <row r="321" spans="5:5" ht="13.5" customHeight="1" x14ac:dyDescent="0.25">
      <c r="E321"/>
    </row>
    <row r="322" spans="5:5" ht="13.5" customHeight="1" x14ac:dyDescent="0.25">
      <c r="E322"/>
    </row>
    <row r="323" spans="5:5" x14ac:dyDescent="0.25">
      <c r="E323"/>
    </row>
    <row r="324" spans="5:5" x14ac:dyDescent="0.25">
      <c r="E324"/>
    </row>
    <row r="325" spans="5:5" x14ac:dyDescent="0.25">
      <c r="E325"/>
    </row>
    <row r="326" spans="5:5" x14ac:dyDescent="0.25">
      <c r="E326"/>
    </row>
    <row r="327" spans="5:5" x14ac:dyDescent="0.25">
      <c r="E327"/>
    </row>
    <row r="328" spans="5:5" x14ac:dyDescent="0.25">
      <c r="E328"/>
    </row>
    <row r="329" spans="5:5" x14ac:dyDescent="0.25">
      <c r="E329"/>
    </row>
    <row r="330" spans="5:5" x14ac:dyDescent="0.25">
      <c r="E330"/>
    </row>
    <row r="331" spans="5:5" x14ac:dyDescent="0.25">
      <c r="E331"/>
    </row>
    <row r="332" spans="5:5" x14ac:dyDescent="0.25">
      <c r="E332"/>
    </row>
  </sheetData>
  <mergeCells count="12">
    <mergeCell ref="G46:I46"/>
    <mergeCell ref="B1:H1"/>
    <mergeCell ref="B2:H2"/>
    <mergeCell ref="B3:H3"/>
    <mergeCell ref="A5:B5"/>
    <mergeCell ref="A6:B6"/>
    <mergeCell ref="C8:D8"/>
    <mergeCell ref="A9:A14"/>
    <mergeCell ref="A16:A21"/>
    <mergeCell ref="A23:A28"/>
    <mergeCell ref="A30:A35"/>
    <mergeCell ref="A37:A42"/>
  </mergeCells>
  <pageMargins left="0.19685039370078741" right="3.937007874015748E-2" top="0.35433070866141736" bottom="0.19685039370078741" header="0.11811023622047245" footer="0.11811023622047245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J332"/>
  <sheetViews>
    <sheetView showWhiteSpace="0" view="pageLayout" zoomScale="85" zoomScalePageLayoutView="85" workbookViewId="0">
      <selection activeCell="B37" activeCellId="4" sqref="B9:B14 B16:B21 B23:B28 B30:B35 B37:B42"/>
    </sheetView>
  </sheetViews>
  <sheetFormatPr baseColWidth="10" defaultColWidth="9.140625" defaultRowHeight="15" x14ac:dyDescent="0.25"/>
  <cols>
    <col min="1" max="1" width="2.28515625" customWidth="1"/>
    <col min="2" max="2" width="36" customWidth="1"/>
    <col min="3" max="3" width="4.28515625" customWidth="1"/>
    <col min="4" max="4" width="1.85546875" customWidth="1"/>
    <col min="5" max="5" width="24" style="28" customWidth="1"/>
    <col min="6" max="6" width="6" customWidth="1"/>
    <col min="7" max="12" width="4.85546875" customWidth="1"/>
    <col min="13" max="13" width="2.28515625" customWidth="1"/>
    <col min="14" max="14" width="36" customWidth="1"/>
    <col min="15" max="15" width="4.28515625" customWidth="1"/>
    <col min="16" max="16" width="1.85546875" customWidth="1"/>
    <col min="17" max="17" width="26.7109375" style="28" customWidth="1"/>
    <col min="18" max="18" width="4.28515625" style="28" customWidth="1"/>
    <col min="19" max="21" width="3.7109375" customWidth="1"/>
    <col min="22" max="24" width="4.85546875" customWidth="1"/>
  </cols>
  <sheetData>
    <row r="1" spans="1:36" ht="24" customHeight="1" x14ac:dyDescent="0.25">
      <c r="A1" s="1"/>
      <c r="B1" s="83" t="s">
        <v>0</v>
      </c>
      <c r="C1" s="83"/>
      <c r="D1" s="83"/>
      <c r="E1" s="83"/>
      <c r="F1" s="83"/>
      <c r="G1" s="83"/>
      <c r="H1" s="83"/>
      <c r="I1" s="2"/>
      <c r="J1" s="2"/>
      <c r="K1" s="2"/>
      <c r="L1" s="2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2"/>
    </row>
    <row r="2" spans="1:36" ht="12.2" customHeight="1" x14ac:dyDescent="0.25">
      <c r="A2" s="3"/>
      <c r="B2" s="84"/>
      <c r="C2" s="84"/>
      <c r="D2" s="84"/>
      <c r="E2" s="84"/>
      <c r="F2" s="84"/>
      <c r="G2" s="84"/>
      <c r="H2" s="84"/>
      <c r="I2" s="2"/>
      <c r="J2" s="2"/>
      <c r="K2" s="2"/>
      <c r="L2" s="2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2"/>
    </row>
    <row r="3" spans="1:36" ht="12.2" customHeight="1" x14ac:dyDescent="0.25">
      <c r="A3" s="4"/>
      <c r="B3" s="85"/>
      <c r="C3" s="85"/>
      <c r="D3" s="85"/>
      <c r="E3" s="85"/>
      <c r="F3" s="85"/>
      <c r="G3" s="85"/>
      <c r="H3" s="85"/>
      <c r="I3" s="2"/>
      <c r="J3" s="2"/>
      <c r="K3" s="2"/>
      <c r="L3" s="2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2"/>
    </row>
    <row r="4" spans="1:36" ht="12.2" customHeight="1" x14ac:dyDescent="0.25">
      <c r="A4" s="7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2"/>
    </row>
    <row r="5" spans="1:36" ht="17.100000000000001" customHeight="1" x14ac:dyDescent="0.25">
      <c r="A5" s="80" t="s">
        <v>1</v>
      </c>
      <c r="B5" s="80"/>
      <c r="C5" s="6" t="s">
        <v>2</v>
      </c>
      <c r="D5" s="6"/>
      <c r="E5" s="6" t="s">
        <v>219</v>
      </c>
      <c r="F5" s="6"/>
      <c r="G5" s="2"/>
      <c r="H5" s="2"/>
      <c r="I5" s="2"/>
      <c r="J5" s="2"/>
      <c r="K5" s="2"/>
      <c r="L5" s="2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2"/>
    </row>
    <row r="6" spans="1:36" ht="17.100000000000001" customHeight="1" x14ac:dyDescent="0.25">
      <c r="A6" s="81" t="s">
        <v>3</v>
      </c>
      <c r="B6" s="81"/>
      <c r="C6" s="7" t="s">
        <v>4</v>
      </c>
      <c r="D6" s="7"/>
      <c r="E6" s="7"/>
      <c r="F6" s="7"/>
      <c r="G6" s="2"/>
      <c r="H6" s="2"/>
      <c r="I6" s="2"/>
      <c r="J6" s="2"/>
      <c r="K6" s="2"/>
      <c r="L6" s="2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2"/>
    </row>
    <row r="7" spans="1:36" ht="12.2" customHeight="1" x14ac:dyDescent="0.25">
      <c r="A7" s="71"/>
      <c r="B7" s="2"/>
      <c r="C7" s="2"/>
      <c r="D7" s="2"/>
      <c r="E7" s="2" t="s">
        <v>58</v>
      </c>
      <c r="F7" s="2"/>
      <c r="G7" s="2"/>
      <c r="H7" s="2"/>
      <c r="I7" s="2"/>
      <c r="J7" s="2"/>
      <c r="K7" s="2"/>
      <c r="L7" s="2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2"/>
    </row>
    <row r="8" spans="1:36" ht="13.5" customHeight="1" x14ac:dyDescent="0.25">
      <c r="A8" s="71"/>
      <c r="B8" s="69" t="s">
        <v>5</v>
      </c>
      <c r="C8" s="82" t="s">
        <v>6</v>
      </c>
      <c r="D8" s="82"/>
      <c r="E8" s="69" t="s">
        <v>7</v>
      </c>
      <c r="F8" s="69" t="s">
        <v>202</v>
      </c>
      <c r="G8" s="69" t="s">
        <v>8</v>
      </c>
      <c r="H8" s="69" t="s">
        <v>10</v>
      </c>
      <c r="I8" s="69" t="s">
        <v>203</v>
      </c>
      <c r="J8" s="69"/>
      <c r="K8" s="69"/>
      <c r="L8" s="69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69"/>
    </row>
    <row r="9" spans="1:36" ht="13.5" customHeight="1" x14ac:dyDescent="0.25">
      <c r="A9" s="79" t="s">
        <v>11</v>
      </c>
      <c r="B9" s="33" t="s">
        <v>60</v>
      </c>
      <c r="C9" s="33">
        <v>200</v>
      </c>
      <c r="D9" s="33" t="s">
        <v>22</v>
      </c>
      <c r="E9" s="33"/>
      <c r="F9" s="34">
        <v>446</v>
      </c>
      <c r="G9" s="34">
        <v>62</v>
      </c>
      <c r="H9" s="36">
        <v>0</v>
      </c>
      <c r="I9" s="34">
        <v>22</v>
      </c>
      <c r="J9" s="34"/>
      <c r="K9" s="34"/>
      <c r="L9" s="34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34"/>
    </row>
    <row r="10" spans="1:36" ht="13.5" customHeight="1" x14ac:dyDescent="0.25">
      <c r="A10" s="79"/>
      <c r="B10" s="33" t="s">
        <v>198</v>
      </c>
      <c r="C10" s="62">
        <v>60</v>
      </c>
      <c r="D10" s="62" t="s">
        <v>117</v>
      </c>
      <c r="E10" s="62"/>
      <c r="F10" s="62">
        <v>60</v>
      </c>
      <c r="G10" s="62">
        <v>6</v>
      </c>
      <c r="H10" s="62">
        <v>6</v>
      </c>
      <c r="I10" s="62">
        <v>0</v>
      </c>
      <c r="J10" s="36"/>
      <c r="K10" s="36"/>
      <c r="L10" s="36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36"/>
    </row>
    <row r="11" spans="1:36" ht="13.5" customHeight="1" x14ac:dyDescent="0.25">
      <c r="A11" s="79"/>
      <c r="B11" s="76" t="s">
        <v>205</v>
      </c>
      <c r="C11" s="33">
        <v>17</v>
      </c>
      <c r="D11" s="33" t="s">
        <v>22</v>
      </c>
      <c r="E11" s="33"/>
      <c r="F11" s="33">
        <v>98</v>
      </c>
      <c r="G11" s="33">
        <v>4</v>
      </c>
      <c r="H11" s="33">
        <v>3</v>
      </c>
      <c r="I11" s="33">
        <v>9</v>
      </c>
      <c r="J11" s="36"/>
      <c r="K11" s="36"/>
      <c r="L11" s="36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36"/>
    </row>
    <row r="12" spans="1:36" ht="13.5" customHeight="1" x14ac:dyDescent="0.25">
      <c r="A12" s="79"/>
      <c r="B12" s="33" t="s">
        <v>206</v>
      </c>
      <c r="C12" s="33">
        <v>125</v>
      </c>
      <c r="D12" s="33" t="s">
        <v>117</v>
      </c>
      <c r="E12" s="33"/>
      <c r="F12" s="34">
        <v>36</v>
      </c>
      <c r="G12" s="34">
        <v>1</v>
      </c>
      <c r="H12" s="34">
        <v>8</v>
      </c>
      <c r="I12" s="34">
        <v>0</v>
      </c>
      <c r="J12" s="36"/>
      <c r="K12" s="36"/>
      <c r="L12" s="36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36"/>
    </row>
    <row r="13" spans="1:36" ht="13.5" customHeight="1" x14ac:dyDescent="0.25">
      <c r="A13" s="79"/>
      <c r="B13" s="11"/>
      <c r="C13" s="33"/>
      <c r="D13" s="33"/>
      <c r="E13" s="33"/>
      <c r="F13" s="34"/>
      <c r="G13" s="34"/>
      <c r="H13" s="34"/>
      <c r="I13" s="36"/>
      <c r="J13" s="36"/>
      <c r="K13" s="36"/>
      <c r="L13" s="36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36"/>
    </row>
    <row r="14" spans="1:36" ht="13.5" customHeight="1" x14ac:dyDescent="0.25">
      <c r="A14" s="79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11"/>
    </row>
    <row r="15" spans="1:36" ht="13.5" customHeight="1" x14ac:dyDescent="0.25">
      <c r="A15" s="71"/>
      <c r="B15" s="70"/>
      <c r="C15" s="70"/>
      <c r="D15" s="70"/>
      <c r="E15" s="70"/>
      <c r="F15" s="70">
        <f>SUM(F9:F14)</f>
        <v>640</v>
      </c>
      <c r="G15" s="70">
        <f>SUM(G9:G14)</f>
        <v>73</v>
      </c>
      <c r="H15" s="70">
        <f>SUM(H9:H14)</f>
        <v>17</v>
      </c>
      <c r="I15" s="70">
        <f>SUM(I9:I14)</f>
        <v>31</v>
      </c>
      <c r="J15" s="70"/>
      <c r="K15" s="70"/>
      <c r="L15" s="70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70"/>
    </row>
    <row r="16" spans="1:36" ht="13.5" customHeight="1" x14ac:dyDescent="0.25">
      <c r="A16" s="79" t="s">
        <v>12</v>
      </c>
      <c r="B16" s="13" t="s">
        <v>207</v>
      </c>
      <c r="C16" s="33">
        <v>125</v>
      </c>
      <c r="D16" s="33" t="s">
        <v>117</v>
      </c>
      <c r="E16" s="13"/>
      <c r="F16" s="34">
        <v>0</v>
      </c>
      <c r="G16" s="34">
        <v>0</v>
      </c>
      <c r="H16" s="34">
        <v>0</v>
      </c>
      <c r="I16" s="34">
        <v>0</v>
      </c>
      <c r="J16" s="10"/>
      <c r="K16" s="10"/>
      <c r="L16" s="10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10"/>
    </row>
    <row r="17" spans="1:36" ht="13.5" customHeight="1" x14ac:dyDescent="0.25">
      <c r="A17" s="79"/>
      <c r="B17" s="33" t="s">
        <v>119</v>
      </c>
      <c r="C17" s="33" t="s">
        <v>171</v>
      </c>
      <c r="D17" s="33" t="s">
        <v>15</v>
      </c>
      <c r="E17" s="33" t="s">
        <v>208</v>
      </c>
      <c r="F17" s="33">
        <v>159</v>
      </c>
      <c r="G17" s="33">
        <v>2</v>
      </c>
      <c r="H17" s="33">
        <v>9</v>
      </c>
      <c r="I17" s="33">
        <v>15</v>
      </c>
      <c r="J17" s="36"/>
      <c r="K17" s="36"/>
      <c r="L17" s="36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36"/>
    </row>
    <row r="18" spans="1:36" ht="13.5" customHeight="1" x14ac:dyDescent="0.25">
      <c r="A18" s="79"/>
      <c r="B18" s="13" t="s">
        <v>217</v>
      </c>
      <c r="C18" s="33">
        <v>1</v>
      </c>
      <c r="D18" s="33" t="s">
        <v>209</v>
      </c>
      <c r="E18" s="33"/>
      <c r="F18" s="34">
        <v>123</v>
      </c>
      <c r="G18" s="34">
        <v>21</v>
      </c>
      <c r="H18" s="34">
        <v>4</v>
      </c>
      <c r="I18" s="34">
        <v>3</v>
      </c>
      <c r="J18" s="36"/>
      <c r="K18" s="36"/>
      <c r="L18" s="36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36"/>
    </row>
    <row r="19" spans="1:36" ht="13.5" customHeight="1" x14ac:dyDescent="0.25">
      <c r="A19" s="79"/>
      <c r="B19" s="76" t="s">
        <v>39</v>
      </c>
      <c r="C19" s="33">
        <v>2</v>
      </c>
      <c r="D19" s="33" t="s">
        <v>15</v>
      </c>
      <c r="E19" s="33"/>
      <c r="F19" s="34">
        <v>140</v>
      </c>
      <c r="G19" s="34">
        <v>12</v>
      </c>
      <c r="H19" s="36">
        <v>2</v>
      </c>
      <c r="I19" s="34">
        <v>10</v>
      </c>
      <c r="J19" s="36"/>
      <c r="K19" s="36"/>
      <c r="L19" s="36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36"/>
    </row>
    <row r="20" spans="1:36" ht="13.5" customHeight="1" x14ac:dyDescent="0.25">
      <c r="A20" s="79"/>
      <c r="B20" s="33"/>
      <c r="C20" s="33"/>
      <c r="D20" s="33"/>
      <c r="E20" s="33"/>
      <c r="F20" s="33"/>
      <c r="G20" s="33"/>
      <c r="H20" s="33"/>
      <c r="I20" s="33"/>
      <c r="J20" s="36"/>
      <c r="K20" s="36"/>
      <c r="L20" s="36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36"/>
    </row>
    <row r="21" spans="1:36" ht="13.5" customHeight="1" x14ac:dyDescent="0.25">
      <c r="A21" s="79"/>
      <c r="B21" s="13"/>
      <c r="C21" s="13"/>
      <c r="D21" s="13"/>
      <c r="E21" s="13"/>
      <c r="F21" s="34"/>
      <c r="G21" s="34"/>
      <c r="H21" s="34"/>
      <c r="I21" s="34"/>
      <c r="J21" s="10"/>
      <c r="K21" s="10"/>
      <c r="L21" s="10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10"/>
    </row>
    <row r="22" spans="1:36" ht="13.5" customHeight="1" x14ac:dyDescent="0.25">
      <c r="A22" s="71"/>
      <c r="B22" s="70"/>
      <c r="C22" s="70"/>
      <c r="D22" s="70"/>
      <c r="E22" s="70"/>
      <c r="F22" s="70">
        <f>SUM(F16:F21)</f>
        <v>422</v>
      </c>
      <c r="G22" s="70">
        <f>SUM(G16:G21)</f>
        <v>35</v>
      </c>
      <c r="H22" s="70">
        <f>SUM(H16:H21)</f>
        <v>15</v>
      </c>
      <c r="I22" s="70">
        <f>SUM(I16:I21)</f>
        <v>28</v>
      </c>
      <c r="J22" s="70"/>
      <c r="K22" s="70"/>
      <c r="L22" s="70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70"/>
    </row>
    <row r="23" spans="1:36" ht="13.5" customHeight="1" x14ac:dyDescent="0.25">
      <c r="A23" s="79" t="s">
        <v>13</v>
      </c>
      <c r="B23" s="33" t="s">
        <v>210</v>
      </c>
      <c r="C23" s="33">
        <v>100</v>
      </c>
      <c r="D23" s="33" t="s">
        <v>22</v>
      </c>
      <c r="E23" s="33"/>
      <c r="F23" s="34">
        <v>159</v>
      </c>
      <c r="G23" s="34">
        <v>33</v>
      </c>
      <c r="H23" s="36">
        <v>0</v>
      </c>
      <c r="I23" s="34">
        <v>3</v>
      </c>
      <c r="J23" s="36"/>
      <c r="K23" s="36"/>
      <c r="L23" s="36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36"/>
    </row>
    <row r="24" spans="1:36" ht="13.5" customHeight="1" x14ac:dyDescent="0.25">
      <c r="A24" s="79"/>
      <c r="B24" s="33" t="s">
        <v>159</v>
      </c>
      <c r="C24" s="33">
        <v>125</v>
      </c>
      <c r="D24" s="33" t="s">
        <v>117</v>
      </c>
      <c r="E24" s="33"/>
      <c r="F24" s="33">
        <v>117</v>
      </c>
      <c r="G24" s="33">
        <v>3</v>
      </c>
      <c r="H24" s="36">
        <v>24</v>
      </c>
      <c r="I24" s="33">
        <v>1</v>
      </c>
      <c r="J24" s="9"/>
      <c r="K24" s="9"/>
      <c r="L24" s="9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9"/>
    </row>
    <row r="25" spans="1:36" ht="13.5" customHeight="1" x14ac:dyDescent="0.25">
      <c r="A25" s="79"/>
      <c r="B25" s="33" t="s">
        <v>211</v>
      </c>
      <c r="C25" s="33">
        <v>125</v>
      </c>
      <c r="D25" s="33" t="s">
        <v>117</v>
      </c>
      <c r="E25" s="33"/>
      <c r="F25" s="33">
        <v>130</v>
      </c>
      <c r="G25" s="33">
        <v>0</v>
      </c>
      <c r="H25" s="33">
        <v>0</v>
      </c>
      <c r="I25" s="33">
        <v>14</v>
      </c>
      <c r="J25" s="36"/>
      <c r="K25" s="36"/>
      <c r="L25" s="36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36"/>
    </row>
    <row r="26" spans="1:36" ht="13.5" customHeight="1" x14ac:dyDescent="0.25">
      <c r="A26" s="79"/>
      <c r="B26" s="33" t="s">
        <v>167</v>
      </c>
      <c r="C26" s="33">
        <v>6</v>
      </c>
      <c r="D26" s="33" t="s">
        <v>15</v>
      </c>
      <c r="E26" s="33"/>
      <c r="F26" s="33">
        <v>152</v>
      </c>
      <c r="G26" s="33">
        <v>2</v>
      </c>
      <c r="H26" s="33">
        <v>36</v>
      </c>
      <c r="I26" s="33">
        <v>0</v>
      </c>
      <c r="J26" s="11"/>
      <c r="K26" s="11"/>
      <c r="L26" s="11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11"/>
    </row>
    <row r="27" spans="1:36" ht="13.5" customHeight="1" x14ac:dyDescent="0.25">
      <c r="A27" s="79"/>
      <c r="B27" s="33"/>
      <c r="C27" s="33"/>
      <c r="D27" s="33"/>
      <c r="E27" s="11"/>
      <c r="F27" s="33"/>
      <c r="G27" s="33"/>
      <c r="H27" s="33"/>
      <c r="I27" s="33"/>
      <c r="J27" s="11"/>
      <c r="K27" s="11"/>
      <c r="L27" s="11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11"/>
    </row>
    <row r="28" spans="1:36" ht="13.5" customHeight="1" x14ac:dyDescent="0.25">
      <c r="A28" s="79"/>
      <c r="B28" s="11"/>
      <c r="C28" s="11"/>
      <c r="D28" s="11"/>
      <c r="E28" s="11"/>
      <c r="F28" s="34"/>
      <c r="G28" s="34"/>
      <c r="H28" s="34"/>
      <c r="I28" s="34"/>
      <c r="J28" s="11"/>
      <c r="K28" s="11"/>
      <c r="L28" s="11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11"/>
    </row>
    <row r="29" spans="1:36" ht="13.5" customHeight="1" x14ac:dyDescent="0.25">
      <c r="A29" s="71"/>
      <c r="B29" s="70"/>
      <c r="C29" s="70"/>
      <c r="D29" s="70"/>
      <c r="E29" s="70"/>
      <c r="F29" s="70">
        <f>SUM(F23:F28)</f>
        <v>558</v>
      </c>
      <c r="G29" s="70">
        <f>SUM(G23:G28)</f>
        <v>38</v>
      </c>
      <c r="H29" s="70">
        <f>SUM(H23:H28)</f>
        <v>60</v>
      </c>
      <c r="I29" s="70">
        <f>SUM(I23:I28)</f>
        <v>18</v>
      </c>
      <c r="J29" s="70"/>
      <c r="K29" s="70"/>
      <c r="L29" s="70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70"/>
    </row>
    <row r="30" spans="1:36" ht="13.5" customHeight="1" x14ac:dyDescent="0.25">
      <c r="A30" s="79" t="s">
        <v>12</v>
      </c>
      <c r="B30" s="33" t="s">
        <v>156</v>
      </c>
      <c r="C30" s="33">
        <v>125</v>
      </c>
      <c r="D30" s="33" t="s">
        <v>117</v>
      </c>
      <c r="E30" s="33"/>
      <c r="F30" s="34">
        <v>117</v>
      </c>
      <c r="G30" s="34">
        <v>4</v>
      </c>
      <c r="H30" s="36">
        <v>21</v>
      </c>
      <c r="I30" s="34">
        <f>SUM(C30)*3/175</f>
        <v>2.1428571428571428</v>
      </c>
      <c r="J30" s="36"/>
      <c r="K30" s="36"/>
      <c r="L30" s="36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36"/>
    </row>
    <row r="31" spans="1:36" ht="13.5" customHeight="1" x14ac:dyDescent="0.25">
      <c r="A31" s="79"/>
      <c r="B31" s="33" t="s">
        <v>214</v>
      </c>
      <c r="C31" s="33">
        <v>125</v>
      </c>
      <c r="D31" s="33" t="s">
        <v>117</v>
      </c>
      <c r="E31" s="33"/>
      <c r="F31" s="33"/>
      <c r="G31" s="33"/>
      <c r="H31" s="33"/>
      <c r="I31" s="33"/>
      <c r="J31" s="36"/>
      <c r="K31" s="36"/>
      <c r="L31" s="36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36"/>
    </row>
    <row r="32" spans="1:36" ht="13.5" customHeight="1" x14ac:dyDescent="0.25">
      <c r="A32" s="79"/>
      <c r="B32" s="33" t="s">
        <v>198</v>
      </c>
      <c r="C32" s="62">
        <v>60</v>
      </c>
      <c r="D32" s="62" t="s">
        <v>117</v>
      </c>
      <c r="E32" s="62"/>
      <c r="F32" s="62">
        <v>20</v>
      </c>
      <c r="G32" s="62">
        <v>4</v>
      </c>
      <c r="H32" s="62">
        <v>4</v>
      </c>
      <c r="I32" s="62">
        <v>0</v>
      </c>
      <c r="J32" s="36"/>
      <c r="K32" s="36"/>
      <c r="L32" s="36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36"/>
    </row>
    <row r="33" spans="1:36" ht="13.5" customHeight="1" x14ac:dyDescent="0.25">
      <c r="A33" s="79"/>
      <c r="B33" s="33" t="s">
        <v>44</v>
      </c>
      <c r="C33" s="33">
        <v>40</v>
      </c>
      <c r="D33" s="33" t="s">
        <v>22</v>
      </c>
      <c r="E33" s="33"/>
      <c r="F33" s="33">
        <v>260</v>
      </c>
      <c r="G33" s="33">
        <v>0</v>
      </c>
      <c r="H33" s="33">
        <v>14</v>
      </c>
      <c r="I33" s="33">
        <v>21</v>
      </c>
      <c r="J33" s="36"/>
      <c r="K33" s="36"/>
      <c r="L33" s="36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36"/>
    </row>
    <row r="34" spans="1:36" ht="13.5" customHeight="1" x14ac:dyDescent="0.25">
      <c r="A34" s="79"/>
      <c r="B34" s="33"/>
      <c r="C34" s="33"/>
      <c r="D34" s="33"/>
      <c r="E34" s="33"/>
      <c r="F34" s="33"/>
      <c r="G34" s="33"/>
      <c r="H34" s="33"/>
      <c r="I34" s="33"/>
      <c r="J34" s="34"/>
      <c r="K34" s="34"/>
      <c r="L34" s="34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34"/>
    </row>
    <row r="35" spans="1:36" ht="13.5" customHeight="1" x14ac:dyDescent="0.25">
      <c r="A35" s="79"/>
      <c r="B35" s="11"/>
      <c r="C35" s="11"/>
      <c r="D35" s="11"/>
      <c r="E35" s="11"/>
      <c r="F35" s="34"/>
      <c r="G35" s="34"/>
      <c r="H35" s="34"/>
      <c r="I35" s="34"/>
      <c r="J35" s="11"/>
      <c r="K35" s="11"/>
      <c r="L35" s="11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11"/>
    </row>
    <row r="36" spans="1:36" ht="13.5" customHeight="1" x14ac:dyDescent="0.25">
      <c r="A36" s="71"/>
      <c r="B36" s="70"/>
      <c r="C36" s="70"/>
      <c r="D36" s="70"/>
      <c r="E36" s="70"/>
      <c r="F36" s="70">
        <f>SUM(F30:F35)</f>
        <v>397</v>
      </c>
      <c r="G36" s="70">
        <f>SUM(G30:G35)</f>
        <v>8</v>
      </c>
      <c r="H36" s="70">
        <f>SUM(H30:H35)</f>
        <v>39</v>
      </c>
      <c r="I36" s="70">
        <f>SUM(I30:I35)</f>
        <v>23.142857142857142</v>
      </c>
      <c r="J36" s="70"/>
      <c r="K36" s="70"/>
      <c r="L36" s="70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70"/>
    </row>
    <row r="37" spans="1:36" ht="13.5" customHeight="1" x14ac:dyDescent="0.25">
      <c r="A37" s="79" t="s">
        <v>14</v>
      </c>
      <c r="B37" s="33" t="s">
        <v>31</v>
      </c>
      <c r="C37" s="33">
        <v>100</v>
      </c>
      <c r="D37" s="33" t="s">
        <v>22</v>
      </c>
      <c r="E37" s="33"/>
      <c r="F37" s="34">
        <f>SUM(C37)*200/100</f>
        <v>200</v>
      </c>
      <c r="G37" s="34">
        <f>SUM(C37)*23/100</f>
        <v>23</v>
      </c>
      <c r="H37" s="36">
        <v>0</v>
      </c>
      <c r="I37" s="34">
        <f>SUM(C37)*12/100</f>
        <v>12</v>
      </c>
      <c r="J37" s="36"/>
      <c r="K37" s="36"/>
      <c r="L37" s="36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36"/>
    </row>
    <row r="38" spans="1:36" ht="13.5" customHeight="1" x14ac:dyDescent="0.25">
      <c r="A38" s="79"/>
      <c r="B38" s="33" t="s">
        <v>46</v>
      </c>
      <c r="C38" s="33">
        <v>100</v>
      </c>
      <c r="D38" s="33" t="s">
        <v>22</v>
      </c>
      <c r="E38" s="33"/>
      <c r="F38" s="34">
        <f>SUM(C38)*84/100</f>
        <v>84</v>
      </c>
      <c r="G38" s="34">
        <f>SUM(C38)*1/100</f>
        <v>1</v>
      </c>
      <c r="H38" s="36">
        <f>SUM(C38)*18/100</f>
        <v>18</v>
      </c>
      <c r="I38" s="34">
        <v>0</v>
      </c>
      <c r="J38" s="9"/>
      <c r="K38" s="9"/>
      <c r="L38" s="9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9"/>
    </row>
    <row r="39" spans="1:36" ht="13.5" customHeight="1" x14ac:dyDescent="0.25">
      <c r="A39" s="79"/>
      <c r="B39" s="33" t="s">
        <v>215</v>
      </c>
      <c r="C39" s="40">
        <v>1</v>
      </c>
      <c r="D39" s="33" t="s">
        <v>17</v>
      </c>
      <c r="E39" s="33"/>
      <c r="F39" s="34">
        <v>121</v>
      </c>
      <c r="G39" s="34">
        <v>0</v>
      </c>
      <c r="H39" s="34">
        <v>0</v>
      </c>
      <c r="I39" s="34">
        <v>14</v>
      </c>
      <c r="J39" s="41"/>
      <c r="K39" s="41"/>
      <c r="L39" s="41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1"/>
    </row>
    <row r="40" spans="1:36" ht="13.5" customHeight="1" x14ac:dyDescent="0.25">
      <c r="A40" s="79"/>
      <c r="B40" s="76" t="s">
        <v>124</v>
      </c>
      <c r="C40" s="33">
        <v>17</v>
      </c>
      <c r="D40" s="33" t="s">
        <v>22</v>
      </c>
      <c r="E40" s="33"/>
      <c r="F40" s="33">
        <v>97</v>
      </c>
      <c r="G40" s="33">
        <v>2</v>
      </c>
      <c r="H40" s="33">
        <v>5</v>
      </c>
      <c r="I40" s="33">
        <v>8</v>
      </c>
      <c r="J40" s="10"/>
      <c r="K40" s="10"/>
      <c r="L40" s="10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10"/>
    </row>
    <row r="41" spans="1:36" ht="13.5" customHeight="1" x14ac:dyDescent="0.25">
      <c r="A41" s="79"/>
      <c r="B41" s="39"/>
      <c r="C41" s="33"/>
      <c r="D41" s="33"/>
      <c r="E41" s="33"/>
      <c r="F41" s="33"/>
      <c r="G41" s="33"/>
      <c r="H41" s="33"/>
      <c r="I41" s="33"/>
      <c r="J41" s="36"/>
      <c r="K41" s="36"/>
      <c r="L41" s="36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36"/>
    </row>
    <row r="42" spans="1:36" ht="13.5" customHeight="1" x14ac:dyDescent="0.25">
      <c r="A42" s="79"/>
      <c r="B42" s="33"/>
      <c r="C42" s="33"/>
      <c r="D42" s="33"/>
      <c r="E42" s="33"/>
      <c r="F42" s="34"/>
      <c r="G42" s="34"/>
      <c r="H42" s="34"/>
      <c r="I42" s="34"/>
      <c r="J42" s="36"/>
      <c r="K42" s="36"/>
      <c r="L42" s="36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36"/>
    </row>
    <row r="43" spans="1:36" ht="13.5" customHeight="1" x14ac:dyDescent="0.25">
      <c r="A43" s="14"/>
      <c r="B43" s="68"/>
      <c r="C43" s="68"/>
      <c r="D43" s="68"/>
      <c r="E43" s="68"/>
      <c r="F43" s="68">
        <f>SUM(F37:F42)</f>
        <v>502</v>
      </c>
      <c r="G43" s="68">
        <f>SUM(G37:G42)</f>
        <v>26</v>
      </c>
      <c r="H43" s="68">
        <f>SUM(H37:H42)</f>
        <v>23</v>
      </c>
      <c r="I43" s="68">
        <f>SUM(I37:I42)</f>
        <v>34</v>
      </c>
      <c r="J43" s="68"/>
      <c r="K43" s="68"/>
      <c r="L43" s="6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68"/>
    </row>
    <row r="44" spans="1:36" s="18" customFormat="1" ht="13.5" customHeight="1" x14ac:dyDescent="0.25">
      <c r="A44" s="16"/>
      <c r="B44" s="75" t="s">
        <v>221</v>
      </c>
      <c r="C44" s="17"/>
      <c r="D44" s="17" t="s">
        <v>15</v>
      </c>
      <c r="E44" s="17" t="s">
        <v>16</v>
      </c>
      <c r="F44" s="69" t="s">
        <v>202</v>
      </c>
      <c r="G44" s="69" t="s">
        <v>8</v>
      </c>
      <c r="H44" s="69" t="s">
        <v>10</v>
      </c>
      <c r="I44" s="69" t="s">
        <v>203</v>
      </c>
      <c r="J44" s="69"/>
      <c r="K44" s="69"/>
      <c r="L44" s="69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69"/>
    </row>
    <row r="45" spans="1:36" ht="13.5" customHeight="1" x14ac:dyDescent="0.25">
      <c r="A45" s="19"/>
      <c r="B45" s="77" t="s">
        <v>222</v>
      </c>
      <c r="C45" s="21"/>
      <c r="D45" s="21" t="s">
        <v>17</v>
      </c>
      <c r="E45" s="21" t="s">
        <v>18</v>
      </c>
      <c r="F45" s="66">
        <f>SUM(F43,F36,F29,F22,F15)</f>
        <v>2519</v>
      </c>
      <c r="G45" s="66">
        <f>SUM(G43,G36,G29,G22,G15)</f>
        <v>180</v>
      </c>
      <c r="H45" s="66">
        <f>SUM(H43,H36,H29,H22,H15)</f>
        <v>154</v>
      </c>
      <c r="I45" s="66">
        <f>SUM(I43,I36,I29,I22,I15)</f>
        <v>134.14285714285714</v>
      </c>
      <c r="J45" s="66"/>
      <c r="K45" s="66"/>
      <c r="L45" s="66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66"/>
    </row>
    <row r="46" spans="1:36" ht="13.5" customHeight="1" x14ac:dyDescent="0.25">
      <c r="A46" s="19"/>
      <c r="B46" s="19"/>
      <c r="C46" s="19"/>
      <c r="D46" s="19" t="s">
        <v>19</v>
      </c>
      <c r="E46" s="19" t="s">
        <v>20</v>
      </c>
      <c r="F46" s="23"/>
      <c r="G46" s="78" t="s">
        <v>21</v>
      </c>
      <c r="H46" s="78"/>
      <c r="I46" s="78"/>
      <c r="J46" s="67"/>
      <c r="K46" s="67"/>
      <c r="L46" s="67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67"/>
    </row>
    <row r="47" spans="1:36" ht="13.5" customHeight="1" x14ac:dyDescent="0.25">
      <c r="A47" s="24"/>
      <c r="B47" s="24"/>
      <c r="C47" s="24"/>
      <c r="D47" s="19" t="s">
        <v>209</v>
      </c>
      <c r="E47" s="19" t="s">
        <v>212</v>
      </c>
      <c r="F47" s="23"/>
      <c r="G47" s="24">
        <f>G45/(G45+H45+I45)*100</f>
        <v>38.449801647848645</v>
      </c>
      <c r="H47" s="24">
        <f>H45/(G45+H45+I45)*100</f>
        <v>32.895941409826065</v>
      </c>
      <c r="I47" s="24">
        <f>I45/(G45+H45+I45)*100</f>
        <v>28.654256942325301</v>
      </c>
      <c r="J47" s="24"/>
      <c r="K47" s="24"/>
      <c r="L47" s="24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24"/>
    </row>
    <row r="48" spans="1:36" ht="13.5" customHeight="1" x14ac:dyDescent="0.25">
      <c r="A48" s="24"/>
      <c r="B48" s="24"/>
      <c r="C48" s="24"/>
      <c r="D48" s="19" t="s">
        <v>117</v>
      </c>
      <c r="E48" s="19" t="s">
        <v>213</v>
      </c>
      <c r="F48" s="23"/>
      <c r="G48" s="23"/>
      <c r="H48" s="23"/>
      <c r="I48" s="23"/>
      <c r="J48" s="23"/>
      <c r="K48" s="23"/>
      <c r="L48" s="23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23"/>
    </row>
    <row r="49" spans="1:36" ht="13.5" customHeight="1" x14ac:dyDescent="0.25">
      <c r="A49" s="25"/>
      <c r="B49" s="25"/>
      <c r="C49" s="25"/>
      <c r="D49" s="24" t="s">
        <v>22</v>
      </c>
      <c r="E49" s="24" t="s">
        <v>23</v>
      </c>
      <c r="F49" s="25"/>
      <c r="G49" s="25"/>
      <c r="H49" s="25"/>
      <c r="I49" s="25"/>
      <c r="J49" s="25"/>
      <c r="K49" s="25"/>
      <c r="L49" s="25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25"/>
    </row>
    <row r="50" spans="1:36" ht="13.5" customHeight="1" x14ac:dyDescent="0.25">
      <c r="A50" s="25"/>
      <c r="B50" s="25"/>
      <c r="C50" s="25"/>
      <c r="D50" s="24"/>
      <c r="E50" s="24" t="s">
        <v>24</v>
      </c>
      <c r="F50" s="25"/>
      <c r="G50" s="25"/>
      <c r="H50" s="25"/>
      <c r="I50" s="25"/>
      <c r="J50" s="25"/>
      <c r="K50" s="25"/>
      <c r="L50" s="25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25"/>
    </row>
    <row r="51" spans="1:36" ht="13.5" customHeight="1" x14ac:dyDescent="0.25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25"/>
    </row>
    <row r="52" spans="1:36" ht="13.5" customHeight="1" x14ac:dyDescent="0.2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25"/>
    </row>
    <row r="53" spans="1:36" ht="13.5" customHeight="1" x14ac:dyDescent="0.25">
      <c r="A53" s="20"/>
      <c r="B53" s="20"/>
      <c r="C53" s="20"/>
      <c r="D53" s="25"/>
      <c r="E53" s="25"/>
      <c r="F53" s="20"/>
      <c r="G53" s="20"/>
      <c r="H53" s="20"/>
      <c r="I53" s="20"/>
      <c r="J53" s="20"/>
      <c r="K53" s="20"/>
      <c r="L53" s="20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20"/>
    </row>
    <row r="54" spans="1:36" ht="13.5" customHeight="1" x14ac:dyDescent="0.25">
      <c r="A54" s="20"/>
      <c r="B54" s="20"/>
      <c r="C54" s="20"/>
      <c r="D54" s="25"/>
      <c r="E54" s="25"/>
      <c r="F54" s="20"/>
      <c r="G54" s="20"/>
      <c r="H54" s="20"/>
      <c r="I54" s="20"/>
      <c r="J54" s="20"/>
      <c r="K54" s="20"/>
      <c r="L54" s="20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20"/>
    </row>
    <row r="55" spans="1:36" ht="13.5" customHeight="1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20"/>
    </row>
    <row r="56" spans="1:36" ht="13.5" customHeight="1" x14ac:dyDescent="0.25">
      <c r="A56" s="23"/>
      <c r="B56" s="26"/>
      <c r="C56" s="23"/>
      <c r="D56" s="20"/>
      <c r="E56" s="20"/>
      <c r="F56" s="23"/>
      <c r="G56" s="23"/>
      <c r="H56" s="23"/>
      <c r="I56" s="23"/>
      <c r="J56" s="23"/>
      <c r="K56" s="23"/>
      <c r="L56" s="23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23"/>
    </row>
    <row r="57" spans="1:36" ht="13.5" customHeight="1" x14ac:dyDescent="0.25">
      <c r="B57" s="27" t="s">
        <v>25</v>
      </c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</row>
    <row r="58" spans="1:36" ht="13.5" customHeight="1" x14ac:dyDescent="0.25">
      <c r="B58" s="52" t="s">
        <v>55</v>
      </c>
      <c r="C58" s="53"/>
      <c r="D58" s="53"/>
      <c r="E58" s="53"/>
      <c r="F58" s="53"/>
      <c r="G58" s="53"/>
      <c r="H58" s="53"/>
      <c r="I58" s="54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</row>
    <row r="59" spans="1:36" ht="13.5" customHeight="1" x14ac:dyDescent="0.25">
      <c r="B59" s="47" t="s">
        <v>56</v>
      </c>
      <c r="C59" s="48"/>
      <c r="D59" s="48"/>
      <c r="E59" s="48"/>
      <c r="F59" s="48"/>
      <c r="G59" s="48"/>
      <c r="H59" s="48"/>
      <c r="I59" s="49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</row>
    <row r="60" spans="1:36" ht="13.5" customHeight="1" x14ac:dyDescent="0.25">
      <c r="B60" s="47" t="s">
        <v>57</v>
      </c>
      <c r="C60" s="48"/>
      <c r="D60" s="48"/>
      <c r="E60" s="48"/>
      <c r="F60" s="48"/>
      <c r="G60" s="48"/>
      <c r="H60" s="48"/>
      <c r="I60" s="49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</row>
    <row r="61" spans="1:36" ht="13.5" customHeight="1" x14ac:dyDescent="0.25">
      <c r="B61" s="47" t="s">
        <v>59</v>
      </c>
      <c r="C61" s="48"/>
      <c r="D61" s="48"/>
      <c r="E61" s="48"/>
      <c r="F61" s="48"/>
      <c r="G61" s="48"/>
      <c r="H61" s="48"/>
      <c r="I61" s="49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</row>
    <row r="62" spans="1:36" ht="13.5" customHeight="1" x14ac:dyDescent="0.25">
      <c r="B62" s="47"/>
      <c r="C62" s="48"/>
      <c r="D62" s="48"/>
      <c r="E62" s="48"/>
      <c r="F62" s="48"/>
      <c r="G62" s="48"/>
      <c r="H62" s="48"/>
      <c r="I62" s="49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</row>
    <row r="63" spans="1:36" ht="13.5" customHeight="1" x14ac:dyDescent="0.25">
      <c r="B63" s="47"/>
      <c r="C63" s="48"/>
      <c r="D63" s="48"/>
      <c r="E63" s="48"/>
      <c r="F63" s="48"/>
      <c r="G63" s="48"/>
      <c r="H63" s="48"/>
      <c r="I63" s="49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</row>
    <row r="64" spans="1:36" ht="13.5" customHeight="1" x14ac:dyDescent="0.25">
      <c r="B64" s="47"/>
      <c r="C64" s="48"/>
      <c r="D64" s="48"/>
      <c r="E64" s="48"/>
      <c r="F64" s="48"/>
      <c r="G64" s="48"/>
      <c r="H64" s="48"/>
      <c r="I64" s="49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</row>
    <row r="65" spans="2:36" ht="13.5" customHeight="1" x14ac:dyDescent="0.25">
      <c r="B65" s="47"/>
      <c r="C65" s="48"/>
      <c r="D65" s="48"/>
      <c r="E65" s="48"/>
      <c r="F65" s="48"/>
      <c r="G65" s="48"/>
      <c r="H65" s="48"/>
      <c r="I65" s="49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</row>
    <row r="66" spans="2:36" ht="13.5" customHeight="1" x14ac:dyDescent="0.25">
      <c r="B66" s="47"/>
      <c r="C66" s="48"/>
      <c r="D66" s="48"/>
      <c r="E66" s="48"/>
      <c r="F66" s="48"/>
      <c r="G66" s="48"/>
      <c r="H66" s="48"/>
      <c r="I66" s="49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</row>
    <row r="67" spans="2:36" ht="13.5" customHeight="1" x14ac:dyDescent="0.25">
      <c r="B67" s="47"/>
      <c r="C67" s="48"/>
      <c r="D67" s="48"/>
      <c r="E67" s="48"/>
      <c r="F67" s="48"/>
      <c r="G67" s="48"/>
      <c r="H67" s="48"/>
      <c r="I67" s="49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</row>
    <row r="68" spans="2:36" ht="13.5" customHeight="1" x14ac:dyDescent="0.25">
      <c r="B68" s="47"/>
      <c r="C68" s="48"/>
      <c r="D68" s="48"/>
      <c r="E68" s="48"/>
      <c r="F68" s="48"/>
      <c r="G68" s="48"/>
      <c r="H68" s="48"/>
      <c r="I68" s="49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</row>
    <row r="69" spans="2:36" ht="13.5" customHeight="1" x14ac:dyDescent="0.25">
      <c r="B69" s="47"/>
      <c r="C69" s="48"/>
      <c r="D69" s="48"/>
      <c r="E69" s="48"/>
      <c r="F69" s="48"/>
      <c r="G69" s="48"/>
      <c r="H69" s="48"/>
      <c r="I69" s="49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</row>
    <row r="70" spans="2:36" ht="13.5" customHeight="1" x14ac:dyDescent="0.25">
      <c r="B70" s="47"/>
      <c r="C70" s="48"/>
      <c r="D70" s="48"/>
      <c r="E70" s="48"/>
      <c r="F70" s="48"/>
      <c r="G70" s="48"/>
      <c r="H70" s="48"/>
      <c r="I70" s="49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8"/>
      <c r="AJ70" s="48"/>
    </row>
    <row r="71" spans="2:36" ht="13.5" customHeight="1" x14ac:dyDescent="0.25">
      <c r="B71" s="47"/>
      <c r="C71" s="48"/>
      <c r="D71" s="48"/>
      <c r="E71" s="48"/>
      <c r="F71" s="48"/>
      <c r="G71" s="48"/>
      <c r="H71" s="48"/>
      <c r="I71" s="49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48"/>
    </row>
    <row r="72" spans="2:36" ht="13.5" customHeight="1" x14ac:dyDescent="0.25">
      <c r="B72" s="47"/>
      <c r="C72" s="48"/>
      <c r="D72" s="48"/>
      <c r="E72" s="48"/>
      <c r="F72" s="48"/>
      <c r="G72" s="48"/>
      <c r="H72" s="48"/>
      <c r="I72" s="49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8"/>
      <c r="AJ72" s="48"/>
    </row>
    <row r="73" spans="2:36" ht="13.5" customHeight="1" x14ac:dyDescent="0.25">
      <c r="B73" s="47"/>
      <c r="C73" s="48"/>
      <c r="D73" s="48"/>
      <c r="E73" s="48"/>
      <c r="F73" s="48"/>
      <c r="G73" s="48"/>
      <c r="H73" s="48"/>
      <c r="I73" s="49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8"/>
      <c r="AJ73" s="48"/>
    </row>
    <row r="74" spans="2:36" ht="13.5" customHeight="1" x14ac:dyDescent="0.25">
      <c r="B74" s="47"/>
      <c r="C74" s="48"/>
      <c r="D74" s="48"/>
      <c r="E74" s="48"/>
      <c r="F74" s="48"/>
      <c r="G74" s="48"/>
      <c r="H74" s="48"/>
      <c r="I74" s="49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8"/>
    </row>
    <row r="75" spans="2:36" ht="13.5" customHeight="1" x14ac:dyDescent="0.25">
      <c r="B75" s="47"/>
      <c r="C75" s="48"/>
      <c r="D75" s="48"/>
      <c r="E75" s="48"/>
      <c r="F75" s="48"/>
      <c r="G75" s="48"/>
      <c r="H75" s="48"/>
      <c r="I75" s="49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  <c r="AI75" s="48"/>
      <c r="AJ75" s="48"/>
    </row>
    <row r="76" spans="2:36" ht="13.5" customHeight="1" x14ac:dyDescent="0.25">
      <c r="B76" s="47"/>
      <c r="C76" s="48"/>
      <c r="D76" s="48"/>
      <c r="E76" s="48"/>
      <c r="F76" s="48"/>
      <c r="G76" s="48"/>
      <c r="H76" s="48"/>
      <c r="I76" s="49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  <c r="AJ76" s="48"/>
    </row>
    <row r="77" spans="2:36" ht="13.5" customHeight="1" x14ac:dyDescent="0.25">
      <c r="B77" s="47"/>
      <c r="C77" s="48"/>
      <c r="D77" s="48"/>
      <c r="E77" s="48"/>
      <c r="F77" s="48"/>
      <c r="G77" s="48"/>
      <c r="H77" s="48"/>
      <c r="I77" s="49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</row>
    <row r="78" spans="2:36" ht="13.5" customHeight="1" x14ac:dyDescent="0.25">
      <c r="B78" s="47"/>
      <c r="C78" s="48"/>
      <c r="D78" s="48"/>
      <c r="E78" s="48"/>
      <c r="F78" s="48"/>
      <c r="G78" s="48"/>
      <c r="H78" s="48"/>
      <c r="I78" s="49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</row>
    <row r="79" spans="2:36" ht="13.5" customHeight="1" x14ac:dyDescent="0.25">
      <c r="B79" s="47"/>
      <c r="C79" s="48"/>
      <c r="D79" s="48"/>
      <c r="E79" s="48"/>
      <c r="F79" s="48"/>
      <c r="G79" s="48"/>
      <c r="H79" s="48"/>
      <c r="I79" s="49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</row>
    <row r="80" spans="2:36" ht="13.5" customHeight="1" x14ac:dyDescent="0.25">
      <c r="B80" s="47"/>
      <c r="C80" s="48"/>
      <c r="D80" s="48"/>
      <c r="E80" s="48"/>
      <c r="F80" s="48"/>
      <c r="G80" s="48"/>
      <c r="H80" s="48"/>
      <c r="I80" s="49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48"/>
      <c r="AI80" s="48"/>
      <c r="AJ80" s="48"/>
    </row>
    <row r="81" spans="2:36" ht="13.5" customHeight="1" x14ac:dyDescent="0.25">
      <c r="B81" s="47"/>
      <c r="C81" s="48"/>
      <c r="D81" s="48"/>
      <c r="E81" s="48"/>
      <c r="F81" s="48"/>
      <c r="G81" s="48"/>
      <c r="H81" s="48"/>
      <c r="I81" s="49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</row>
    <row r="82" spans="2:36" ht="13.5" customHeight="1" x14ac:dyDescent="0.25">
      <c r="B82" s="47"/>
      <c r="C82" s="48"/>
      <c r="D82" s="48"/>
      <c r="E82" s="48"/>
      <c r="F82" s="48"/>
      <c r="G82" s="48"/>
      <c r="H82" s="48"/>
      <c r="I82" s="49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</row>
    <row r="83" spans="2:36" ht="13.5" customHeight="1" x14ac:dyDescent="0.25">
      <c r="B83" s="55"/>
      <c r="C83" s="56"/>
      <c r="D83" s="56"/>
      <c r="E83" s="56"/>
      <c r="F83" s="56"/>
      <c r="G83" s="56"/>
      <c r="H83" s="56"/>
      <c r="I83" s="57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</row>
    <row r="84" spans="2:36" ht="13.5" customHeight="1" x14ac:dyDescent="0.25"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  <c r="AJ84" s="58"/>
    </row>
    <row r="85" spans="2:36" ht="13.5" customHeight="1" x14ac:dyDescent="0.25">
      <c r="B85" s="30" t="s">
        <v>26</v>
      </c>
      <c r="C85" s="59"/>
      <c r="D85" s="60"/>
      <c r="E85" s="60"/>
      <c r="F85" s="60"/>
      <c r="G85" s="60"/>
      <c r="H85" s="60"/>
      <c r="I85" s="60"/>
      <c r="J85" s="72"/>
      <c r="K85" s="72"/>
      <c r="L85" s="72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8"/>
      <c r="AJ85" s="72"/>
    </row>
    <row r="86" spans="2:36" ht="13.5" customHeight="1" x14ac:dyDescent="0.25">
      <c r="B86" s="52"/>
      <c r="C86" s="53"/>
      <c r="D86" s="53"/>
      <c r="E86" s="53"/>
      <c r="F86" s="53"/>
      <c r="G86" s="53"/>
      <c r="H86" s="53"/>
      <c r="I86" s="54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8"/>
      <c r="AJ86" s="48"/>
    </row>
    <row r="87" spans="2:36" ht="13.5" customHeight="1" x14ac:dyDescent="0.25">
      <c r="B87" s="47"/>
      <c r="C87" s="48"/>
      <c r="D87" s="48"/>
      <c r="E87" s="48"/>
      <c r="F87" s="48"/>
      <c r="G87" s="48"/>
      <c r="H87" s="48"/>
      <c r="I87" s="49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8"/>
      <c r="AJ87" s="48"/>
    </row>
    <row r="88" spans="2:36" ht="13.5" customHeight="1" x14ac:dyDescent="0.25">
      <c r="B88" s="47"/>
      <c r="C88" s="48"/>
      <c r="D88" s="48"/>
      <c r="E88" s="48"/>
      <c r="F88" s="48"/>
      <c r="G88" s="48"/>
      <c r="H88" s="48"/>
      <c r="I88" s="49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8"/>
      <c r="AJ88" s="48"/>
    </row>
    <row r="89" spans="2:36" ht="13.5" customHeight="1" x14ac:dyDescent="0.25">
      <c r="B89" s="47"/>
      <c r="C89" s="48"/>
      <c r="D89" s="48"/>
      <c r="E89" s="48"/>
      <c r="F89" s="48"/>
      <c r="G89" s="48"/>
      <c r="H89" s="48"/>
      <c r="I89" s="49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</row>
    <row r="90" spans="2:36" ht="13.5" customHeight="1" x14ac:dyDescent="0.25">
      <c r="B90" s="47"/>
      <c r="C90" s="48"/>
      <c r="D90" s="48"/>
      <c r="E90" s="48"/>
      <c r="F90" s="48"/>
      <c r="G90" s="48"/>
      <c r="H90" s="48"/>
      <c r="I90" s="49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</row>
    <row r="91" spans="2:36" ht="13.5" customHeight="1" x14ac:dyDescent="0.25">
      <c r="B91" s="47"/>
      <c r="C91" s="48"/>
      <c r="D91" s="48"/>
      <c r="E91" s="48"/>
      <c r="F91" s="48"/>
      <c r="G91" s="48"/>
      <c r="H91" s="48"/>
      <c r="I91" s="49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</row>
    <row r="92" spans="2:36" ht="13.5" customHeight="1" x14ac:dyDescent="0.25">
      <c r="B92" s="47"/>
      <c r="C92" s="48"/>
      <c r="D92" s="48"/>
      <c r="E92" s="48"/>
      <c r="F92" s="48"/>
      <c r="G92" s="48"/>
      <c r="H92" s="48"/>
      <c r="I92" s="49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</row>
    <row r="93" spans="2:36" ht="13.5" customHeight="1" x14ac:dyDescent="0.25">
      <c r="B93" s="47"/>
      <c r="C93" s="48"/>
      <c r="D93" s="48"/>
      <c r="E93" s="48"/>
      <c r="F93" s="48"/>
      <c r="G93" s="48"/>
      <c r="H93" s="48"/>
      <c r="I93" s="49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8"/>
    </row>
    <row r="94" spans="2:36" ht="13.5" customHeight="1" x14ac:dyDescent="0.25">
      <c r="B94" s="47"/>
      <c r="C94" s="48"/>
      <c r="D94" s="48"/>
      <c r="E94" s="48"/>
      <c r="F94" s="48"/>
      <c r="G94" s="48"/>
      <c r="H94" s="48"/>
      <c r="I94" s="49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</row>
    <row r="95" spans="2:36" ht="13.5" customHeight="1" x14ac:dyDescent="0.25">
      <c r="B95" s="47"/>
      <c r="C95" s="48"/>
      <c r="D95" s="48"/>
      <c r="E95" s="48"/>
      <c r="F95" s="48"/>
      <c r="G95" s="48"/>
      <c r="H95" s="48"/>
      <c r="I95" s="49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8"/>
      <c r="AJ95" s="48"/>
    </row>
    <row r="96" spans="2:36" ht="13.5" customHeight="1" x14ac:dyDescent="0.25">
      <c r="B96" s="47"/>
      <c r="C96" s="48"/>
      <c r="D96" s="48"/>
      <c r="E96" s="48"/>
      <c r="F96" s="48"/>
      <c r="G96" s="48"/>
      <c r="H96" s="48"/>
      <c r="I96" s="49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</row>
    <row r="97" spans="2:36" ht="13.5" customHeight="1" x14ac:dyDescent="0.25">
      <c r="B97" s="47"/>
      <c r="C97" s="48"/>
      <c r="D97" s="48"/>
      <c r="E97" s="48"/>
      <c r="F97" s="48"/>
      <c r="G97" s="48"/>
      <c r="H97" s="48"/>
      <c r="I97" s="49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48"/>
    </row>
    <row r="98" spans="2:36" ht="13.5" customHeight="1" x14ac:dyDescent="0.25">
      <c r="B98" s="47"/>
      <c r="C98" s="48"/>
      <c r="D98" s="48"/>
      <c r="E98" s="48"/>
      <c r="F98" s="48"/>
      <c r="G98" s="48"/>
      <c r="H98" s="48"/>
      <c r="I98" s="49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</row>
    <row r="99" spans="2:36" ht="13.5" customHeight="1" x14ac:dyDescent="0.25">
      <c r="B99" s="55"/>
      <c r="C99" s="56"/>
      <c r="D99" s="56"/>
      <c r="E99" s="56"/>
      <c r="F99" s="56"/>
      <c r="G99" s="56"/>
      <c r="H99" s="56"/>
      <c r="I99" s="57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  <c r="AI99" s="48"/>
      <c r="AJ99" s="48"/>
    </row>
    <row r="100" spans="2:36" ht="13.5" customHeight="1" x14ac:dyDescent="0.25">
      <c r="B100" s="31"/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61"/>
    </row>
    <row r="101" spans="2:36" ht="13.5" customHeight="1" x14ac:dyDescent="0.25">
      <c r="B101" s="31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61"/>
    </row>
    <row r="102" spans="2:36" ht="13.5" customHeight="1" x14ac:dyDescent="0.25">
      <c r="B102" s="32"/>
      <c r="C102" s="61"/>
      <c r="D102" s="61"/>
      <c r="E102" s="61"/>
      <c r="F102" s="61"/>
      <c r="G102" s="61"/>
      <c r="H102" s="61"/>
      <c r="I102" s="61"/>
      <c r="J102" s="61"/>
      <c r="K102" s="61"/>
      <c r="L102" s="61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8"/>
      <c r="AJ102" s="61"/>
    </row>
    <row r="103" spans="2:36" ht="13.5" customHeight="1" x14ac:dyDescent="0.25">
      <c r="B103" s="31"/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61"/>
    </row>
    <row r="104" spans="2:36" ht="13.5" customHeight="1" x14ac:dyDescent="0.25">
      <c r="B104" s="32"/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61"/>
    </row>
    <row r="105" spans="2:36" ht="13.5" customHeight="1" x14ac:dyDescent="0.25">
      <c r="B105" s="31"/>
      <c r="C105" s="61"/>
      <c r="D105" s="61"/>
      <c r="E105" s="61"/>
      <c r="F105" s="61"/>
      <c r="G105" s="61"/>
      <c r="H105" s="61"/>
      <c r="I105" s="61"/>
      <c r="J105" s="61"/>
      <c r="K105" s="61"/>
      <c r="L105" s="61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61"/>
    </row>
    <row r="106" spans="2:36" ht="13.5" customHeight="1" x14ac:dyDescent="0.25">
      <c r="B106" s="31"/>
      <c r="C106" s="61"/>
      <c r="D106" s="61"/>
      <c r="E106" s="61"/>
      <c r="F106" s="61"/>
      <c r="G106" s="61"/>
      <c r="H106" s="61"/>
      <c r="I106" s="61"/>
      <c r="J106" s="61"/>
      <c r="K106" s="61"/>
      <c r="L106" s="61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48"/>
      <c r="AI106" s="48"/>
      <c r="AJ106" s="61"/>
    </row>
    <row r="107" spans="2:36" ht="13.5" customHeight="1" x14ac:dyDescent="0.25">
      <c r="E107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8"/>
    </row>
    <row r="108" spans="2:36" ht="13.5" customHeight="1" x14ac:dyDescent="0.25">
      <c r="E10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48"/>
      <c r="AC108" s="48"/>
      <c r="AD108" s="48"/>
      <c r="AE108" s="48"/>
      <c r="AF108" s="48"/>
      <c r="AG108" s="48"/>
      <c r="AH108" s="48"/>
      <c r="AI108" s="48"/>
    </row>
    <row r="109" spans="2:36" ht="13.5" customHeight="1" x14ac:dyDescent="0.25">
      <c r="E109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  <c r="AG109" s="48"/>
      <c r="AH109" s="48"/>
      <c r="AI109" s="48"/>
    </row>
    <row r="110" spans="2:36" ht="13.5" customHeight="1" x14ac:dyDescent="0.25">
      <c r="E110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48"/>
      <c r="AH110" s="48"/>
      <c r="AI110" s="48"/>
    </row>
    <row r="111" spans="2:36" ht="13.5" customHeight="1" x14ac:dyDescent="0.25">
      <c r="E111"/>
      <c r="Q111"/>
      <c r="R111"/>
    </row>
    <row r="112" spans="2:36" ht="13.5" customHeight="1" x14ac:dyDescent="0.25">
      <c r="E112"/>
      <c r="Q112"/>
      <c r="R112"/>
    </row>
    <row r="113" spans="5:18" ht="13.5" customHeight="1" x14ac:dyDescent="0.25">
      <c r="E113"/>
      <c r="Q113"/>
      <c r="R113"/>
    </row>
    <row r="114" spans="5:18" ht="13.5" customHeight="1" x14ac:dyDescent="0.25">
      <c r="E114"/>
    </row>
    <row r="115" spans="5:18" ht="13.5" customHeight="1" x14ac:dyDescent="0.25">
      <c r="E115"/>
    </row>
    <row r="116" spans="5:18" ht="13.5" customHeight="1" x14ac:dyDescent="0.25">
      <c r="E116"/>
    </row>
    <row r="117" spans="5:18" ht="13.5" customHeight="1" x14ac:dyDescent="0.25">
      <c r="E117"/>
    </row>
    <row r="118" spans="5:18" ht="13.5" customHeight="1" x14ac:dyDescent="0.25">
      <c r="E118"/>
    </row>
    <row r="119" spans="5:18" ht="13.5" customHeight="1" x14ac:dyDescent="0.25">
      <c r="E119"/>
    </row>
    <row r="120" spans="5:18" ht="13.5" customHeight="1" x14ac:dyDescent="0.25">
      <c r="E120"/>
    </row>
    <row r="121" spans="5:18" ht="13.5" customHeight="1" x14ac:dyDescent="0.25">
      <c r="E121"/>
    </row>
    <row r="122" spans="5:18" ht="13.5" customHeight="1" x14ac:dyDescent="0.25">
      <c r="E122"/>
    </row>
    <row r="123" spans="5:18" ht="13.5" customHeight="1" x14ac:dyDescent="0.25">
      <c r="E123"/>
    </row>
    <row r="124" spans="5:18" ht="13.5" customHeight="1" x14ac:dyDescent="0.25">
      <c r="E124"/>
    </row>
    <row r="125" spans="5:18" ht="13.5" customHeight="1" x14ac:dyDescent="0.25">
      <c r="E125"/>
    </row>
    <row r="126" spans="5:18" ht="13.5" customHeight="1" x14ac:dyDescent="0.25">
      <c r="E126"/>
    </row>
    <row r="127" spans="5:18" ht="13.5" customHeight="1" x14ac:dyDescent="0.25">
      <c r="E127"/>
    </row>
    <row r="128" spans="5:18" ht="13.5" customHeight="1" x14ac:dyDescent="0.25">
      <c r="E128"/>
    </row>
    <row r="129" spans="5:5" ht="13.5" customHeight="1" x14ac:dyDescent="0.25">
      <c r="E129"/>
    </row>
    <row r="130" spans="5:5" ht="13.5" customHeight="1" x14ac:dyDescent="0.25">
      <c r="E130"/>
    </row>
    <row r="131" spans="5:5" ht="13.5" customHeight="1" x14ac:dyDescent="0.25">
      <c r="E131"/>
    </row>
    <row r="132" spans="5:5" ht="13.5" customHeight="1" x14ac:dyDescent="0.25">
      <c r="E132"/>
    </row>
    <row r="133" spans="5:5" ht="13.5" customHeight="1" x14ac:dyDescent="0.25">
      <c r="E133"/>
    </row>
    <row r="134" spans="5:5" ht="13.5" customHeight="1" x14ac:dyDescent="0.25">
      <c r="E134"/>
    </row>
    <row r="135" spans="5:5" ht="13.5" customHeight="1" x14ac:dyDescent="0.25">
      <c r="E135"/>
    </row>
    <row r="136" spans="5:5" ht="13.5" customHeight="1" x14ac:dyDescent="0.25">
      <c r="E136"/>
    </row>
    <row r="137" spans="5:5" ht="13.5" customHeight="1" x14ac:dyDescent="0.25">
      <c r="E137"/>
    </row>
    <row r="138" spans="5:5" ht="13.5" customHeight="1" x14ac:dyDescent="0.25">
      <c r="E138"/>
    </row>
    <row r="139" spans="5:5" ht="13.5" customHeight="1" x14ac:dyDescent="0.25">
      <c r="E139"/>
    </row>
    <row r="140" spans="5:5" ht="13.5" customHeight="1" x14ac:dyDescent="0.25">
      <c r="E140"/>
    </row>
    <row r="141" spans="5:5" ht="13.5" customHeight="1" x14ac:dyDescent="0.25">
      <c r="E141"/>
    </row>
    <row r="142" spans="5:5" ht="13.5" customHeight="1" x14ac:dyDescent="0.25">
      <c r="E142"/>
    </row>
    <row r="143" spans="5:5" ht="13.5" customHeight="1" x14ac:dyDescent="0.25">
      <c r="E143"/>
    </row>
    <row r="144" spans="5:5" ht="13.5" customHeight="1" x14ac:dyDescent="0.25">
      <c r="E144"/>
    </row>
    <row r="145" spans="5:5" ht="13.5" customHeight="1" x14ac:dyDescent="0.25">
      <c r="E145"/>
    </row>
    <row r="146" spans="5:5" ht="13.5" customHeight="1" x14ac:dyDescent="0.25">
      <c r="E146"/>
    </row>
    <row r="147" spans="5:5" ht="13.5" customHeight="1" x14ac:dyDescent="0.25">
      <c r="E147"/>
    </row>
    <row r="148" spans="5:5" ht="13.5" customHeight="1" x14ac:dyDescent="0.25">
      <c r="E148"/>
    </row>
    <row r="149" spans="5:5" ht="13.5" customHeight="1" x14ac:dyDescent="0.25">
      <c r="E149"/>
    </row>
    <row r="150" spans="5:5" ht="13.5" customHeight="1" x14ac:dyDescent="0.25">
      <c r="E150"/>
    </row>
    <row r="151" spans="5:5" ht="13.5" customHeight="1" x14ac:dyDescent="0.25">
      <c r="E151"/>
    </row>
    <row r="152" spans="5:5" ht="13.5" customHeight="1" x14ac:dyDescent="0.25">
      <c r="E152"/>
    </row>
    <row r="153" spans="5:5" ht="13.5" customHeight="1" x14ac:dyDescent="0.25">
      <c r="E153"/>
    </row>
    <row r="154" spans="5:5" ht="13.5" customHeight="1" x14ac:dyDescent="0.25">
      <c r="E154"/>
    </row>
    <row r="155" spans="5:5" ht="13.5" customHeight="1" x14ac:dyDescent="0.25">
      <c r="E155"/>
    </row>
    <row r="156" spans="5:5" ht="13.5" customHeight="1" x14ac:dyDescent="0.25">
      <c r="E156"/>
    </row>
    <row r="157" spans="5:5" ht="13.5" customHeight="1" x14ac:dyDescent="0.25">
      <c r="E157"/>
    </row>
    <row r="158" spans="5:5" ht="13.5" customHeight="1" x14ac:dyDescent="0.25">
      <c r="E158"/>
    </row>
    <row r="159" spans="5:5" ht="13.5" customHeight="1" x14ac:dyDescent="0.25">
      <c r="E159"/>
    </row>
    <row r="160" spans="5:5" ht="13.5" customHeight="1" x14ac:dyDescent="0.25">
      <c r="E160"/>
    </row>
    <row r="161" spans="5:5" ht="13.5" customHeight="1" x14ac:dyDescent="0.25">
      <c r="E161"/>
    </row>
    <row r="162" spans="5:5" ht="13.5" customHeight="1" x14ac:dyDescent="0.25">
      <c r="E162"/>
    </row>
    <row r="163" spans="5:5" ht="13.5" customHeight="1" x14ac:dyDescent="0.25">
      <c r="E163"/>
    </row>
    <row r="164" spans="5:5" ht="13.5" customHeight="1" x14ac:dyDescent="0.25">
      <c r="E164"/>
    </row>
    <row r="165" spans="5:5" ht="13.5" customHeight="1" x14ac:dyDescent="0.25">
      <c r="E165"/>
    </row>
    <row r="166" spans="5:5" ht="13.5" customHeight="1" x14ac:dyDescent="0.25">
      <c r="E166"/>
    </row>
    <row r="167" spans="5:5" ht="13.5" customHeight="1" x14ac:dyDescent="0.25">
      <c r="E167"/>
    </row>
    <row r="168" spans="5:5" ht="13.5" customHeight="1" x14ac:dyDescent="0.25">
      <c r="E168"/>
    </row>
    <row r="169" spans="5:5" ht="13.5" customHeight="1" x14ac:dyDescent="0.25">
      <c r="E169"/>
    </row>
    <row r="170" spans="5:5" ht="13.5" customHeight="1" x14ac:dyDescent="0.25">
      <c r="E170"/>
    </row>
    <row r="171" spans="5:5" ht="13.5" customHeight="1" x14ac:dyDescent="0.25">
      <c r="E171"/>
    </row>
    <row r="172" spans="5:5" ht="13.5" customHeight="1" x14ac:dyDescent="0.25">
      <c r="E172"/>
    </row>
    <row r="173" spans="5:5" ht="13.5" customHeight="1" x14ac:dyDescent="0.25">
      <c r="E173"/>
    </row>
    <row r="174" spans="5:5" ht="13.5" customHeight="1" x14ac:dyDescent="0.25">
      <c r="E174"/>
    </row>
    <row r="175" spans="5:5" ht="13.5" customHeight="1" x14ac:dyDescent="0.25">
      <c r="E175"/>
    </row>
    <row r="176" spans="5:5" ht="13.5" customHeight="1" x14ac:dyDescent="0.25">
      <c r="E176"/>
    </row>
    <row r="177" spans="5:5" ht="13.5" customHeight="1" x14ac:dyDescent="0.25">
      <c r="E177"/>
    </row>
    <row r="178" spans="5:5" ht="13.5" customHeight="1" x14ac:dyDescent="0.25">
      <c r="E178"/>
    </row>
    <row r="179" spans="5:5" ht="13.5" customHeight="1" x14ac:dyDescent="0.25">
      <c r="E179"/>
    </row>
    <row r="180" spans="5:5" ht="13.5" customHeight="1" x14ac:dyDescent="0.25">
      <c r="E180"/>
    </row>
    <row r="181" spans="5:5" ht="13.5" customHeight="1" x14ac:dyDescent="0.25">
      <c r="E181"/>
    </row>
    <row r="182" spans="5:5" ht="13.5" customHeight="1" x14ac:dyDescent="0.25">
      <c r="E182"/>
    </row>
    <row r="183" spans="5:5" ht="13.5" customHeight="1" x14ac:dyDescent="0.25">
      <c r="E183"/>
    </row>
    <row r="184" spans="5:5" ht="13.5" customHeight="1" x14ac:dyDescent="0.25">
      <c r="E184"/>
    </row>
    <row r="185" spans="5:5" ht="13.5" customHeight="1" x14ac:dyDescent="0.25">
      <c r="E185"/>
    </row>
    <row r="186" spans="5:5" ht="13.5" customHeight="1" x14ac:dyDescent="0.25">
      <c r="E186"/>
    </row>
    <row r="187" spans="5:5" ht="13.5" customHeight="1" x14ac:dyDescent="0.25">
      <c r="E187"/>
    </row>
    <row r="188" spans="5:5" ht="13.5" customHeight="1" x14ac:dyDescent="0.25">
      <c r="E188"/>
    </row>
    <row r="189" spans="5:5" ht="13.5" customHeight="1" x14ac:dyDescent="0.25">
      <c r="E189"/>
    </row>
    <row r="190" spans="5:5" ht="13.5" customHeight="1" x14ac:dyDescent="0.25">
      <c r="E190"/>
    </row>
    <row r="191" spans="5:5" ht="13.5" customHeight="1" x14ac:dyDescent="0.25">
      <c r="E191"/>
    </row>
    <row r="192" spans="5:5" ht="13.5" customHeight="1" x14ac:dyDescent="0.25">
      <c r="E192"/>
    </row>
    <row r="193" spans="5:5" ht="13.5" customHeight="1" x14ac:dyDescent="0.25">
      <c r="E193"/>
    </row>
    <row r="194" spans="5:5" ht="13.5" customHeight="1" x14ac:dyDescent="0.25">
      <c r="E194"/>
    </row>
    <row r="195" spans="5:5" ht="13.5" customHeight="1" x14ac:dyDescent="0.25">
      <c r="E195"/>
    </row>
    <row r="196" spans="5:5" ht="13.5" customHeight="1" x14ac:dyDescent="0.25">
      <c r="E196"/>
    </row>
    <row r="197" spans="5:5" ht="13.5" customHeight="1" x14ac:dyDescent="0.25">
      <c r="E197"/>
    </row>
    <row r="198" spans="5:5" ht="13.5" customHeight="1" x14ac:dyDescent="0.25">
      <c r="E198"/>
    </row>
    <row r="199" spans="5:5" ht="13.5" customHeight="1" x14ac:dyDescent="0.25">
      <c r="E199"/>
    </row>
    <row r="200" spans="5:5" ht="13.5" customHeight="1" x14ac:dyDescent="0.25">
      <c r="E200"/>
    </row>
    <row r="201" spans="5:5" ht="13.5" customHeight="1" x14ac:dyDescent="0.25">
      <c r="E201"/>
    </row>
    <row r="202" spans="5:5" ht="13.5" customHeight="1" x14ac:dyDescent="0.25">
      <c r="E202"/>
    </row>
    <row r="203" spans="5:5" ht="13.5" customHeight="1" x14ac:dyDescent="0.25">
      <c r="E203"/>
    </row>
    <row r="204" spans="5:5" ht="13.5" customHeight="1" x14ac:dyDescent="0.25">
      <c r="E204"/>
    </row>
    <row r="205" spans="5:5" ht="13.5" customHeight="1" x14ac:dyDescent="0.25">
      <c r="E205"/>
    </row>
    <row r="206" spans="5:5" ht="13.5" customHeight="1" x14ac:dyDescent="0.25">
      <c r="E206"/>
    </row>
    <row r="207" spans="5:5" ht="13.5" customHeight="1" x14ac:dyDescent="0.25">
      <c r="E207"/>
    </row>
    <row r="208" spans="5:5" ht="13.5" customHeight="1" x14ac:dyDescent="0.25">
      <c r="E208"/>
    </row>
    <row r="209" spans="5:5" ht="13.5" customHeight="1" x14ac:dyDescent="0.25">
      <c r="E209"/>
    </row>
    <row r="210" spans="5:5" ht="13.5" customHeight="1" x14ac:dyDescent="0.25">
      <c r="E210"/>
    </row>
    <row r="211" spans="5:5" ht="13.5" customHeight="1" x14ac:dyDescent="0.25">
      <c r="E211"/>
    </row>
    <row r="212" spans="5:5" ht="13.5" customHeight="1" x14ac:dyDescent="0.25">
      <c r="E212"/>
    </row>
    <row r="213" spans="5:5" ht="13.5" customHeight="1" x14ac:dyDescent="0.25">
      <c r="E213"/>
    </row>
    <row r="214" spans="5:5" ht="13.5" customHeight="1" x14ac:dyDescent="0.25">
      <c r="E214"/>
    </row>
    <row r="215" spans="5:5" ht="13.5" customHeight="1" x14ac:dyDescent="0.25">
      <c r="E215"/>
    </row>
    <row r="216" spans="5:5" ht="13.5" customHeight="1" x14ac:dyDescent="0.25">
      <c r="E216"/>
    </row>
    <row r="217" spans="5:5" ht="13.5" customHeight="1" x14ac:dyDescent="0.25">
      <c r="E217"/>
    </row>
    <row r="218" spans="5:5" ht="13.5" customHeight="1" x14ac:dyDescent="0.25">
      <c r="E218"/>
    </row>
    <row r="219" spans="5:5" ht="13.5" customHeight="1" x14ac:dyDescent="0.25">
      <c r="E219"/>
    </row>
    <row r="220" spans="5:5" ht="13.5" customHeight="1" x14ac:dyDescent="0.25">
      <c r="E220"/>
    </row>
    <row r="221" spans="5:5" ht="13.5" customHeight="1" x14ac:dyDescent="0.25">
      <c r="E221"/>
    </row>
    <row r="222" spans="5:5" ht="13.5" customHeight="1" x14ac:dyDescent="0.25">
      <c r="E222"/>
    </row>
    <row r="223" spans="5:5" ht="13.5" customHeight="1" x14ac:dyDescent="0.25">
      <c r="E223"/>
    </row>
    <row r="224" spans="5:5" ht="13.5" customHeight="1" x14ac:dyDescent="0.25">
      <c r="E224"/>
    </row>
    <row r="225" spans="5:5" ht="13.5" customHeight="1" x14ac:dyDescent="0.25">
      <c r="E225"/>
    </row>
    <row r="226" spans="5:5" ht="13.5" customHeight="1" x14ac:dyDescent="0.25">
      <c r="E226"/>
    </row>
    <row r="227" spans="5:5" ht="13.5" customHeight="1" x14ac:dyDescent="0.25">
      <c r="E227"/>
    </row>
    <row r="228" spans="5:5" ht="13.5" customHeight="1" x14ac:dyDescent="0.25">
      <c r="E228"/>
    </row>
    <row r="229" spans="5:5" ht="13.5" customHeight="1" x14ac:dyDescent="0.25">
      <c r="E229"/>
    </row>
    <row r="230" spans="5:5" ht="13.5" customHeight="1" x14ac:dyDescent="0.25">
      <c r="E230"/>
    </row>
    <row r="231" spans="5:5" ht="13.5" customHeight="1" x14ac:dyDescent="0.25">
      <c r="E231"/>
    </row>
    <row r="232" spans="5:5" ht="13.5" customHeight="1" x14ac:dyDescent="0.25">
      <c r="E232"/>
    </row>
    <row r="233" spans="5:5" ht="13.5" customHeight="1" x14ac:dyDescent="0.25">
      <c r="E233"/>
    </row>
    <row r="234" spans="5:5" ht="13.5" customHeight="1" x14ac:dyDescent="0.25">
      <c r="E234"/>
    </row>
    <row r="235" spans="5:5" ht="13.5" customHeight="1" x14ac:dyDescent="0.25">
      <c r="E235"/>
    </row>
    <row r="236" spans="5:5" ht="13.5" customHeight="1" x14ac:dyDescent="0.25">
      <c r="E236"/>
    </row>
    <row r="237" spans="5:5" ht="13.5" customHeight="1" x14ac:dyDescent="0.25">
      <c r="E237"/>
    </row>
    <row r="238" spans="5:5" ht="13.5" customHeight="1" x14ac:dyDescent="0.25">
      <c r="E238"/>
    </row>
    <row r="239" spans="5:5" ht="13.5" customHeight="1" x14ac:dyDescent="0.25">
      <c r="E239"/>
    </row>
    <row r="240" spans="5:5" ht="13.5" customHeight="1" x14ac:dyDescent="0.25">
      <c r="E240"/>
    </row>
    <row r="241" spans="5:5" ht="13.5" customHeight="1" x14ac:dyDescent="0.25">
      <c r="E241"/>
    </row>
    <row r="242" spans="5:5" ht="13.5" customHeight="1" x14ac:dyDescent="0.25">
      <c r="E242"/>
    </row>
    <row r="243" spans="5:5" ht="13.5" customHeight="1" x14ac:dyDescent="0.25">
      <c r="E243"/>
    </row>
    <row r="244" spans="5:5" ht="13.5" customHeight="1" x14ac:dyDescent="0.25">
      <c r="E244"/>
    </row>
    <row r="245" spans="5:5" ht="13.5" customHeight="1" x14ac:dyDescent="0.25">
      <c r="E245"/>
    </row>
    <row r="246" spans="5:5" ht="13.5" customHeight="1" x14ac:dyDescent="0.25">
      <c r="E246"/>
    </row>
    <row r="247" spans="5:5" ht="13.5" customHeight="1" x14ac:dyDescent="0.25">
      <c r="E247"/>
    </row>
    <row r="248" spans="5:5" ht="13.5" customHeight="1" x14ac:dyDescent="0.25">
      <c r="E248"/>
    </row>
    <row r="249" spans="5:5" ht="13.5" customHeight="1" x14ac:dyDescent="0.25">
      <c r="E249"/>
    </row>
    <row r="250" spans="5:5" ht="13.5" customHeight="1" x14ac:dyDescent="0.25">
      <c r="E250"/>
    </row>
    <row r="251" spans="5:5" ht="13.5" customHeight="1" x14ac:dyDescent="0.25">
      <c r="E251"/>
    </row>
    <row r="252" spans="5:5" ht="13.5" customHeight="1" x14ac:dyDescent="0.25">
      <c r="E252"/>
    </row>
    <row r="253" spans="5:5" ht="13.5" customHeight="1" x14ac:dyDescent="0.25">
      <c r="E253"/>
    </row>
    <row r="254" spans="5:5" ht="13.5" customHeight="1" x14ac:dyDescent="0.25">
      <c r="E254"/>
    </row>
    <row r="255" spans="5:5" ht="13.5" customHeight="1" x14ac:dyDescent="0.25">
      <c r="E255"/>
    </row>
    <row r="256" spans="5:5" ht="13.5" customHeight="1" x14ac:dyDescent="0.25">
      <c r="E256"/>
    </row>
    <row r="257" spans="5:5" ht="13.5" customHeight="1" x14ac:dyDescent="0.25">
      <c r="E257"/>
    </row>
    <row r="258" spans="5:5" ht="13.5" customHeight="1" x14ac:dyDescent="0.25">
      <c r="E258"/>
    </row>
    <row r="259" spans="5:5" ht="13.5" customHeight="1" x14ac:dyDescent="0.25">
      <c r="E259"/>
    </row>
    <row r="260" spans="5:5" ht="13.5" customHeight="1" x14ac:dyDescent="0.25">
      <c r="E260"/>
    </row>
    <row r="261" spans="5:5" ht="13.5" customHeight="1" x14ac:dyDescent="0.25">
      <c r="E261"/>
    </row>
    <row r="262" spans="5:5" ht="13.5" customHeight="1" x14ac:dyDescent="0.25">
      <c r="E262"/>
    </row>
    <row r="263" spans="5:5" ht="13.5" customHeight="1" x14ac:dyDescent="0.25">
      <c r="E263"/>
    </row>
    <row r="264" spans="5:5" ht="13.5" customHeight="1" x14ac:dyDescent="0.25">
      <c r="E264"/>
    </row>
    <row r="265" spans="5:5" ht="13.5" customHeight="1" x14ac:dyDescent="0.25">
      <c r="E265"/>
    </row>
    <row r="266" spans="5:5" ht="13.5" customHeight="1" x14ac:dyDescent="0.25">
      <c r="E266"/>
    </row>
    <row r="267" spans="5:5" ht="13.5" customHeight="1" x14ac:dyDescent="0.25">
      <c r="E267"/>
    </row>
    <row r="268" spans="5:5" ht="13.5" customHeight="1" x14ac:dyDescent="0.25">
      <c r="E268"/>
    </row>
    <row r="269" spans="5:5" ht="13.5" customHeight="1" x14ac:dyDescent="0.25">
      <c r="E269"/>
    </row>
    <row r="270" spans="5:5" ht="13.5" customHeight="1" x14ac:dyDescent="0.25">
      <c r="E270"/>
    </row>
    <row r="271" spans="5:5" ht="13.5" customHeight="1" x14ac:dyDescent="0.25">
      <c r="E271"/>
    </row>
    <row r="272" spans="5:5" ht="13.5" customHeight="1" x14ac:dyDescent="0.25">
      <c r="E272"/>
    </row>
    <row r="273" spans="5:5" ht="13.5" customHeight="1" x14ac:dyDescent="0.25">
      <c r="E273"/>
    </row>
    <row r="274" spans="5:5" ht="13.5" customHeight="1" x14ac:dyDescent="0.25">
      <c r="E274"/>
    </row>
    <row r="275" spans="5:5" ht="13.5" customHeight="1" x14ac:dyDescent="0.25">
      <c r="E275"/>
    </row>
    <row r="276" spans="5:5" ht="13.5" customHeight="1" x14ac:dyDescent="0.25">
      <c r="E276"/>
    </row>
    <row r="277" spans="5:5" ht="13.5" customHeight="1" x14ac:dyDescent="0.25">
      <c r="E277"/>
    </row>
    <row r="278" spans="5:5" ht="13.5" customHeight="1" x14ac:dyDescent="0.25">
      <c r="E278"/>
    </row>
    <row r="279" spans="5:5" ht="13.5" customHeight="1" x14ac:dyDescent="0.25">
      <c r="E279"/>
    </row>
    <row r="280" spans="5:5" ht="13.5" customHeight="1" x14ac:dyDescent="0.25">
      <c r="E280"/>
    </row>
    <row r="281" spans="5:5" ht="13.5" customHeight="1" x14ac:dyDescent="0.25">
      <c r="E281"/>
    </row>
    <row r="282" spans="5:5" ht="13.5" customHeight="1" x14ac:dyDescent="0.25">
      <c r="E282"/>
    </row>
    <row r="283" spans="5:5" ht="13.5" customHeight="1" x14ac:dyDescent="0.25">
      <c r="E283"/>
    </row>
    <row r="284" spans="5:5" ht="13.5" customHeight="1" x14ac:dyDescent="0.25">
      <c r="E284"/>
    </row>
    <row r="285" spans="5:5" ht="13.5" customHeight="1" x14ac:dyDescent="0.25">
      <c r="E285"/>
    </row>
    <row r="286" spans="5:5" ht="13.5" customHeight="1" x14ac:dyDescent="0.25">
      <c r="E286"/>
    </row>
    <row r="287" spans="5:5" ht="13.5" customHeight="1" x14ac:dyDescent="0.25">
      <c r="E287"/>
    </row>
    <row r="288" spans="5:5" ht="13.5" customHeight="1" x14ac:dyDescent="0.25">
      <c r="E288"/>
    </row>
    <row r="289" spans="5:5" ht="13.5" customHeight="1" x14ac:dyDescent="0.25">
      <c r="E289"/>
    </row>
    <row r="290" spans="5:5" ht="13.5" customHeight="1" x14ac:dyDescent="0.25">
      <c r="E290"/>
    </row>
    <row r="291" spans="5:5" ht="13.5" customHeight="1" x14ac:dyDescent="0.25">
      <c r="E291"/>
    </row>
    <row r="292" spans="5:5" ht="13.5" customHeight="1" x14ac:dyDescent="0.25">
      <c r="E292"/>
    </row>
    <row r="293" spans="5:5" ht="13.5" customHeight="1" x14ac:dyDescent="0.25">
      <c r="E293"/>
    </row>
    <row r="294" spans="5:5" ht="13.5" customHeight="1" x14ac:dyDescent="0.25">
      <c r="E294"/>
    </row>
    <row r="295" spans="5:5" ht="13.5" customHeight="1" x14ac:dyDescent="0.25">
      <c r="E295"/>
    </row>
    <row r="296" spans="5:5" ht="13.5" customHeight="1" x14ac:dyDescent="0.25">
      <c r="E296"/>
    </row>
    <row r="297" spans="5:5" ht="13.5" customHeight="1" x14ac:dyDescent="0.25">
      <c r="E297"/>
    </row>
    <row r="298" spans="5:5" ht="13.5" customHeight="1" x14ac:dyDescent="0.25">
      <c r="E298"/>
    </row>
    <row r="299" spans="5:5" ht="13.5" customHeight="1" x14ac:dyDescent="0.25">
      <c r="E299"/>
    </row>
    <row r="300" spans="5:5" ht="13.5" customHeight="1" x14ac:dyDescent="0.25">
      <c r="E300"/>
    </row>
    <row r="301" spans="5:5" ht="13.5" customHeight="1" x14ac:dyDescent="0.25">
      <c r="E301"/>
    </row>
    <row r="302" spans="5:5" ht="13.5" customHeight="1" x14ac:dyDescent="0.25">
      <c r="E302"/>
    </row>
    <row r="303" spans="5:5" ht="13.5" customHeight="1" x14ac:dyDescent="0.25">
      <c r="E303"/>
    </row>
    <row r="304" spans="5:5" ht="13.5" customHeight="1" x14ac:dyDescent="0.25">
      <c r="E304"/>
    </row>
    <row r="305" spans="5:5" ht="13.5" customHeight="1" x14ac:dyDescent="0.25">
      <c r="E305"/>
    </row>
    <row r="306" spans="5:5" ht="13.5" customHeight="1" x14ac:dyDescent="0.25">
      <c r="E306"/>
    </row>
    <row r="307" spans="5:5" ht="13.5" customHeight="1" x14ac:dyDescent="0.25">
      <c r="E307"/>
    </row>
    <row r="308" spans="5:5" ht="13.5" customHeight="1" x14ac:dyDescent="0.25">
      <c r="E308"/>
    </row>
    <row r="309" spans="5:5" ht="13.5" customHeight="1" x14ac:dyDescent="0.25">
      <c r="E309"/>
    </row>
    <row r="310" spans="5:5" ht="13.5" customHeight="1" x14ac:dyDescent="0.25">
      <c r="E310"/>
    </row>
    <row r="311" spans="5:5" ht="13.5" customHeight="1" x14ac:dyDescent="0.25">
      <c r="E311"/>
    </row>
    <row r="312" spans="5:5" ht="13.5" customHeight="1" x14ac:dyDescent="0.25">
      <c r="E312"/>
    </row>
    <row r="313" spans="5:5" ht="13.5" customHeight="1" x14ac:dyDescent="0.25">
      <c r="E313"/>
    </row>
    <row r="314" spans="5:5" ht="13.5" customHeight="1" x14ac:dyDescent="0.25">
      <c r="E314"/>
    </row>
    <row r="315" spans="5:5" ht="13.5" customHeight="1" x14ac:dyDescent="0.25">
      <c r="E315"/>
    </row>
    <row r="316" spans="5:5" ht="13.5" customHeight="1" x14ac:dyDescent="0.25">
      <c r="E316"/>
    </row>
    <row r="317" spans="5:5" ht="13.5" customHeight="1" x14ac:dyDescent="0.25">
      <c r="E317"/>
    </row>
    <row r="318" spans="5:5" ht="13.5" customHeight="1" x14ac:dyDescent="0.25">
      <c r="E318"/>
    </row>
    <row r="319" spans="5:5" ht="13.5" customHeight="1" x14ac:dyDescent="0.25">
      <c r="E319"/>
    </row>
    <row r="320" spans="5:5" ht="13.5" customHeight="1" x14ac:dyDescent="0.25">
      <c r="E320"/>
    </row>
    <row r="321" spans="5:5" ht="13.5" customHeight="1" x14ac:dyDescent="0.25">
      <c r="E321"/>
    </row>
    <row r="322" spans="5:5" ht="13.5" customHeight="1" x14ac:dyDescent="0.25">
      <c r="E322"/>
    </row>
    <row r="323" spans="5:5" x14ac:dyDescent="0.25">
      <c r="E323"/>
    </row>
    <row r="324" spans="5:5" x14ac:dyDescent="0.25">
      <c r="E324"/>
    </row>
    <row r="325" spans="5:5" x14ac:dyDescent="0.25">
      <c r="E325"/>
    </row>
    <row r="326" spans="5:5" x14ac:dyDescent="0.25">
      <c r="E326"/>
    </row>
    <row r="327" spans="5:5" x14ac:dyDescent="0.25">
      <c r="E327"/>
    </row>
    <row r="328" spans="5:5" x14ac:dyDescent="0.25">
      <c r="E328"/>
    </row>
    <row r="329" spans="5:5" x14ac:dyDescent="0.25">
      <c r="E329"/>
    </row>
    <row r="330" spans="5:5" x14ac:dyDescent="0.25">
      <c r="E330"/>
    </row>
    <row r="331" spans="5:5" x14ac:dyDescent="0.25">
      <c r="E331"/>
    </row>
    <row r="332" spans="5:5" x14ac:dyDescent="0.25">
      <c r="E332"/>
    </row>
  </sheetData>
  <mergeCells count="12">
    <mergeCell ref="G46:I46"/>
    <mergeCell ref="B1:H1"/>
    <mergeCell ref="B2:H2"/>
    <mergeCell ref="B3:H3"/>
    <mergeCell ref="A5:B5"/>
    <mergeCell ref="A6:B6"/>
    <mergeCell ref="C8:D8"/>
    <mergeCell ref="A9:A14"/>
    <mergeCell ref="A16:A21"/>
    <mergeCell ref="A23:A28"/>
    <mergeCell ref="A30:A35"/>
    <mergeCell ref="A37:A42"/>
  </mergeCells>
  <pageMargins left="0.19685039370078741" right="3.937007874015748E-2" top="0.35433070866141736" bottom="0.19685039370078741" header="0.11811023622047245" footer="0.11811023622047245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J332"/>
  <sheetViews>
    <sheetView showWhiteSpace="0" view="pageLayout" topLeftCell="A4" zoomScale="85" zoomScalePageLayoutView="85" workbookViewId="0">
      <selection activeCell="B37" activeCellId="4" sqref="B9:B14 B16:B21 B23:B28 B30:B35 B37:B42"/>
    </sheetView>
  </sheetViews>
  <sheetFormatPr baseColWidth="10" defaultColWidth="9.140625" defaultRowHeight="15" x14ac:dyDescent="0.25"/>
  <cols>
    <col min="1" max="1" width="2.28515625" customWidth="1"/>
    <col min="2" max="2" width="36" customWidth="1"/>
    <col min="3" max="3" width="4.28515625" customWidth="1"/>
    <col min="4" max="4" width="1.85546875" customWidth="1"/>
    <col min="5" max="5" width="24" style="28" customWidth="1"/>
    <col min="6" max="6" width="6" customWidth="1"/>
    <col min="7" max="12" width="4.85546875" customWidth="1"/>
    <col min="13" max="13" width="2.28515625" customWidth="1"/>
    <col min="14" max="14" width="36" customWidth="1"/>
    <col min="15" max="15" width="4.28515625" customWidth="1"/>
    <col min="16" max="16" width="1.85546875" customWidth="1"/>
    <col min="17" max="17" width="26.7109375" style="28" customWidth="1"/>
    <col min="18" max="18" width="4.28515625" style="28" customWidth="1"/>
    <col min="19" max="21" width="3.7109375" customWidth="1"/>
    <col min="22" max="24" width="4.85546875" customWidth="1"/>
  </cols>
  <sheetData>
    <row r="1" spans="1:36" ht="24" customHeight="1" x14ac:dyDescent="0.25">
      <c r="A1" s="1"/>
      <c r="B1" s="83" t="s">
        <v>0</v>
      </c>
      <c r="C1" s="83"/>
      <c r="D1" s="83"/>
      <c r="E1" s="83"/>
      <c r="F1" s="83"/>
      <c r="G1" s="83"/>
      <c r="H1" s="83"/>
      <c r="I1" s="2"/>
      <c r="J1" s="2"/>
      <c r="K1" s="2"/>
      <c r="L1" s="2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2"/>
    </row>
    <row r="2" spans="1:36" ht="12.2" customHeight="1" x14ac:dyDescent="0.25">
      <c r="A2" s="3"/>
      <c r="B2" s="84"/>
      <c r="C2" s="84"/>
      <c r="D2" s="84"/>
      <c r="E2" s="84"/>
      <c r="F2" s="84"/>
      <c r="G2" s="84"/>
      <c r="H2" s="84"/>
      <c r="I2" s="2"/>
      <c r="J2" s="2"/>
      <c r="K2" s="2"/>
      <c r="L2" s="2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2"/>
    </row>
    <row r="3" spans="1:36" ht="12.2" customHeight="1" x14ac:dyDescent="0.25">
      <c r="A3" s="4"/>
      <c r="B3" s="85"/>
      <c r="C3" s="85"/>
      <c r="D3" s="85"/>
      <c r="E3" s="85"/>
      <c r="F3" s="85"/>
      <c r="G3" s="85"/>
      <c r="H3" s="85"/>
      <c r="I3" s="2"/>
      <c r="J3" s="2"/>
      <c r="K3" s="2"/>
      <c r="L3" s="2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2"/>
    </row>
    <row r="4" spans="1:36" ht="12.2" customHeight="1" x14ac:dyDescent="0.25">
      <c r="A4" s="74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2"/>
    </row>
    <row r="5" spans="1:36" ht="17.100000000000001" customHeight="1" x14ac:dyDescent="0.25">
      <c r="A5" s="80" t="s">
        <v>1</v>
      </c>
      <c r="B5" s="80"/>
      <c r="C5" s="6" t="s">
        <v>2</v>
      </c>
      <c r="D5" s="6"/>
      <c r="E5" s="6" t="s">
        <v>220</v>
      </c>
      <c r="F5" s="6"/>
      <c r="G5" s="2"/>
      <c r="H5" s="2"/>
      <c r="I5" s="2"/>
      <c r="J5" s="2"/>
      <c r="K5" s="2"/>
      <c r="L5" s="2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2"/>
    </row>
    <row r="6" spans="1:36" ht="17.100000000000001" customHeight="1" x14ac:dyDescent="0.25">
      <c r="A6" s="81" t="s">
        <v>3</v>
      </c>
      <c r="B6" s="81"/>
      <c r="C6" s="7" t="s">
        <v>4</v>
      </c>
      <c r="D6" s="7"/>
      <c r="E6" s="7"/>
      <c r="F6" s="7"/>
      <c r="G6" s="2"/>
      <c r="H6" s="2"/>
      <c r="I6" s="2"/>
      <c r="J6" s="2"/>
      <c r="K6" s="2"/>
      <c r="L6" s="2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2"/>
    </row>
    <row r="7" spans="1:36" ht="12.2" customHeight="1" x14ac:dyDescent="0.25">
      <c r="A7" s="74"/>
      <c r="B7" s="2"/>
      <c r="C7" s="2"/>
      <c r="D7" s="2"/>
      <c r="E7" s="2" t="s">
        <v>58</v>
      </c>
      <c r="F7" s="2"/>
      <c r="G7" s="2"/>
      <c r="H7" s="2"/>
      <c r="I7" s="2"/>
      <c r="J7" s="2"/>
      <c r="K7" s="2"/>
      <c r="L7" s="2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2"/>
    </row>
    <row r="8" spans="1:36" ht="13.5" customHeight="1" x14ac:dyDescent="0.25">
      <c r="A8" s="74"/>
      <c r="B8" s="69" t="s">
        <v>5</v>
      </c>
      <c r="C8" s="82" t="s">
        <v>6</v>
      </c>
      <c r="D8" s="82"/>
      <c r="E8" s="69" t="s">
        <v>7</v>
      </c>
      <c r="F8" s="69" t="s">
        <v>202</v>
      </c>
      <c r="G8" s="69" t="s">
        <v>8</v>
      </c>
      <c r="H8" s="69" t="s">
        <v>10</v>
      </c>
      <c r="I8" s="69" t="s">
        <v>203</v>
      </c>
      <c r="J8" s="69"/>
      <c r="K8" s="69"/>
      <c r="L8" s="69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69"/>
    </row>
    <row r="9" spans="1:36" ht="13.5" customHeight="1" x14ac:dyDescent="0.25">
      <c r="A9" s="79" t="s">
        <v>11</v>
      </c>
      <c r="B9" s="33" t="s">
        <v>60</v>
      </c>
      <c r="C9" s="33">
        <v>200</v>
      </c>
      <c r="D9" s="33" t="s">
        <v>22</v>
      </c>
      <c r="E9" s="33"/>
      <c r="F9" s="34">
        <v>446</v>
      </c>
      <c r="G9" s="34">
        <v>62</v>
      </c>
      <c r="H9" s="36">
        <v>0</v>
      </c>
      <c r="I9" s="34">
        <v>22</v>
      </c>
      <c r="J9" s="34"/>
      <c r="K9" s="34"/>
      <c r="L9" s="34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34"/>
    </row>
    <row r="10" spans="1:36" ht="13.5" customHeight="1" x14ac:dyDescent="0.25">
      <c r="A10" s="79"/>
      <c r="B10" s="33" t="s">
        <v>198</v>
      </c>
      <c r="C10" s="62">
        <v>60</v>
      </c>
      <c r="D10" s="62" t="s">
        <v>117</v>
      </c>
      <c r="E10" s="62"/>
      <c r="F10" s="62">
        <v>60</v>
      </c>
      <c r="G10" s="62">
        <v>6</v>
      </c>
      <c r="H10" s="62">
        <v>6</v>
      </c>
      <c r="I10" s="62">
        <v>0</v>
      </c>
      <c r="J10" s="36"/>
      <c r="K10" s="36"/>
      <c r="L10" s="36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36"/>
    </row>
    <row r="11" spans="1:36" ht="13.5" customHeight="1" x14ac:dyDescent="0.25">
      <c r="A11" s="79"/>
      <c r="B11" s="76" t="s">
        <v>205</v>
      </c>
      <c r="C11" s="33">
        <v>17</v>
      </c>
      <c r="D11" s="33" t="s">
        <v>22</v>
      </c>
      <c r="E11" s="33"/>
      <c r="F11" s="33">
        <v>98</v>
      </c>
      <c r="G11" s="33">
        <v>4</v>
      </c>
      <c r="H11" s="33">
        <v>3</v>
      </c>
      <c r="I11" s="33">
        <v>9</v>
      </c>
      <c r="J11" s="36"/>
      <c r="K11" s="36"/>
      <c r="L11" s="36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36"/>
    </row>
    <row r="12" spans="1:36" ht="13.5" customHeight="1" x14ac:dyDescent="0.25">
      <c r="A12" s="79"/>
      <c r="B12" s="33" t="s">
        <v>206</v>
      </c>
      <c r="C12" s="33">
        <v>125</v>
      </c>
      <c r="D12" s="33" t="s">
        <v>117</v>
      </c>
      <c r="E12" s="33"/>
      <c r="F12" s="34">
        <v>36</v>
      </c>
      <c r="G12" s="34">
        <v>1</v>
      </c>
      <c r="H12" s="34">
        <v>8</v>
      </c>
      <c r="I12" s="34">
        <v>0</v>
      </c>
      <c r="J12" s="36"/>
      <c r="K12" s="36"/>
      <c r="L12" s="36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36"/>
    </row>
    <row r="13" spans="1:36" ht="13.5" customHeight="1" x14ac:dyDescent="0.25">
      <c r="A13" s="79"/>
      <c r="B13" s="11"/>
      <c r="C13" s="33"/>
      <c r="D13" s="33"/>
      <c r="E13" s="33"/>
      <c r="F13" s="34"/>
      <c r="G13" s="34"/>
      <c r="H13" s="34"/>
      <c r="I13" s="36"/>
      <c r="J13" s="36"/>
      <c r="K13" s="36"/>
      <c r="L13" s="36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36"/>
    </row>
    <row r="14" spans="1:36" ht="13.5" customHeight="1" x14ac:dyDescent="0.25">
      <c r="A14" s="79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11"/>
    </row>
    <row r="15" spans="1:36" ht="13.5" customHeight="1" x14ac:dyDescent="0.25">
      <c r="A15" s="74"/>
      <c r="B15" s="70"/>
      <c r="C15" s="70"/>
      <c r="D15" s="70"/>
      <c r="E15" s="70"/>
      <c r="F15" s="70">
        <f>SUM(F9:F14)</f>
        <v>640</v>
      </c>
      <c r="G15" s="70">
        <f>SUM(G9:G14)</f>
        <v>73</v>
      </c>
      <c r="H15" s="70">
        <f>SUM(H9:H14)</f>
        <v>17</v>
      </c>
      <c r="I15" s="70">
        <f>SUM(I9:I14)</f>
        <v>31</v>
      </c>
      <c r="J15" s="70"/>
      <c r="K15" s="70"/>
      <c r="L15" s="70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70"/>
    </row>
    <row r="16" spans="1:36" ht="13.5" customHeight="1" x14ac:dyDescent="0.25">
      <c r="A16" s="79" t="s">
        <v>12</v>
      </c>
      <c r="B16" s="13" t="s">
        <v>207</v>
      </c>
      <c r="C16" s="33">
        <v>125</v>
      </c>
      <c r="D16" s="33" t="s">
        <v>117</v>
      </c>
      <c r="E16" s="13"/>
      <c r="F16" s="34">
        <v>0</v>
      </c>
      <c r="G16" s="34">
        <v>0</v>
      </c>
      <c r="H16" s="34">
        <v>0</v>
      </c>
      <c r="I16" s="34">
        <v>0</v>
      </c>
      <c r="J16" s="10"/>
      <c r="K16" s="10"/>
      <c r="L16" s="10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10"/>
    </row>
    <row r="17" spans="1:36" ht="13.5" customHeight="1" x14ac:dyDescent="0.25">
      <c r="A17" s="79"/>
      <c r="B17" s="33" t="s">
        <v>119</v>
      </c>
      <c r="C17" s="33" t="s">
        <v>171</v>
      </c>
      <c r="D17" s="33" t="s">
        <v>15</v>
      </c>
      <c r="E17" s="33" t="s">
        <v>208</v>
      </c>
      <c r="F17" s="33">
        <v>159</v>
      </c>
      <c r="G17" s="33">
        <v>2</v>
      </c>
      <c r="H17" s="33">
        <v>9</v>
      </c>
      <c r="I17" s="33">
        <v>15</v>
      </c>
      <c r="J17" s="36"/>
      <c r="K17" s="36"/>
      <c r="L17" s="36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36"/>
    </row>
    <row r="18" spans="1:36" ht="13.5" customHeight="1" x14ac:dyDescent="0.25">
      <c r="A18" s="79"/>
      <c r="B18" s="13" t="s">
        <v>217</v>
      </c>
      <c r="C18" s="33">
        <v>1</v>
      </c>
      <c r="D18" s="33" t="s">
        <v>209</v>
      </c>
      <c r="E18" s="33"/>
      <c r="F18" s="34">
        <v>123</v>
      </c>
      <c r="G18" s="34">
        <v>21</v>
      </c>
      <c r="H18" s="34">
        <v>4</v>
      </c>
      <c r="I18" s="34">
        <v>3</v>
      </c>
      <c r="J18" s="36"/>
      <c r="K18" s="36"/>
      <c r="L18" s="36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36"/>
    </row>
    <row r="19" spans="1:36" ht="13.5" customHeight="1" x14ac:dyDescent="0.25">
      <c r="A19" s="79"/>
      <c r="B19" s="76" t="s">
        <v>39</v>
      </c>
      <c r="C19" s="33">
        <v>2</v>
      </c>
      <c r="D19" s="33" t="s">
        <v>15</v>
      </c>
      <c r="E19" s="33"/>
      <c r="F19" s="34">
        <v>140</v>
      </c>
      <c r="G19" s="34">
        <v>12</v>
      </c>
      <c r="H19" s="36">
        <v>2</v>
      </c>
      <c r="I19" s="34">
        <v>10</v>
      </c>
      <c r="J19" s="36"/>
      <c r="K19" s="36"/>
      <c r="L19" s="36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36"/>
    </row>
    <row r="20" spans="1:36" ht="13.5" customHeight="1" x14ac:dyDescent="0.25">
      <c r="A20" s="79"/>
      <c r="B20" s="33" t="s">
        <v>134</v>
      </c>
      <c r="C20" s="33">
        <v>17</v>
      </c>
      <c r="D20" s="33" t="s">
        <v>22</v>
      </c>
      <c r="E20" s="33"/>
      <c r="F20" s="33">
        <v>92</v>
      </c>
      <c r="G20" s="33">
        <v>4</v>
      </c>
      <c r="H20" s="33">
        <v>3</v>
      </c>
      <c r="I20" s="33">
        <v>7</v>
      </c>
      <c r="J20" s="36"/>
      <c r="K20" s="36"/>
      <c r="L20" s="36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36"/>
    </row>
    <row r="21" spans="1:36" ht="13.5" customHeight="1" x14ac:dyDescent="0.25">
      <c r="A21" s="79"/>
      <c r="B21" s="13"/>
      <c r="C21" s="13"/>
      <c r="D21" s="13"/>
      <c r="E21" s="13"/>
      <c r="F21" s="34"/>
      <c r="G21" s="34"/>
      <c r="H21" s="34"/>
      <c r="I21" s="34"/>
      <c r="J21" s="10"/>
      <c r="K21" s="10"/>
      <c r="L21" s="10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10"/>
    </row>
    <row r="22" spans="1:36" ht="13.5" customHeight="1" x14ac:dyDescent="0.25">
      <c r="A22" s="74"/>
      <c r="B22" s="70"/>
      <c r="C22" s="70"/>
      <c r="D22" s="70"/>
      <c r="E22" s="70"/>
      <c r="F22" s="70">
        <f>SUM(F16:F21)</f>
        <v>514</v>
      </c>
      <c r="G22" s="70">
        <f>SUM(G16:G21)</f>
        <v>39</v>
      </c>
      <c r="H22" s="70">
        <f>SUM(H16:H21)</f>
        <v>18</v>
      </c>
      <c r="I22" s="70">
        <f>SUM(I16:I21)</f>
        <v>35</v>
      </c>
      <c r="J22" s="70"/>
      <c r="K22" s="70"/>
      <c r="L22" s="70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70"/>
    </row>
    <row r="23" spans="1:36" ht="13.5" customHeight="1" x14ac:dyDescent="0.25">
      <c r="A23" s="79" t="s">
        <v>13</v>
      </c>
      <c r="B23" s="33" t="s">
        <v>210</v>
      </c>
      <c r="C23" s="33">
        <v>200</v>
      </c>
      <c r="D23" s="33" t="s">
        <v>22</v>
      </c>
      <c r="E23" s="33"/>
      <c r="F23" s="34">
        <v>318</v>
      </c>
      <c r="G23" s="34">
        <v>66</v>
      </c>
      <c r="H23" s="36">
        <v>0</v>
      </c>
      <c r="I23" s="34">
        <v>6</v>
      </c>
      <c r="J23" s="36"/>
      <c r="K23" s="36"/>
      <c r="L23" s="36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36"/>
    </row>
    <row r="24" spans="1:36" ht="13.5" customHeight="1" x14ac:dyDescent="0.25">
      <c r="A24" s="79"/>
      <c r="B24" s="33" t="s">
        <v>159</v>
      </c>
      <c r="C24" s="33">
        <v>125</v>
      </c>
      <c r="D24" s="33" t="s">
        <v>117</v>
      </c>
      <c r="E24" s="33"/>
      <c r="F24" s="33">
        <v>117</v>
      </c>
      <c r="G24" s="33">
        <v>3</v>
      </c>
      <c r="H24" s="36">
        <v>24</v>
      </c>
      <c r="I24" s="33">
        <v>1</v>
      </c>
      <c r="J24" s="9"/>
      <c r="K24" s="9"/>
      <c r="L24" s="9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9"/>
    </row>
    <row r="25" spans="1:36" ht="13.5" customHeight="1" x14ac:dyDescent="0.25">
      <c r="A25" s="79"/>
      <c r="B25" s="33" t="s">
        <v>211</v>
      </c>
      <c r="C25" s="33">
        <v>125</v>
      </c>
      <c r="D25" s="33" t="s">
        <v>117</v>
      </c>
      <c r="E25" s="33"/>
      <c r="F25" s="33">
        <v>130</v>
      </c>
      <c r="G25" s="33">
        <v>0</v>
      </c>
      <c r="H25" s="33">
        <v>0</v>
      </c>
      <c r="I25" s="33">
        <v>14</v>
      </c>
      <c r="J25" s="36"/>
      <c r="K25" s="36"/>
      <c r="L25" s="36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36"/>
    </row>
    <row r="26" spans="1:36" ht="13.5" customHeight="1" x14ac:dyDescent="0.25">
      <c r="A26" s="79"/>
      <c r="B26" s="33" t="s">
        <v>167</v>
      </c>
      <c r="C26" s="33">
        <v>6</v>
      </c>
      <c r="D26" s="33" t="s">
        <v>15</v>
      </c>
      <c r="E26" s="33"/>
      <c r="F26" s="33">
        <v>152</v>
      </c>
      <c r="G26" s="33">
        <v>2</v>
      </c>
      <c r="H26" s="33">
        <v>36</v>
      </c>
      <c r="I26" s="33">
        <v>0</v>
      </c>
      <c r="J26" s="11"/>
      <c r="K26" s="11"/>
      <c r="L26" s="11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11"/>
    </row>
    <row r="27" spans="1:36" ht="13.5" customHeight="1" x14ac:dyDescent="0.25">
      <c r="A27" s="79"/>
      <c r="B27" s="33"/>
      <c r="C27" s="33"/>
      <c r="D27" s="33"/>
      <c r="E27" s="11"/>
      <c r="F27" s="33"/>
      <c r="G27" s="33"/>
      <c r="H27" s="33"/>
      <c r="I27" s="33"/>
      <c r="J27" s="11"/>
      <c r="K27" s="11"/>
      <c r="L27" s="11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11"/>
    </row>
    <row r="28" spans="1:36" ht="13.5" customHeight="1" x14ac:dyDescent="0.25">
      <c r="A28" s="79"/>
      <c r="B28" s="11"/>
      <c r="C28" s="11"/>
      <c r="D28" s="11"/>
      <c r="E28" s="11"/>
      <c r="F28" s="34"/>
      <c r="G28" s="34"/>
      <c r="H28" s="34"/>
      <c r="I28" s="34"/>
      <c r="J28" s="11"/>
      <c r="K28" s="11"/>
      <c r="L28" s="11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11"/>
    </row>
    <row r="29" spans="1:36" ht="13.5" customHeight="1" x14ac:dyDescent="0.25">
      <c r="A29" s="74"/>
      <c r="B29" s="70"/>
      <c r="C29" s="70"/>
      <c r="D29" s="70"/>
      <c r="E29" s="70"/>
      <c r="F29" s="70">
        <f>SUM(F23:F28)</f>
        <v>717</v>
      </c>
      <c r="G29" s="70">
        <f>SUM(G23:G28)</f>
        <v>71</v>
      </c>
      <c r="H29" s="70">
        <f>SUM(H23:H28)</f>
        <v>60</v>
      </c>
      <c r="I29" s="70">
        <f>SUM(I23:I28)</f>
        <v>21</v>
      </c>
      <c r="J29" s="70"/>
      <c r="K29" s="70"/>
      <c r="L29" s="70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70"/>
    </row>
    <row r="30" spans="1:36" ht="13.5" customHeight="1" x14ac:dyDescent="0.25">
      <c r="A30" s="79" t="s">
        <v>12</v>
      </c>
      <c r="B30" s="33" t="s">
        <v>156</v>
      </c>
      <c r="C30" s="33">
        <v>125</v>
      </c>
      <c r="D30" s="33" t="s">
        <v>117</v>
      </c>
      <c r="E30" s="33"/>
      <c r="F30" s="34">
        <v>117</v>
      </c>
      <c r="G30" s="34">
        <v>4</v>
      </c>
      <c r="H30" s="36">
        <v>21</v>
      </c>
      <c r="I30" s="34">
        <f>SUM(C30)*3/175</f>
        <v>2.1428571428571428</v>
      </c>
      <c r="J30" s="36"/>
      <c r="K30" s="36"/>
      <c r="L30" s="36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36"/>
    </row>
    <row r="31" spans="1:36" ht="13.5" customHeight="1" x14ac:dyDescent="0.25">
      <c r="A31" s="79"/>
      <c r="B31" s="33" t="s">
        <v>214</v>
      </c>
      <c r="C31" s="33">
        <v>125</v>
      </c>
      <c r="D31" s="33" t="s">
        <v>117</v>
      </c>
      <c r="E31" s="33"/>
      <c r="F31" s="33"/>
      <c r="G31" s="33"/>
      <c r="H31" s="33"/>
      <c r="I31" s="33"/>
      <c r="J31" s="36"/>
      <c r="K31" s="36"/>
      <c r="L31" s="36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36"/>
    </row>
    <row r="32" spans="1:36" ht="13.5" customHeight="1" x14ac:dyDescent="0.25">
      <c r="A32" s="79"/>
      <c r="B32" s="33" t="s">
        <v>125</v>
      </c>
      <c r="C32" s="33">
        <v>70</v>
      </c>
      <c r="D32" s="33" t="s">
        <v>22</v>
      </c>
      <c r="E32" s="33"/>
      <c r="F32" s="33">
        <v>100</v>
      </c>
      <c r="G32" s="33">
        <v>1</v>
      </c>
      <c r="H32" s="33">
        <v>4</v>
      </c>
      <c r="I32" s="33">
        <v>9</v>
      </c>
      <c r="J32" s="36"/>
      <c r="K32" s="36"/>
      <c r="L32" s="36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36"/>
    </row>
    <row r="33" spans="1:36" ht="13.5" customHeight="1" x14ac:dyDescent="0.25">
      <c r="A33" s="79"/>
      <c r="B33" s="33" t="s">
        <v>198</v>
      </c>
      <c r="C33" s="62">
        <v>60</v>
      </c>
      <c r="D33" s="62" t="s">
        <v>117</v>
      </c>
      <c r="E33" s="62"/>
      <c r="F33" s="62">
        <v>20</v>
      </c>
      <c r="G33" s="62">
        <v>4</v>
      </c>
      <c r="H33" s="62">
        <v>4</v>
      </c>
      <c r="I33" s="62">
        <v>0</v>
      </c>
      <c r="J33" s="36"/>
      <c r="K33" s="36"/>
      <c r="L33" s="36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36"/>
    </row>
    <row r="34" spans="1:36" ht="13.5" customHeight="1" x14ac:dyDescent="0.25">
      <c r="A34" s="79"/>
      <c r="B34" s="33" t="s">
        <v>44</v>
      </c>
      <c r="C34" s="33">
        <v>40</v>
      </c>
      <c r="D34" s="33" t="s">
        <v>22</v>
      </c>
      <c r="E34" s="33"/>
      <c r="F34" s="33">
        <v>260</v>
      </c>
      <c r="G34" s="33">
        <v>0</v>
      </c>
      <c r="H34" s="33">
        <v>14</v>
      </c>
      <c r="I34" s="33">
        <v>21</v>
      </c>
      <c r="J34" s="34"/>
      <c r="K34" s="34"/>
      <c r="L34" s="34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34"/>
    </row>
    <row r="35" spans="1:36" ht="13.5" customHeight="1" x14ac:dyDescent="0.25">
      <c r="A35" s="79"/>
      <c r="J35" s="11"/>
      <c r="K35" s="11"/>
      <c r="L35" s="11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11"/>
    </row>
    <row r="36" spans="1:36" ht="13.5" customHeight="1" x14ac:dyDescent="0.25">
      <c r="A36" s="74"/>
      <c r="B36" s="70"/>
      <c r="C36" s="70"/>
      <c r="D36" s="70"/>
      <c r="E36" s="70"/>
      <c r="F36" s="70">
        <f>SUM(F30:F34)</f>
        <v>497</v>
      </c>
      <c r="G36" s="70">
        <f>SUM(G30:G34)</f>
        <v>9</v>
      </c>
      <c r="H36" s="70">
        <f>SUM(H30:H34)</f>
        <v>43</v>
      </c>
      <c r="I36" s="70">
        <f>SUM(I30:I34)</f>
        <v>32.142857142857139</v>
      </c>
      <c r="J36" s="70"/>
      <c r="K36" s="70"/>
      <c r="L36" s="70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70"/>
    </row>
    <row r="37" spans="1:36" ht="13.5" customHeight="1" x14ac:dyDescent="0.25">
      <c r="A37" s="79" t="s">
        <v>14</v>
      </c>
      <c r="B37" s="33" t="s">
        <v>31</v>
      </c>
      <c r="C37" s="33">
        <v>100</v>
      </c>
      <c r="D37" s="33" t="s">
        <v>22</v>
      </c>
      <c r="E37" s="33"/>
      <c r="F37" s="34">
        <f>SUM(C37)*200/100</f>
        <v>200</v>
      </c>
      <c r="G37" s="34">
        <f>SUM(C37)*23/100</f>
        <v>23</v>
      </c>
      <c r="H37" s="36">
        <v>0</v>
      </c>
      <c r="I37" s="34">
        <f>SUM(C37)*12/100</f>
        <v>12</v>
      </c>
      <c r="J37" s="36"/>
      <c r="K37" s="36"/>
      <c r="L37" s="36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36"/>
    </row>
    <row r="38" spans="1:36" ht="13.5" customHeight="1" x14ac:dyDescent="0.25">
      <c r="A38" s="79"/>
      <c r="B38" s="33" t="s">
        <v>46</v>
      </c>
      <c r="C38" s="33">
        <v>100</v>
      </c>
      <c r="D38" s="33" t="s">
        <v>22</v>
      </c>
      <c r="E38" s="33"/>
      <c r="F38" s="34">
        <f>SUM(C38)*84/100</f>
        <v>84</v>
      </c>
      <c r="G38" s="34">
        <f>SUM(C38)*1/100</f>
        <v>1</v>
      </c>
      <c r="H38" s="36">
        <f>SUM(C38)*18/100</f>
        <v>18</v>
      </c>
      <c r="I38" s="34">
        <v>0</v>
      </c>
      <c r="J38" s="9"/>
      <c r="K38" s="9"/>
      <c r="L38" s="9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9"/>
    </row>
    <row r="39" spans="1:36" ht="13.5" customHeight="1" x14ac:dyDescent="0.25">
      <c r="A39" s="79"/>
      <c r="B39" s="33" t="s">
        <v>215</v>
      </c>
      <c r="C39" s="40">
        <v>1</v>
      </c>
      <c r="D39" s="33" t="s">
        <v>17</v>
      </c>
      <c r="E39" s="33"/>
      <c r="F39" s="34">
        <v>121</v>
      </c>
      <c r="G39" s="34">
        <v>0</v>
      </c>
      <c r="H39" s="34">
        <v>0</v>
      </c>
      <c r="I39" s="34">
        <v>14</v>
      </c>
      <c r="J39" s="41"/>
      <c r="K39" s="41"/>
      <c r="L39" s="41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1"/>
    </row>
    <row r="40" spans="1:36" ht="13.5" customHeight="1" x14ac:dyDescent="0.25">
      <c r="A40" s="79"/>
      <c r="B40" s="76" t="s">
        <v>124</v>
      </c>
      <c r="C40" s="33">
        <v>17</v>
      </c>
      <c r="D40" s="33" t="s">
        <v>22</v>
      </c>
      <c r="E40" s="33"/>
      <c r="F40" s="33">
        <v>97</v>
      </c>
      <c r="G40" s="33">
        <v>2</v>
      </c>
      <c r="H40" s="33">
        <v>5</v>
      </c>
      <c r="I40" s="33">
        <v>8</v>
      </c>
      <c r="J40" s="10"/>
      <c r="K40" s="10"/>
      <c r="L40" s="10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10"/>
    </row>
    <row r="41" spans="1:36" ht="13.5" customHeight="1" x14ac:dyDescent="0.25">
      <c r="A41" s="79"/>
      <c r="B41" s="33" t="s">
        <v>119</v>
      </c>
      <c r="C41" s="33" t="s">
        <v>171</v>
      </c>
      <c r="D41" s="33" t="s">
        <v>15</v>
      </c>
      <c r="E41" s="33" t="s">
        <v>208</v>
      </c>
      <c r="F41" s="33">
        <v>159</v>
      </c>
      <c r="G41" s="33">
        <v>2</v>
      </c>
      <c r="H41" s="33">
        <v>9</v>
      </c>
      <c r="I41" s="33">
        <v>15</v>
      </c>
      <c r="J41" s="36"/>
      <c r="K41" s="36"/>
      <c r="L41" s="36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36"/>
    </row>
    <row r="42" spans="1:36" ht="13.5" customHeight="1" x14ac:dyDescent="0.25">
      <c r="A42" s="79"/>
      <c r="B42" s="33"/>
      <c r="C42" s="33"/>
      <c r="D42" s="33"/>
      <c r="E42" s="33"/>
      <c r="F42" s="34"/>
      <c r="G42" s="34"/>
      <c r="H42" s="34"/>
      <c r="I42" s="34"/>
      <c r="J42" s="36"/>
      <c r="K42" s="36"/>
      <c r="L42" s="36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36"/>
    </row>
    <row r="43" spans="1:36" ht="13.5" customHeight="1" x14ac:dyDescent="0.25">
      <c r="A43" s="14"/>
      <c r="B43" s="68"/>
      <c r="C43" s="68"/>
      <c r="D43" s="68"/>
      <c r="E43" s="68"/>
      <c r="F43" s="68">
        <f>SUM(F37:F42)</f>
        <v>661</v>
      </c>
      <c r="G43" s="68">
        <f>SUM(G37:G42)</f>
        <v>28</v>
      </c>
      <c r="H43" s="68">
        <f>SUM(H37:H42)</f>
        <v>32</v>
      </c>
      <c r="I43" s="68">
        <f>SUM(I37:I42)</f>
        <v>49</v>
      </c>
      <c r="J43" s="68"/>
      <c r="K43" s="68"/>
      <c r="L43" s="6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68"/>
    </row>
    <row r="44" spans="1:36" s="18" customFormat="1" ht="13.5" customHeight="1" x14ac:dyDescent="0.25">
      <c r="A44" s="16"/>
      <c r="B44" s="75" t="s">
        <v>221</v>
      </c>
      <c r="C44" s="17"/>
      <c r="D44" s="17" t="s">
        <v>15</v>
      </c>
      <c r="E44" s="17" t="s">
        <v>16</v>
      </c>
      <c r="F44" s="69" t="s">
        <v>202</v>
      </c>
      <c r="G44" s="69" t="s">
        <v>8</v>
      </c>
      <c r="H44" s="69" t="s">
        <v>10</v>
      </c>
      <c r="I44" s="69" t="s">
        <v>203</v>
      </c>
      <c r="J44" s="69"/>
      <c r="K44" s="69"/>
      <c r="L44" s="69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69"/>
    </row>
    <row r="45" spans="1:36" ht="13.5" customHeight="1" x14ac:dyDescent="0.25">
      <c r="A45" s="19"/>
      <c r="B45" s="77" t="s">
        <v>222</v>
      </c>
      <c r="C45" s="21"/>
      <c r="D45" s="21" t="s">
        <v>17</v>
      </c>
      <c r="E45" s="21" t="s">
        <v>18</v>
      </c>
      <c r="F45" s="66">
        <f>SUM(F43,F36,F29,F22,F15)</f>
        <v>3029</v>
      </c>
      <c r="G45" s="66">
        <f>SUM(G43,G36,G29,G22,G15)</f>
        <v>220</v>
      </c>
      <c r="H45" s="66">
        <f>SUM(H43,H36,H29,H22,H15)</f>
        <v>170</v>
      </c>
      <c r="I45" s="66">
        <f>SUM(I43,I36,I29,I22,I15)</f>
        <v>168.14285714285714</v>
      </c>
      <c r="J45" s="66"/>
      <c r="K45" s="66"/>
      <c r="L45" s="66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66"/>
    </row>
    <row r="46" spans="1:36" ht="13.5" customHeight="1" x14ac:dyDescent="0.25">
      <c r="A46" s="19"/>
      <c r="B46" s="19"/>
      <c r="C46" s="19"/>
      <c r="D46" s="19" t="s">
        <v>19</v>
      </c>
      <c r="E46" s="19" t="s">
        <v>20</v>
      </c>
      <c r="F46" s="23"/>
      <c r="G46" s="78" t="s">
        <v>21</v>
      </c>
      <c r="H46" s="78"/>
      <c r="I46" s="78"/>
      <c r="J46" s="73"/>
      <c r="K46" s="73"/>
      <c r="L46" s="73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73"/>
    </row>
    <row r="47" spans="1:36" ht="13.5" customHeight="1" x14ac:dyDescent="0.25">
      <c r="A47" s="24"/>
      <c r="B47" s="24"/>
      <c r="C47" s="24"/>
      <c r="D47" s="19" t="s">
        <v>209</v>
      </c>
      <c r="E47" s="19" t="s">
        <v>212</v>
      </c>
      <c r="F47" s="23"/>
      <c r="G47" s="24">
        <f>G45/(G45+H45+I45)*100</f>
        <v>39.416432045047351</v>
      </c>
      <c r="H47" s="24">
        <f>H45/(G45+H45+I45)*100</f>
        <v>30.458152034809316</v>
      </c>
      <c r="I47" s="24">
        <f>I45/(G45+H45+I45)*100</f>
        <v>30.125415920143332</v>
      </c>
      <c r="J47" s="24"/>
      <c r="K47" s="24"/>
      <c r="L47" s="24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24"/>
    </row>
    <row r="48" spans="1:36" ht="13.5" customHeight="1" x14ac:dyDescent="0.25">
      <c r="A48" s="24"/>
      <c r="B48" s="24"/>
      <c r="C48" s="24"/>
      <c r="D48" s="19" t="s">
        <v>117</v>
      </c>
      <c r="E48" s="19" t="s">
        <v>213</v>
      </c>
      <c r="F48" s="23"/>
      <c r="G48" s="23"/>
      <c r="H48" s="23"/>
      <c r="I48" s="23"/>
      <c r="J48" s="23"/>
      <c r="K48" s="23"/>
      <c r="L48" s="23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23"/>
    </row>
    <row r="49" spans="1:36" ht="13.5" customHeight="1" x14ac:dyDescent="0.25">
      <c r="A49" s="25"/>
      <c r="B49" s="25"/>
      <c r="C49" s="25"/>
      <c r="D49" s="24" t="s">
        <v>22</v>
      </c>
      <c r="E49" s="24" t="s">
        <v>23</v>
      </c>
      <c r="F49" s="25"/>
      <c r="G49" s="25"/>
      <c r="H49" s="25"/>
      <c r="I49" s="25"/>
      <c r="J49" s="25"/>
      <c r="K49" s="25"/>
      <c r="L49" s="25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25"/>
    </row>
    <row r="50" spans="1:36" ht="13.5" customHeight="1" x14ac:dyDescent="0.25">
      <c r="A50" s="25"/>
      <c r="B50" s="25"/>
      <c r="C50" s="25"/>
      <c r="D50" s="24"/>
      <c r="E50" s="24" t="s">
        <v>24</v>
      </c>
      <c r="F50" s="25"/>
      <c r="G50" s="25"/>
      <c r="H50" s="25"/>
      <c r="I50" s="25"/>
      <c r="J50" s="25"/>
      <c r="K50" s="25"/>
      <c r="L50" s="25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25"/>
    </row>
    <row r="51" spans="1:36" ht="13.5" customHeight="1" x14ac:dyDescent="0.25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25"/>
    </row>
    <row r="52" spans="1:36" ht="13.5" customHeight="1" x14ac:dyDescent="0.2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25"/>
    </row>
    <row r="53" spans="1:36" ht="13.5" customHeight="1" x14ac:dyDescent="0.25">
      <c r="A53" s="20"/>
      <c r="B53" s="20"/>
      <c r="C53" s="20"/>
      <c r="D53" s="25"/>
      <c r="E53" s="25"/>
      <c r="F53" s="20"/>
      <c r="G53" s="20"/>
      <c r="H53" s="20"/>
      <c r="I53" s="20"/>
      <c r="J53" s="20"/>
      <c r="K53" s="20"/>
      <c r="L53" s="20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20"/>
    </row>
    <row r="54" spans="1:36" ht="13.5" customHeight="1" x14ac:dyDescent="0.25">
      <c r="A54" s="20"/>
      <c r="B54" s="20"/>
      <c r="C54" s="20"/>
      <c r="D54" s="25"/>
      <c r="E54" s="25"/>
      <c r="F54" s="20"/>
      <c r="G54" s="20"/>
      <c r="H54" s="20"/>
      <c r="I54" s="20"/>
      <c r="J54" s="20"/>
      <c r="K54" s="20"/>
      <c r="L54" s="20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20"/>
    </row>
    <row r="55" spans="1:36" ht="13.5" customHeight="1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20"/>
    </row>
    <row r="56" spans="1:36" ht="13.5" customHeight="1" x14ac:dyDescent="0.25">
      <c r="A56" s="23"/>
      <c r="B56" s="26"/>
      <c r="C56" s="23"/>
      <c r="D56" s="20"/>
      <c r="E56" s="20"/>
      <c r="F56" s="23"/>
      <c r="G56" s="23"/>
      <c r="H56" s="23"/>
      <c r="I56" s="23"/>
      <c r="J56" s="23"/>
      <c r="K56" s="23"/>
      <c r="L56" s="23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23"/>
    </row>
    <row r="57" spans="1:36" ht="13.5" customHeight="1" x14ac:dyDescent="0.25">
      <c r="B57" s="27" t="s">
        <v>25</v>
      </c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</row>
    <row r="58" spans="1:36" ht="13.5" customHeight="1" x14ac:dyDescent="0.25">
      <c r="B58" s="52" t="s">
        <v>55</v>
      </c>
      <c r="C58" s="53"/>
      <c r="D58" s="53"/>
      <c r="E58" s="53"/>
      <c r="F58" s="53"/>
      <c r="G58" s="53"/>
      <c r="H58" s="53"/>
      <c r="I58" s="54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</row>
    <row r="59" spans="1:36" ht="13.5" customHeight="1" x14ac:dyDescent="0.25">
      <c r="B59" s="47" t="s">
        <v>56</v>
      </c>
      <c r="C59" s="48"/>
      <c r="D59" s="48"/>
      <c r="E59" s="48"/>
      <c r="F59" s="48"/>
      <c r="G59" s="48"/>
      <c r="H59" s="48"/>
      <c r="I59" s="49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</row>
    <row r="60" spans="1:36" ht="13.5" customHeight="1" x14ac:dyDescent="0.25">
      <c r="B60" s="47" t="s">
        <v>57</v>
      </c>
      <c r="C60" s="48"/>
      <c r="D60" s="48"/>
      <c r="E60" s="48"/>
      <c r="F60" s="48"/>
      <c r="G60" s="48"/>
      <c r="H60" s="48"/>
      <c r="I60" s="49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</row>
    <row r="61" spans="1:36" ht="13.5" customHeight="1" x14ac:dyDescent="0.25">
      <c r="B61" s="47" t="s">
        <v>59</v>
      </c>
      <c r="C61" s="48"/>
      <c r="D61" s="48"/>
      <c r="E61" s="48"/>
      <c r="F61" s="48"/>
      <c r="G61" s="48"/>
      <c r="H61" s="48"/>
      <c r="I61" s="49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</row>
    <row r="62" spans="1:36" ht="13.5" customHeight="1" x14ac:dyDescent="0.25">
      <c r="B62" s="47"/>
      <c r="C62" s="48"/>
      <c r="D62" s="48"/>
      <c r="E62" s="48"/>
      <c r="F62" s="48"/>
      <c r="G62" s="48"/>
      <c r="H62" s="48"/>
      <c r="I62" s="49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</row>
    <row r="63" spans="1:36" ht="13.5" customHeight="1" x14ac:dyDescent="0.25">
      <c r="B63" s="47"/>
      <c r="C63" s="48"/>
      <c r="D63" s="48"/>
      <c r="E63" s="48"/>
      <c r="F63" s="48"/>
      <c r="G63" s="48"/>
      <c r="H63" s="48"/>
      <c r="I63" s="49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</row>
    <row r="64" spans="1:36" ht="13.5" customHeight="1" x14ac:dyDescent="0.25">
      <c r="B64" s="47"/>
      <c r="C64" s="48"/>
      <c r="D64" s="48"/>
      <c r="E64" s="48"/>
      <c r="F64" s="48"/>
      <c r="G64" s="48"/>
      <c r="H64" s="48"/>
      <c r="I64" s="49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</row>
    <row r="65" spans="2:36" ht="13.5" customHeight="1" x14ac:dyDescent="0.25">
      <c r="B65" s="47"/>
      <c r="C65" s="48"/>
      <c r="D65" s="48"/>
      <c r="E65" s="48"/>
      <c r="F65" s="48"/>
      <c r="G65" s="48"/>
      <c r="H65" s="48"/>
      <c r="I65" s="49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</row>
    <row r="66" spans="2:36" ht="13.5" customHeight="1" x14ac:dyDescent="0.25">
      <c r="B66" s="47"/>
      <c r="C66" s="48"/>
      <c r="D66" s="48"/>
      <c r="E66" s="48"/>
      <c r="F66" s="48"/>
      <c r="G66" s="48"/>
      <c r="H66" s="48"/>
      <c r="I66" s="49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</row>
    <row r="67" spans="2:36" ht="13.5" customHeight="1" x14ac:dyDescent="0.25">
      <c r="B67" s="47"/>
      <c r="C67" s="48"/>
      <c r="D67" s="48"/>
      <c r="E67" s="48"/>
      <c r="F67" s="48"/>
      <c r="G67" s="48"/>
      <c r="H67" s="48"/>
      <c r="I67" s="49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</row>
    <row r="68" spans="2:36" ht="13.5" customHeight="1" x14ac:dyDescent="0.25">
      <c r="B68" s="47"/>
      <c r="C68" s="48"/>
      <c r="D68" s="48"/>
      <c r="E68" s="48"/>
      <c r="F68" s="48"/>
      <c r="G68" s="48"/>
      <c r="H68" s="48"/>
      <c r="I68" s="49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</row>
    <row r="69" spans="2:36" ht="13.5" customHeight="1" x14ac:dyDescent="0.25">
      <c r="B69" s="47"/>
      <c r="C69" s="48"/>
      <c r="D69" s="48"/>
      <c r="E69" s="48"/>
      <c r="F69" s="48"/>
      <c r="G69" s="48"/>
      <c r="H69" s="48"/>
      <c r="I69" s="49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</row>
    <row r="70" spans="2:36" ht="13.5" customHeight="1" x14ac:dyDescent="0.25">
      <c r="B70" s="47"/>
      <c r="C70" s="48"/>
      <c r="D70" s="48"/>
      <c r="E70" s="48"/>
      <c r="F70" s="48"/>
      <c r="G70" s="48"/>
      <c r="H70" s="48"/>
      <c r="I70" s="49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8"/>
      <c r="AJ70" s="48"/>
    </row>
    <row r="71" spans="2:36" ht="13.5" customHeight="1" x14ac:dyDescent="0.25">
      <c r="B71" s="47"/>
      <c r="C71" s="48"/>
      <c r="D71" s="48"/>
      <c r="E71" s="48"/>
      <c r="F71" s="48"/>
      <c r="G71" s="48"/>
      <c r="H71" s="48"/>
      <c r="I71" s="49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48"/>
    </row>
    <row r="72" spans="2:36" ht="13.5" customHeight="1" x14ac:dyDescent="0.25">
      <c r="B72" s="47"/>
      <c r="C72" s="48"/>
      <c r="D72" s="48"/>
      <c r="E72" s="48"/>
      <c r="F72" s="48"/>
      <c r="G72" s="48"/>
      <c r="H72" s="48"/>
      <c r="I72" s="49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8"/>
      <c r="AJ72" s="48"/>
    </row>
    <row r="73" spans="2:36" ht="13.5" customHeight="1" x14ac:dyDescent="0.25">
      <c r="B73" s="47"/>
      <c r="C73" s="48"/>
      <c r="D73" s="48"/>
      <c r="E73" s="48"/>
      <c r="F73" s="48"/>
      <c r="G73" s="48"/>
      <c r="H73" s="48"/>
      <c r="I73" s="49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8"/>
      <c r="AJ73" s="48"/>
    </row>
    <row r="74" spans="2:36" ht="13.5" customHeight="1" x14ac:dyDescent="0.25">
      <c r="B74" s="47"/>
      <c r="C74" s="48"/>
      <c r="D74" s="48"/>
      <c r="E74" s="48"/>
      <c r="F74" s="48"/>
      <c r="G74" s="48"/>
      <c r="H74" s="48"/>
      <c r="I74" s="49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8"/>
    </row>
    <row r="75" spans="2:36" ht="13.5" customHeight="1" x14ac:dyDescent="0.25">
      <c r="B75" s="47"/>
      <c r="C75" s="48"/>
      <c r="D75" s="48"/>
      <c r="E75" s="48"/>
      <c r="F75" s="48"/>
      <c r="G75" s="48"/>
      <c r="H75" s="48"/>
      <c r="I75" s="49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  <c r="AI75" s="48"/>
      <c r="AJ75" s="48"/>
    </row>
    <row r="76" spans="2:36" ht="13.5" customHeight="1" x14ac:dyDescent="0.25">
      <c r="B76" s="47"/>
      <c r="C76" s="48"/>
      <c r="D76" s="48"/>
      <c r="E76" s="48"/>
      <c r="F76" s="48"/>
      <c r="G76" s="48"/>
      <c r="H76" s="48"/>
      <c r="I76" s="49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  <c r="AJ76" s="48"/>
    </row>
    <row r="77" spans="2:36" ht="13.5" customHeight="1" x14ac:dyDescent="0.25">
      <c r="B77" s="47"/>
      <c r="C77" s="48"/>
      <c r="D77" s="48"/>
      <c r="E77" s="48"/>
      <c r="F77" s="48"/>
      <c r="G77" s="48"/>
      <c r="H77" s="48"/>
      <c r="I77" s="49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</row>
    <row r="78" spans="2:36" ht="13.5" customHeight="1" x14ac:dyDescent="0.25">
      <c r="B78" s="47"/>
      <c r="C78" s="48"/>
      <c r="D78" s="48"/>
      <c r="E78" s="48"/>
      <c r="F78" s="48"/>
      <c r="G78" s="48"/>
      <c r="H78" s="48"/>
      <c r="I78" s="49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</row>
    <row r="79" spans="2:36" ht="13.5" customHeight="1" x14ac:dyDescent="0.25">
      <c r="B79" s="47"/>
      <c r="C79" s="48"/>
      <c r="D79" s="48"/>
      <c r="E79" s="48"/>
      <c r="F79" s="48"/>
      <c r="G79" s="48"/>
      <c r="H79" s="48"/>
      <c r="I79" s="49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</row>
    <row r="80" spans="2:36" ht="13.5" customHeight="1" x14ac:dyDescent="0.25">
      <c r="B80" s="47"/>
      <c r="C80" s="48"/>
      <c r="D80" s="48"/>
      <c r="E80" s="48"/>
      <c r="F80" s="48"/>
      <c r="G80" s="48"/>
      <c r="H80" s="48"/>
      <c r="I80" s="49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48"/>
      <c r="AI80" s="48"/>
      <c r="AJ80" s="48"/>
    </row>
    <row r="81" spans="2:36" ht="13.5" customHeight="1" x14ac:dyDescent="0.25">
      <c r="B81" s="47"/>
      <c r="C81" s="48"/>
      <c r="D81" s="48"/>
      <c r="E81" s="48"/>
      <c r="F81" s="48"/>
      <c r="G81" s="48"/>
      <c r="H81" s="48"/>
      <c r="I81" s="49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</row>
    <row r="82" spans="2:36" ht="13.5" customHeight="1" x14ac:dyDescent="0.25">
      <c r="B82" s="47"/>
      <c r="C82" s="48"/>
      <c r="D82" s="48"/>
      <c r="E82" s="48"/>
      <c r="F82" s="48"/>
      <c r="G82" s="48"/>
      <c r="H82" s="48"/>
      <c r="I82" s="49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</row>
    <row r="83" spans="2:36" ht="13.5" customHeight="1" x14ac:dyDescent="0.25">
      <c r="B83" s="55"/>
      <c r="C83" s="56"/>
      <c r="D83" s="56"/>
      <c r="E83" s="56"/>
      <c r="F83" s="56"/>
      <c r="G83" s="56"/>
      <c r="H83" s="56"/>
      <c r="I83" s="57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</row>
    <row r="84" spans="2:36" ht="13.5" customHeight="1" x14ac:dyDescent="0.25"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  <c r="AJ84" s="58"/>
    </row>
    <row r="85" spans="2:36" ht="13.5" customHeight="1" x14ac:dyDescent="0.25">
      <c r="B85" s="30" t="s">
        <v>26</v>
      </c>
      <c r="C85" s="59"/>
      <c r="D85" s="60"/>
      <c r="E85" s="60"/>
      <c r="F85" s="60"/>
      <c r="G85" s="60"/>
      <c r="H85" s="60"/>
      <c r="I85" s="60"/>
      <c r="J85" s="72"/>
      <c r="K85" s="72"/>
      <c r="L85" s="72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8"/>
      <c r="AJ85" s="72"/>
    </row>
    <row r="86" spans="2:36" ht="13.5" customHeight="1" x14ac:dyDescent="0.25">
      <c r="B86" s="52"/>
      <c r="C86" s="53"/>
      <c r="D86" s="53"/>
      <c r="E86" s="53"/>
      <c r="F86" s="53"/>
      <c r="G86" s="53"/>
      <c r="H86" s="53"/>
      <c r="I86" s="54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8"/>
      <c r="AJ86" s="48"/>
    </row>
    <row r="87" spans="2:36" ht="13.5" customHeight="1" x14ac:dyDescent="0.25">
      <c r="B87" s="47"/>
      <c r="C87" s="48"/>
      <c r="D87" s="48"/>
      <c r="E87" s="48"/>
      <c r="F87" s="48"/>
      <c r="G87" s="48"/>
      <c r="H87" s="48"/>
      <c r="I87" s="49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8"/>
      <c r="AJ87" s="48"/>
    </row>
    <row r="88" spans="2:36" ht="13.5" customHeight="1" x14ac:dyDescent="0.25">
      <c r="B88" s="47"/>
      <c r="C88" s="48"/>
      <c r="D88" s="48"/>
      <c r="E88" s="48"/>
      <c r="F88" s="48"/>
      <c r="G88" s="48"/>
      <c r="H88" s="48"/>
      <c r="I88" s="49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8"/>
      <c r="AJ88" s="48"/>
    </row>
    <row r="89" spans="2:36" ht="13.5" customHeight="1" x14ac:dyDescent="0.25">
      <c r="B89" s="47"/>
      <c r="C89" s="48"/>
      <c r="D89" s="48"/>
      <c r="E89" s="48"/>
      <c r="F89" s="48"/>
      <c r="G89" s="48"/>
      <c r="H89" s="48"/>
      <c r="I89" s="49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</row>
    <row r="90" spans="2:36" ht="13.5" customHeight="1" x14ac:dyDescent="0.25">
      <c r="B90" s="47"/>
      <c r="C90" s="48"/>
      <c r="D90" s="48"/>
      <c r="E90" s="48"/>
      <c r="F90" s="48"/>
      <c r="G90" s="48"/>
      <c r="H90" s="48"/>
      <c r="I90" s="49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</row>
    <row r="91" spans="2:36" ht="13.5" customHeight="1" x14ac:dyDescent="0.25">
      <c r="B91" s="47"/>
      <c r="C91" s="48"/>
      <c r="D91" s="48"/>
      <c r="E91" s="48"/>
      <c r="F91" s="48"/>
      <c r="G91" s="48"/>
      <c r="H91" s="48"/>
      <c r="I91" s="49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</row>
    <row r="92" spans="2:36" ht="13.5" customHeight="1" x14ac:dyDescent="0.25">
      <c r="B92" s="47"/>
      <c r="C92" s="48"/>
      <c r="D92" s="48"/>
      <c r="E92" s="48"/>
      <c r="F92" s="48"/>
      <c r="G92" s="48"/>
      <c r="H92" s="48"/>
      <c r="I92" s="49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</row>
    <row r="93" spans="2:36" ht="13.5" customHeight="1" x14ac:dyDescent="0.25">
      <c r="B93" s="47"/>
      <c r="C93" s="48"/>
      <c r="D93" s="48"/>
      <c r="E93" s="48"/>
      <c r="F93" s="48"/>
      <c r="G93" s="48"/>
      <c r="H93" s="48"/>
      <c r="I93" s="49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8"/>
    </row>
    <row r="94" spans="2:36" ht="13.5" customHeight="1" x14ac:dyDescent="0.25">
      <c r="B94" s="47"/>
      <c r="C94" s="48"/>
      <c r="D94" s="48"/>
      <c r="E94" s="48"/>
      <c r="F94" s="48"/>
      <c r="G94" s="48"/>
      <c r="H94" s="48"/>
      <c r="I94" s="49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</row>
    <row r="95" spans="2:36" ht="13.5" customHeight="1" x14ac:dyDescent="0.25">
      <c r="B95" s="47"/>
      <c r="C95" s="48"/>
      <c r="D95" s="48"/>
      <c r="E95" s="48"/>
      <c r="F95" s="48"/>
      <c r="G95" s="48"/>
      <c r="H95" s="48"/>
      <c r="I95" s="49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8"/>
      <c r="AJ95" s="48"/>
    </row>
    <row r="96" spans="2:36" ht="13.5" customHeight="1" x14ac:dyDescent="0.25">
      <c r="B96" s="47"/>
      <c r="C96" s="48"/>
      <c r="D96" s="48"/>
      <c r="E96" s="48"/>
      <c r="F96" s="48"/>
      <c r="G96" s="48"/>
      <c r="H96" s="48"/>
      <c r="I96" s="49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</row>
    <row r="97" spans="2:36" ht="13.5" customHeight="1" x14ac:dyDescent="0.25">
      <c r="B97" s="47"/>
      <c r="C97" s="48"/>
      <c r="D97" s="48"/>
      <c r="E97" s="48"/>
      <c r="F97" s="48"/>
      <c r="G97" s="48"/>
      <c r="H97" s="48"/>
      <c r="I97" s="49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48"/>
    </row>
    <row r="98" spans="2:36" ht="13.5" customHeight="1" x14ac:dyDescent="0.25">
      <c r="B98" s="47"/>
      <c r="C98" s="48"/>
      <c r="D98" s="48"/>
      <c r="E98" s="48"/>
      <c r="F98" s="48"/>
      <c r="G98" s="48"/>
      <c r="H98" s="48"/>
      <c r="I98" s="49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</row>
    <row r="99" spans="2:36" ht="13.5" customHeight="1" x14ac:dyDescent="0.25">
      <c r="B99" s="55"/>
      <c r="C99" s="56"/>
      <c r="D99" s="56"/>
      <c r="E99" s="56"/>
      <c r="F99" s="56"/>
      <c r="G99" s="56"/>
      <c r="H99" s="56"/>
      <c r="I99" s="57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  <c r="AI99" s="48"/>
      <c r="AJ99" s="48"/>
    </row>
    <row r="100" spans="2:36" ht="13.5" customHeight="1" x14ac:dyDescent="0.25">
      <c r="B100" s="31"/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61"/>
    </row>
    <row r="101" spans="2:36" ht="13.5" customHeight="1" x14ac:dyDescent="0.25">
      <c r="B101" s="31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61"/>
    </row>
    <row r="102" spans="2:36" ht="13.5" customHeight="1" x14ac:dyDescent="0.25">
      <c r="B102" s="32"/>
      <c r="C102" s="61"/>
      <c r="D102" s="61"/>
      <c r="E102" s="61"/>
      <c r="F102" s="61"/>
      <c r="G102" s="61"/>
      <c r="H102" s="61"/>
      <c r="I102" s="61"/>
      <c r="J102" s="61"/>
      <c r="K102" s="61"/>
      <c r="L102" s="61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8"/>
      <c r="AJ102" s="61"/>
    </row>
    <row r="103" spans="2:36" ht="13.5" customHeight="1" x14ac:dyDescent="0.25">
      <c r="B103" s="31"/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61"/>
    </row>
    <row r="104" spans="2:36" ht="13.5" customHeight="1" x14ac:dyDescent="0.25">
      <c r="B104" s="32"/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61"/>
    </row>
    <row r="105" spans="2:36" ht="13.5" customHeight="1" x14ac:dyDescent="0.25">
      <c r="B105" s="31"/>
      <c r="C105" s="61"/>
      <c r="D105" s="61"/>
      <c r="E105" s="61"/>
      <c r="F105" s="61"/>
      <c r="G105" s="61"/>
      <c r="H105" s="61"/>
      <c r="I105" s="61"/>
      <c r="J105" s="61"/>
      <c r="K105" s="61"/>
      <c r="L105" s="61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61"/>
    </row>
    <row r="106" spans="2:36" ht="13.5" customHeight="1" x14ac:dyDescent="0.25">
      <c r="B106" s="31"/>
      <c r="C106" s="61"/>
      <c r="D106" s="61"/>
      <c r="E106" s="61"/>
      <c r="F106" s="61"/>
      <c r="G106" s="61"/>
      <c r="H106" s="61"/>
      <c r="I106" s="61"/>
      <c r="J106" s="61"/>
      <c r="K106" s="61"/>
      <c r="L106" s="61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48"/>
      <c r="AI106" s="48"/>
      <c r="AJ106" s="61"/>
    </row>
    <row r="107" spans="2:36" ht="13.5" customHeight="1" x14ac:dyDescent="0.25">
      <c r="E107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8"/>
    </row>
    <row r="108" spans="2:36" ht="13.5" customHeight="1" x14ac:dyDescent="0.25">
      <c r="E10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48"/>
      <c r="AC108" s="48"/>
      <c r="AD108" s="48"/>
      <c r="AE108" s="48"/>
      <c r="AF108" s="48"/>
      <c r="AG108" s="48"/>
      <c r="AH108" s="48"/>
      <c r="AI108" s="48"/>
    </row>
    <row r="109" spans="2:36" ht="13.5" customHeight="1" x14ac:dyDescent="0.25">
      <c r="E109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  <c r="AG109" s="48"/>
      <c r="AH109" s="48"/>
      <c r="AI109" s="48"/>
    </row>
    <row r="110" spans="2:36" ht="13.5" customHeight="1" x14ac:dyDescent="0.25">
      <c r="E110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48"/>
      <c r="AH110" s="48"/>
      <c r="AI110" s="48"/>
    </row>
    <row r="111" spans="2:36" ht="13.5" customHeight="1" x14ac:dyDescent="0.25">
      <c r="E111"/>
      <c r="Q111"/>
      <c r="R111"/>
    </row>
    <row r="112" spans="2:36" ht="13.5" customHeight="1" x14ac:dyDescent="0.25">
      <c r="E112"/>
      <c r="Q112"/>
      <c r="R112"/>
    </row>
    <row r="113" spans="5:18" ht="13.5" customHeight="1" x14ac:dyDescent="0.25">
      <c r="E113"/>
      <c r="Q113"/>
      <c r="R113"/>
    </row>
    <row r="114" spans="5:18" ht="13.5" customHeight="1" x14ac:dyDescent="0.25">
      <c r="E114"/>
    </row>
    <row r="115" spans="5:18" ht="13.5" customHeight="1" x14ac:dyDescent="0.25">
      <c r="E115"/>
    </row>
    <row r="116" spans="5:18" ht="13.5" customHeight="1" x14ac:dyDescent="0.25">
      <c r="E116"/>
    </row>
    <row r="117" spans="5:18" ht="13.5" customHeight="1" x14ac:dyDescent="0.25">
      <c r="E117"/>
    </row>
    <row r="118" spans="5:18" ht="13.5" customHeight="1" x14ac:dyDescent="0.25">
      <c r="E118"/>
    </row>
    <row r="119" spans="5:18" ht="13.5" customHeight="1" x14ac:dyDescent="0.25">
      <c r="E119"/>
    </row>
    <row r="120" spans="5:18" ht="13.5" customHeight="1" x14ac:dyDescent="0.25">
      <c r="E120"/>
    </row>
    <row r="121" spans="5:18" ht="13.5" customHeight="1" x14ac:dyDescent="0.25">
      <c r="E121"/>
    </row>
    <row r="122" spans="5:18" ht="13.5" customHeight="1" x14ac:dyDescent="0.25">
      <c r="E122"/>
    </row>
    <row r="123" spans="5:18" ht="13.5" customHeight="1" x14ac:dyDescent="0.25">
      <c r="E123"/>
    </row>
    <row r="124" spans="5:18" ht="13.5" customHeight="1" x14ac:dyDescent="0.25">
      <c r="E124"/>
    </row>
    <row r="125" spans="5:18" ht="13.5" customHeight="1" x14ac:dyDescent="0.25">
      <c r="E125"/>
    </row>
    <row r="126" spans="5:18" ht="13.5" customHeight="1" x14ac:dyDescent="0.25">
      <c r="E126"/>
    </row>
    <row r="127" spans="5:18" ht="13.5" customHeight="1" x14ac:dyDescent="0.25">
      <c r="E127"/>
    </row>
    <row r="128" spans="5:18" ht="13.5" customHeight="1" x14ac:dyDescent="0.25">
      <c r="E128"/>
    </row>
    <row r="129" spans="5:5" ht="13.5" customHeight="1" x14ac:dyDescent="0.25">
      <c r="E129"/>
    </row>
    <row r="130" spans="5:5" ht="13.5" customHeight="1" x14ac:dyDescent="0.25">
      <c r="E130"/>
    </row>
    <row r="131" spans="5:5" ht="13.5" customHeight="1" x14ac:dyDescent="0.25">
      <c r="E131"/>
    </row>
    <row r="132" spans="5:5" ht="13.5" customHeight="1" x14ac:dyDescent="0.25">
      <c r="E132"/>
    </row>
    <row r="133" spans="5:5" ht="13.5" customHeight="1" x14ac:dyDescent="0.25">
      <c r="E133"/>
    </row>
    <row r="134" spans="5:5" ht="13.5" customHeight="1" x14ac:dyDescent="0.25">
      <c r="E134"/>
    </row>
    <row r="135" spans="5:5" ht="13.5" customHeight="1" x14ac:dyDescent="0.25">
      <c r="E135"/>
    </row>
    <row r="136" spans="5:5" ht="13.5" customHeight="1" x14ac:dyDescent="0.25">
      <c r="E136"/>
    </row>
    <row r="137" spans="5:5" ht="13.5" customHeight="1" x14ac:dyDescent="0.25">
      <c r="E137"/>
    </row>
    <row r="138" spans="5:5" ht="13.5" customHeight="1" x14ac:dyDescent="0.25">
      <c r="E138"/>
    </row>
    <row r="139" spans="5:5" ht="13.5" customHeight="1" x14ac:dyDescent="0.25">
      <c r="E139"/>
    </row>
    <row r="140" spans="5:5" ht="13.5" customHeight="1" x14ac:dyDescent="0.25">
      <c r="E140"/>
    </row>
    <row r="141" spans="5:5" ht="13.5" customHeight="1" x14ac:dyDescent="0.25">
      <c r="E141"/>
    </row>
    <row r="142" spans="5:5" ht="13.5" customHeight="1" x14ac:dyDescent="0.25">
      <c r="E142"/>
    </row>
    <row r="143" spans="5:5" ht="13.5" customHeight="1" x14ac:dyDescent="0.25">
      <c r="E143"/>
    </row>
    <row r="144" spans="5:5" ht="13.5" customHeight="1" x14ac:dyDescent="0.25">
      <c r="E144"/>
    </row>
    <row r="145" spans="5:5" ht="13.5" customHeight="1" x14ac:dyDescent="0.25">
      <c r="E145"/>
    </row>
    <row r="146" spans="5:5" ht="13.5" customHeight="1" x14ac:dyDescent="0.25">
      <c r="E146"/>
    </row>
    <row r="147" spans="5:5" ht="13.5" customHeight="1" x14ac:dyDescent="0.25">
      <c r="E147"/>
    </row>
    <row r="148" spans="5:5" ht="13.5" customHeight="1" x14ac:dyDescent="0.25">
      <c r="E148"/>
    </row>
    <row r="149" spans="5:5" ht="13.5" customHeight="1" x14ac:dyDescent="0.25">
      <c r="E149"/>
    </row>
    <row r="150" spans="5:5" ht="13.5" customHeight="1" x14ac:dyDescent="0.25">
      <c r="E150"/>
    </row>
    <row r="151" spans="5:5" ht="13.5" customHeight="1" x14ac:dyDescent="0.25">
      <c r="E151"/>
    </row>
    <row r="152" spans="5:5" ht="13.5" customHeight="1" x14ac:dyDescent="0.25">
      <c r="E152"/>
    </row>
    <row r="153" spans="5:5" ht="13.5" customHeight="1" x14ac:dyDescent="0.25">
      <c r="E153"/>
    </row>
    <row r="154" spans="5:5" ht="13.5" customHeight="1" x14ac:dyDescent="0.25">
      <c r="E154"/>
    </row>
    <row r="155" spans="5:5" ht="13.5" customHeight="1" x14ac:dyDescent="0.25">
      <c r="E155"/>
    </row>
    <row r="156" spans="5:5" ht="13.5" customHeight="1" x14ac:dyDescent="0.25">
      <c r="E156"/>
    </row>
    <row r="157" spans="5:5" ht="13.5" customHeight="1" x14ac:dyDescent="0.25">
      <c r="E157"/>
    </row>
    <row r="158" spans="5:5" ht="13.5" customHeight="1" x14ac:dyDescent="0.25">
      <c r="E158"/>
    </row>
    <row r="159" spans="5:5" ht="13.5" customHeight="1" x14ac:dyDescent="0.25">
      <c r="E159"/>
    </row>
    <row r="160" spans="5:5" ht="13.5" customHeight="1" x14ac:dyDescent="0.25">
      <c r="E160"/>
    </row>
    <row r="161" spans="5:5" ht="13.5" customHeight="1" x14ac:dyDescent="0.25">
      <c r="E161"/>
    </row>
    <row r="162" spans="5:5" ht="13.5" customHeight="1" x14ac:dyDescent="0.25">
      <c r="E162"/>
    </row>
    <row r="163" spans="5:5" ht="13.5" customHeight="1" x14ac:dyDescent="0.25">
      <c r="E163"/>
    </row>
    <row r="164" spans="5:5" ht="13.5" customHeight="1" x14ac:dyDescent="0.25">
      <c r="E164"/>
    </row>
    <row r="165" spans="5:5" ht="13.5" customHeight="1" x14ac:dyDescent="0.25">
      <c r="E165"/>
    </row>
    <row r="166" spans="5:5" ht="13.5" customHeight="1" x14ac:dyDescent="0.25">
      <c r="E166"/>
    </row>
    <row r="167" spans="5:5" ht="13.5" customHeight="1" x14ac:dyDescent="0.25">
      <c r="E167"/>
    </row>
    <row r="168" spans="5:5" ht="13.5" customHeight="1" x14ac:dyDescent="0.25">
      <c r="E168"/>
    </row>
    <row r="169" spans="5:5" ht="13.5" customHeight="1" x14ac:dyDescent="0.25">
      <c r="E169"/>
    </row>
    <row r="170" spans="5:5" ht="13.5" customHeight="1" x14ac:dyDescent="0.25">
      <c r="E170"/>
    </row>
    <row r="171" spans="5:5" ht="13.5" customHeight="1" x14ac:dyDescent="0.25">
      <c r="E171"/>
    </row>
    <row r="172" spans="5:5" ht="13.5" customHeight="1" x14ac:dyDescent="0.25">
      <c r="E172"/>
    </row>
    <row r="173" spans="5:5" ht="13.5" customHeight="1" x14ac:dyDescent="0.25">
      <c r="E173"/>
    </row>
    <row r="174" spans="5:5" ht="13.5" customHeight="1" x14ac:dyDescent="0.25">
      <c r="E174"/>
    </row>
    <row r="175" spans="5:5" ht="13.5" customHeight="1" x14ac:dyDescent="0.25">
      <c r="E175"/>
    </row>
    <row r="176" spans="5:5" ht="13.5" customHeight="1" x14ac:dyDescent="0.25">
      <c r="E176"/>
    </row>
    <row r="177" spans="5:5" ht="13.5" customHeight="1" x14ac:dyDescent="0.25">
      <c r="E177"/>
    </row>
    <row r="178" spans="5:5" ht="13.5" customHeight="1" x14ac:dyDescent="0.25">
      <c r="E178"/>
    </row>
    <row r="179" spans="5:5" ht="13.5" customHeight="1" x14ac:dyDescent="0.25">
      <c r="E179"/>
    </row>
    <row r="180" spans="5:5" ht="13.5" customHeight="1" x14ac:dyDescent="0.25">
      <c r="E180"/>
    </row>
    <row r="181" spans="5:5" ht="13.5" customHeight="1" x14ac:dyDescent="0.25">
      <c r="E181"/>
    </row>
    <row r="182" spans="5:5" ht="13.5" customHeight="1" x14ac:dyDescent="0.25">
      <c r="E182"/>
    </row>
    <row r="183" spans="5:5" ht="13.5" customHeight="1" x14ac:dyDescent="0.25">
      <c r="E183"/>
    </row>
    <row r="184" spans="5:5" ht="13.5" customHeight="1" x14ac:dyDescent="0.25">
      <c r="E184"/>
    </row>
    <row r="185" spans="5:5" ht="13.5" customHeight="1" x14ac:dyDescent="0.25">
      <c r="E185"/>
    </row>
    <row r="186" spans="5:5" ht="13.5" customHeight="1" x14ac:dyDescent="0.25">
      <c r="E186"/>
    </row>
    <row r="187" spans="5:5" ht="13.5" customHeight="1" x14ac:dyDescent="0.25">
      <c r="E187"/>
    </row>
    <row r="188" spans="5:5" ht="13.5" customHeight="1" x14ac:dyDescent="0.25">
      <c r="E188"/>
    </row>
    <row r="189" spans="5:5" ht="13.5" customHeight="1" x14ac:dyDescent="0.25">
      <c r="E189"/>
    </row>
    <row r="190" spans="5:5" ht="13.5" customHeight="1" x14ac:dyDescent="0.25">
      <c r="E190"/>
    </row>
    <row r="191" spans="5:5" ht="13.5" customHeight="1" x14ac:dyDescent="0.25">
      <c r="E191"/>
    </row>
    <row r="192" spans="5:5" ht="13.5" customHeight="1" x14ac:dyDescent="0.25">
      <c r="E192"/>
    </row>
    <row r="193" spans="5:5" ht="13.5" customHeight="1" x14ac:dyDescent="0.25">
      <c r="E193"/>
    </row>
    <row r="194" spans="5:5" ht="13.5" customHeight="1" x14ac:dyDescent="0.25">
      <c r="E194"/>
    </row>
    <row r="195" spans="5:5" ht="13.5" customHeight="1" x14ac:dyDescent="0.25">
      <c r="E195"/>
    </row>
    <row r="196" spans="5:5" ht="13.5" customHeight="1" x14ac:dyDescent="0.25">
      <c r="E196"/>
    </row>
    <row r="197" spans="5:5" ht="13.5" customHeight="1" x14ac:dyDescent="0.25">
      <c r="E197"/>
    </row>
    <row r="198" spans="5:5" ht="13.5" customHeight="1" x14ac:dyDescent="0.25">
      <c r="E198"/>
    </row>
    <row r="199" spans="5:5" ht="13.5" customHeight="1" x14ac:dyDescent="0.25">
      <c r="E199"/>
    </row>
    <row r="200" spans="5:5" ht="13.5" customHeight="1" x14ac:dyDescent="0.25">
      <c r="E200"/>
    </row>
    <row r="201" spans="5:5" ht="13.5" customHeight="1" x14ac:dyDescent="0.25">
      <c r="E201"/>
    </row>
    <row r="202" spans="5:5" ht="13.5" customHeight="1" x14ac:dyDescent="0.25">
      <c r="E202"/>
    </row>
    <row r="203" spans="5:5" ht="13.5" customHeight="1" x14ac:dyDescent="0.25">
      <c r="E203"/>
    </row>
    <row r="204" spans="5:5" ht="13.5" customHeight="1" x14ac:dyDescent="0.25">
      <c r="E204"/>
    </row>
    <row r="205" spans="5:5" ht="13.5" customHeight="1" x14ac:dyDescent="0.25">
      <c r="E205"/>
    </row>
    <row r="206" spans="5:5" ht="13.5" customHeight="1" x14ac:dyDescent="0.25">
      <c r="E206"/>
    </row>
    <row r="207" spans="5:5" ht="13.5" customHeight="1" x14ac:dyDescent="0.25">
      <c r="E207"/>
    </row>
    <row r="208" spans="5:5" ht="13.5" customHeight="1" x14ac:dyDescent="0.25">
      <c r="E208"/>
    </row>
    <row r="209" spans="5:5" ht="13.5" customHeight="1" x14ac:dyDescent="0.25">
      <c r="E209"/>
    </row>
    <row r="210" spans="5:5" ht="13.5" customHeight="1" x14ac:dyDescent="0.25">
      <c r="E210"/>
    </row>
    <row r="211" spans="5:5" ht="13.5" customHeight="1" x14ac:dyDescent="0.25">
      <c r="E211"/>
    </row>
    <row r="212" spans="5:5" ht="13.5" customHeight="1" x14ac:dyDescent="0.25">
      <c r="E212"/>
    </row>
    <row r="213" spans="5:5" ht="13.5" customHeight="1" x14ac:dyDescent="0.25">
      <c r="E213"/>
    </row>
    <row r="214" spans="5:5" ht="13.5" customHeight="1" x14ac:dyDescent="0.25">
      <c r="E214"/>
    </row>
    <row r="215" spans="5:5" ht="13.5" customHeight="1" x14ac:dyDescent="0.25">
      <c r="E215"/>
    </row>
    <row r="216" spans="5:5" ht="13.5" customHeight="1" x14ac:dyDescent="0.25">
      <c r="E216"/>
    </row>
    <row r="217" spans="5:5" ht="13.5" customHeight="1" x14ac:dyDescent="0.25">
      <c r="E217"/>
    </row>
    <row r="218" spans="5:5" ht="13.5" customHeight="1" x14ac:dyDescent="0.25">
      <c r="E218"/>
    </row>
    <row r="219" spans="5:5" ht="13.5" customHeight="1" x14ac:dyDescent="0.25">
      <c r="E219"/>
    </row>
    <row r="220" spans="5:5" ht="13.5" customHeight="1" x14ac:dyDescent="0.25">
      <c r="E220"/>
    </row>
    <row r="221" spans="5:5" ht="13.5" customHeight="1" x14ac:dyDescent="0.25">
      <c r="E221"/>
    </row>
    <row r="222" spans="5:5" ht="13.5" customHeight="1" x14ac:dyDescent="0.25">
      <c r="E222"/>
    </row>
    <row r="223" spans="5:5" ht="13.5" customHeight="1" x14ac:dyDescent="0.25">
      <c r="E223"/>
    </row>
    <row r="224" spans="5:5" ht="13.5" customHeight="1" x14ac:dyDescent="0.25">
      <c r="E224"/>
    </row>
    <row r="225" spans="5:5" ht="13.5" customHeight="1" x14ac:dyDescent="0.25">
      <c r="E225"/>
    </row>
    <row r="226" spans="5:5" ht="13.5" customHeight="1" x14ac:dyDescent="0.25">
      <c r="E226"/>
    </row>
    <row r="227" spans="5:5" ht="13.5" customHeight="1" x14ac:dyDescent="0.25">
      <c r="E227"/>
    </row>
    <row r="228" spans="5:5" ht="13.5" customHeight="1" x14ac:dyDescent="0.25">
      <c r="E228"/>
    </row>
    <row r="229" spans="5:5" ht="13.5" customHeight="1" x14ac:dyDescent="0.25">
      <c r="E229"/>
    </row>
    <row r="230" spans="5:5" ht="13.5" customHeight="1" x14ac:dyDescent="0.25">
      <c r="E230"/>
    </row>
    <row r="231" spans="5:5" ht="13.5" customHeight="1" x14ac:dyDescent="0.25">
      <c r="E231"/>
    </row>
    <row r="232" spans="5:5" ht="13.5" customHeight="1" x14ac:dyDescent="0.25">
      <c r="E232"/>
    </row>
    <row r="233" spans="5:5" ht="13.5" customHeight="1" x14ac:dyDescent="0.25">
      <c r="E233"/>
    </row>
    <row r="234" spans="5:5" ht="13.5" customHeight="1" x14ac:dyDescent="0.25">
      <c r="E234"/>
    </row>
    <row r="235" spans="5:5" ht="13.5" customHeight="1" x14ac:dyDescent="0.25">
      <c r="E235"/>
    </row>
    <row r="236" spans="5:5" ht="13.5" customHeight="1" x14ac:dyDescent="0.25">
      <c r="E236"/>
    </row>
    <row r="237" spans="5:5" ht="13.5" customHeight="1" x14ac:dyDescent="0.25">
      <c r="E237"/>
    </row>
    <row r="238" spans="5:5" ht="13.5" customHeight="1" x14ac:dyDescent="0.25">
      <c r="E238"/>
    </row>
    <row r="239" spans="5:5" ht="13.5" customHeight="1" x14ac:dyDescent="0.25">
      <c r="E239"/>
    </row>
    <row r="240" spans="5:5" ht="13.5" customHeight="1" x14ac:dyDescent="0.25">
      <c r="E240"/>
    </row>
    <row r="241" spans="5:5" ht="13.5" customHeight="1" x14ac:dyDescent="0.25">
      <c r="E241"/>
    </row>
    <row r="242" spans="5:5" ht="13.5" customHeight="1" x14ac:dyDescent="0.25">
      <c r="E242"/>
    </row>
    <row r="243" spans="5:5" ht="13.5" customHeight="1" x14ac:dyDescent="0.25">
      <c r="E243"/>
    </row>
    <row r="244" spans="5:5" ht="13.5" customHeight="1" x14ac:dyDescent="0.25">
      <c r="E244"/>
    </row>
    <row r="245" spans="5:5" ht="13.5" customHeight="1" x14ac:dyDescent="0.25">
      <c r="E245"/>
    </row>
    <row r="246" spans="5:5" ht="13.5" customHeight="1" x14ac:dyDescent="0.25">
      <c r="E246"/>
    </row>
    <row r="247" spans="5:5" ht="13.5" customHeight="1" x14ac:dyDescent="0.25">
      <c r="E247"/>
    </row>
    <row r="248" spans="5:5" ht="13.5" customHeight="1" x14ac:dyDescent="0.25">
      <c r="E248"/>
    </row>
    <row r="249" spans="5:5" ht="13.5" customHeight="1" x14ac:dyDescent="0.25">
      <c r="E249"/>
    </row>
    <row r="250" spans="5:5" ht="13.5" customHeight="1" x14ac:dyDescent="0.25">
      <c r="E250"/>
    </row>
    <row r="251" spans="5:5" ht="13.5" customHeight="1" x14ac:dyDescent="0.25">
      <c r="E251"/>
    </row>
    <row r="252" spans="5:5" ht="13.5" customHeight="1" x14ac:dyDescent="0.25">
      <c r="E252"/>
    </row>
    <row r="253" spans="5:5" ht="13.5" customHeight="1" x14ac:dyDescent="0.25">
      <c r="E253"/>
    </row>
    <row r="254" spans="5:5" ht="13.5" customHeight="1" x14ac:dyDescent="0.25">
      <c r="E254"/>
    </row>
    <row r="255" spans="5:5" ht="13.5" customHeight="1" x14ac:dyDescent="0.25">
      <c r="E255"/>
    </row>
    <row r="256" spans="5:5" ht="13.5" customHeight="1" x14ac:dyDescent="0.25">
      <c r="E256"/>
    </row>
    <row r="257" spans="5:5" ht="13.5" customHeight="1" x14ac:dyDescent="0.25">
      <c r="E257"/>
    </row>
    <row r="258" spans="5:5" ht="13.5" customHeight="1" x14ac:dyDescent="0.25">
      <c r="E258"/>
    </row>
    <row r="259" spans="5:5" ht="13.5" customHeight="1" x14ac:dyDescent="0.25">
      <c r="E259"/>
    </row>
    <row r="260" spans="5:5" ht="13.5" customHeight="1" x14ac:dyDescent="0.25">
      <c r="E260"/>
    </row>
    <row r="261" spans="5:5" ht="13.5" customHeight="1" x14ac:dyDescent="0.25">
      <c r="E261"/>
    </row>
    <row r="262" spans="5:5" ht="13.5" customHeight="1" x14ac:dyDescent="0.25">
      <c r="E262"/>
    </row>
    <row r="263" spans="5:5" ht="13.5" customHeight="1" x14ac:dyDescent="0.25">
      <c r="E263"/>
    </row>
    <row r="264" spans="5:5" ht="13.5" customHeight="1" x14ac:dyDescent="0.25">
      <c r="E264"/>
    </row>
    <row r="265" spans="5:5" ht="13.5" customHeight="1" x14ac:dyDescent="0.25">
      <c r="E265"/>
    </row>
    <row r="266" spans="5:5" ht="13.5" customHeight="1" x14ac:dyDescent="0.25">
      <c r="E266"/>
    </row>
    <row r="267" spans="5:5" ht="13.5" customHeight="1" x14ac:dyDescent="0.25">
      <c r="E267"/>
    </row>
    <row r="268" spans="5:5" ht="13.5" customHeight="1" x14ac:dyDescent="0.25">
      <c r="E268"/>
    </row>
    <row r="269" spans="5:5" ht="13.5" customHeight="1" x14ac:dyDescent="0.25">
      <c r="E269"/>
    </row>
    <row r="270" spans="5:5" ht="13.5" customHeight="1" x14ac:dyDescent="0.25">
      <c r="E270"/>
    </row>
    <row r="271" spans="5:5" ht="13.5" customHeight="1" x14ac:dyDescent="0.25">
      <c r="E271"/>
    </row>
    <row r="272" spans="5:5" ht="13.5" customHeight="1" x14ac:dyDescent="0.25">
      <c r="E272"/>
    </row>
    <row r="273" spans="5:5" ht="13.5" customHeight="1" x14ac:dyDescent="0.25">
      <c r="E273"/>
    </row>
    <row r="274" spans="5:5" ht="13.5" customHeight="1" x14ac:dyDescent="0.25">
      <c r="E274"/>
    </row>
    <row r="275" spans="5:5" ht="13.5" customHeight="1" x14ac:dyDescent="0.25">
      <c r="E275"/>
    </row>
    <row r="276" spans="5:5" ht="13.5" customHeight="1" x14ac:dyDescent="0.25">
      <c r="E276"/>
    </row>
    <row r="277" spans="5:5" ht="13.5" customHeight="1" x14ac:dyDescent="0.25">
      <c r="E277"/>
    </row>
    <row r="278" spans="5:5" ht="13.5" customHeight="1" x14ac:dyDescent="0.25">
      <c r="E278"/>
    </row>
    <row r="279" spans="5:5" ht="13.5" customHeight="1" x14ac:dyDescent="0.25">
      <c r="E279"/>
    </row>
    <row r="280" spans="5:5" ht="13.5" customHeight="1" x14ac:dyDescent="0.25">
      <c r="E280"/>
    </row>
    <row r="281" spans="5:5" ht="13.5" customHeight="1" x14ac:dyDescent="0.25">
      <c r="E281"/>
    </row>
    <row r="282" spans="5:5" ht="13.5" customHeight="1" x14ac:dyDescent="0.25">
      <c r="E282"/>
    </row>
    <row r="283" spans="5:5" ht="13.5" customHeight="1" x14ac:dyDescent="0.25">
      <c r="E283"/>
    </row>
    <row r="284" spans="5:5" ht="13.5" customHeight="1" x14ac:dyDescent="0.25">
      <c r="E284"/>
    </row>
    <row r="285" spans="5:5" ht="13.5" customHeight="1" x14ac:dyDescent="0.25">
      <c r="E285"/>
    </row>
    <row r="286" spans="5:5" ht="13.5" customHeight="1" x14ac:dyDescent="0.25">
      <c r="E286"/>
    </row>
    <row r="287" spans="5:5" ht="13.5" customHeight="1" x14ac:dyDescent="0.25">
      <c r="E287"/>
    </row>
    <row r="288" spans="5:5" ht="13.5" customHeight="1" x14ac:dyDescent="0.25">
      <c r="E288"/>
    </row>
    <row r="289" spans="5:5" ht="13.5" customHeight="1" x14ac:dyDescent="0.25">
      <c r="E289"/>
    </row>
    <row r="290" spans="5:5" ht="13.5" customHeight="1" x14ac:dyDescent="0.25">
      <c r="E290"/>
    </row>
    <row r="291" spans="5:5" ht="13.5" customHeight="1" x14ac:dyDescent="0.25">
      <c r="E291"/>
    </row>
    <row r="292" spans="5:5" ht="13.5" customHeight="1" x14ac:dyDescent="0.25">
      <c r="E292"/>
    </row>
    <row r="293" spans="5:5" ht="13.5" customHeight="1" x14ac:dyDescent="0.25">
      <c r="E293"/>
    </row>
    <row r="294" spans="5:5" ht="13.5" customHeight="1" x14ac:dyDescent="0.25">
      <c r="E294"/>
    </row>
    <row r="295" spans="5:5" ht="13.5" customHeight="1" x14ac:dyDescent="0.25">
      <c r="E295"/>
    </row>
    <row r="296" spans="5:5" ht="13.5" customHeight="1" x14ac:dyDescent="0.25">
      <c r="E296"/>
    </row>
    <row r="297" spans="5:5" ht="13.5" customHeight="1" x14ac:dyDescent="0.25">
      <c r="E297"/>
    </row>
    <row r="298" spans="5:5" ht="13.5" customHeight="1" x14ac:dyDescent="0.25">
      <c r="E298"/>
    </row>
    <row r="299" spans="5:5" ht="13.5" customHeight="1" x14ac:dyDescent="0.25">
      <c r="E299"/>
    </row>
    <row r="300" spans="5:5" ht="13.5" customHeight="1" x14ac:dyDescent="0.25">
      <c r="E300"/>
    </row>
    <row r="301" spans="5:5" ht="13.5" customHeight="1" x14ac:dyDescent="0.25">
      <c r="E301"/>
    </row>
    <row r="302" spans="5:5" ht="13.5" customHeight="1" x14ac:dyDescent="0.25">
      <c r="E302"/>
    </row>
    <row r="303" spans="5:5" ht="13.5" customHeight="1" x14ac:dyDescent="0.25">
      <c r="E303"/>
    </row>
    <row r="304" spans="5:5" ht="13.5" customHeight="1" x14ac:dyDescent="0.25">
      <c r="E304"/>
    </row>
    <row r="305" spans="5:5" ht="13.5" customHeight="1" x14ac:dyDescent="0.25">
      <c r="E305"/>
    </row>
    <row r="306" spans="5:5" ht="13.5" customHeight="1" x14ac:dyDescent="0.25">
      <c r="E306"/>
    </row>
    <row r="307" spans="5:5" ht="13.5" customHeight="1" x14ac:dyDescent="0.25">
      <c r="E307"/>
    </row>
    <row r="308" spans="5:5" ht="13.5" customHeight="1" x14ac:dyDescent="0.25">
      <c r="E308"/>
    </row>
    <row r="309" spans="5:5" ht="13.5" customHeight="1" x14ac:dyDescent="0.25">
      <c r="E309"/>
    </row>
    <row r="310" spans="5:5" ht="13.5" customHeight="1" x14ac:dyDescent="0.25">
      <c r="E310"/>
    </row>
    <row r="311" spans="5:5" ht="13.5" customHeight="1" x14ac:dyDescent="0.25">
      <c r="E311"/>
    </row>
    <row r="312" spans="5:5" ht="13.5" customHeight="1" x14ac:dyDescent="0.25">
      <c r="E312"/>
    </row>
    <row r="313" spans="5:5" ht="13.5" customHeight="1" x14ac:dyDescent="0.25">
      <c r="E313"/>
    </row>
    <row r="314" spans="5:5" ht="13.5" customHeight="1" x14ac:dyDescent="0.25">
      <c r="E314"/>
    </row>
    <row r="315" spans="5:5" ht="13.5" customHeight="1" x14ac:dyDescent="0.25">
      <c r="E315"/>
    </row>
    <row r="316" spans="5:5" ht="13.5" customHeight="1" x14ac:dyDescent="0.25">
      <c r="E316"/>
    </row>
    <row r="317" spans="5:5" ht="13.5" customHeight="1" x14ac:dyDescent="0.25">
      <c r="E317"/>
    </row>
    <row r="318" spans="5:5" ht="13.5" customHeight="1" x14ac:dyDescent="0.25">
      <c r="E318"/>
    </row>
    <row r="319" spans="5:5" ht="13.5" customHeight="1" x14ac:dyDescent="0.25">
      <c r="E319"/>
    </row>
    <row r="320" spans="5:5" ht="13.5" customHeight="1" x14ac:dyDescent="0.25">
      <c r="E320"/>
    </row>
    <row r="321" spans="5:5" ht="13.5" customHeight="1" x14ac:dyDescent="0.25">
      <c r="E321"/>
    </row>
    <row r="322" spans="5:5" ht="13.5" customHeight="1" x14ac:dyDescent="0.25">
      <c r="E322"/>
    </row>
    <row r="323" spans="5:5" x14ac:dyDescent="0.25">
      <c r="E323"/>
    </row>
    <row r="324" spans="5:5" x14ac:dyDescent="0.25">
      <c r="E324"/>
    </row>
    <row r="325" spans="5:5" x14ac:dyDescent="0.25">
      <c r="E325"/>
    </row>
    <row r="326" spans="5:5" x14ac:dyDescent="0.25">
      <c r="E326"/>
    </row>
    <row r="327" spans="5:5" x14ac:dyDescent="0.25">
      <c r="E327"/>
    </row>
    <row r="328" spans="5:5" x14ac:dyDescent="0.25">
      <c r="E328"/>
    </row>
    <row r="329" spans="5:5" x14ac:dyDescent="0.25">
      <c r="E329"/>
    </row>
    <row r="330" spans="5:5" x14ac:dyDescent="0.25">
      <c r="E330"/>
    </row>
    <row r="331" spans="5:5" x14ac:dyDescent="0.25">
      <c r="E331"/>
    </row>
    <row r="332" spans="5:5" x14ac:dyDescent="0.25">
      <c r="E332"/>
    </row>
  </sheetData>
  <mergeCells count="12">
    <mergeCell ref="G46:I46"/>
    <mergeCell ref="B1:H1"/>
    <mergeCell ref="B2:H2"/>
    <mergeCell ref="B3:H3"/>
    <mergeCell ref="A5:B5"/>
    <mergeCell ref="A6:B6"/>
    <mergeCell ref="C8:D8"/>
    <mergeCell ref="A9:A14"/>
    <mergeCell ref="A16:A21"/>
    <mergeCell ref="A23:A28"/>
    <mergeCell ref="A30:A35"/>
    <mergeCell ref="A37:A42"/>
  </mergeCells>
  <pageMargins left="0.19685039370078741" right="3.937007874015748E-2" top="0.35433070866141736" bottom="0.19685039370078741" header="0.11811023622047245" footer="0.11811023622047245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E241"/>
  <sheetViews>
    <sheetView showWhiteSpace="0" view="pageLayout" zoomScale="85" zoomScalePageLayoutView="85" workbookViewId="0">
      <selection activeCell="B3" sqref="B3:D3"/>
    </sheetView>
  </sheetViews>
  <sheetFormatPr baseColWidth="10" defaultColWidth="9.140625" defaultRowHeight="15" x14ac:dyDescent="0.25"/>
  <cols>
    <col min="1" max="1" width="2.42578125" style="37" customWidth="1"/>
    <col min="2" max="2" width="36" style="37" customWidth="1"/>
    <col min="3" max="3" width="10.42578125" style="37" customWidth="1"/>
    <col min="4" max="4" width="1.42578125" style="37" customWidth="1"/>
    <col min="5" max="5" width="11.28515625" style="37" customWidth="1"/>
    <col min="6" max="9" width="5.28515625" style="35" customWidth="1"/>
    <col min="12" max="12" width="2.5703125" customWidth="1"/>
    <col min="13" max="13" width="40.85546875" customWidth="1"/>
    <col min="14" max="14" width="9.140625" customWidth="1"/>
    <col min="15" max="15" width="2.85546875" customWidth="1"/>
    <col min="16" max="16" width="12.5703125" customWidth="1"/>
    <col min="17" max="17" width="6.140625" customWidth="1"/>
    <col min="18" max="18" width="7.140625" customWidth="1"/>
    <col min="19" max="19" width="6.5703125" customWidth="1"/>
    <col min="20" max="20" width="5.42578125" customWidth="1"/>
    <col min="22" max="22" width="2.85546875" customWidth="1"/>
    <col min="23" max="23" width="2.5703125" customWidth="1"/>
    <col min="24" max="24" width="42.85546875" customWidth="1"/>
    <col min="25" max="25" width="9.140625" customWidth="1"/>
    <col min="26" max="26" width="2.85546875" customWidth="1"/>
    <col min="27" max="27" width="12.85546875" customWidth="1"/>
    <col min="28" max="28" width="7.140625" customWidth="1"/>
    <col min="29" max="29" width="6.5703125" customWidth="1"/>
    <col min="30" max="30" width="4.85546875" customWidth="1"/>
    <col min="31" max="31" width="5.42578125" customWidth="1"/>
  </cols>
  <sheetData>
    <row r="1" spans="1:31" x14ac:dyDescent="0.25">
      <c r="A1" s="33"/>
      <c r="B1" s="63" t="s">
        <v>199</v>
      </c>
      <c r="C1" s="43"/>
      <c r="D1" s="43"/>
      <c r="E1" s="43"/>
      <c r="F1" s="43"/>
      <c r="G1" s="43"/>
      <c r="H1" s="43"/>
      <c r="I1" s="43"/>
      <c r="M1" s="64" t="s">
        <v>201</v>
      </c>
      <c r="N1" s="65"/>
      <c r="O1" s="65"/>
      <c r="P1" s="65"/>
      <c r="Q1" s="65"/>
      <c r="R1" s="65"/>
      <c r="S1" s="65"/>
      <c r="T1" s="65"/>
      <c r="X1" s="63" t="s">
        <v>200</v>
      </c>
      <c r="Y1" s="43"/>
      <c r="Z1" s="43"/>
      <c r="AA1" s="43"/>
      <c r="AB1" s="43"/>
      <c r="AC1" s="43"/>
      <c r="AD1" s="43"/>
      <c r="AE1" s="43"/>
    </row>
    <row r="2" spans="1:31" x14ac:dyDescent="0.25">
      <c r="A2" s="33"/>
      <c r="B2" s="43" t="s">
        <v>83</v>
      </c>
      <c r="C2" s="43" t="s">
        <v>27</v>
      </c>
      <c r="D2" s="43"/>
      <c r="E2" s="43"/>
      <c r="F2" s="43" t="s">
        <v>28</v>
      </c>
      <c r="G2" s="43" t="s">
        <v>8</v>
      </c>
      <c r="H2" s="43" t="s">
        <v>10</v>
      </c>
      <c r="I2" s="43" t="s">
        <v>9</v>
      </c>
      <c r="M2" s="43" t="s">
        <v>138</v>
      </c>
      <c r="N2" s="43" t="s">
        <v>27</v>
      </c>
      <c r="O2" s="43"/>
      <c r="P2" s="43"/>
      <c r="Q2" s="43" t="s">
        <v>28</v>
      </c>
      <c r="R2" s="43" t="s">
        <v>8</v>
      </c>
      <c r="S2" s="43" t="s">
        <v>10</v>
      </c>
      <c r="T2" s="43" t="s">
        <v>9</v>
      </c>
      <c r="X2" s="43" t="s">
        <v>115</v>
      </c>
      <c r="Y2" s="43" t="s">
        <v>27</v>
      </c>
      <c r="Z2" s="43"/>
      <c r="AA2" s="43"/>
      <c r="AB2" s="43" t="s">
        <v>28</v>
      </c>
      <c r="AC2" s="43" t="s">
        <v>8</v>
      </c>
      <c r="AD2" s="43" t="s">
        <v>10</v>
      </c>
      <c r="AE2" s="43" t="s">
        <v>9</v>
      </c>
    </row>
    <row r="3" spans="1:31" x14ac:dyDescent="0.25">
      <c r="A3" s="33"/>
      <c r="B3" s="33" t="s">
        <v>60</v>
      </c>
      <c r="C3" s="33">
        <v>100</v>
      </c>
      <c r="D3" s="33" t="s">
        <v>22</v>
      </c>
      <c r="E3" s="33"/>
      <c r="F3" s="34">
        <f>SUM(C3)*223/100</f>
        <v>223</v>
      </c>
      <c r="G3" s="34">
        <f>SUM(C3)*31/100</f>
        <v>31</v>
      </c>
      <c r="H3" s="36">
        <v>0</v>
      </c>
      <c r="I3" s="34">
        <f>SUM(C3)*11/100</f>
        <v>11</v>
      </c>
      <c r="M3" s="33" t="s">
        <v>139</v>
      </c>
      <c r="N3" s="33">
        <v>125</v>
      </c>
      <c r="O3" s="33" t="s">
        <v>117</v>
      </c>
      <c r="P3" s="33"/>
      <c r="Q3" s="33">
        <v>204</v>
      </c>
      <c r="R3" s="33">
        <v>7</v>
      </c>
      <c r="S3" s="33">
        <v>35</v>
      </c>
      <c r="T3" s="33">
        <v>4</v>
      </c>
      <c r="X3" s="33" t="s">
        <v>118</v>
      </c>
      <c r="Y3" s="33">
        <v>1</v>
      </c>
      <c r="Z3" s="33" t="s">
        <v>19</v>
      </c>
      <c r="AA3" s="33"/>
      <c r="AB3" s="33">
        <v>125</v>
      </c>
      <c r="AC3" s="33">
        <v>0</v>
      </c>
      <c r="AD3" s="33">
        <v>0</v>
      </c>
      <c r="AE3" s="33">
        <v>14</v>
      </c>
    </row>
    <row r="4" spans="1:31" x14ac:dyDescent="0.25">
      <c r="A4" s="33"/>
      <c r="B4" s="33" t="s">
        <v>61</v>
      </c>
      <c r="C4" s="33">
        <v>100</v>
      </c>
      <c r="D4" s="33" t="s">
        <v>22</v>
      </c>
      <c r="E4" s="33"/>
      <c r="F4" s="34">
        <v>251</v>
      </c>
      <c r="G4" s="34">
        <v>29</v>
      </c>
      <c r="H4" s="36">
        <v>0</v>
      </c>
      <c r="I4" s="34">
        <v>15</v>
      </c>
      <c r="M4" s="33" t="s">
        <v>140</v>
      </c>
      <c r="N4" s="33">
        <v>125</v>
      </c>
      <c r="O4" s="33" t="s">
        <v>117</v>
      </c>
      <c r="P4" s="33"/>
      <c r="Q4" s="33">
        <v>183</v>
      </c>
      <c r="R4" s="33">
        <v>11</v>
      </c>
      <c r="S4" s="33">
        <v>28</v>
      </c>
      <c r="T4" s="33">
        <v>3</v>
      </c>
      <c r="X4" s="33" t="s">
        <v>183</v>
      </c>
      <c r="Y4" s="33">
        <v>1</v>
      </c>
      <c r="Z4" s="33" t="s">
        <v>19</v>
      </c>
      <c r="AA4" s="33"/>
      <c r="AB4" s="33">
        <v>121</v>
      </c>
      <c r="AC4" s="33">
        <v>0</v>
      </c>
      <c r="AD4" s="33">
        <v>0</v>
      </c>
      <c r="AE4" s="33">
        <v>14</v>
      </c>
    </row>
    <row r="5" spans="1:31" x14ac:dyDescent="0.25">
      <c r="A5" s="33"/>
      <c r="B5" s="33" t="s">
        <v>62</v>
      </c>
      <c r="C5" s="33">
        <v>100</v>
      </c>
      <c r="D5" s="33" t="s">
        <v>22</v>
      </c>
      <c r="E5" s="33"/>
      <c r="F5" s="34">
        <v>269</v>
      </c>
      <c r="G5" s="34">
        <v>29</v>
      </c>
      <c r="H5" s="36">
        <v>0</v>
      </c>
      <c r="I5" s="34">
        <v>17</v>
      </c>
      <c r="M5" s="33" t="s">
        <v>141</v>
      </c>
      <c r="N5" s="33">
        <v>125</v>
      </c>
      <c r="O5" s="33" t="s">
        <v>117</v>
      </c>
      <c r="P5" s="33"/>
      <c r="Q5" s="33">
        <v>297</v>
      </c>
      <c r="R5" s="33">
        <v>5</v>
      </c>
      <c r="S5" s="33">
        <v>67</v>
      </c>
      <c r="T5" s="33">
        <v>1</v>
      </c>
      <c r="X5" s="33" t="s">
        <v>184</v>
      </c>
      <c r="Y5" s="33">
        <v>1</v>
      </c>
      <c r="Z5" s="33" t="s">
        <v>19</v>
      </c>
      <c r="AA5" s="33"/>
      <c r="AB5" s="33">
        <v>122</v>
      </c>
      <c r="AC5" s="33">
        <v>0</v>
      </c>
      <c r="AD5" s="33">
        <v>0</v>
      </c>
      <c r="AE5" s="33">
        <v>14</v>
      </c>
    </row>
    <row r="6" spans="1:31" x14ac:dyDescent="0.25">
      <c r="A6" s="33"/>
      <c r="B6" s="33" t="s">
        <v>63</v>
      </c>
      <c r="C6" s="33">
        <v>100</v>
      </c>
      <c r="D6" s="33" t="s">
        <v>22</v>
      </c>
      <c r="E6" s="33"/>
      <c r="F6" s="34">
        <v>275</v>
      </c>
      <c r="G6" s="34">
        <v>29</v>
      </c>
      <c r="H6" s="36">
        <v>0</v>
      </c>
      <c r="I6" s="34">
        <v>23</v>
      </c>
      <c r="M6" s="33" t="s">
        <v>142</v>
      </c>
      <c r="N6" s="33">
        <v>125</v>
      </c>
      <c r="O6" s="33" t="s">
        <v>117</v>
      </c>
      <c r="P6" s="33"/>
      <c r="Q6" s="33">
        <v>201</v>
      </c>
      <c r="R6" s="33">
        <v>5</v>
      </c>
      <c r="S6" s="33">
        <v>43</v>
      </c>
      <c r="T6" s="33">
        <v>1</v>
      </c>
      <c r="X6" s="33" t="s">
        <v>185</v>
      </c>
      <c r="Y6" s="33">
        <v>1</v>
      </c>
      <c r="Z6" s="33" t="s">
        <v>19</v>
      </c>
      <c r="AA6" s="33"/>
      <c r="AB6" s="33">
        <v>125</v>
      </c>
      <c r="AC6" s="33">
        <v>0</v>
      </c>
      <c r="AD6" s="33">
        <v>0</v>
      </c>
      <c r="AE6" s="33">
        <v>14</v>
      </c>
    </row>
    <row r="7" spans="1:31" x14ac:dyDescent="0.25">
      <c r="A7" s="33"/>
      <c r="B7" s="33" t="s">
        <v>64</v>
      </c>
      <c r="C7" s="33">
        <v>100</v>
      </c>
      <c r="D7" s="33" t="s">
        <v>22</v>
      </c>
      <c r="E7" s="33"/>
      <c r="F7" s="34">
        <v>269</v>
      </c>
      <c r="G7" s="34">
        <v>29</v>
      </c>
      <c r="H7" s="36">
        <v>0</v>
      </c>
      <c r="I7" s="34">
        <v>17</v>
      </c>
      <c r="M7" s="33" t="s">
        <v>143</v>
      </c>
      <c r="N7" s="33">
        <v>125</v>
      </c>
      <c r="O7" s="33" t="s">
        <v>117</v>
      </c>
      <c r="P7" s="33"/>
      <c r="Q7" s="33">
        <v>189</v>
      </c>
      <c r="R7" s="33">
        <v>25</v>
      </c>
      <c r="S7" s="33">
        <v>20</v>
      </c>
      <c r="T7" s="33">
        <v>1</v>
      </c>
      <c r="X7" s="33" t="s">
        <v>41</v>
      </c>
      <c r="Y7" s="33">
        <v>1</v>
      </c>
      <c r="Z7" s="33" t="s">
        <v>19</v>
      </c>
      <c r="AA7" s="33"/>
      <c r="AB7" s="33">
        <v>130</v>
      </c>
      <c r="AC7" s="33">
        <v>0</v>
      </c>
      <c r="AD7" s="33">
        <v>0</v>
      </c>
      <c r="AE7" s="33">
        <v>14</v>
      </c>
    </row>
    <row r="8" spans="1:31" x14ac:dyDescent="0.25">
      <c r="A8" s="33"/>
      <c r="B8" s="33" t="s">
        <v>65</v>
      </c>
      <c r="C8" s="33">
        <v>100</v>
      </c>
      <c r="D8" s="33" t="s">
        <v>22</v>
      </c>
      <c r="E8" s="33"/>
      <c r="F8" s="34">
        <v>297</v>
      </c>
      <c r="G8" s="34">
        <v>27</v>
      </c>
      <c r="H8" s="36">
        <v>0</v>
      </c>
      <c r="I8" s="34">
        <v>21</v>
      </c>
      <c r="M8" s="33" t="s">
        <v>144</v>
      </c>
      <c r="N8" s="33">
        <v>125</v>
      </c>
      <c r="O8" s="33" t="s">
        <v>117</v>
      </c>
      <c r="P8" s="33"/>
      <c r="Q8" s="33">
        <v>195</v>
      </c>
      <c r="R8" s="33">
        <v>9</v>
      </c>
      <c r="S8" s="33">
        <v>33</v>
      </c>
      <c r="T8" s="33">
        <v>3</v>
      </c>
      <c r="X8" s="33" t="s">
        <v>42</v>
      </c>
      <c r="Y8" s="33">
        <v>1</v>
      </c>
      <c r="Z8" s="33" t="s">
        <v>19</v>
      </c>
      <c r="AA8" s="33"/>
      <c r="AB8" s="33">
        <v>103</v>
      </c>
      <c r="AC8" s="33">
        <v>3</v>
      </c>
      <c r="AD8" s="33">
        <v>4</v>
      </c>
      <c r="AE8" s="33">
        <v>10</v>
      </c>
    </row>
    <row r="9" spans="1:31" x14ac:dyDescent="0.25">
      <c r="A9" s="33"/>
      <c r="B9" s="33" t="s">
        <v>66</v>
      </c>
      <c r="C9" s="33">
        <v>100</v>
      </c>
      <c r="D9" s="33" t="s">
        <v>22</v>
      </c>
      <c r="E9" s="33"/>
      <c r="F9" s="34">
        <v>184</v>
      </c>
      <c r="G9" s="34">
        <v>28</v>
      </c>
      <c r="H9" s="36">
        <v>0</v>
      </c>
      <c r="I9" s="34">
        <v>8</v>
      </c>
      <c r="M9" s="33" t="s">
        <v>49</v>
      </c>
      <c r="N9" s="33">
        <v>1</v>
      </c>
      <c r="O9" s="33" t="s">
        <v>17</v>
      </c>
      <c r="P9" s="33"/>
      <c r="Q9" s="34">
        <f>SUM(N9)*114/0.33</f>
        <v>345.45454545454544</v>
      </c>
      <c r="R9" s="34">
        <f>SUM(N9)*4/0.33</f>
        <v>12.121212121212121</v>
      </c>
      <c r="S9" s="36">
        <f>SUM(N9)*20/0.33</f>
        <v>60.606060606060602</v>
      </c>
      <c r="T9" s="34">
        <f>SUM(N9)*2/0.33</f>
        <v>6.0606060606060606</v>
      </c>
      <c r="X9" s="33" t="s">
        <v>186</v>
      </c>
      <c r="Y9" s="33">
        <v>1</v>
      </c>
      <c r="Z9" s="33" t="s">
        <v>19</v>
      </c>
      <c r="AA9" s="33"/>
      <c r="AB9" s="33">
        <v>103</v>
      </c>
      <c r="AC9" s="33">
        <v>0</v>
      </c>
      <c r="AD9" s="33">
        <v>0</v>
      </c>
      <c r="AE9" s="33">
        <v>12</v>
      </c>
    </row>
    <row r="10" spans="1:31" x14ac:dyDescent="0.25">
      <c r="A10" s="33"/>
      <c r="B10" s="33" t="s">
        <v>67</v>
      </c>
      <c r="C10" s="33">
        <v>100</v>
      </c>
      <c r="D10" s="33" t="s">
        <v>22</v>
      </c>
      <c r="E10" s="33"/>
      <c r="F10" s="34">
        <v>295</v>
      </c>
      <c r="G10" s="34">
        <f>SUM(C10)*31/100</f>
        <v>31</v>
      </c>
      <c r="H10" s="36">
        <v>0</v>
      </c>
      <c r="I10" s="34">
        <v>19</v>
      </c>
      <c r="M10" s="43" t="s">
        <v>145</v>
      </c>
      <c r="N10" s="43" t="s">
        <v>27</v>
      </c>
      <c r="O10" s="43"/>
      <c r="P10" s="43"/>
      <c r="Q10" s="43" t="s">
        <v>28</v>
      </c>
      <c r="R10" s="43" t="s">
        <v>8</v>
      </c>
      <c r="S10" s="43" t="s">
        <v>10</v>
      </c>
      <c r="T10" s="43" t="s">
        <v>9</v>
      </c>
      <c r="X10" s="43" t="s">
        <v>116</v>
      </c>
      <c r="Y10" s="43" t="s">
        <v>27</v>
      </c>
      <c r="Z10" s="43"/>
      <c r="AA10" s="43"/>
      <c r="AB10" s="43" t="s">
        <v>28</v>
      </c>
      <c r="AC10" s="43" t="s">
        <v>8</v>
      </c>
      <c r="AD10" s="43" t="s">
        <v>10</v>
      </c>
      <c r="AE10" s="43" t="s">
        <v>9</v>
      </c>
    </row>
    <row r="11" spans="1:31" x14ac:dyDescent="0.25">
      <c r="A11" s="33"/>
      <c r="B11" s="33" t="s">
        <v>68</v>
      </c>
      <c r="C11" s="33">
        <v>100</v>
      </c>
      <c r="D11" s="33" t="s">
        <v>22</v>
      </c>
      <c r="E11" s="33"/>
      <c r="F11" s="34">
        <v>209</v>
      </c>
      <c r="G11" s="34">
        <v>32</v>
      </c>
      <c r="H11" s="36">
        <v>0</v>
      </c>
      <c r="I11" s="34">
        <v>9</v>
      </c>
      <c r="M11" s="33" t="s">
        <v>146</v>
      </c>
      <c r="N11" s="33">
        <v>1</v>
      </c>
      <c r="O11" s="33" t="s">
        <v>15</v>
      </c>
      <c r="P11" s="33"/>
      <c r="Q11" s="33">
        <v>204</v>
      </c>
      <c r="R11" s="33">
        <v>7</v>
      </c>
      <c r="S11" s="33">
        <v>38</v>
      </c>
      <c r="T11" s="33">
        <v>1</v>
      </c>
      <c r="X11" s="33" t="s">
        <v>119</v>
      </c>
      <c r="Y11" s="33">
        <v>100</v>
      </c>
      <c r="Z11" s="33" t="s">
        <v>22</v>
      </c>
      <c r="AA11" s="33"/>
      <c r="AB11" s="33">
        <v>159</v>
      </c>
      <c r="AC11" s="33">
        <v>2</v>
      </c>
      <c r="AD11" s="33">
        <v>9</v>
      </c>
      <c r="AE11" s="33">
        <v>15</v>
      </c>
    </row>
    <row r="12" spans="1:31" x14ac:dyDescent="0.25">
      <c r="A12" s="33"/>
      <c r="B12" s="33" t="s">
        <v>69</v>
      </c>
      <c r="C12" s="33">
        <v>100</v>
      </c>
      <c r="D12" s="33" t="s">
        <v>22</v>
      </c>
      <c r="E12" s="33"/>
      <c r="F12" s="34">
        <v>221</v>
      </c>
      <c r="G12" s="34">
        <v>35</v>
      </c>
      <c r="H12" s="36">
        <v>0</v>
      </c>
      <c r="I12" s="34">
        <v>13</v>
      </c>
      <c r="M12" s="33" t="s">
        <v>147</v>
      </c>
      <c r="N12" s="33">
        <v>1</v>
      </c>
      <c r="O12" s="33" t="s">
        <v>15</v>
      </c>
      <c r="P12" s="33"/>
      <c r="Q12" s="33">
        <v>84</v>
      </c>
      <c r="R12" s="33">
        <v>2</v>
      </c>
      <c r="S12" s="33">
        <v>19</v>
      </c>
      <c r="T12" s="33">
        <v>0</v>
      </c>
      <c r="X12" s="33" t="s">
        <v>125</v>
      </c>
      <c r="Y12" s="33">
        <v>70</v>
      </c>
      <c r="Z12" s="33" t="s">
        <v>22</v>
      </c>
      <c r="AA12" s="33"/>
      <c r="AB12" s="33">
        <v>100</v>
      </c>
      <c r="AC12" s="33">
        <v>1</v>
      </c>
      <c r="AD12" s="33">
        <v>4</v>
      </c>
      <c r="AE12" s="33">
        <v>9</v>
      </c>
    </row>
    <row r="13" spans="1:31" x14ac:dyDescent="0.25">
      <c r="A13" s="33"/>
      <c r="B13" s="33" t="s">
        <v>70</v>
      </c>
      <c r="C13" s="33">
        <v>100</v>
      </c>
      <c r="D13" s="33" t="s">
        <v>22</v>
      </c>
      <c r="E13" s="33"/>
      <c r="F13" s="34">
        <v>195</v>
      </c>
      <c r="G13" s="34">
        <v>33</v>
      </c>
      <c r="H13" s="36">
        <v>0</v>
      </c>
      <c r="I13" s="34">
        <v>7</v>
      </c>
      <c r="M13" s="33" t="s">
        <v>148</v>
      </c>
      <c r="N13" s="33">
        <v>1</v>
      </c>
      <c r="O13" s="33" t="s">
        <v>15</v>
      </c>
      <c r="P13" s="33"/>
      <c r="Q13" s="33">
        <v>129</v>
      </c>
      <c r="R13" s="33">
        <v>5</v>
      </c>
      <c r="S13" s="33">
        <v>25</v>
      </c>
      <c r="T13" s="33">
        <v>1</v>
      </c>
      <c r="X13" s="43" t="s">
        <v>101</v>
      </c>
      <c r="Y13" s="43" t="s">
        <v>27</v>
      </c>
      <c r="Z13" s="43"/>
      <c r="AA13" s="43"/>
      <c r="AB13" s="43" t="s">
        <v>28</v>
      </c>
      <c r="AC13" s="43" t="s">
        <v>8</v>
      </c>
      <c r="AD13" s="43" t="s">
        <v>10</v>
      </c>
      <c r="AE13" s="43" t="s">
        <v>9</v>
      </c>
    </row>
    <row r="14" spans="1:31" x14ac:dyDescent="0.25">
      <c r="A14" s="33"/>
      <c r="B14" s="43" t="s">
        <v>84</v>
      </c>
      <c r="C14" s="43" t="s">
        <v>27</v>
      </c>
      <c r="D14" s="43"/>
      <c r="E14" s="43"/>
      <c r="F14" s="43" t="s">
        <v>28</v>
      </c>
      <c r="G14" s="43" t="s">
        <v>8</v>
      </c>
      <c r="H14" s="43" t="s">
        <v>10</v>
      </c>
      <c r="I14" s="43" t="s">
        <v>9</v>
      </c>
      <c r="M14" s="33" t="s">
        <v>149</v>
      </c>
      <c r="N14" s="33">
        <v>1</v>
      </c>
      <c r="O14" s="33" t="s">
        <v>15</v>
      </c>
      <c r="P14" s="33"/>
      <c r="Q14" s="33">
        <v>114</v>
      </c>
      <c r="R14" s="33">
        <v>4</v>
      </c>
      <c r="S14" s="33">
        <v>20</v>
      </c>
      <c r="T14" s="33">
        <v>2</v>
      </c>
      <c r="X14" s="33" t="s">
        <v>120</v>
      </c>
      <c r="Y14" s="33">
        <v>17</v>
      </c>
      <c r="Z14" s="33" t="s">
        <v>22</v>
      </c>
      <c r="AA14" s="33"/>
      <c r="AB14" s="33">
        <v>98</v>
      </c>
      <c r="AC14" s="33">
        <v>4</v>
      </c>
      <c r="AD14" s="33">
        <v>3</v>
      </c>
      <c r="AE14" s="33">
        <v>9</v>
      </c>
    </row>
    <row r="15" spans="1:31" x14ac:dyDescent="0.25">
      <c r="A15" s="33"/>
      <c r="B15" s="33" t="s">
        <v>78</v>
      </c>
      <c r="C15" s="33">
        <v>100</v>
      </c>
      <c r="D15" s="33" t="s">
        <v>22</v>
      </c>
      <c r="E15" s="33"/>
      <c r="F15" s="34">
        <v>251</v>
      </c>
      <c r="G15" s="34">
        <v>29</v>
      </c>
      <c r="H15" s="36">
        <v>0</v>
      </c>
      <c r="I15" s="34">
        <v>15</v>
      </c>
      <c r="M15" s="33" t="s">
        <v>151</v>
      </c>
      <c r="N15" s="33">
        <v>1</v>
      </c>
      <c r="O15" s="33" t="s">
        <v>15</v>
      </c>
      <c r="P15" s="33"/>
      <c r="Q15" s="33">
        <v>98</v>
      </c>
      <c r="R15" s="33">
        <v>3</v>
      </c>
      <c r="S15" s="33">
        <v>17</v>
      </c>
      <c r="T15" s="33">
        <v>2</v>
      </c>
      <c r="X15" s="33" t="s">
        <v>121</v>
      </c>
      <c r="Y15" s="33">
        <v>17</v>
      </c>
      <c r="Z15" s="33" t="s">
        <v>22</v>
      </c>
      <c r="AA15" s="33"/>
      <c r="AB15" s="33">
        <v>100</v>
      </c>
      <c r="AC15" s="33">
        <v>4</v>
      </c>
      <c r="AD15" s="33">
        <v>4</v>
      </c>
      <c r="AE15" s="33">
        <v>8</v>
      </c>
    </row>
    <row r="16" spans="1:31" x14ac:dyDescent="0.25">
      <c r="A16" s="33"/>
      <c r="B16" s="33" t="s">
        <v>79</v>
      </c>
      <c r="C16" s="33">
        <v>100</v>
      </c>
      <c r="D16" s="33" t="s">
        <v>22</v>
      </c>
      <c r="E16" s="33"/>
      <c r="F16" s="34">
        <v>337</v>
      </c>
      <c r="G16" s="34">
        <v>28</v>
      </c>
      <c r="H16" s="36">
        <v>0</v>
      </c>
      <c r="I16" s="34">
        <v>25</v>
      </c>
      <c r="M16" s="33" t="s">
        <v>150</v>
      </c>
      <c r="N16" s="33">
        <v>1</v>
      </c>
      <c r="O16" s="33" t="s">
        <v>15</v>
      </c>
      <c r="P16" s="33"/>
      <c r="Q16" s="33">
        <v>93</v>
      </c>
      <c r="R16" s="33">
        <v>3</v>
      </c>
      <c r="S16" s="33">
        <v>18</v>
      </c>
      <c r="T16" s="33">
        <v>1</v>
      </c>
      <c r="X16" s="33" t="s">
        <v>122</v>
      </c>
      <c r="Y16" s="33">
        <v>17</v>
      </c>
      <c r="Z16" s="33" t="s">
        <v>22</v>
      </c>
      <c r="AA16" s="33"/>
      <c r="AB16" s="33">
        <v>113</v>
      </c>
      <c r="AC16" s="33">
        <v>2</v>
      </c>
      <c r="AD16" s="33">
        <v>2</v>
      </c>
      <c r="AE16" s="33">
        <v>12</v>
      </c>
    </row>
    <row r="17" spans="1:31" x14ac:dyDescent="0.25">
      <c r="A17" s="33"/>
      <c r="B17" s="33" t="s">
        <v>80</v>
      </c>
      <c r="C17" s="33">
        <v>100</v>
      </c>
      <c r="D17" s="33" t="s">
        <v>22</v>
      </c>
      <c r="E17" s="33"/>
      <c r="F17" s="34">
        <v>139</v>
      </c>
      <c r="G17" s="34">
        <v>28</v>
      </c>
      <c r="H17" s="36">
        <v>0</v>
      </c>
      <c r="I17" s="34">
        <v>3</v>
      </c>
      <c r="M17" s="33" t="s">
        <v>152</v>
      </c>
      <c r="N17" s="33">
        <v>1</v>
      </c>
      <c r="O17" s="33" t="s">
        <v>15</v>
      </c>
      <c r="P17" s="33"/>
      <c r="Q17" s="33">
        <v>174</v>
      </c>
      <c r="R17" s="33">
        <v>6</v>
      </c>
      <c r="S17" s="33">
        <v>33</v>
      </c>
      <c r="T17" s="33">
        <v>2</v>
      </c>
      <c r="X17" s="33" t="s">
        <v>123</v>
      </c>
      <c r="Y17" s="33">
        <v>17</v>
      </c>
      <c r="Z17" s="33" t="s">
        <v>22</v>
      </c>
      <c r="AA17" s="33"/>
      <c r="AB17" s="33">
        <v>97</v>
      </c>
      <c r="AC17" s="33">
        <v>4</v>
      </c>
      <c r="AD17" s="33">
        <v>4</v>
      </c>
      <c r="AE17" s="33">
        <v>7</v>
      </c>
    </row>
    <row r="18" spans="1:31" x14ac:dyDescent="0.25">
      <c r="A18" s="33"/>
      <c r="B18" s="33" t="s">
        <v>81</v>
      </c>
      <c r="C18" s="33">
        <v>100</v>
      </c>
      <c r="D18" s="33" t="s">
        <v>22</v>
      </c>
      <c r="E18" s="33"/>
      <c r="F18" s="34">
        <v>235</v>
      </c>
      <c r="G18" s="34">
        <v>25</v>
      </c>
      <c r="H18" s="36">
        <v>0</v>
      </c>
      <c r="I18" s="34">
        <v>15</v>
      </c>
      <c r="M18" s="33" t="s">
        <v>54</v>
      </c>
      <c r="N18" s="33">
        <v>2</v>
      </c>
      <c r="O18" s="33" t="s">
        <v>15</v>
      </c>
      <c r="P18" s="33"/>
      <c r="Q18" s="34">
        <f>SUM(N18)*75/1</f>
        <v>150</v>
      </c>
      <c r="R18" s="34">
        <f>SUM(N18)*0.5/1</f>
        <v>1</v>
      </c>
      <c r="S18" s="34">
        <f>SUM(N18)*14.5/1</f>
        <v>29</v>
      </c>
      <c r="T18" s="34">
        <f>SUM(N18)*1.5/1</f>
        <v>3</v>
      </c>
      <c r="X18" s="33" t="s">
        <v>134</v>
      </c>
      <c r="Y18" s="33">
        <v>17</v>
      </c>
      <c r="Z18" s="33" t="s">
        <v>22</v>
      </c>
      <c r="AA18" s="33"/>
      <c r="AB18" s="33">
        <v>92</v>
      </c>
      <c r="AC18" s="33">
        <v>4</v>
      </c>
      <c r="AD18" s="33">
        <v>3</v>
      </c>
      <c r="AE18" s="33">
        <v>7</v>
      </c>
    </row>
    <row r="19" spans="1:31" x14ac:dyDescent="0.25">
      <c r="A19" s="33"/>
      <c r="B19" s="33" t="s">
        <v>82</v>
      </c>
      <c r="C19" s="33">
        <v>100</v>
      </c>
      <c r="D19" s="33" t="s">
        <v>22</v>
      </c>
      <c r="E19" s="33"/>
      <c r="F19" s="34">
        <v>285</v>
      </c>
      <c r="G19" s="34">
        <v>24</v>
      </c>
      <c r="H19" s="36">
        <v>0</v>
      </c>
      <c r="I19" s="34">
        <v>21</v>
      </c>
      <c r="M19" s="33" t="s">
        <v>48</v>
      </c>
      <c r="N19" s="33">
        <v>100</v>
      </c>
      <c r="O19" s="33" t="s">
        <v>22</v>
      </c>
      <c r="P19" s="33"/>
      <c r="Q19" s="34">
        <f>SUM(N19)*305/100</f>
        <v>305</v>
      </c>
      <c r="R19" s="34">
        <f>SUM(N19)*1.4/100</f>
        <v>1.4</v>
      </c>
      <c r="S19" s="36">
        <f>SUM(N19)*47/100</f>
        <v>47</v>
      </c>
      <c r="T19" s="34">
        <f>SUM(N19)*11/100</f>
        <v>11</v>
      </c>
      <c r="X19" s="33" t="s">
        <v>124</v>
      </c>
      <c r="Y19" s="33">
        <v>17</v>
      </c>
      <c r="Z19" s="33" t="s">
        <v>22</v>
      </c>
      <c r="AA19" s="33"/>
      <c r="AB19" s="33">
        <v>97</v>
      </c>
      <c r="AC19" s="33">
        <v>2</v>
      </c>
      <c r="AD19" s="33">
        <v>5</v>
      </c>
      <c r="AE19" s="33">
        <v>8</v>
      </c>
    </row>
    <row r="20" spans="1:31" x14ac:dyDescent="0.25">
      <c r="A20" s="33"/>
      <c r="B20" s="43" t="s">
        <v>85</v>
      </c>
      <c r="C20" s="43" t="s">
        <v>27</v>
      </c>
      <c r="D20" s="43"/>
      <c r="E20" s="43"/>
      <c r="F20" s="43" t="s">
        <v>28</v>
      </c>
      <c r="G20" s="43" t="s">
        <v>8</v>
      </c>
      <c r="H20" s="43" t="s">
        <v>10</v>
      </c>
      <c r="I20" s="43" t="s">
        <v>9</v>
      </c>
      <c r="M20" s="33" t="s">
        <v>153</v>
      </c>
      <c r="N20" s="33">
        <v>1</v>
      </c>
      <c r="O20" s="33" t="s">
        <v>15</v>
      </c>
      <c r="P20" s="33"/>
      <c r="Q20" s="33">
        <v>54</v>
      </c>
      <c r="R20" s="33">
        <v>1</v>
      </c>
      <c r="S20" s="33">
        <v>8</v>
      </c>
      <c r="T20" s="33">
        <v>2</v>
      </c>
      <c r="X20" s="33" t="s">
        <v>43</v>
      </c>
      <c r="Y20" s="33">
        <v>3</v>
      </c>
      <c r="Z20" s="33" t="s">
        <v>19</v>
      </c>
      <c r="AA20" s="33"/>
      <c r="AB20" s="33">
        <v>168</v>
      </c>
      <c r="AC20" s="33">
        <v>6</v>
      </c>
      <c r="AD20" s="33">
        <v>9</v>
      </c>
      <c r="AE20" s="33">
        <v>12</v>
      </c>
    </row>
    <row r="21" spans="1:31" x14ac:dyDescent="0.25">
      <c r="A21" s="33"/>
      <c r="B21" s="33" t="s">
        <v>71</v>
      </c>
      <c r="C21" s="33">
        <v>100</v>
      </c>
      <c r="D21" s="33" t="s">
        <v>22</v>
      </c>
      <c r="E21" s="33"/>
      <c r="F21" s="34">
        <v>288</v>
      </c>
      <c r="G21" s="34">
        <v>27</v>
      </c>
      <c r="H21" s="36">
        <v>0</v>
      </c>
      <c r="I21" s="34">
        <v>20</v>
      </c>
      <c r="M21" s="33" t="s">
        <v>154</v>
      </c>
      <c r="N21" s="33">
        <v>60</v>
      </c>
      <c r="O21" s="33" t="s">
        <v>117</v>
      </c>
      <c r="P21" s="33"/>
      <c r="Q21" s="33">
        <v>37</v>
      </c>
      <c r="R21" s="33">
        <v>1</v>
      </c>
      <c r="S21" s="33">
        <v>6</v>
      </c>
      <c r="T21" s="33">
        <v>1</v>
      </c>
      <c r="X21" s="33" t="s">
        <v>126</v>
      </c>
      <c r="Y21" s="33">
        <v>1</v>
      </c>
      <c r="Z21" s="33" t="s">
        <v>19</v>
      </c>
      <c r="AA21" s="33"/>
      <c r="AB21" s="33">
        <v>92</v>
      </c>
      <c r="AC21" s="33">
        <v>4</v>
      </c>
      <c r="AD21" s="33">
        <v>4</v>
      </c>
      <c r="AE21" s="33">
        <v>8</v>
      </c>
    </row>
    <row r="22" spans="1:31" x14ac:dyDescent="0.25">
      <c r="A22" s="33"/>
      <c r="B22" s="33" t="s">
        <v>72</v>
      </c>
      <c r="C22" s="33">
        <v>100</v>
      </c>
      <c r="D22" s="33" t="s">
        <v>22</v>
      </c>
      <c r="E22" s="33"/>
      <c r="F22" s="34">
        <v>251</v>
      </c>
      <c r="G22" s="34">
        <v>20</v>
      </c>
      <c r="H22" s="36">
        <v>0</v>
      </c>
      <c r="I22" s="34">
        <v>19</v>
      </c>
      <c r="M22" s="43" t="s">
        <v>155</v>
      </c>
      <c r="N22" s="43" t="s">
        <v>27</v>
      </c>
      <c r="O22" s="43"/>
      <c r="P22" s="43"/>
      <c r="Q22" s="43" t="s">
        <v>28</v>
      </c>
      <c r="R22" s="43" t="s">
        <v>8</v>
      </c>
      <c r="S22" s="43" t="s">
        <v>10</v>
      </c>
      <c r="T22" s="43" t="s">
        <v>9</v>
      </c>
      <c r="X22" s="33" t="s">
        <v>132</v>
      </c>
      <c r="Y22" s="33">
        <v>40</v>
      </c>
      <c r="Z22" s="33" t="s">
        <v>22</v>
      </c>
      <c r="AA22" s="33"/>
      <c r="AB22" s="33">
        <v>190</v>
      </c>
      <c r="AC22" s="33">
        <v>4</v>
      </c>
      <c r="AD22" s="33">
        <v>24</v>
      </c>
      <c r="AE22" s="33">
        <v>10</v>
      </c>
    </row>
    <row r="23" spans="1:31" x14ac:dyDescent="0.25">
      <c r="A23" s="33"/>
      <c r="B23" s="33" t="s">
        <v>73</v>
      </c>
      <c r="C23" s="33">
        <v>100</v>
      </c>
      <c r="D23" s="33" t="s">
        <v>22</v>
      </c>
      <c r="E23" s="33"/>
      <c r="F23" s="34">
        <v>163</v>
      </c>
      <c r="G23" s="34">
        <v>25</v>
      </c>
      <c r="H23" s="36">
        <v>0</v>
      </c>
      <c r="I23" s="34">
        <v>7</v>
      </c>
      <c r="M23" s="33" t="s">
        <v>157</v>
      </c>
      <c r="N23" s="33">
        <v>125</v>
      </c>
      <c r="O23" s="33" t="s">
        <v>117</v>
      </c>
      <c r="P23" s="33"/>
      <c r="Q23" s="33">
        <v>100</v>
      </c>
      <c r="R23" s="33">
        <v>2</v>
      </c>
      <c r="S23" s="36">
        <v>23</v>
      </c>
      <c r="T23" s="33">
        <v>0</v>
      </c>
      <c r="X23" s="43" t="s">
        <v>135</v>
      </c>
      <c r="Y23" s="43" t="s">
        <v>27</v>
      </c>
      <c r="Z23" s="43"/>
      <c r="AA23" s="43"/>
      <c r="AB23" s="43" t="s">
        <v>28</v>
      </c>
      <c r="AC23" s="43" t="s">
        <v>8</v>
      </c>
      <c r="AD23" s="43" t="s">
        <v>10</v>
      </c>
      <c r="AE23" s="43" t="s">
        <v>9</v>
      </c>
    </row>
    <row r="24" spans="1:31" x14ac:dyDescent="0.25">
      <c r="A24" s="33"/>
      <c r="B24" s="33" t="s">
        <v>74</v>
      </c>
      <c r="C24" s="33">
        <v>100</v>
      </c>
      <c r="D24" s="33" t="s">
        <v>22</v>
      </c>
      <c r="E24" s="33"/>
      <c r="F24" s="34">
        <v>201</v>
      </c>
      <c r="G24" s="34">
        <v>21</v>
      </c>
      <c r="H24" s="36">
        <v>0</v>
      </c>
      <c r="I24" s="34">
        <v>13</v>
      </c>
      <c r="M24" s="33" t="s">
        <v>159</v>
      </c>
      <c r="N24" s="33">
        <v>125</v>
      </c>
      <c r="O24" s="33" t="s">
        <v>117</v>
      </c>
      <c r="P24" s="33"/>
      <c r="Q24" s="33">
        <v>117</v>
      </c>
      <c r="R24" s="33">
        <v>3</v>
      </c>
      <c r="S24" s="36">
        <v>24</v>
      </c>
      <c r="T24" s="33">
        <v>1</v>
      </c>
      <c r="X24" s="33" t="s">
        <v>137</v>
      </c>
      <c r="Y24" s="33">
        <v>75</v>
      </c>
      <c r="Z24" s="33" t="s">
        <v>22</v>
      </c>
      <c r="AA24" s="33"/>
      <c r="AB24" s="33">
        <v>197</v>
      </c>
      <c r="AC24" s="33">
        <v>18</v>
      </c>
      <c r="AD24" s="33">
        <v>0</v>
      </c>
      <c r="AE24" s="33">
        <v>13</v>
      </c>
    </row>
    <row r="25" spans="1:31" x14ac:dyDescent="0.25">
      <c r="A25" s="33"/>
      <c r="B25" s="33" t="s">
        <v>75</v>
      </c>
      <c r="C25" s="33">
        <v>100</v>
      </c>
      <c r="D25" s="33" t="s">
        <v>22</v>
      </c>
      <c r="E25" s="33"/>
      <c r="F25" s="34">
        <v>163</v>
      </c>
      <c r="G25" s="34">
        <v>25</v>
      </c>
      <c r="H25" s="36">
        <v>0</v>
      </c>
      <c r="I25" s="34">
        <v>7</v>
      </c>
      <c r="M25" s="33" t="s">
        <v>158</v>
      </c>
      <c r="N25" s="33">
        <v>125</v>
      </c>
      <c r="O25" s="33" t="s">
        <v>117</v>
      </c>
      <c r="P25" s="33"/>
      <c r="Q25" s="33">
        <v>84</v>
      </c>
      <c r="R25" s="33">
        <v>3</v>
      </c>
      <c r="S25" s="36">
        <v>18</v>
      </c>
      <c r="T25" s="33">
        <v>0</v>
      </c>
      <c r="X25" s="33" t="s">
        <v>133</v>
      </c>
      <c r="Y25" s="33">
        <v>75</v>
      </c>
      <c r="Z25" s="33" t="s">
        <v>22</v>
      </c>
      <c r="AA25" s="33"/>
      <c r="AB25" s="33">
        <v>150</v>
      </c>
      <c r="AC25" s="33">
        <v>14</v>
      </c>
      <c r="AD25" s="33">
        <v>0</v>
      </c>
      <c r="AE25" s="33">
        <v>21</v>
      </c>
    </row>
    <row r="26" spans="1:31" x14ac:dyDescent="0.25">
      <c r="A26" s="38"/>
      <c r="B26" s="33" t="s">
        <v>76</v>
      </c>
      <c r="C26" s="33">
        <v>100</v>
      </c>
      <c r="D26" s="33" t="s">
        <v>22</v>
      </c>
      <c r="E26" s="33"/>
      <c r="F26" s="34">
        <v>181</v>
      </c>
      <c r="G26" s="34">
        <v>25</v>
      </c>
      <c r="H26" s="36">
        <v>0</v>
      </c>
      <c r="I26" s="34">
        <v>9</v>
      </c>
      <c r="M26" s="33" t="s">
        <v>50</v>
      </c>
      <c r="N26" s="33">
        <v>0.5</v>
      </c>
      <c r="O26" s="33" t="s">
        <v>17</v>
      </c>
      <c r="P26" s="33"/>
      <c r="Q26" s="33">
        <f>SUM(N26)*345/0.5</f>
        <v>345</v>
      </c>
      <c r="R26" s="33">
        <f>SUM(N26)*3/0.5</f>
        <v>3</v>
      </c>
      <c r="S26" s="36">
        <f>SUM(N26)*37/0.5</f>
        <v>37</v>
      </c>
      <c r="T26" s="33">
        <v>0</v>
      </c>
      <c r="X26" s="43" t="s">
        <v>87</v>
      </c>
      <c r="Y26" s="43" t="s">
        <v>27</v>
      </c>
      <c r="Z26" s="43"/>
      <c r="AA26" s="43"/>
      <c r="AB26" s="43" t="s">
        <v>28</v>
      </c>
      <c r="AC26" s="43" t="s">
        <v>8</v>
      </c>
      <c r="AD26" s="43" t="s">
        <v>10</v>
      </c>
      <c r="AE26" s="43" t="s">
        <v>9</v>
      </c>
    </row>
    <row r="27" spans="1:31" x14ac:dyDescent="0.25">
      <c r="A27" s="38"/>
      <c r="B27" s="33" t="s">
        <v>77</v>
      </c>
      <c r="C27" s="33">
        <v>100</v>
      </c>
      <c r="D27" s="33" t="s">
        <v>22</v>
      </c>
      <c r="E27" s="33"/>
      <c r="F27" s="34">
        <v>159</v>
      </c>
      <c r="G27" s="34">
        <v>33</v>
      </c>
      <c r="H27" s="36">
        <v>0</v>
      </c>
      <c r="I27" s="34">
        <v>3</v>
      </c>
      <c r="M27" s="33" t="s">
        <v>51</v>
      </c>
      <c r="N27" s="33">
        <v>1</v>
      </c>
      <c r="O27" s="33" t="s">
        <v>15</v>
      </c>
      <c r="P27" s="33"/>
      <c r="Q27" s="33">
        <f>SUM(N27)*32/1</f>
        <v>32</v>
      </c>
      <c r="R27" s="33">
        <f>SUM(N27)*1/1</f>
        <v>1</v>
      </c>
      <c r="S27" s="36">
        <f>SUM(N27)*7/1</f>
        <v>7</v>
      </c>
      <c r="T27" s="33">
        <v>0</v>
      </c>
      <c r="X27" s="33" t="s">
        <v>131</v>
      </c>
      <c r="Y27" s="33">
        <v>50</v>
      </c>
      <c r="Z27" s="33" t="s">
        <v>22</v>
      </c>
      <c r="AA27" s="33"/>
      <c r="AB27" s="33">
        <v>132</v>
      </c>
      <c r="AC27" s="33">
        <v>7</v>
      </c>
      <c r="AD27" s="33">
        <v>2</v>
      </c>
      <c r="AE27" s="33">
        <v>11</v>
      </c>
    </row>
    <row r="28" spans="1:31" x14ac:dyDescent="0.25">
      <c r="A28" s="38"/>
      <c r="B28" s="33" t="s">
        <v>110</v>
      </c>
      <c r="C28" s="33">
        <v>100</v>
      </c>
      <c r="D28" s="33" t="s">
        <v>22</v>
      </c>
      <c r="E28" s="33"/>
      <c r="F28" s="34">
        <v>229</v>
      </c>
      <c r="G28" s="34">
        <v>28</v>
      </c>
      <c r="H28" s="36">
        <v>0</v>
      </c>
      <c r="I28" s="34">
        <v>13</v>
      </c>
      <c r="M28" s="33" t="s">
        <v>45</v>
      </c>
      <c r="N28" s="33">
        <v>175</v>
      </c>
      <c r="O28" s="33" t="s">
        <v>22</v>
      </c>
      <c r="P28" s="33"/>
      <c r="Q28" s="33">
        <f>SUM(N28)*205/175</f>
        <v>205</v>
      </c>
      <c r="R28" s="33">
        <f>SUM(N28)*5/175</f>
        <v>5</v>
      </c>
      <c r="S28" s="36">
        <f>SUM(N28)*44/175</f>
        <v>44</v>
      </c>
      <c r="T28" s="33">
        <f>SUM(N28)*1/175</f>
        <v>1</v>
      </c>
      <c r="X28" s="33" t="s">
        <v>130</v>
      </c>
      <c r="Y28" s="33">
        <v>50</v>
      </c>
      <c r="Z28" s="33" t="s">
        <v>22</v>
      </c>
      <c r="AA28" s="33"/>
      <c r="AB28" s="33">
        <v>141</v>
      </c>
      <c r="AC28" s="33">
        <v>14</v>
      </c>
      <c r="AD28" s="33">
        <v>1</v>
      </c>
      <c r="AE28" s="33">
        <v>9</v>
      </c>
    </row>
    <row r="29" spans="1:31" x14ac:dyDescent="0.25">
      <c r="A29" s="38"/>
      <c r="B29" s="33" t="s">
        <v>111</v>
      </c>
      <c r="C29" s="33">
        <v>100</v>
      </c>
      <c r="D29" s="33" t="s">
        <v>22</v>
      </c>
      <c r="E29" s="33"/>
      <c r="F29" s="34">
        <v>229</v>
      </c>
      <c r="G29" s="34">
        <v>28</v>
      </c>
      <c r="H29" s="36">
        <v>0</v>
      </c>
      <c r="I29" s="34">
        <v>5</v>
      </c>
      <c r="M29" s="33" t="s">
        <v>156</v>
      </c>
      <c r="N29" s="33">
        <v>175</v>
      </c>
      <c r="O29" s="33" t="s">
        <v>22</v>
      </c>
      <c r="P29" s="33"/>
      <c r="Q29" s="34">
        <f>SUM(N29)*219/175</f>
        <v>219</v>
      </c>
      <c r="R29" s="34">
        <f>SUM(N29)*8/175</f>
        <v>8</v>
      </c>
      <c r="S29" s="36">
        <f>SUM(N29)*40/175</f>
        <v>40</v>
      </c>
      <c r="T29" s="34">
        <f>SUM(N29)*3/175</f>
        <v>3</v>
      </c>
      <c r="X29" s="33" t="s">
        <v>129</v>
      </c>
      <c r="Y29" s="33">
        <v>175</v>
      </c>
      <c r="Z29" s="33" t="s">
        <v>117</v>
      </c>
      <c r="AA29" s="33"/>
      <c r="AB29" s="33">
        <v>104</v>
      </c>
      <c r="AC29" s="33">
        <v>6</v>
      </c>
      <c r="AD29" s="33">
        <v>7</v>
      </c>
      <c r="AE29" s="33">
        <v>6</v>
      </c>
    </row>
    <row r="30" spans="1:31" x14ac:dyDescent="0.25">
      <c r="A30" s="38"/>
      <c r="B30" s="33" t="s">
        <v>112</v>
      </c>
      <c r="C30" s="33">
        <v>100</v>
      </c>
      <c r="D30" s="33" t="s">
        <v>22</v>
      </c>
      <c r="E30" s="33"/>
      <c r="F30" s="34">
        <v>229</v>
      </c>
      <c r="G30" s="34">
        <v>28</v>
      </c>
      <c r="H30" s="36">
        <v>0</v>
      </c>
      <c r="I30" s="34">
        <v>3</v>
      </c>
      <c r="M30" s="33" t="s">
        <v>47</v>
      </c>
      <c r="N30" s="33">
        <v>56</v>
      </c>
      <c r="O30" s="33" t="s">
        <v>22</v>
      </c>
      <c r="P30" s="33"/>
      <c r="Q30" s="34">
        <f>SUM(N30)*200/56</f>
        <v>200</v>
      </c>
      <c r="R30" s="34">
        <f>SUM(N30)*5/56</f>
        <v>5</v>
      </c>
      <c r="S30" s="36">
        <f>SUM(N30)*44/56</f>
        <v>44</v>
      </c>
      <c r="T30" s="34">
        <f>SUM(N30)*1/56</f>
        <v>1</v>
      </c>
      <c r="X30" s="33" t="s">
        <v>128</v>
      </c>
      <c r="Y30" s="33">
        <v>250</v>
      </c>
      <c r="Z30" s="33" t="s">
        <v>117</v>
      </c>
      <c r="AA30" s="33"/>
      <c r="AB30" s="33">
        <v>85</v>
      </c>
      <c r="AC30" s="33">
        <v>6</v>
      </c>
      <c r="AD30" s="33">
        <v>26</v>
      </c>
      <c r="AE30" s="33">
        <v>4</v>
      </c>
    </row>
    <row r="31" spans="1:31" x14ac:dyDescent="0.25">
      <c r="A31" s="38"/>
      <c r="B31" s="33" t="s">
        <v>113</v>
      </c>
      <c r="C31" s="33">
        <v>100</v>
      </c>
      <c r="D31" s="33" t="s">
        <v>22</v>
      </c>
      <c r="E31" s="33"/>
      <c r="F31" s="34">
        <v>137</v>
      </c>
      <c r="G31" s="34">
        <v>23</v>
      </c>
      <c r="H31" s="36">
        <v>0</v>
      </c>
      <c r="I31" s="34">
        <v>12</v>
      </c>
      <c r="M31" s="43" t="s">
        <v>161</v>
      </c>
      <c r="N31" s="43" t="s">
        <v>27</v>
      </c>
      <c r="O31" s="43"/>
      <c r="P31" s="43"/>
      <c r="Q31" s="43" t="s">
        <v>28</v>
      </c>
      <c r="R31" s="43" t="s">
        <v>8</v>
      </c>
      <c r="S31" s="43" t="s">
        <v>10</v>
      </c>
      <c r="T31" s="43" t="s">
        <v>9</v>
      </c>
      <c r="X31" s="33" t="s">
        <v>127</v>
      </c>
      <c r="Y31" s="33">
        <v>250</v>
      </c>
      <c r="Z31" s="33" t="s">
        <v>117</v>
      </c>
      <c r="AA31" s="33"/>
      <c r="AB31" s="33">
        <v>129</v>
      </c>
      <c r="AC31" s="33">
        <v>9</v>
      </c>
      <c r="AD31" s="36">
        <v>12</v>
      </c>
      <c r="AE31" s="34">
        <v>5</v>
      </c>
    </row>
    <row r="32" spans="1:31" x14ac:dyDescent="0.25">
      <c r="A32" s="38"/>
      <c r="B32" s="33" t="s">
        <v>114</v>
      </c>
      <c r="C32" s="33">
        <v>100</v>
      </c>
      <c r="D32" s="33" t="s">
        <v>22</v>
      </c>
      <c r="E32" s="33"/>
      <c r="F32" s="34">
        <v>151</v>
      </c>
      <c r="G32" s="34">
        <v>25</v>
      </c>
      <c r="H32" s="36">
        <v>0</v>
      </c>
      <c r="I32" s="34">
        <v>8</v>
      </c>
      <c r="M32" s="33" t="s">
        <v>160</v>
      </c>
      <c r="N32" s="33">
        <v>100</v>
      </c>
      <c r="O32" s="33" t="s">
        <v>22</v>
      </c>
      <c r="P32" s="33"/>
      <c r="Q32" s="34">
        <f>SUM(N32)*92/100</f>
        <v>92</v>
      </c>
      <c r="R32" s="34">
        <f>SUM(N32)*2/100</f>
        <v>2</v>
      </c>
      <c r="S32" s="36">
        <f>SUM(N32)*20/100</f>
        <v>20</v>
      </c>
      <c r="T32" s="34">
        <v>0</v>
      </c>
      <c r="X32" s="43" t="s">
        <v>136</v>
      </c>
      <c r="Y32" s="43" t="s">
        <v>27</v>
      </c>
      <c r="Z32" s="43"/>
      <c r="AA32" s="43"/>
      <c r="AB32" s="43" t="s">
        <v>28</v>
      </c>
      <c r="AC32" s="43" t="s">
        <v>8</v>
      </c>
      <c r="AD32" s="43" t="s">
        <v>10</v>
      </c>
      <c r="AE32" s="43" t="s">
        <v>9</v>
      </c>
    </row>
    <row r="33" spans="1:31" x14ac:dyDescent="0.25">
      <c r="A33" s="38"/>
      <c r="B33" s="43" t="s">
        <v>86</v>
      </c>
      <c r="C33" s="43" t="s">
        <v>27</v>
      </c>
      <c r="D33" s="43"/>
      <c r="E33" s="43"/>
      <c r="F33" s="43" t="s">
        <v>28</v>
      </c>
      <c r="G33" s="43" t="s">
        <v>8</v>
      </c>
      <c r="H33" s="43" t="s">
        <v>10</v>
      </c>
      <c r="I33" s="43" t="s">
        <v>9</v>
      </c>
      <c r="M33" s="33" t="s">
        <v>46</v>
      </c>
      <c r="N33" s="33">
        <v>100</v>
      </c>
      <c r="O33" s="33" t="s">
        <v>22</v>
      </c>
      <c r="P33" s="33"/>
      <c r="Q33" s="34">
        <f>SUM(N33)*84/100</f>
        <v>84</v>
      </c>
      <c r="R33" s="34">
        <f>SUM(N33)*1/100</f>
        <v>1</v>
      </c>
      <c r="S33" s="36">
        <f>SUM(N33)*18/100</f>
        <v>18</v>
      </c>
      <c r="T33" s="34">
        <v>0</v>
      </c>
      <c r="X33" s="33" t="s">
        <v>44</v>
      </c>
      <c r="Y33" s="33">
        <v>40</v>
      </c>
      <c r="Z33" s="33" t="s">
        <v>22</v>
      </c>
      <c r="AA33" s="33"/>
      <c r="AB33" s="33">
        <v>260</v>
      </c>
      <c r="AC33" s="33">
        <v>0</v>
      </c>
      <c r="AD33" s="33">
        <v>14</v>
      </c>
      <c r="AE33" s="33">
        <v>21</v>
      </c>
    </row>
    <row r="34" spans="1:31" x14ac:dyDescent="0.25">
      <c r="A34" s="38"/>
      <c r="B34" s="33" t="s">
        <v>29</v>
      </c>
      <c r="C34" s="33">
        <v>100</v>
      </c>
      <c r="D34" s="33" t="s">
        <v>22</v>
      </c>
      <c r="E34" s="33"/>
      <c r="F34" s="34">
        <f>SUM(C34)*133/100</f>
        <v>133</v>
      </c>
      <c r="G34" s="34">
        <f>SUM(C34)*22/100</f>
        <v>22</v>
      </c>
      <c r="H34" s="36">
        <v>0</v>
      </c>
      <c r="I34" s="34">
        <f>SUM(C34)*5/100</f>
        <v>5</v>
      </c>
      <c r="M34" s="43" t="s">
        <v>163</v>
      </c>
      <c r="N34" s="43" t="s">
        <v>27</v>
      </c>
      <c r="O34" s="43"/>
      <c r="P34" s="43"/>
      <c r="Q34" s="43" t="s">
        <v>28</v>
      </c>
      <c r="R34" s="43" t="s">
        <v>8</v>
      </c>
      <c r="S34" s="43" t="s">
        <v>10</v>
      </c>
      <c r="T34" s="43" t="s">
        <v>9</v>
      </c>
      <c r="X34" s="37"/>
      <c r="Y34" s="37"/>
      <c r="Z34" s="37"/>
      <c r="AA34" s="37"/>
      <c r="AB34" s="35"/>
      <c r="AC34" s="35"/>
      <c r="AD34" s="35"/>
      <c r="AE34" s="35"/>
    </row>
    <row r="35" spans="1:31" x14ac:dyDescent="0.25">
      <c r="A35" s="38"/>
      <c r="B35" s="33" t="s">
        <v>30</v>
      </c>
      <c r="C35" s="33">
        <v>100</v>
      </c>
      <c r="D35" s="33" t="s">
        <v>22</v>
      </c>
      <c r="E35" s="33"/>
      <c r="F35" s="34">
        <f>SUM(C35)*181/100</f>
        <v>181</v>
      </c>
      <c r="G35" s="34">
        <f>SUM(C35)*25/100</f>
        <v>25</v>
      </c>
      <c r="H35" s="36">
        <v>0</v>
      </c>
      <c r="I35" s="34">
        <f>SUM(C35)*9/100</f>
        <v>9</v>
      </c>
      <c r="M35" s="33" t="s">
        <v>109</v>
      </c>
      <c r="N35" s="33">
        <v>100</v>
      </c>
      <c r="O35" s="33" t="s">
        <v>22</v>
      </c>
      <c r="P35" s="33"/>
      <c r="Q35" s="34">
        <v>97</v>
      </c>
      <c r="R35" s="34">
        <v>6</v>
      </c>
      <c r="S35" s="36">
        <f>SUM(N56)*19/150</f>
        <v>15.833333333333334</v>
      </c>
      <c r="T35" s="34">
        <v>1</v>
      </c>
      <c r="X35" s="37"/>
      <c r="Y35" s="37"/>
      <c r="Z35" s="37"/>
      <c r="AA35" s="37"/>
      <c r="AB35" s="35"/>
      <c r="AC35" s="35"/>
      <c r="AD35" s="35"/>
      <c r="AE35" s="35"/>
    </row>
    <row r="36" spans="1:31" x14ac:dyDescent="0.25">
      <c r="A36" s="38"/>
      <c r="B36" s="33" t="s">
        <v>32</v>
      </c>
      <c r="C36" s="33">
        <v>100</v>
      </c>
      <c r="D36" s="33" t="s">
        <v>22</v>
      </c>
      <c r="E36" s="33"/>
      <c r="F36" s="34">
        <f>SUM(C36)*126/100</f>
        <v>126</v>
      </c>
      <c r="G36" s="34">
        <f>SUM(C36)*27/100</f>
        <v>27</v>
      </c>
      <c r="H36" s="36">
        <v>0</v>
      </c>
      <c r="I36" s="34">
        <f>SUM(C36)*2/100</f>
        <v>2</v>
      </c>
      <c r="M36" s="33" t="s">
        <v>105</v>
      </c>
      <c r="N36" s="33">
        <v>100</v>
      </c>
      <c r="O36" s="33" t="s">
        <v>22</v>
      </c>
      <c r="P36" s="33"/>
      <c r="Q36" s="34">
        <v>147</v>
      </c>
      <c r="R36" s="34">
        <v>7</v>
      </c>
      <c r="S36" s="36">
        <f>SUM(N61)*19/150</f>
        <v>0.12666666666666668</v>
      </c>
      <c r="T36" s="34">
        <v>7</v>
      </c>
      <c r="X36" s="37"/>
      <c r="Y36" s="37"/>
      <c r="Z36" s="37"/>
      <c r="AA36" s="37"/>
      <c r="AB36" s="35"/>
      <c r="AC36" s="35"/>
      <c r="AD36" s="35"/>
      <c r="AE36" s="35"/>
    </row>
    <row r="37" spans="1:31" x14ac:dyDescent="0.25">
      <c r="A37" s="38"/>
      <c r="B37" s="33" t="s">
        <v>33</v>
      </c>
      <c r="C37" s="33">
        <v>100</v>
      </c>
      <c r="D37" s="33" t="s">
        <v>22</v>
      </c>
      <c r="E37" s="33"/>
      <c r="F37" s="34">
        <f>SUM(C37)*126/100</f>
        <v>126</v>
      </c>
      <c r="G37" s="34">
        <f>SUM(C37)*27/100</f>
        <v>27</v>
      </c>
      <c r="H37" s="36">
        <v>0</v>
      </c>
      <c r="I37" s="34">
        <f>SUM(C37)*2/100</f>
        <v>2</v>
      </c>
      <c r="M37" s="33" t="s">
        <v>106</v>
      </c>
      <c r="N37" s="33">
        <v>100</v>
      </c>
      <c r="O37" s="33" t="s">
        <v>22</v>
      </c>
      <c r="P37" s="33"/>
      <c r="Q37" s="34">
        <v>155</v>
      </c>
      <c r="R37" s="34">
        <v>9</v>
      </c>
      <c r="S37" s="36">
        <f>SUM(N62)*19/150</f>
        <v>0</v>
      </c>
      <c r="T37" s="34">
        <v>7</v>
      </c>
      <c r="X37" s="37"/>
      <c r="Y37" s="37"/>
      <c r="Z37" s="37"/>
      <c r="AA37" s="37"/>
      <c r="AB37" s="35"/>
      <c r="AC37" s="35"/>
      <c r="AD37" s="35"/>
      <c r="AE37" s="35"/>
    </row>
    <row r="38" spans="1:31" x14ac:dyDescent="0.25">
      <c r="A38" s="38"/>
      <c r="B38" s="33" t="s">
        <v>34</v>
      </c>
      <c r="C38" s="33">
        <v>100</v>
      </c>
      <c r="D38" s="33" t="s">
        <v>22</v>
      </c>
      <c r="E38" s="33"/>
      <c r="F38" s="34">
        <f>SUM(C38)*126/100</f>
        <v>126</v>
      </c>
      <c r="G38" s="34">
        <f>SUM(C38)*27/100</f>
        <v>27</v>
      </c>
      <c r="H38" s="36">
        <v>0</v>
      </c>
      <c r="I38" s="34">
        <f>SUM(C38)*2/100</f>
        <v>2</v>
      </c>
      <c r="M38" s="33" t="s">
        <v>107</v>
      </c>
      <c r="N38" s="33">
        <v>100</v>
      </c>
      <c r="O38" s="33" t="s">
        <v>22</v>
      </c>
      <c r="P38" s="33"/>
      <c r="Q38" s="34">
        <v>125</v>
      </c>
      <c r="R38" s="34">
        <v>8</v>
      </c>
      <c r="S38" s="36">
        <f>SUM(N69)*19/25</f>
        <v>0.76</v>
      </c>
      <c r="T38" s="34">
        <v>1</v>
      </c>
      <c r="X38" s="37"/>
      <c r="Y38" s="37"/>
      <c r="Z38" s="37"/>
      <c r="AA38" s="37"/>
      <c r="AB38" s="35"/>
      <c r="AC38" s="35"/>
      <c r="AD38" s="35"/>
      <c r="AE38" s="35"/>
    </row>
    <row r="39" spans="1:31" x14ac:dyDescent="0.25">
      <c r="A39" s="38"/>
      <c r="B39" s="43" t="s">
        <v>93</v>
      </c>
      <c r="C39" s="43" t="s">
        <v>27</v>
      </c>
      <c r="D39" s="43"/>
      <c r="E39" s="43"/>
      <c r="F39" s="43" t="s">
        <v>28</v>
      </c>
      <c r="G39" s="43" t="s">
        <v>8</v>
      </c>
      <c r="H39" s="43" t="s">
        <v>10</v>
      </c>
      <c r="I39" s="43" t="s">
        <v>9</v>
      </c>
      <c r="M39" s="33" t="s">
        <v>108</v>
      </c>
      <c r="N39" s="33">
        <v>100</v>
      </c>
      <c r="O39" s="33" t="s">
        <v>22</v>
      </c>
      <c r="P39" s="33"/>
      <c r="Q39" s="34">
        <v>117</v>
      </c>
      <c r="R39" s="34">
        <v>5</v>
      </c>
      <c r="S39" s="36">
        <f>SUM(N63)*22/35</f>
        <v>78.571428571428569</v>
      </c>
      <c r="T39" s="34">
        <v>1</v>
      </c>
    </row>
    <row r="40" spans="1:31" x14ac:dyDescent="0.25">
      <c r="A40" s="38"/>
      <c r="B40" s="33" t="s">
        <v>90</v>
      </c>
      <c r="C40" s="33">
        <v>100</v>
      </c>
      <c r="D40" s="33" t="s">
        <v>22</v>
      </c>
      <c r="E40" s="33"/>
      <c r="F40" s="34">
        <v>105</v>
      </c>
      <c r="G40" s="34">
        <v>24</v>
      </c>
      <c r="H40" s="36">
        <v>0</v>
      </c>
      <c r="I40" s="34">
        <v>1</v>
      </c>
      <c r="M40" s="37"/>
      <c r="N40" s="37"/>
      <c r="O40" s="37"/>
      <c r="P40" s="37"/>
      <c r="Q40" s="35"/>
      <c r="R40" s="35"/>
      <c r="S40" s="35"/>
      <c r="T40" s="35"/>
    </row>
    <row r="41" spans="1:31" x14ac:dyDescent="0.25">
      <c r="A41" s="38"/>
      <c r="B41" s="33" t="s">
        <v>89</v>
      </c>
      <c r="C41" s="33">
        <v>100</v>
      </c>
      <c r="D41" s="33" t="s">
        <v>22</v>
      </c>
      <c r="E41" s="33"/>
      <c r="F41" s="34">
        <v>374</v>
      </c>
      <c r="G41" s="34">
        <v>35</v>
      </c>
      <c r="H41" s="36">
        <v>0</v>
      </c>
      <c r="I41" s="34">
        <v>26</v>
      </c>
      <c r="M41" s="37"/>
      <c r="N41" s="37"/>
      <c r="O41" s="37"/>
      <c r="P41" s="37"/>
      <c r="Q41" s="35"/>
      <c r="R41" s="35"/>
      <c r="S41" s="35"/>
      <c r="T41" s="35"/>
    </row>
    <row r="42" spans="1:31" x14ac:dyDescent="0.25">
      <c r="A42" s="38"/>
      <c r="B42" s="33" t="s">
        <v>31</v>
      </c>
      <c r="C42" s="33">
        <v>100</v>
      </c>
      <c r="D42" s="33" t="s">
        <v>22</v>
      </c>
      <c r="E42" s="33"/>
      <c r="F42" s="34">
        <f>SUM(C42)*200/100</f>
        <v>200</v>
      </c>
      <c r="G42" s="34">
        <f>SUM(C42)*23/100</f>
        <v>23</v>
      </c>
      <c r="H42" s="36">
        <v>0</v>
      </c>
      <c r="I42" s="34">
        <f>SUM(C42)*12/100</f>
        <v>12</v>
      </c>
      <c r="M42" s="37"/>
      <c r="N42" s="37"/>
      <c r="O42" s="37"/>
      <c r="P42" s="37"/>
      <c r="Q42" s="35"/>
      <c r="R42" s="35"/>
      <c r="S42" s="35"/>
      <c r="T42" s="35"/>
    </row>
    <row r="43" spans="1:31" x14ac:dyDescent="0.25">
      <c r="A43" s="38"/>
      <c r="B43" s="33" t="s">
        <v>100</v>
      </c>
      <c r="C43" s="33">
        <v>100</v>
      </c>
      <c r="D43" s="33" t="s">
        <v>22</v>
      </c>
      <c r="E43" s="33"/>
      <c r="F43" s="34">
        <v>159</v>
      </c>
      <c r="G43" s="34">
        <v>24</v>
      </c>
      <c r="H43" s="36">
        <v>0</v>
      </c>
      <c r="I43" s="34">
        <v>7</v>
      </c>
      <c r="M43" s="37"/>
      <c r="N43" s="37"/>
      <c r="O43" s="37"/>
      <c r="P43" s="37"/>
      <c r="Q43" s="35"/>
      <c r="R43" s="35"/>
      <c r="S43" s="35"/>
      <c r="T43" s="35"/>
    </row>
    <row r="44" spans="1:31" x14ac:dyDescent="0.25">
      <c r="A44" s="38"/>
      <c r="B44" s="33" t="s">
        <v>91</v>
      </c>
      <c r="C44" s="33">
        <v>100</v>
      </c>
      <c r="D44" s="33" t="s">
        <v>22</v>
      </c>
      <c r="E44" s="33"/>
      <c r="F44" s="34">
        <v>228</v>
      </c>
      <c r="G44" s="34">
        <v>29</v>
      </c>
      <c r="H44" s="36">
        <v>0</v>
      </c>
      <c r="I44" s="34">
        <v>8</v>
      </c>
      <c r="M44" s="37"/>
      <c r="N44" s="37"/>
      <c r="O44" s="37"/>
      <c r="P44" s="37"/>
      <c r="Q44" s="35"/>
      <c r="R44" s="35"/>
      <c r="S44" s="35"/>
      <c r="T44" s="35"/>
    </row>
    <row r="45" spans="1:31" x14ac:dyDescent="0.25">
      <c r="A45" s="38"/>
      <c r="B45" s="33" t="s">
        <v>92</v>
      </c>
      <c r="C45" s="33">
        <v>100</v>
      </c>
      <c r="D45" s="33" t="s">
        <v>22</v>
      </c>
      <c r="E45" s="33"/>
      <c r="F45" s="34">
        <v>109</v>
      </c>
      <c r="G45" s="34">
        <v>25</v>
      </c>
      <c r="H45" s="36">
        <v>0</v>
      </c>
      <c r="I45" s="34">
        <v>1</v>
      </c>
      <c r="M45" s="37"/>
      <c r="N45" s="37"/>
      <c r="O45" s="37"/>
      <c r="P45" s="37"/>
      <c r="Q45" s="35"/>
      <c r="R45" s="35"/>
      <c r="S45" s="35"/>
      <c r="T45" s="35"/>
    </row>
    <row r="46" spans="1:31" x14ac:dyDescent="0.25">
      <c r="A46" s="38"/>
      <c r="B46" s="43" t="s">
        <v>94</v>
      </c>
      <c r="C46" s="43" t="s">
        <v>27</v>
      </c>
      <c r="D46" s="43"/>
      <c r="E46" s="43"/>
      <c r="F46" s="43" t="s">
        <v>28</v>
      </c>
      <c r="G46" s="43" t="s">
        <v>8</v>
      </c>
      <c r="H46" s="43" t="s">
        <v>10</v>
      </c>
      <c r="I46" s="43" t="s">
        <v>9</v>
      </c>
      <c r="M46" s="37"/>
      <c r="N46" s="37"/>
      <c r="O46" s="37"/>
      <c r="P46" s="37"/>
      <c r="Q46" s="35"/>
      <c r="R46" s="35"/>
      <c r="S46" s="35"/>
      <c r="T46" s="35"/>
    </row>
    <row r="47" spans="1:31" x14ac:dyDescent="0.25">
      <c r="A47" s="33"/>
      <c r="B47" s="33" t="s">
        <v>95</v>
      </c>
      <c r="C47" s="33">
        <v>100</v>
      </c>
      <c r="D47" s="33" t="s">
        <v>22</v>
      </c>
      <c r="E47" s="33"/>
      <c r="F47" s="34">
        <f t="shared" ref="F47" si="0">SUM(C47)*93/100</f>
        <v>93</v>
      </c>
      <c r="G47" s="34">
        <f t="shared" ref="G47" si="1">SUM(C47)*21/100</f>
        <v>21</v>
      </c>
      <c r="H47" s="36">
        <v>0</v>
      </c>
      <c r="I47" s="34">
        <f>SUM(C47)*1/100</f>
        <v>1</v>
      </c>
      <c r="M47" s="37"/>
      <c r="N47" s="37"/>
      <c r="O47" s="37"/>
      <c r="P47" s="37"/>
      <c r="Q47" s="35"/>
      <c r="R47" s="35"/>
      <c r="S47" s="35"/>
      <c r="T47" s="35"/>
    </row>
    <row r="48" spans="1:31" x14ac:dyDescent="0.25">
      <c r="A48" s="33"/>
      <c r="B48" s="33" t="s">
        <v>96</v>
      </c>
      <c r="C48" s="33">
        <v>100</v>
      </c>
      <c r="D48" s="33" t="s">
        <v>22</v>
      </c>
      <c r="E48" s="33"/>
      <c r="F48" s="34">
        <v>129</v>
      </c>
      <c r="G48" s="34">
        <v>14</v>
      </c>
      <c r="H48" s="36">
        <v>7</v>
      </c>
      <c r="I48" s="34">
        <v>5</v>
      </c>
      <c r="M48" s="37"/>
      <c r="N48" s="37"/>
      <c r="O48" s="37"/>
      <c r="P48" s="37"/>
      <c r="Q48" s="35"/>
      <c r="R48" s="35"/>
      <c r="S48" s="35"/>
      <c r="T48" s="35"/>
    </row>
    <row r="49" spans="1:20" x14ac:dyDescent="0.25">
      <c r="A49" s="33"/>
      <c r="B49" s="33" t="s">
        <v>97</v>
      </c>
      <c r="C49" s="33">
        <v>100</v>
      </c>
      <c r="D49" s="33" t="s">
        <v>22</v>
      </c>
      <c r="E49" s="33"/>
      <c r="F49" s="34">
        <v>164</v>
      </c>
      <c r="G49" s="34">
        <v>24</v>
      </c>
      <c r="H49" s="36">
        <v>8</v>
      </c>
      <c r="I49" s="34">
        <v>4</v>
      </c>
      <c r="M49" s="37"/>
      <c r="N49" s="37"/>
      <c r="O49" s="37"/>
      <c r="P49" s="37"/>
      <c r="Q49" s="35"/>
      <c r="R49" s="35"/>
      <c r="S49" s="35"/>
      <c r="T49" s="35"/>
    </row>
    <row r="50" spans="1:20" x14ac:dyDescent="0.25">
      <c r="A50" s="33"/>
      <c r="B50" s="33" t="s">
        <v>98</v>
      </c>
      <c r="C50" s="33">
        <v>100</v>
      </c>
      <c r="D50" s="33" t="s">
        <v>22</v>
      </c>
      <c r="E50" s="33"/>
      <c r="F50" s="34">
        <v>125</v>
      </c>
      <c r="G50" s="34">
        <v>25</v>
      </c>
      <c r="H50" s="36">
        <v>4</v>
      </c>
      <c r="I50" s="34">
        <v>1</v>
      </c>
      <c r="M50" s="37"/>
      <c r="N50" s="37"/>
      <c r="O50" s="37"/>
      <c r="P50" s="37"/>
      <c r="Q50" s="35"/>
      <c r="R50" s="35"/>
      <c r="S50" s="35"/>
      <c r="T50" s="35"/>
    </row>
    <row r="51" spans="1:20" x14ac:dyDescent="0.25">
      <c r="A51" s="33"/>
      <c r="B51" s="42" t="s">
        <v>99</v>
      </c>
      <c r="C51" s="33">
        <v>100</v>
      </c>
      <c r="D51" s="33" t="s">
        <v>22</v>
      </c>
      <c r="E51" s="33"/>
      <c r="F51" s="34">
        <v>101</v>
      </c>
      <c r="G51" s="34">
        <v>23</v>
      </c>
      <c r="H51" s="36">
        <v>0</v>
      </c>
      <c r="I51" s="34">
        <f>SUM(C51)*1/100</f>
        <v>1</v>
      </c>
      <c r="M51" s="37"/>
      <c r="N51" s="37"/>
      <c r="O51" s="37"/>
      <c r="P51" s="37"/>
      <c r="Q51" s="35"/>
      <c r="R51" s="35"/>
      <c r="S51" s="35"/>
      <c r="T51" s="35"/>
    </row>
    <row r="52" spans="1:20" x14ac:dyDescent="0.25">
      <c r="A52" s="33"/>
      <c r="M52" s="37"/>
      <c r="N52" s="37"/>
      <c r="O52" s="37"/>
      <c r="P52" s="37"/>
      <c r="Q52" s="35"/>
      <c r="R52" s="35"/>
      <c r="S52" s="35"/>
      <c r="T52" s="35"/>
    </row>
    <row r="53" spans="1:20" x14ac:dyDescent="0.25">
      <c r="A53" s="33"/>
      <c r="B53" s="43" t="s">
        <v>87</v>
      </c>
      <c r="C53" s="43" t="s">
        <v>27</v>
      </c>
      <c r="D53" s="43"/>
      <c r="E53" s="43"/>
      <c r="F53" s="43" t="s">
        <v>28</v>
      </c>
      <c r="G53" s="43" t="s">
        <v>8</v>
      </c>
      <c r="H53" s="43" t="s">
        <v>10</v>
      </c>
      <c r="I53" s="43" t="s">
        <v>9</v>
      </c>
      <c r="M53" s="43" t="s">
        <v>162</v>
      </c>
      <c r="N53" s="43" t="s">
        <v>27</v>
      </c>
      <c r="O53" s="43"/>
      <c r="P53" s="43"/>
      <c r="Q53" s="43" t="s">
        <v>28</v>
      </c>
      <c r="R53" s="43" t="s">
        <v>8</v>
      </c>
      <c r="S53" s="43" t="s">
        <v>10</v>
      </c>
      <c r="T53" s="43" t="s">
        <v>9</v>
      </c>
    </row>
    <row r="54" spans="1:20" x14ac:dyDescent="0.25">
      <c r="A54" s="33"/>
      <c r="B54" s="33" t="s">
        <v>35</v>
      </c>
      <c r="C54" s="33">
        <v>30</v>
      </c>
      <c r="D54" s="33" t="s">
        <v>22</v>
      </c>
      <c r="E54" s="33"/>
      <c r="F54" s="34">
        <f>SUM(C54)*108/30</f>
        <v>108</v>
      </c>
      <c r="G54" s="34">
        <f>SUM(C54)*24/30</f>
        <v>24</v>
      </c>
      <c r="H54" s="36">
        <f>SUM(C54)*1.33/30</f>
        <v>1.3300000000000003</v>
      </c>
      <c r="I54" s="34">
        <f>SUM(C54)*0.7/30</f>
        <v>0.7</v>
      </c>
      <c r="M54" s="33" t="s">
        <v>53</v>
      </c>
      <c r="N54" s="33">
        <v>125</v>
      </c>
      <c r="O54" s="33" t="s">
        <v>117</v>
      </c>
      <c r="P54" s="33"/>
      <c r="Q54" s="34">
        <v>44</v>
      </c>
      <c r="R54" s="34">
        <v>0</v>
      </c>
      <c r="S54" s="36">
        <v>11</v>
      </c>
      <c r="T54" s="34">
        <v>0</v>
      </c>
    </row>
    <row r="55" spans="1:20" x14ac:dyDescent="0.25">
      <c r="A55" s="33"/>
      <c r="B55" s="33" t="s">
        <v>36</v>
      </c>
      <c r="C55" s="33">
        <v>175</v>
      </c>
      <c r="D55" s="33" t="s">
        <v>22</v>
      </c>
      <c r="E55" s="33"/>
      <c r="F55" s="34">
        <f>SUM(C55)*110/175</f>
        <v>110</v>
      </c>
      <c r="G55" s="34">
        <f>SUM(C55)*18/175</f>
        <v>18</v>
      </c>
      <c r="H55" s="36">
        <f>SUM(C55)*10/175</f>
        <v>10</v>
      </c>
      <c r="I55" s="34">
        <v>0</v>
      </c>
      <c r="M55" s="33" t="s">
        <v>164</v>
      </c>
      <c r="N55" s="33">
        <v>1</v>
      </c>
      <c r="O55" s="33" t="s">
        <v>15</v>
      </c>
      <c r="P55" s="33"/>
      <c r="Q55" s="34">
        <v>112</v>
      </c>
      <c r="R55" s="34">
        <v>1</v>
      </c>
      <c r="S55" s="36">
        <v>27</v>
      </c>
      <c r="T55" s="34">
        <v>0</v>
      </c>
    </row>
    <row r="56" spans="1:20" x14ac:dyDescent="0.25">
      <c r="A56" s="33"/>
      <c r="B56" s="33" t="s">
        <v>37</v>
      </c>
      <c r="C56" s="33">
        <v>30</v>
      </c>
      <c r="D56" s="33" t="s">
        <v>22</v>
      </c>
      <c r="E56" s="33"/>
      <c r="F56" s="34">
        <f>SUM(C56)*70/30</f>
        <v>70</v>
      </c>
      <c r="G56" s="34">
        <f>SUM(C56)*10/30</f>
        <v>10</v>
      </c>
      <c r="H56" s="36">
        <f>SUM(C56)*1/30</f>
        <v>1</v>
      </c>
      <c r="I56" s="34">
        <f>SUM(C56)*2.5/30</f>
        <v>2.5</v>
      </c>
      <c r="M56" s="33" t="s">
        <v>52</v>
      </c>
      <c r="N56" s="33">
        <v>125</v>
      </c>
      <c r="O56" s="33" t="s">
        <v>117</v>
      </c>
      <c r="P56" s="33"/>
      <c r="Q56" s="34">
        <v>48</v>
      </c>
      <c r="R56" s="34">
        <v>1</v>
      </c>
      <c r="S56" s="34">
        <v>11</v>
      </c>
      <c r="T56" s="34">
        <v>0</v>
      </c>
    </row>
    <row r="57" spans="1:20" x14ac:dyDescent="0.25">
      <c r="A57" s="33"/>
      <c r="B57" s="33" t="s">
        <v>40</v>
      </c>
      <c r="C57" s="33">
        <v>150</v>
      </c>
      <c r="D57" s="33" t="s">
        <v>22</v>
      </c>
      <c r="E57" s="33"/>
      <c r="F57" s="33">
        <f>SUM(C57)*180/150</f>
        <v>180</v>
      </c>
      <c r="G57" s="34">
        <f>SUM(C57)*30/150</f>
        <v>30</v>
      </c>
      <c r="H57" s="36">
        <f>SUM(C57)*8/150</f>
        <v>8</v>
      </c>
      <c r="I57" s="34">
        <f>SUM(C57)*3/150</f>
        <v>3</v>
      </c>
      <c r="M57" s="33" t="s">
        <v>165</v>
      </c>
      <c r="N57" s="33">
        <v>10</v>
      </c>
      <c r="O57" s="33" t="s">
        <v>15</v>
      </c>
      <c r="P57" s="33"/>
      <c r="Q57" s="34">
        <v>48</v>
      </c>
      <c r="R57" s="34">
        <v>1</v>
      </c>
      <c r="S57" s="34">
        <v>11</v>
      </c>
      <c r="T57" s="34">
        <v>0</v>
      </c>
    </row>
    <row r="58" spans="1:20" x14ac:dyDescent="0.25">
      <c r="A58" s="33"/>
      <c r="B58" s="43" t="s">
        <v>88</v>
      </c>
      <c r="C58" s="43" t="s">
        <v>27</v>
      </c>
      <c r="D58" s="43"/>
      <c r="E58" s="43"/>
      <c r="F58" s="43" t="s">
        <v>28</v>
      </c>
      <c r="G58" s="43" t="s">
        <v>8</v>
      </c>
      <c r="H58" s="43" t="s">
        <v>10</v>
      </c>
      <c r="I58" s="43" t="s">
        <v>9</v>
      </c>
      <c r="M58" s="33" t="s">
        <v>166</v>
      </c>
      <c r="N58" s="33">
        <v>1</v>
      </c>
      <c r="O58" s="33" t="s">
        <v>15</v>
      </c>
      <c r="P58" s="33"/>
      <c r="Q58" s="34">
        <v>80</v>
      </c>
      <c r="R58" s="34">
        <v>1</v>
      </c>
      <c r="S58" s="34">
        <v>19</v>
      </c>
      <c r="T58" s="34">
        <v>0</v>
      </c>
    </row>
    <row r="59" spans="1:20" x14ac:dyDescent="0.25">
      <c r="A59" s="33"/>
      <c r="B59" s="33" t="s">
        <v>38</v>
      </c>
      <c r="C59" s="33">
        <v>1</v>
      </c>
      <c r="D59" s="33" t="s">
        <v>17</v>
      </c>
      <c r="E59" s="33"/>
      <c r="F59" s="34">
        <f>SUM(C59)*128/1</f>
        <v>128</v>
      </c>
      <c r="G59" s="34">
        <f>SUM(C59)*28/1</f>
        <v>28</v>
      </c>
      <c r="H59" s="36">
        <f>SUM(C59)*2/1</f>
        <v>2</v>
      </c>
      <c r="I59" s="34">
        <v>0</v>
      </c>
      <c r="M59" s="33" t="s">
        <v>168</v>
      </c>
      <c r="N59" s="33">
        <v>125</v>
      </c>
      <c r="O59" s="33" t="s">
        <v>117</v>
      </c>
      <c r="P59" s="33"/>
      <c r="Q59" s="34">
        <v>48</v>
      </c>
      <c r="R59" s="34">
        <v>1</v>
      </c>
      <c r="S59" s="34">
        <v>11</v>
      </c>
      <c r="T59" s="34">
        <v>0</v>
      </c>
    </row>
    <row r="60" spans="1:20" x14ac:dyDescent="0.25">
      <c r="A60" s="33"/>
      <c r="B60" s="33" t="s">
        <v>39</v>
      </c>
      <c r="C60" s="33">
        <v>1</v>
      </c>
      <c r="D60" s="33" t="s">
        <v>15</v>
      </c>
      <c r="E60" s="33"/>
      <c r="F60" s="34">
        <f>SUM(C60)*70/1</f>
        <v>70</v>
      </c>
      <c r="G60" s="34">
        <f>SUM(C60)*6/1</f>
        <v>6</v>
      </c>
      <c r="H60" s="36">
        <f>SUM(C60)*0.5/1</f>
        <v>0.5</v>
      </c>
      <c r="I60" s="34">
        <f>SUM(C60)*5/1</f>
        <v>5</v>
      </c>
      <c r="M60" s="33" t="s">
        <v>169</v>
      </c>
      <c r="N60" s="33">
        <v>125</v>
      </c>
      <c r="O60" s="33" t="s">
        <v>117</v>
      </c>
      <c r="P60" s="33"/>
      <c r="Q60" s="34">
        <v>36</v>
      </c>
      <c r="R60" s="34">
        <v>1</v>
      </c>
      <c r="S60" s="34">
        <v>8</v>
      </c>
      <c r="T60" s="34">
        <v>0</v>
      </c>
    </row>
    <row r="61" spans="1:20" x14ac:dyDescent="0.25">
      <c r="A61" s="33"/>
      <c r="B61" s="43" t="s">
        <v>101</v>
      </c>
      <c r="C61" s="43" t="s">
        <v>27</v>
      </c>
      <c r="D61" s="43"/>
      <c r="E61" s="43"/>
      <c r="F61" s="43" t="s">
        <v>28</v>
      </c>
      <c r="G61" s="43" t="s">
        <v>8</v>
      </c>
      <c r="H61" s="43" t="s">
        <v>10</v>
      </c>
      <c r="I61" s="43" t="s">
        <v>9</v>
      </c>
      <c r="M61" s="33" t="s">
        <v>170</v>
      </c>
      <c r="N61" s="33">
        <v>1</v>
      </c>
      <c r="O61" s="33" t="s">
        <v>15</v>
      </c>
      <c r="P61" s="33"/>
      <c r="Q61" s="34">
        <v>48</v>
      </c>
      <c r="R61" s="34">
        <v>1</v>
      </c>
      <c r="S61" s="34">
        <v>11</v>
      </c>
      <c r="T61" s="34">
        <v>0</v>
      </c>
    </row>
    <row r="62" spans="1:20" x14ac:dyDescent="0.25">
      <c r="A62" s="33"/>
      <c r="B62" s="33" t="s">
        <v>102</v>
      </c>
      <c r="C62" s="33">
        <v>150</v>
      </c>
      <c r="D62" s="33" t="s">
        <v>22</v>
      </c>
      <c r="E62" s="33"/>
      <c r="F62" s="33">
        <v>189</v>
      </c>
      <c r="G62" s="34">
        <v>21</v>
      </c>
      <c r="H62" s="36">
        <v>3</v>
      </c>
      <c r="I62" s="34">
        <v>11</v>
      </c>
      <c r="M62" s="33" t="s">
        <v>172</v>
      </c>
      <c r="N62" s="33" t="s">
        <v>171</v>
      </c>
      <c r="O62" s="33" t="s">
        <v>15</v>
      </c>
      <c r="P62" s="33"/>
      <c r="Q62" s="34">
        <v>76</v>
      </c>
      <c r="R62" s="34">
        <v>1</v>
      </c>
      <c r="S62" s="36">
        <v>18</v>
      </c>
      <c r="T62" s="34">
        <v>0</v>
      </c>
    </row>
    <row r="63" spans="1:20" x14ac:dyDescent="0.25">
      <c r="A63" s="33"/>
      <c r="B63" s="33" t="s">
        <v>103</v>
      </c>
      <c r="C63" s="33">
        <v>150</v>
      </c>
      <c r="D63" s="33" t="s">
        <v>22</v>
      </c>
      <c r="E63" s="33"/>
      <c r="F63" s="33">
        <v>80</v>
      </c>
      <c r="G63" s="34">
        <v>7</v>
      </c>
      <c r="H63" s="36">
        <v>4</v>
      </c>
      <c r="I63" s="34">
        <v>4</v>
      </c>
      <c r="M63" s="33" t="s">
        <v>173</v>
      </c>
      <c r="N63" s="33">
        <v>125</v>
      </c>
      <c r="O63" s="33" t="s">
        <v>117</v>
      </c>
      <c r="P63" s="33"/>
      <c r="Q63" s="34">
        <v>24</v>
      </c>
      <c r="R63" s="34">
        <v>0</v>
      </c>
      <c r="S63" s="36">
        <v>6</v>
      </c>
      <c r="T63" s="34">
        <v>0</v>
      </c>
    </row>
    <row r="64" spans="1:20" x14ac:dyDescent="0.25">
      <c r="A64" s="33"/>
      <c r="B64" s="33" t="s">
        <v>104</v>
      </c>
      <c r="C64" s="33">
        <v>100</v>
      </c>
      <c r="D64" s="33" t="s">
        <v>22</v>
      </c>
      <c r="E64" s="33"/>
      <c r="F64" s="34">
        <v>189</v>
      </c>
      <c r="G64" s="34">
        <v>17</v>
      </c>
      <c r="H64" s="36">
        <v>10</v>
      </c>
      <c r="I64" s="34">
        <v>9</v>
      </c>
      <c r="M64" s="33" t="s">
        <v>174</v>
      </c>
      <c r="N64" s="33">
        <v>125</v>
      </c>
      <c r="O64" s="33" t="s">
        <v>117</v>
      </c>
      <c r="P64" s="33"/>
      <c r="Q64" s="34">
        <v>32</v>
      </c>
      <c r="R64" s="34">
        <v>1</v>
      </c>
      <c r="S64" s="34">
        <v>7</v>
      </c>
      <c r="T64" s="34">
        <v>0</v>
      </c>
    </row>
    <row r="65" spans="1:20" x14ac:dyDescent="0.25">
      <c r="A65" s="33"/>
      <c r="M65" s="33" t="s">
        <v>175</v>
      </c>
      <c r="N65" s="33">
        <v>1</v>
      </c>
      <c r="O65" s="33" t="s">
        <v>15</v>
      </c>
      <c r="P65" s="33"/>
      <c r="Q65" s="33">
        <v>60</v>
      </c>
      <c r="R65" s="33">
        <v>1</v>
      </c>
      <c r="S65" s="33">
        <v>14</v>
      </c>
      <c r="T65" s="33">
        <v>0</v>
      </c>
    </row>
    <row r="66" spans="1:20" x14ac:dyDescent="0.25">
      <c r="A66" s="33"/>
      <c r="M66" s="33" t="s">
        <v>176</v>
      </c>
      <c r="N66" s="33">
        <v>1</v>
      </c>
      <c r="O66" s="33" t="s">
        <v>15</v>
      </c>
      <c r="P66" s="33"/>
      <c r="Q66" s="33">
        <v>40</v>
      </c>
      <c r="R66" s="33">
        <v>1</v>
      </c>
      <c r="S66" s="33">
        <v>9</v>
      </c>
      <c r="T66" s="33">
        <v>0</v>
      </c>
    </row>
    <row r="67" spans="1:20" x14ac:dyDescent="0.25">
      <c r="A67" s="33"/>
      <c r="M67" s="33" t="s">
        <v>177</v>
      </c>
      <c r="N67" s="33">
        <v>1</v>
      </c>
      <c r="O67" s="33" t="s">
        <v>15</v>
      </c>
      <c r="P67" s="33"/>
      <c r="Q67" s="33">
        <v>108</v>
      </c>
      <c r="R67" s="33">
        <v>1</v>
      </c>
      <c r="S67" s="33">
        <v>26</v>
      </c>
      <c r="T67" s="33">
        <v>0</v>
      </c>
    </row>
    <row r="68" spans="1:20" x14ac:dyDescent="0.25">
      <c r="A68" s="33"/>
      <c r="M68" s="33" t="s">
        <v>178</v>
      </c>
      <c r="N68" s="33">
        <v>1</v>
      </c>
      <c r="O68" s="33" t="s">
        <v>15</v>
      </c>
      <c r="P68" s="33"/>
      <c r="Q68" s="33">
        <v>76</v>
      </c>
      <c r="R68" s="33">
        <v>0</v>
      </c>
      <c r="S68" s="33">
        <v>19</v>
      </c>
      <c r="T68" s="33">
        <v>0</v>
      </c>
    </row>
    <row r="69" spans="1:20" x14ac:dyDescent="0.25">
      <c r="A69" s="33"/>
      <c r="M69" s="33" t="s">
        <v>179</v>
      </c>
      <c r="N69" s="33">
        <v>1</v>
      </c>
      <c r="O69" s="33" t="s">
        <v>15</v>
      </c>
      <c r="P69" s="33"/>
      <c r="Q69" s="33">
        <v>32</v>
      </c>
      <c r="R69" s="33">
        <v>0</v>
      </c>
      <c r="S69" s="33">
        <v>8</v>
      </c>
      <c r="T69" s="33">
        <v>0</v>
      </c>
    </row>
    <row r="70" spans="1:20" x14ac:dyDescent="0.25">
      <c r="A70" s="33"/>
      <c r="M70" s="33" t="s">
        <v>180</v>
      </c>
      <c r="N70" s="33">
        <v>20</v>
      </c>
      <c r="O70" s="33" t="s">
        <v>15</v>
      </c>
      <c r="P70" s="33"/>
      <c r="Q70" s="33">
        <v>76</v>
      </c>
      <c r="R70" s="33">
        <v>1</v>
      </c>
      <c r="S70" s="33">
        <v>18</v>
      </c>
      <c r="T70" s="33">
        <v>0</v>
      </c>
    </row>
    <row r="71" spans="1:20" x14ac:dyDescent="0.25">
      <c r="A71" s="33"/>
      <c r="M71" s="33" t="s">
        <v>181</v>
      </c>
      <c r="N71" s="33">
        <v>60</v>
      </c>
      <c r="O71" s="33" t="s">
        <v>117</v>
      </c>
      <c r="P71" s="33"/>
      <c r="Q71" s="33">
        <v>120</v>
      </c>
      <c r="R71" s="33">
        <v>1</v>
      </c>
      <c r="S71" s="33">
        <v>29</v>
      </c>
      <c r="T71" s="33">
        <v>0</v>
      </c>
    </row>
    <row r="72" spans="1:20" x14ac:dyDescent="0.25">
      <c r="A72" s="33"/>
      <c r="M72" s="33" t="s">
        <v>182</v>
      </c>
      <c r="N72" s="33">
        <v>1</v>
      </c>
      <c r="O72" s="33" t="s">
        <v>15</v>
      </c>
      <c r="P72" s="33"/>
      <c r="Q72" s="33">
        <v>48</v>
      </c>
      <c r="R72" s="33">
        <v>1</v>
      </c>
      <c r="S72" s="33">
        <v>11</v>
      </c>
      <c r="T72" s="33">
        <v>0</v>
      </c>
    </row>
    <row r="73" spans="1:20" x14ac:dyDescent="0.25">
      <c r="A73" s="33"/>
      <c r="M73" s="33" t="s">
        <v>167</v>
      </c>
      <c r="N73" s="33">
        <v>3</v>
      </c>
      <c r="O73" s="33" t="s">
        <v>15</v>
      </c>
      <c r="P73" s="33"/>
      <c r="Q73" s="33">
        <v>76</v>
      </c>
      <c r="R73" s="33">
        <v>1</v>
      </c>
      <c r="S73" s="33">
        <v>18</v>
      </c>
      <c r="T73" s="33">
        <v>0</v>
      </c>
    </row>
    <row r="74" spans="1:20" x14ac:dyDescent="0.25">
      <c r="A74" s="33"/>
      <c r="M74" s="43" t="s">
        <v>187</v>
      </c>
      <c r="N74" s="43" t="s">
        <v>27</v>
      </c>
      <c r="O74" s="43"/>
      <c r="P74" s="43"/>
      <c r="Q74" s="43" t="s">
        <v>28</v>
      </c>
      <c r="R74" s="43" t="s">
        <v>8</v>
      </c>
      <c r="S74" s="43" t="s">
        <v>10</v>
      </c>
      <c r="T74" s="43" t="s">
        <v>9</v>
      </c>
    </row>
    <row r="75" spans="1:20" x14ac:dyDescent="0.25">
      <c r="A75" s="33"/>
      <c r="M75" s="33" t="s">
        <v>188</v>
      </c>
      <c r="N75" s="33">
        <v>15</v>
      </c>
      <c r="O75" s="33" t="s">
        <v>117</v>
      </c>
      <c r="P75" s="33"/>
      <c r="Q75" s="33">
        <v>60</v>
      </c>
      <c r="R75" s="33">
        <v>0</v>
      </c>
      <c r="S75" s="33">
        <v>15</v>
      </c>
      <c r="T75" s="33">
        <v>0</v>
      </c>
    </row>
    <row r="76" spans="1:20" x14ac:dyDescent="0.25">
      <c r="A76" s="33"/>
      <c r="M76" s="33" t="s">
        <v>189</v>
      </c>
      <c r="N76" s="33">
        <v>15</v>
      </c>
      <c r="O76" s="33" t="s">
        <v>117</v>
      </c>
      <c r="P76" s="33"/>
      <c r="Q76" s="33">
        <v>60</v>
      </c>
      <c r="R76" s="33">
        <v>0</v>
      </c>
      <c r="S76" s="33">
        <v>15</v>
      </c>
      <c r="T76" s="33">
        <v>0</v>
      </c>
    </row>
    <row r="77" spans="1:20" x14ac:dyDescent="0.25">
      <c r="A77" s="33"/>
      <c r="M77" s="43" t="s">
        <v>190</v>
      </c>
      <c r="N77" s="43" t="s">
        <v>27</v>
      </c>
      <c r="O77" s="43"/>
      <c r="P77" s="43"/>
      <c r="Q77" s="43" t="s">
        <v>28</v>
      </c>
      <c r="R77" s="43" t="s">
        <v>8</v>
      </c>
      <c r="S77" s="43" t="s">
        <v>10</v>
      </c>
      <c r="T77" s="43" t="s">
        <v>9</v>
      </c>
    </row>
    <row r="78" spans="1:20" x14ac:dyDescent="0.25">
      <c r="A78" s="33"/>
      <c r="M78" s="33" t="s">
        <v>191</v>
      </c>
      <c r="N78" s="33">
        <v>250</v>
      </c>
      <c r="O78" s="33" t="s">
        <v>117</v>
      </c>
      <c r="P78" s="33"/>
      <c r="Q78" s="33">
        <v>32</v>
      </c>
      <c r="R78" s="33">
        <v>1</v>
      </c>
      <c r="S78" s="33">
        <v>7</v>
      </c>
      <c r="T78" s="33">
        <v>0</v>
      </c>
    </row>
    <row r="79" spans="1:20" x14ac:dyDescent="0.25">
      <c r="A79" s="33"/>
      <c r="M79" s="43" t="s">
        <v>192</v>
      </c>
      <c r="N79" s="43" t="s">
        <v>27</v>
      </c>
      <c r="O79" s="43"/>
      <c r="P79" s="43"/>
      <c r="Q79" s="43" t="s">
        <v>28</v>
      </c>
      <c r="R79" s="43" t="s">
        <v>8</v>
      </c>
      <c r="S79" s="43" t="s">
        <v>10</v>
      </c>
      <c r="T79" s="43" t="s">
        <v>9</v>
      </c>
    </row>
    <row r="80" spans="1:20" x14ac:dyDescent="0.25">
      <c r="A80" s="33"/>
      <c r="M80" s="33" t="s">
        <v>193</v>
      </c>
      <c r="N80" s="33">
        <v>1</v>
      </c>
      <c r="O80" s="33" t="s">
        <v>15</v>
      </c>
      <c r="P80" s="33"/>
      <c r="Q80" s="33">
        <v>12</v>
      </c>
      <c r="R80" s="33">
        <v>0</v>
      </c>
      <c r="S80" s="33">
        <v>3</v>
      </c>
      <c r="T80" s="33">
        <v>0</v>
      </c>
    </row>
    <row r="81" spans="1:20" x14ac:dyDescent="0.25">
      <c r="A81" s="33"/>
      <c r="M81" s="33" t="s">
        <v>194</v>
      </c>
      <c r="N81" s="33">
        <v>4</v>
      </c>
      <c r="O81" s="33" t="s">
        <v>15</v>
      </c>
      <c r="P81" s="33"/>
      <c r="Q81" s="33">
        <v>36</v>
      </c>
      <c r="R81" s="33">
        <v>0</v>
      </c>
      <c r="S81" s="33">
        <v>9</v>
      </c>
      <c r="T81" s="33">
        <v>0</v>
      </c>
    </row>
    <row r="82" spans="1:20" x14ac:dyDescent="0.25">
      <c r="A82" s="33"/>
      <c r="M82" s="33" t="s">
        <v>195</v>
      </c>
      <c r="N82" s="62">
        <v>15</v>
      </c>
      <c r="O82" s="62" t="s">
        <v>117</v>
      </c>
      <c r="P82" s="62"/>
      <c r="Q82" s="62">
        <v>15</v>
      </c>
      <c r="R82" s="62">
        <v>0</v>
      </c>
      <c r="S82" s="62">
        <v>4</v>
      </c>
      <c r="T82" s="62">
        <v>0</v>
      </c>
    </row>
    <row r="83" spans="1:20" x14ac:dyDescent="0.25">
      <c r="A83" s="33"/>
      <c r="M83" s="33" t="s">
        <v>196</v>
      </c>
      <c r="N83" s="62">
        <v>15</v>
      </c>
      <c r="O83" s="62" t="s">
        <v>117</v>
      </c>
      <c r="P83" s="62"/>
      <c r="Q83" s="62">
        <v>11</v>
      </c>
      <c r="R83" s="62">
        <v>1</v>
      </c>
      <c r="S83" s="62">
        <v>1</v>
      </c>
      <c r="T83" s="62">
        <v>1</v>
      </c>
    </row>
    <row r="84" spans="1:20" x14ac:dyDescent="0.25">
      <c r="A84" s="33"/>
      <c r="M84" s="33" t="s">
        <v>197</v>
      </c>
      <c r="N84" s="62">
        <v>15</v>
      </c>
      <c r="O84" s="62" t="s">
        <v>117</v>
      </c>
      <c r="P84" s="62"/>
      <c r="Q84" s="62">
        <v>20</v>
      </c>
      <c r="R84" s="62">
        <v>0</v>
      </c>
      <c r="S84" s="62">
        <v>5</v>
      </c>
      <c r="T84" s="62">
        <v>0</v>
      </c>
    </row>
    <row r="85" spans="1:20" x14ac:dyDescent="0.25">
      <c r="A85" s="33"/>
      <c r="M85" s="33" t="s">
        <v>198</v>
      </c>
      <c r="N85" s="62">
        <v>15</v>
      </c>
      <c r="O85" s="62" t="s">
        <v>117</v>
      </c>
      <c r="P85" s="62"/>
      <c r="Q85" s="62">
        <v>5</v>
      </c>
      <c r="R85" s="62">
        <v>1</v>
      </c>
      <c r="S85" s="62">
        <v>1</v>
      </c>
      <c r="T85" s="62">
        <v>0</v>
      </c>
    </row>
    <row r="86" spans="1:20" x14ac:dyDescent="0.25">
      <c r="A86" s="33"/>
      <c r="M86" s="33"/>
      <c r="N86" s="33"/>
      <c r="O86" s="33"/>
      <c r="P86" s="33"/>
      <c r="Q86" s="33"/>
      <c r="R86" s="33"/>
      <c r="S86" s="33"/>
      <c r="T86" s="33"/>
    </row>
    <row r="87" spans="1:20" x14ac:dyDescent="0.25">
      <c r="A87" s="33"/>
      <c r="M87" s="33"/>
      <c r="N87" s="33"/>
      <c r="O87" s="33"/>
      <c r="P87" s="33"/>
      <c r="Q87" s="33"/>
      <c r="R87" s="33"/>
      <c r="S87" s="33"/>
      <c r="T87" s="33"/>
    </row>
    <row r="88" spans="1:20" x14ac:dyDescent="0.25">
      <c r="A88" s="33"/>
      <c r="M88" s="37"/>
      <c r="N88" s="37"/>
      <c r="O88" s="37"/>
      <c r="P88" s="37"/>
      <c r="Q88" s="35"/>
      <c r="R88" s="35"/>
      <c r="S88" s="35"/>
      <c r="T88" s="35"/>
    </row>
    <row r="89" spans="1:20" x14ac:dyDescent="0.25">
      <c r="A89" s="33"/>
    </row>
    <row r="90" spans="1:20" x14ac:dyDescent="0.25">
      <c r="A90" s="33"/>
    </row>
    <row r="91" spans="1:20" x14ac:dyDescent="0.25">
      <c r="A91" s="33"/>
    </row>
    <row r="92" spans="1:20" x14ac:dyDescent="0.25">
      <c r="A92" s="33"/>
    </row>
    <row r="93" spans="1:20" x14ac:dyDescent="0.25">
      <c r="A93" s="33"/>
    </row>
    <row r="94" spans="1:20" x14ac:dyDescent="0.25">
      <c r="A94" s="33"/>
    </row>
    <row r="95" spans="1:20" x14ac:dyDescent="0.25">
      <c r="A95" s="33"/>
    </row>
    <row r="96" spans="1:20" x14ac:dyDescent="0.25">
      <c r="A96" s="33"/>
    </row>
    <row r="97" spans="1:9" x14ac:dyDescent="0.25">
      <c r="A97" s="33"/>
    </row>
    <row r="98" spans="1:9" x14ac:dyDescent="0.25">
      <c r="A98" s="33"/>
    </row>
    <row r="99" spans="1:9" x14ac:dyDescent="0.25">
      <c r="A99" s="33"/>
    </row>
    <row r="100" spans="1:9" x14ac:dyDescent="0.25">
      <c r="A100" s="33"/>
    </row>
    <row r="101" spans="1:9" x14ac:dyDescent="0.25">
      <c r="A101" s="33"/>
    </row>
    <row r="102" spans="1:9" x14ac:dyDescent="0.25">
      <c r="A102" s="33"/>
    </row>
    <row r="103" spans="1:9" x14ac:dyDescent="0.25">
      <c r="A103" s="33"/>
    </row>
    <row r="104" spans="1:9" x14ac:dyDescent="0.25">
      <c r="A104" s="33"/>
    </row>
    <row r="105" spans="1:9" x14ac:dyDescent="0.25">
      <c r="A105" s="33"/>
      <c r="B105"/>
      <c r="C105"/>
      <c r="D105"/>
      <c r="E105"/>
      <c r="F105"/>
      <c r="G105"/>
      <c r="H105"/>
      <c r="I105"/>
    </row>
    <row r="106" spans="1:9" x14ac:dyDescent="0.25">
      <c r="A106" s="33"/>
      <c r="B106"/>
      <c r="C106"/>
      <c r="D106"/>
      <c r="E106"/>
      <c r="F106"/>
      <c r="G106"/>
      <c r="H106"/>
      <c r="I106"/>
    </row>
    <row r="107" spans="1:9" x14ac:dyDescent="0.25">
      <c r="A107" s="33"/>
      <c r="B107"/>
      <c r="C107"/>
      <c r="D107"/>
      <c r="E107"/>
      <c r="F107"/>
      <c r="G107"/>
      <c r="H107"/>
      <c r="I107"/>
    </row>
    <row r="108" spans="1:9" x14ac:dyDescent="0.25">
      <c r="A108" s="33"/>
      <c r="B108"/>
      <c r="C108"/>
      <c r="D108"/>
      <c r="E108"/>
      <c r="F108"/>
      <c r="G108"/>
      <c r="H108"/>
      <c r="I108"/>
    </row>
    <row r="109" spans="1:9" x14ac:dyDescent="0.25">
      <c r="A109" s="33"/>
      <c r="B109"/>
      <c r="C109"/>
      <c r="D109"/>
      <c r="E109"/>
      <c r="F109"/>
      <c r="G109"/>
      <c r="H109"/>
      <c r="I109"/>
    </row>
    <row r="110" spans="1:9" x14ac:dyDescent="0.25">
      <c r="A110" s="33"/>
      <c r="B110"/>
      <c r="C110"/>
      <c r="D110"/>
      <c r="E110"/>
      <c r="F110"/>
      <c r="G110"/>
      <c r="H110"/>
      <c r="I110"/>
    </row>
    <row r="111" spans="1:9" x14ac:dyDescent="0.25">
      <c r="A111" s="33"/>
      <c r="B111"/>
      <c r="C111"/>
      <c r="D111"/>
      <c r="E111"/>
      <c r="F111"/>
      <c r="G111"/>
      <c r="H111"/>
      <c r="I111"/>
    </row>
    <row r="112" spans="1:9" x14ac:dyDescent="0.25">
      <c r="A112" s="33"/>
      <c r="B112"/>
      <c r="C112"/>
      <c r="D112"/>
      <c r="E112"/>
      <c r="F112"/>
      <c r="G112"/>
      <c r="H112"/>
      <c r="I112"/>
    </row>
    <row r="113" spans="1:9" x14ac:dyDescent="0.25">
      <c r="A113" s="33"/>
      <c r="B113"/>
      <c r="C113"/>
      <c r="D113"/>
      <c r="E113"/>
      <c r="F113"/>
      <c r="G113"/>
      <c r="H113"/>
      <c r="I113"/>
    </row>
    <row r="114" spans="1:9" x14ac:dyDescent="0.25">
      <c r="A114" s="33"/>
      <c r="B114"/>
      <c r="C114"/>
      <c r="D114"/>
      <c r="E114"/>
      <c r="F114"/>
      <c r="G114"/>
      <c r="H114"/>
      <c r="I114"/>
    </row>
    <row r="115" spans="1:9" x14ac:dyDescent="0.25">
      <c r="A115" s="33"/>
      <c r="B115"/>
      <c r="C115"/>
      <c r="D115"/>
      <c r="E115"/>
      <c r="F115"/>
      <c r="G115"/>
      <c r="H115"/>
      <c r="I115"/>
    </row>
    <row r="116" spans="1:9" x14ac:dyDescent="0.25">
      <c r="A116" s="33"/>
      <c r="B116"/>
      <c r="C116"/>
      <c r="D116"/>
      <c r="E116"/>
      <c r="F116"/>
      <c r="G116"/>
      <c r="H116"/>
      <c r="I116"/>
    </row>
    <row r="117" spans="1:9" x14ac:dyDescent="0.25">
      <c r="A117" s="33"/>
      <c r="B117"/>
      <c r="C117"/>
      <c r="D117"/>
      <c r="E117"/>
      <c r="F117"/>
      <c r="G117"/>
      <c r="H117"/>
      <c r="I117"/>
    </row>
    <row r="118" spans="1:9" x14ac:dyDescent="0.25">
      <c r="A118" s="33"/>
      <c r="B118"/>
      <c r="C118"/>
      <c r="D118"/>
      <c r="E118"/>
      <c r="F118"/>
      <c r="G118"/>
      <c r="H118"/>
      <c r="I118"/>
    </row>
    <row r="119" spans="1:9" x14ac:dyDescent="0.25">
      <c r="A119" s="33"/>
      <c r="B119"/>
      <c r="C119"/>
      <c r="D119"/>
      <c r="E119"/>
      <c r="F119"/>
      <c r="G119"/>
      <c r="H119"/>
      <c r="I119"/>
    </row>
    <row r="120" spans="1:9" x14ac:dyDescent="0.25">
      <c r="A120" s="33"/>
      <c r="B120"/>
      <c r="C120"/>
      <c r="D120"/>
      <c r="E120"/>
      <c r="F120"/>
      <c r="G120"/>
      <c r="H120"/>
      <c r="I120"/>
    </row>
    <row r="121" spans="1:9" x14ac:dyDescent="0.25">
      <c r="A121" s="33"/>
      <c r="B121"/>
      <c r="C121"/>
      <c r="D121"/>
      <c r="E121"/>
      <c r="F121"/>
      <c r="G121"/>
      <c r="H121"/>
      <c r="I121"/>
    </row>
    <row r="122" spans="1:9" x14ac:dyDescent="0.25">
      <c r="A122" s="33"/>
      <c r="B122"/>
      <c r="C122"/>
      <c r="D122"/>
      <c r="E122"/>
      <c r="F122"/>
      <c r="G122"/>
      <c r="H122"/>
      <c r="I122"/>
    </row>
    <row r="123" spans="1:9" x14ac:dyDescent="0.25">
      <c r="A123" s="33"/>
      <c r="B123"/>
      <c r="C123"/>
      <c r="D123"/>
      <c r="E123"/>
      <c r="F123"/>
      <c r="G123"/>
      <c r="H123"/>
      <c r="I123"/>
    </row>
    <row r="124" spans="1:9" x14ac:dyDescent="0.25">
      <c r="A124" s="33"/>
      <c r="B124"/>
      <c r="C124"/>
      <c r="D124"/>
      <c r="E124"/>
      <c r="F124"/>
      <c r="G124"/>
      <c r="H124"/>
      <c r="I124"/>
    </row>
    <row r="125" spans="1:9" x14ac:dyDescent="0.25">
      <c r="A125" s="33"/>
      <c r="B125"/>
      <c r="C125"/>
      <c r="D125"/>
      <c r="E125"/>
      <c r="F125"/>
      <c r="G125"/>
      <c r="H125"/>
      <c r="I125"/>
    </row>
    <row r="126" spans="1:9" x14ac:dyDescent="0.25">
      <c r="A126" s="33"/>
      <c r="B126"/>
      <c r="C126"/>
      <c r="D126"/>
      <c r="E126"/>
      <c r="F126"/>
      <c r="G126"/>
      <c r="H126"/>
      <c r="I126"/>
    </row>
    <row r="127" spans="1:9" x14ac:dyDescent="0.25">
      <c r="A127" s="33"/>
      <c r="B127"/>
      <c r="C127"/>
      <c r="D127"/>
      <c r="E127"/>
      <c r="F127"/>
      <c r="G127"/>
      <c r="H127"/>
      <c r="I127"/>
    </row>
    <row r="128" spans="1:9" x14ac:dyDescent="0.25">
      <c r="A128" s="33"/>
      <c r="B128"/>
      <c r="C128"/>
      <c r="D128"/>
      <c r="E128"/>
      <c r="F128"/>
      <c r="G128"/>
      <c r="H128"/>
      <c r="I128"/>
    </row>
    <row r="129" spans="1:9" x14ac:dyDescent="0.25">
      <c r="A129" s="33"/>
      <c r="B129"/>
      <c r="C129"/>
      <c r="D129"/>
      <c r="E129"/>
      <c r="F129"/>
      <c r="G129"/>
      <c r="H129"/>
      <c r="I129"/>
    </row>
    <row r="130" spans="1:9" x14ac:dyDescent="0.25">
      <c r="A130" s="33"/>
      <c r="B130"/>
      <c r="C130"/>
      <c r="D130"/>
      <c r="E130"/>
      <c r="F130"/>
      <c r="G130"/>
      <c r="H130"/>
      <c r="I130"/>
    </row>
    <row r="131" spans="1:9" x14ac:dyDescent="0.25">
      <c r="A131" s="42"/>
      <c r="B131"/>
      <c r="C131"/>
      <c r="D131"/>
      <c r="E131"/>
      <c r="F131"/>
      <c r="G131"/>
      <c r="H131"/>
      <c r="I131"/>
    </row>
    <row r="132" spans="1:9" x14ac:dyDescent="0.25">
      <c r="A132" s="42"/>
      <c r="B132"/>
      <c r="C132"/>
      <c r="D132"/>
      <c r="E132"/>
      <c r="F132"/>
      <c r="G132"/>
      <c r="H132"/>
      <c r="I132"/>
    </row>
    <row r="133" spans="1:9" x14ac:dyDescent="0.25">
      <c r="A133" s="42"/>
      <c r="B133"/>
      <c r="C133"/>
      <c r="D133"/>
      <c r="E133"/>
      <c r="F133"/>
      <c r="G133"/>
      <c r="H133"/>
      <c r="I133"/>
    </row>
    <row r="134" spans="1:9" x14ac:dyDescent="0.25">
      <c r="A134" s="42"/>
      <c r="B134"/>
      <c r="C134"/>
      <c r="D134"/>
      <c r="E134"/>
      <c r="F134"/>
      <c r="G134"/>
      <c r="H134"/>
      <c r="I134"/>
    </row>
    <row r="135" spans="1:9" x14ac:dyDescent="0.25">
      <c r="A135" s="42"/>
      <c r="B135"/>
      <c r="C135"/>
      <c r="D135"/>
      <c r="E135"/>
      <c r="F135"/>
      <c r="G135"/>
      <c r="H135"/>
      <c r="I135"/>
    </row>
    <row r="136" spans="1:9" x14ac:dyDescent="0.25">
      <c r="A136" s="42"/>
      <c r="B136"/>
      <c r="C136"/>
      <c r="D136"/>
      <c r="E136"/>
      <c r="F136"/>
      <c r="G136"/>
      <c r="H136"/>
      <c r="I136"/>
    </row>
    <row r="137" spans="1:9" x14ac:dyDescent="0.25">
      <c r="A137" s="42"/>
      <c r="B137"/>
      <c r="C137"/>
      <c r="D137"/>
      <c r="E137"/>
      <c r="F137"/>
      <c r="G137"/>
      <c r="H137"/>
      <c r="I137"/>
    </row>
    <row r="138" spans="1:9" x14ac:dyDescent="0.25">
      <c r="A138" s="42"/>
      <c r="B138"/>
      <c r="C138"/>
      <c r="D138"/>
      <c r="E138"/>
      <c r="F138"/>
      <c r="G138"/>
      <c r="H138"/>
      <c r="I138"/>
    </row>
    <row r="139" spans="1:9" x14ac:dyDescent="0.25">
      <c r="A139" s="42"/>
      <c r="B139"/>
      <c r="C139"/>
      <c r="D139"/>
      <c r="E139"/>
      <c r="F139"/>
      <c r="G139"/>
      <c r="H139"/>
      <c r="I139"/>
    </row>
    <row r="140" spans="1:9" x14ac:dyDescent="0.25">
      <c r="A140" s="42"/>
      <c r="B140"/>
      <c r="C140"/>
      <c r="D140"/>
      <c r="E140"/>
      <c r="F140"/>
      <c r="G140"/>
      <c r="H140"/>
      <c r="I140"/>
    </row>
    <row r="141" spans="1:9" x14ac:dyDescent="0.25">
      <c r="A141" s="42"/>
      <c r="B141"/>
      <c r="C141"/>
      <c r="D141"/>
      <c r="E141"/>
      <c r="F141"/>
      <c r="G141"/>
      <c r="H141"/>
      <c r="I141"/>
    </row>
    <row r="142" spans="1:9" x14ac:dyDescent="0.25">
      <c r="A142" s="42"/>
      <c r="B142"/>
      <c r="C142"/>
      <c r="D142"/>
      <c r="E142"/>
      <c r="F142"/>
      <c r="G142"/>
      <c r="H142"/>
      <c r="I142"/>
    </row>
    <row r="143" spans="1:9" x14ac:dyDescent="0.25">
      <c r="A143" s="42"/>
      <c r="B143"/>
      <c r="C143"/>
      <c r="D143"/>
      <c r="E143"/>
      <c r="F143"/>
      <c r="G143"/>
      <c r="H143"/>
      <c r="I143"/>
    </row>
    <row r="144" spans="1:9" x14ac:dyDescent="0.25">
      <c r="A144" s="42"/>
      <c r="B144"/>
      <c r="C144"/>
      <c r="D144"/>
      <c r="E144"/>
      <c r="F144"/>
      <c r="G144"/>
      <c r="H144"/>
      <c r="I144"/>
    </row>
    <row r="145" spans="1:9" x14ac:dyDescent="0.25">
      <c r="A145" s="42"/>
      <c r="B145"/>
      <c r="C145"/>
      <c r="D145"/>
      <c r="E145"/>
      <c r="F145"/>
      <c r="G145"/>
      <c r="H145"/>
      <c r="I145"/>
    </row>
    <row r="146" spans="1:9" x14ac:dyDescent="0.25">
      <c r="A146" s="42"/>
      <c r="B146"/>
      <c r="C146"/>
      <c r="D146"/>
      <c r="E146"/>
      <c r="F146"/>
      <c r="G146"/>
      <c r="H146"/>
      <c r="I146"/>
    </row>
    <row r="156" spans="1:9" x14ac:dyDescent="0.25">
      <c r="B156"/>
      <c r="C156"/>
      <c r="D156"/>
      <c r="E156"/>
      <c r="F156"/>
      <c r="G156"/>
      <c r="H156"/>
      <c r="I156"/>
    </row>
    <row r="157" spans="1:9" x14ac:dyDescent="0.25">
      <c r="B157"/>
      <c r="C157"/>
      <c r="D157"/>
      <c r="E157"/>
      <c r="F157"/>
      <c r="G157"/>
      <c r="H157"/>
      <c r="I157"/>
    </row>
    <row r="158" spans="1:9" x14ac:dyDescent="0.25">
      <c r="B158"/>
      <c r="C158"/>
      <c r="D158"/>
      <c r="E158"/>
      <c r="F158"/>
      <c r="G158"/>
      <c r="H158"/>
      <c r="I158"/>
    </row>
    <row r="159" spans="1:9" x14ac:dyDescent="0.25">
      <c r="B159"/>
      <c r="C159"/>
      <c r="D159"/>
      <c r="E159"/>
      <c r="F159"/>
      <c r="G159"/>
      <c r="H159"/>
      <c r="I159"/>
    </row>
    <row r="160" spans="1:9" x14ac:dyDescent="0.25">
      <c r="B160"/>
      <c r="C160"/>
      <c r="D160"/>
      <c r="E160"/>
      <c r="F160"/>
      <c r="G160"/>
      <c r="H160"/>
      <c r="I160"/>
    </row>
    <row r="161" spans="2:9" x14ac:dyDescent="0.25">
      <c r="B161"/>
      <c r="C161"/>
      <c r="D161"/>
      <c r="E161"/>
      <c r="F161"/>
      <c r="G161"/>
      <c r="H161"/>
      <c r="I161"/>
    </row>
    <row r="162" spans="2:9" x14ac:dyDescent="0.25">
      <c r="B162"/>
      <c r="C162"/>
      <c r="D162"/>
      <c r="E162"/>
      <c r="F162"/>
      <c r="G162"/>
      <c r="H162"/>
      <c r="I162"/>
    </row>
    <row r="163" spans="2:9" x14ac:dyDescent="0.25">
      <c r="B163"/>
      <c r="C163"/>
      <c r="D163"/>
      <c r="E163"/>
      <c r="F163"/>
      <c r="G163"/>
      <c r="H163"/>
      <c r="I163"/>
    </row>
    <row r="164" spans="2:9" x14ac:dyDescent="0.25">
      <c r="B164"/>
      <c r="C164"/>
      <c r="D164"/>
      <c r="E164"/>
      <c r="F164"/>
      <c r="G164"/>
      <c r="H164"/>
      <c r="I164"/>
    </row>
    <row r="165" spans="2:9" x14ac:dyDescent="0.25">
      <c r="B165"/>
      <c r="C165"/>
      <c r="D165"/>
      <c r="E165"/>
      <c r="F165"/>
      <c r="G165"/>
      <c r="H165"/>
      <c r="I165"/>
    </row>
    <row r="166" spans="2:9" x14ac:dyDescent="0.25">
      <c r="B166"/>
      <c r="C166"/>
      <c r="D166"/>
      <c r="E166"/>
      <c r="F166"/>
      <c r="G166"/>
      <c r="H166"/>
      <c r="I166"/>
    </row>
    <row r="167" spans="2:9" x14ac:dyDescent="0.25">
      <c r="B167"/>
      <c r="C167"/>
      <c r="D167"/>
      <c r="E167"/>
      <c r="F167"/>
      <c r="G167"/>
      <c r="H167"/>
      <c r="I167"/>
    </row>
    <row r="168" spans="2:9" x14ac:dyDescent="0.25">
      <c r="B168"/>
      <c r="C168"/>
      <c r="D168"/>
      <c r="E168"/>
      <c r="F168"/>
      <c r="G168"/>
      <c r="H168"/>
      <c r="I168"/>
    </row>
    <row r="169" spans="2:9" x14ac:dyDescent="0.25">
      <c r="B169"/>
      <c r="C169"/>
      <c r="D169"/>
      <c r="E169"/>
      <c r="F169"/>
      <c r="G169"/>
      <c r="H169"/>
      <c r="I169"/>
    </row>
    <row r="170" spans="2:9" x14ac:dyDescent="0.25">
      <c r="B170"/>
      <c r="C170"/>
      <c r="D170"/>
      <c r="E170"/>
      <c r="F170"/>
      <c r="G170"/>
      <c r="H170"/>
      <c r="I170"/>
    </row>
    <row r="171" spans="2:9" x14ac:dyDescent="0.25">
      <c r="B171"/>
      <c r="C171"/>
      <c r="D171"/>
      <c r="E171"/>
      <c r="F171"/>
      <c r="G171"/>
      <c r="H171"/>
      <c r="I171"/>
    </row>
    <row r="172" spans="2:9" x14ac:dyDescent="0.25">
      <c r="B172"/>
      <c r="C172"/>
      <c r="D172"/>
      <c r="E172"/>
      <c r="F172"/>
      <c r="G172"/>
      <c r="H172"/>
      <c r="I172"/>
    </row>
    <row r="173" spans="2:9" x14ac:dyDescent="0.25">
      <c r="B173"/>
      <c r="C173"/>
      <c r="D173"/>
      <c r="E173"/>
      <c r="F173"/>
      <c r="G173"/>
      <c r="H173"/>
      <c r="I173"/>
    </row>
    <row r="174" spans="2:9" x14ac:dyDescent="0.25">
      <c r="B174"/>
      <c r="C174"/>
      <c r="D174"/>
      <c r="E174"/>
      <c r="F174"/>
      <c r="G174"/>
      <c r="H174"/>
      <c r="I174"/>
    </row>
    <row r="175" spans="2:9" x14ac:dyDescent="0.25">
      <c r="B175"/>
      <c r="C175"/>
      <c r="D175"/>
      <c r="E175"/>
      <c r="F175"/>
      <c r="G175"/>
      <c r="H175"/>
      <c r="I175"/>
    </row>
    <row r="176" spans="2:9" x14ac:dyDescent="0.25">
      <c r="B176"/>
      <c r="C176"/>
      <c r="D176"/>
      <c r="E176"/>
      <c r="F176"/>
      <c r="G176"/>
      <c r="H176"/>
      <c r="I176"/>
    </row>
    <row r="177" spans="2:9" x14ac:dyDescent="0.25">
      <c r="B177"/>
      <c r="C177"/>
      <c r="D177"/>
      <c r="E177"/>
      <c r="F177"/>
      <c r="G177"/>
      <c r="H177"/>
      <c r="I177"/>
    </row>
    <row r="178" spans="2:9" x14ac:dyDescent="0.25">
      <c r="B178"/>
      <c r="C178"/>
      <c r="D178"/>
      <c r="E178"/>
      <c r="F178"/>
      <c r="G178"/>
      <c r="H178"/>
      <c r="I178"/>
    </row>
    <row r="179" spans="2:9" x14ac:dyDescent="0.25">
      <c r="B179"/>
      <c r="C179"/>
      <c r="D179"/>
      <c r="E179"/>
      <c r="F179"/>
      <c r="G179"/>
      <c r="H179"/>
      <c r="I179"/>
    </row>
    <row r="180" spans="2:9" x14ac:dyDescent="0.25">
      <c r="B180"/>
      <c r="C180"/>
      <c r="D180"/>
      <c r="E180"/>
      <c r="F180"/>
      <c r="G180"/>
      <c r="H180"/>
      <c r="I180"/>
    </row>
    <row r="181" spans="2:9" x14ac:dyDescent="0.25">
      <c r="B181"/>
      <c r="C181"/>
      <c r="D181"/>
      <c r="E181"/>
      <c r="F181"/>
      <c r="G181"/>
      <c r="H181"/>
      <c r="I181"/>
    </row>
    <row r="182" spans="2:9" x14ac:dyDescent="0.25">
      <c r="B182"/>
      <c r="C182"/>
      <c r="D182"/>
      <c r="E182"/>
      <c r="F182"/>
      <c r="G182"/>
      <c r="H182"/>
      <c r="I182"/>
    </row>
    <row r="183" spans="2:9" x14ac:dyDescent="0.25">
      <c r="B183"/>
      <c r="C183"/>
      <c r="D183"/>
      <c r="E183"/>
      <c r="F183"/>
      <c r="G183"/>
      <c r="H183"/>
      <c r="I183"/>
    </row>
    <row r="184" spans="2:9" x14ac:dyDescent="0.25">
      <c r="B184"/>
      <c r="C184"/>
      <c r="D184"/>
      <c r="E184"/>
      <c r="F184"/>
      <c r="G184"/>
      <c r="H184"/>
      <c r="I184"/>
    </row>
    <row r="185" spans="2:9" x14ac:dyDescent="0.25">
      <c r="B185"/>
      <c r="C185"/>
      <c r="D185"/>
      <c r="E185"/>
      <c r="F185"/>
      <c r="G185"/>
      <c r="H185"/>
      <c r="I185"/>
    </row>
    <row r="186" spans="2:9" x14ac:dyDescent="0.25">
      <c r="B186"/>
      <c r="C186"/>
      <c r="D186"/>
      <c r="E186"/>
      <c r="F186"/>
      <c r="G186"/>
      <c r="H186"/>
      <c r="I186"/>
    </row>
    <row r="187" spans="2:9" x14ac:dyDescent="0.25">
      <c r="B187"/>
      <c r="C187"/>
      <c r="D187"/>
      <c r="E187"/>
      <c r="F187"/>
      <c r="G187"/>
      <c r="H187"/>
      <c r="I187"/>
    </row>
    <row r="188" spans="2:9" x14ac:dyDescent="0.25">
      <c r="B188"/>
      <c r="C188"/>
      <c r="D188"/>
      <c r="E188"/>
      <c r="F188"/>
      <c r="G188"/>
      <c r="H188"/>
      <c r="I188"/>
    </row>
    <row r="189" spans="2:9" x14ac:dyDescent="0.25">
      <c r="B189"/>
      <c r="C189"/>
      <c r="D189"/>
      <c r="E189"/>
      <c r="F189"/>
      <c r="G189"/>
      <c r="H189"/>
      <c r="I189"/>
    </row>
    <row r="190" spans="2:9" x14ac:dyDescent="0.25">
      <c r="B190"/>
      <c r="C190"/>
      <c r="D190"/>
      <c r="E190"/>
      <c r="F190"/>
      <c r="G190"/>
      <c r="H190"/>
      <c r="I190"/>
    </row>
    <row r="191" spans="2:9" x14ac:dyDescent="0.25">
      <c r="B191"/>
      <c r="C191"/>
      <c r="D191"/>
      <c r="E191"/>
      <c r="F191"/>
      <c r="G191"/>
      <c r="H191"/>
      <c r="I191"/>
    </row>
    <row r="192" spans="2:9" x14ac:dyDescent="0.25">
      <c r="B192"/>
      <c r="C192"/>
      <c r="D192"/>
      <c r="E192"/>
      <c r="F192"/>
      <c r="G192"/>
      <c r="H192"/>
      <c r="I192"/>
    </row>
    <row r="193" spans="2:9" x14ac:dyDescent="0.25">
      <c r="B193"/>
      <c r="C193"/>
      <c r="D193"/>
      <c r="E193"/>
      <c r="F193"/>
      <c r="G193"/>
      <c r="H193"/>
      <c r="I193"/>
    </row>
    <row r="209" spans="2:9" x14ac:dyDescent="0.25">
      <c r="B209" s="63" t="s">
        <v>200</v>
      </c>
      <c r="C209" s="43"/>
      <c r="D209" s="43"/>
      <c r="E209" s="43"/>
      <c r="F209" s="43"/>
      <c r="G209" s="43"/>
      <c r="H209" s="43"/>
      <c r="I209" s="43"/>
    </row>
    <row r="210" spans="2:9" x14ac:dyDescent="0.25">
      <c r="B210" s="43" t="s">
        <v>115</v>
      </c>
      <c r="C210" s="43" t="s">
        <v>27</v>
      </c>
      <c r="D210" s="43"/>
      <c r="E210" s="43"/>
      <c r="F210" s="43" t="s">
        <v>28</v>
      </c>
      <c r="G210" s="43" t="s">
        <v>8</v>
      </c>
      <c r="H210" s="43" t="s">
        <v>10</v>
      </c>
      <c r="I210" s="43" t="s">
        <v>9</v>
      </c>
    </row>
    <row r="211" spans="2:9" x14ac:dyDescent="0.25">
      <c r="B211" s="33" t="s">
        <v>118</v>
      </c>
      <c r="C211" s="33">
        <v>1</v>
      </c>
      <c r="D211" s="33" t="s">
        <v>19</v>
      </c>
      <c r="E211" s="33"/>
      <c r="F211" s="33">
        <v>125</v>
      </c>
      <c r="G211" s="33">
        <v>0</v>
      </c>
      <c r="H211" s="33">
        <v>0</v>
      </c>
      <c r="I211" s="33">
        <v>14</v>
      </c>
    </row>
    <row r="212" spans="2:9" x14ac:dyDescent="0.25">
      <c r="B212" s="33" t="s">
        <v>183</v>
      </c>
      <c r="C212" s="33">
        <v>1</v>
      </c>
      <c r="D212" s="33" t="s">
        <v>19</v>
      </c>
      <c r="E212" s="33"/>
      <c r="F212" s="33">
        <v>121</v>
      </c>
      <c r="G212" s="33">
        <v>0</v>
      </c>
      <c r="H212" s="33">
        <v>0</v>
      </c>
      <c r="I212" s="33">
        <v>14</v>
      </c>
    </row>
    <row r="213" spans="2:9" x14ac:dyDescent="0.25">
      <c r="B213" s="33" t="s">
        <v>184</v>
      </c>
      <c r="C213" s="33">
        <v>1</v>
      </c>
      <c r="D213" s="33" t="s">
        <v>19</v>
      </c>
      <c r="E213" s="33"/>
      <c r="F213" s="33">
        <v>122</v>
      </c>
      <c r="G213" s="33">
        <v>0</v>
      </c>
      <c r="H213" s="33">
        <v>0</v>
      </c>
      <c r="I213" s="33">
        <v>14</v>
      </c>
    </row>
    <row r="214" spans="2:9" x14ac:dyDescent="0.25">
      <c r="B214" s="33" t="s">
        <v>185</v>
      </c>
      <c r="C214" s="33">
        <v>1</v>
      </c>
      <c r="D214" s="33" t="s">
        <v>19</v>
      </c>
      <c r="E214" s="33"/>
      <c r="F214" s="33">
        <v>125</v>
      </c>
      <c r="G214" s="33">
        <v>0</v>
      </c>
      <c r="H214" s="33">
        <v>0</v>
      </c>
      <c r="I214" s="33">
        <v>14</v>
      </c>
    </row>
    <row r="215" spans="2:9" x14ac:dyDescent="0.25">
      <c r="B215" s="33" t="s">
        <v>41</v>
      </c>
      <c r="C215" s="33">
        <v>1</v>
      </c>
      <c r="D215" s="33" t="s">
        <v>19</v>
      </c>
      <c r="E215" s="33"/>
      <c r="F215" s="33">
        <v>130</v>
      </c>
      <c r="G215" s="33">
        <v>0</v>
      </c>
      <c r="H215" s="33">
        <v>0</v>
      </c>
      <c r="I215" s="33">
        <v>14</v>
      </c>
    </row>
    <row r="216" spans="2:9" x14ac:dyDescent="0.25">
      <c r="B216" s="33" t="s">
        <v>42</v>
      </c>
      <c r="C216" s="33">
        <v>1</v>
      </c>
      <c r="D216" s="33" t="s">
        <v>19</v>
      </c>
      <c r="E216" s="33"/>
      <c r="F216" s="33">
        <v>103</v>
      </c>
      <c r="G216" s="33">
        <v>3</v>
      </c>
      <c r="H216" s="33">
        <v>4</v>
      </c>
      <c r="I216" s="33">
        <v>10</v>
      </c>
    </row>
    <row r="217" spans="2:9" x14ac:dyDescent="0.25">
      <c r="B217" s="33" t="s">
        <v>186</v>
      </c>
      <c r="C217" s="33">
        <v>1</v>
      </c>
      <c r="D217" s="33" t="s">
        <v>19</v>
      </c>
      <c r="E217" s="33"/>
      <c r="F217" s="33">
        <v>103</v>
      </c>
      <c r="G217" s="33">
        <v>0</v>
      </c>
      <c r="H217" s="33">
        <v>0</v>
      </c>
      <c r="I217" s="33">
        <v>12</v>
      </c>
    </row>
    <row r="218" spans="2:9" x14ac:dyDescent="0.25">
      <c r="B218" s="43" t="s">
        <v>116</v>
      </c>
      <c r="C218" s="43" t="s">
        <v>27</v>
      </c>
      <c r="D218" s="43"/>
      <c r="E218" s="43"/>
      <c r="F218" s="43" t="s">
        <v>28</v>
      </c>
      <c r="G218" s="43" t="s">
        <v>8</v>
      </c>
      <c r="H218" s="43" t="s">
        <v>10</v>
      </c>
      <c r="I218" s="43" t="s">
        <v>9</v>
      </c>
    </row>
    <row r="219" spans="2:9" x14ac:dyDescent="0.25">
      <c r="B219" s="33" t="s">
        <v>119</v>
      </c>
      <c r="C219" s="33">
        <v>100</v>
      </c>
      <c r="D219" s="33" t="s">
        <v>22</v>
      </c>
      <c r="E219" s="33"/>
      <c r="F219" s="33">
        <v>159</v>
      </c>
      <c r="G219" s="33">
        <v>2</v>
      </c>
      <c r="H219" s="33">
        <v>9</v>
      </c>
      <c r="I219" s="33">
        <v>15</v>
      </c>
    </row>
    <row r="220" spans="2:9" x14ac:dyDescent="0.25">
      <c r="B220" s="33" t="s">
        <v>125</v>
      </c>
      <c r="C220" s="33">
        <v>70</v>
      </c>
      <c r="D220" s="33" t="s">
        <v>22</v>
      </c>
      <c r="E220" s="33"/>
      <c r="F220" s="33">
        <v>100</v>
      </c>
      <c r="G220" s="33">
        <v>1</v>
      </c>
      <c r="H220" s="33">
        <v>4</v>
      </c>
      <c r="I220" s="33">
        <v>9</v>
      </c>
    </row>
    <row r="221" spans="2:9" x14ac:dyDescent="0.25">
      <c r="B221" s="43" t="s">
        <v>101</v>
      </c>
      <c r="C221" s="43" t="s">
        <v>27</v>
      </c>
      <c r="D221" s="43"/>
      <c r="E221" s="43"/>
      <c r="F221" s="43" t="s">
        <v>28</v>
      </c>
      <c r="G221" s="43" t="s">
        <v>8</v>
      </c>
      <c r="H221" s="43" t="s">
        <v>10</v>
      </c>
      <c r="I221" s="43" t="s">
        <v>9</v>
      </c>
    </row>
    <row r="222" spans="2:9" x14ac:dyDescent="0.25">
      <c r="B222" s="33" t="s">
        <v>120</v>
      </c>
      <c r="C222" s="33">
        <v>17</v>
      </c>
      <c r="D222" s="33" t="s">
        <v>22</v>
      </c>
      <c r="E222" s="33"/>
      <c r="F222" s="33">
        <v>98</v>
      </c>
      <c r="G222" s="33">
        <v>4</v>
      </c>
      <c r="H222" s="33">
        <v>3</v>
      </c>
      <c r="I222" s="33">
        <v>9</v>
      </c>
    </row>
    <row r="223" spans="2:9" x14ac:dyDescent="0.25">
      <c r="B223" s="33" t="s">
        <v>121</v>
      </c>
      <c r="C223" s="33">
        <v>17</v>
      </c>
      <c r="D223" s="33" t="s">
        <v>22</v>
      </c>
      <c r="E223" s="33"/>
      <c r="F223" s="33">
        <v>100</v>
      </c>
      <c r="G223" s="33">
        <v>4</v>
      </c>
      <c r="H223" s="33">
        <v>4</v>
      </c>
      <c r="I223" s="33">
        <v>8</v>
      </c>
    </row>
    <row r="224" spans="2:9" x14ac:dyDescent="0.25">
      <c r="B224" s="33" t="s">
        <v>122</v>
      </c>
      <c r="C224" s="33">
        <v>17</v>
      </c>
      <c r="D224" s="33" t="s">
        <v>22</v>
      </c>
      <c r="E224" s="33"/>
      <c r="F224" s="33">
        <v>113</v>
      </c>
      <c r="G224" s="33">
        <v>2</v>
      </c>
      <c r="H224" s="33">
        <v>2</v>
      </c>
      <c r="I224" s="33">
        <v>12</v>
      </c>
    </row>
    <row r="225" spans="2:9" x14ac:dyDescent="0.25">
      <c r="B225" s="33" t="s">
        <v>123</v>
      </c>
      <c r="C225" s="33">
        <v>17</v>
      </c>
      <c r="D225" s="33" t="s">
        <v>22</v>
      </c>
      <c r="E225" s="33"/>
      <c r="F225" s="33">
        <v>97</v>
      </c>
      <c r="G225" s="33">
        <v>4</v>
      </c>
      <c r="H225" s="33">
        <v>4</v>
      </c>
      <c r="I225" s="33">
        <v>7</v>
      </c>
    </row>
    <row r="226" spans="2:9" x14ac:dyDescent="0.25">
      <c r="B226" s="33" t="s">
        <v>134</v>
      </c>
      <c r="C226" s="33">
        <v>17</v>
      </c>
      <c r="D226" s="33" t="s">
        <v>22</v>
      </c>
      <c r="E226" s="33"/>
      <c r="F226" s="33">
        <v>92</v>
      </c>
      <c r="G226" s="33">
        <v>4</v>
      </c>
      <c r="H226" s="33">
        <v>3</v>
      </c>
      <c r="I226" s="33">
        <v>7</v>
      </c>
    </row>
    <row r="227" spans="2:9" x14ac:dyDescent="0.25">
      <c r="B227" s="33" t="s">
        <v>124</v>
      </c>
      <c r="C227" s="33">
        <v>17</v>
      </c>
      <c r="D227" s="33" t="s">
        <v>22</v>
      </c>
      <c r="E227" s="33"/>
      <c r="F227" s="33">
        <v>97</v>
      </c>
      <c r="G227" s="33">
        <v>2</v>
      </c>
      <c r="H227" s="33">
        <v>5</v>
      </c>
      <c r="I227" s="33">
        <v>8</v>
      </c>
    </row>
    <row r="228" spans="2:9" x14ac:dyDescent="0.25">
      <c r="B228" s="33" t="s">
        <v>43</v>
      </c>
      <c r="C228" s="33">
        <v>3</v>
      </c>
      <c r="D228" s="33" t="s">
        <v>19</v>
      </c>
      <c r="E228" s="33"/>
      <c r="F228" s="33">
        <v>168</v>
      </c>
      <c r="G228" s="33">
        <v>6</v>
      </c>
      <c r="H228" s="33">
        <v>9</v>
      </c>
      <c r="I228" s="33">
        <v>12</v>
      </c>
    </row>
    <row r="229" spans="2:9" x14ac:dyDescent="0.25">
      <c r="B229" s="33" t="s">
        <v>126</v>
      </c>
      <c r="C229" s="33">
        <v>1</v>
      </c>
      <c r="D229" s="33" t="s">
        <v>19</v>
      </c>
      <c r="E229" s="33"/>
      <c r="F229" s="33">
        <v>92</v>
      </c>
      <c r="G229" s="33">
        <v>4</v>
      </c>
      <c r="H229" s="33">
        <v>4</v>
      </c>
      <c r="I229" s="33">
        <v>8</v>
      </c>
    </row>
    <row r="230" spans="2:9" x14ac:dyDescent="0.25">
      <c r="B230" s="33" t="s">
        <v>132</v>
      </c>
      <c r="C230" s="33">
        <v>40</v>
      </c>
      <c r="D230" s="33" t="s">
        <v>22</v>
      </c>
      <c r="E230" s="33"/>
      <c r="F230" s="33">
        <v>190</v>
      </c>
      <c r="G230" s="33">
        <v>4</v>
      </c>
      <c r="H230" s="33">
        <v>24</v>
      </c>
      <c r="I230" s="33">
        <v>10</v>
      </c>
    </row>
    <row r="231" spans="2:9" x14ac:dyDescent="0.25">
      <c r="B231" s="43" t="s">
        <v>135</v>
      </c>
      <c r="C231" s="43" t="s">
        <v>27</v>
      </c>
      <c r="D231" s="43"/>
      <c r="E231" s="43"/>
      <c r="F231" s="43" t="s">
        <v>28</v>
      </c>
      <c r="G231" s="43" t="s">
        <v>8</v>
      </c>
      <c r="H231" s="43" t="s">
        <v>10</v>
      </c>
      <c r="I231" s="43" t="s">
        <v>9</v>
      </c>
    </row>
    <row r="232" spans="2:9" x14ac:dyDescent="0.25">
      <c r="B232" s="33" t="s">
        <v>137</v>
      </c>
      <c r="C232" s="33">
        <v>75</v>
      </c>
      <c r="D232" s="33" t="s">
        <v>22</v>
      </c>
      <c r="E232" s="33"/>
      <c r="F232" s="33">
        <v>197</v>
      </c>
      <c r="G232" s="33">
        <v>18</v>
      </c>
      <c r="H232" s="33">
        <v>0</v>
      </c>
      <c r="I232" s="33">
        <v>13</v>
      </c>
    </row>
    <row r="233" spans="2:9" x14ac:dyDescent="0.25">
      <c r="B233" s="33" t="s">
        <v>133</v>
      </c>
      <c r="C233" s="33">
        <v>75</v>
      </c>
      <c r="D233" s="33" t="s">
        <v>22</v>
      </c>
      <c r="E233" s="33"/>
      <c r="F233" s="33">
        <v>150</v>
      </c>
      <c r="G233" s="33">
        <v>14</v>
      </c>
      <c r="H233" s="33">
        <v>0</v>
      </c>
      <c r="I233" s="33">
        <v>21</v>
      </c>
    </row>
    <row r="234" spans="2:9" x14ac:dyDescent="0.25">
      <c r="B234" s="43" t="s">
        <v>87</v>
      </c>
      <c r="C234" s="43" t="s">
        <v>27</v>
      </c>
      <c r="D234" s="43"/>
      <c r="E234" s="43"/>
      <c r="F234" s="43" t="s">
        <v>28</v>
      </c>
      <c r="G234" s="43" t="s">
        <v>8</v>
      </c>
      <c r="H234" s="43" t="s">
        <v>10</v>
      </c>
      <c r="I234" s="43" t="s">
        <v>9</v>
      </c>
    </row>
    <row r="235" spans="2:9" x14ac:dyDescent="0.25">
      <c r="B235" s="33" t="s">
        <v>131</v>
      </c>
      <c r="C235" s="33">
        <v>50</v>
      </c>
      <c r="D235" s="33" t="s">
        <v>22</v>
      </c>
      <c r="E235" s="33"/>
      <c r="F235" s="33">
        <v>132</v>
      </c>
      <c r="G235" s="33">
        <v>7</v>
      </c>
      <c r="H235" s="33">
        <v>2</v>
      </c>
      <c r="I235" s="33">
        <v>11</v>
      </c>
    </row>
    <row r="236" spans="2:9" x14ac:dyDescent="0.25">
      <c r="B236" s="33" t="s">
        <v>130</v>
      </c>
      <c r="C236" s="33">
        <v>50</v>
      </c>
      <c r="D236" s="33" t="s">
        <v>22</v>
      </c>
      <c r="E236" s="33"/>
      <c r="F236" s="33">
        <v>141</v>
      </c>
      <c r="G236" s="33">
        <v>14</v>
      </c>
      <c r="H236" s="33">
        <v>1</v>
      </c>
      <c r="I236" s="33">
        <v>9</v>
      </c>
    </row>
    <row r="237" spans="2:9" x14ac:dyDescent="0.25">
      <c r="B237" s="33" t="s">
        <v>129</v>
      </c>
      <c r="C237" s="33">
        <v>175</v>
      </c>
      <c r="D237" s="33" t="s">
        <v>117</v>
      </c>
      <c r="E237" s="33"/>
      <c r="F237" s="33">
        <v>104</v>
      </c>
      <c r="G237" s="33">
        <v>6</v>
      </c>
      <c r="H237" s="33">
        <v>7</v>
      </c>
      <c r="I237" s="33">
        <v>6</v>
      </c>
    </row>
    <row r="238" spans="2:9" x14ac:dyDescent="0.25">
      <c r="B238" s="33" t="s">
        <v>128</v>
      </c>
      <c r="C238" s="33">
        <v>250</v>
      </c>
      <c r="D238" s="33" t="s">
        <v>117</v>
      </c>
      <c r="E238" s="33"/>
      <c r="F238" s="33">
        <v>85</v>
      </c>
      <c r="G238" s="33">
        <v>6</v>
      </c>
      <c r="H238" s="33">
        <v>26</v>
      </c>
      <c r="I238" s="33">
        <v>4</v>
      </c>
    </row>
    <row r="239" spans="2:9" x14ac:dyDescent="0.25">
      <c r="B239" s="33" t="s">
        <v>127</v>
      </c>
      <c r="C239" s="33">
        <v>250</v>
      </c>
      <c r="D239" s="33" t="s">
        <v>117</v>
      </c>
      <c r="E239" s="33"/>
      <c r="F239" s="33">
        <v>129</v>
      </c>
      <c r="G239" s="33">
        <v>9</v>
      </c>
      <c r="H239" s="36">
        <v>12</v>
      </c>
      <c r="I239" s="34">
        <v>5</v>
      </c>
    </row>
    <row r="240" spans="2:9" x14ac:dyDescent="0.25">
      <c r="B240" s="43" t="s">
        <v>136</v>
      </c>
      <c r="C240" s="43" t="s">
        <v>27</v>
      </c>
      <c r="D240" s="43"/>
      <c r="E240" s="43"/>
      <c r="F240" s="43" t="s">
        <v>28</v>
      </c>
      <c r="G240" s="43" t="s">
        <v>8</v>
      </c>
      <c r="H240" s="43" t="s">
        <v>10</v>
      </c>
      <c r="I240" s="43" t="s">
        <v>9</v>
      </c>
    </row>
    <row r="241" spans="2:9" x14ac:dyDescent="0.25">
      <c r="B241" s="33" t="s">
        <v>44</v>
      </c>
      <c r="C241" s="33">
        <v>40</v>
      </c>
      <c r="D241" s="33" t="s">
        <v>22</v>
      </c>
      <c r="E241" s="33"/>
      <c r="F241" s="33">
        <v>260</v>
      </c>
      <c r="G241" s="33">
        <v>0</v>
      </c>
      <c r="H241" s="33">
        <v>14</v>
      </c>
      <c r="I241" s="33">
        <v>21</v>
      </c>
    </row>
  </sheetData>
  <pageMargins left="0.19685039370078741" right="3.937007874015748E-2" top="0.35433070866141736" bottom="0.19685039370078741" header="0.11811023622047245" footer="0.11811023622047245"/>
  <pageSetup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PA - 1500 kcal</vt:lpstr>
      <vt:lpstr>PA - 2000 kcal</vt:lpstr>
      <vt:lpstr>PA - 2500 kcal</vt:lpstr>
      <vt:lpstr>PA - 3000 kcal</vt:lpstr>
      <vt:lpstr>Aliments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 Bleau</dc:creator>
  <cp:lastModifiedBy>Franck.Presse</cp:lastModifiedBy>
  <cp:lastPrinted>2020-07-24T13:21:11Z</cp:lastPrinted>
  <dcterms:created xsi:type="dcterms:W3CDTF">2018-03-28T17:43:18Z</dcterms:created>
  <dcterms:modified xsi:type="dcterms:W3CDTF">2020-09-02T06:55:36Z</dcterms:modified>
</cp:coreProperties>
</file>