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ghn\OneDrive\Bureau\"/>
    </mc:Choice>
  </mc:AlternateContent>
  <xr:revisionPtr revIDLastSave="0" documentId="13_ncr:1_{C711AD35-FB0D-4F01-92E3-4B2662DD9D6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ccueil" sheetId="1" r:id="rId1"/>
    <sheet name="Suivi" sheetId="7" r:id="rId2"/>
    <sheet name="ADMIN" sheetId="6" state="hidden" r:id="rId3"/>
  </sheets>
  <definedNames>
    <definedName name="board">Accueil!$H$17</definedName>
    <definedName name="BOXSN">Accueil!$B$13</definedName>
    <definedName name="cartes">ADMIN!$A$4:$A$13</definedName>
    <definedName name="concat1">ADMIN!$E$4:$E$13</definedName>
    <definedName name="concat2">ADMIN!$E$16:$E$25</definedName>
    <definedName name="DATE">Accueil!$B$7</definedName>
    <definedName name="Destinataire">#REF!</definedName>
    <definedName name="display_list">#REF!</definedName>
    <definedName name="ENTREEPASS">Accueil!$N$30</definedName>
    <definedName name="HEURE">Accueil!$B$9</definedName>
    <definedName name="IDKEY">Accueil!$F$16</definedName>
    <definedName name="model">Accueil!$B$15</definedName>
    <definedName name="model_sku">#REF!</definedName>
    <definedName name="serial_sku">#REF!</definedName>
    <definedName name="SERIAL_TAB">#REF!</definedName>
    <definedName name="SHIFT">Accueil!$B$5</definedName>
    <definedName name="sku">ADMIN!$B$4:$B$13</definedName>
    <definedName name="SN_PCBA">Accueil!$B$17</definedName>
    <definedName name="SN_PRODUIT">Accueil!$B$16</definedName>
    <definedName name="TAB_CARTES">ADMIN!#REF!</definedName>
    <definedName name="TAB_NC">#REF!</definedName>
    <definedName name="tab_pcba">ADMIN!$A$3:$E$13</definedName>
    <definedName name="tab_ref">ADMIN!#REF!</definedName>
    <definedName name="Tab_saisie_data">#REF!</definedName>
    <definedName name="Tab_Saisie_Palette">#REF!</definedName>
    <definedName name="test_concat">ADMIN!$E$16:$F$25</definedName>
    <definedName name="tttt">#REF!</definedName>
    <definedName name="witness">Accueil!#REF!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5" i="1" l="1"/>
  <c r="B13" i="1" l="1"/>
  <c r="O26" i="1" l="1"/>
  <c r="P26" i="1" s="1"/>
  <c r="O22" i="1"/>
  <c r="O25" i="1"/>
  <c r="O21" i="1"/>
  <c r="P21" i="1" s="1"/>
  <c r="C17" i="1"/>
  <c r="O24" i="1" s="1"/>
  <c r="P24" i="1" s="1"/>
  <c r="F16" i="1"/>
  <c r="C15" i="1" s="1"/>
  <c r="C16" i="1"/>
  <c r="A21" i="1"/>
  <c r="A14" i="1"/>
  <c r="O23" i="1" l="1"/>
  <c r="P22" i="1" s="1"/>
  <c r="G15" i="1"/>
  <c r="O20" i="1"/>
  <c r="P27" i="1" s="1"/>
  <c r="M11" i="1" s="1"/>
  <c r="P25" i="1" l="1"/>
  <c r="P23" i="1"/>
  <c r="P20" i="1"/>
  <c r="D21" i="1" l="1"/>
  <c r="E21" i="1" l="1"/>
  <c r="H21" i="1" l="1"/>
  <c r="H17" i="1" s="1"/>
  <c r="O3" i="1"/>
  <c r="B9" i="1" s="1"/>
  <c r="N3" i="1"/>
  <c r="A22" i="1" l="1" a="1"/>
  <c r="A22" i="1" s="1"/>
  <c r="O4" i="1"/>
  <c r="B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<sst xmlns="http://schemas.openxmlformats.org/spreadsheetml/2006/main" count="232" uniqueCount="126">
  <si>
    <t>Informations équipe</t>
  </si>
  <si>
    <t>Numéro de semaine</t>
  </si>
  <si>
    <t>PARAMETRE D'EQUIPE</t>
  </si>
  <si>
    <t>Merci de remplir les champs en JAUNE</t>
  </si>
  <si>
    <t>DATE DU JOUR</t>
  </si>
  <si>
    <t>HEURE DE PRISE DE POSTE</t>
  </si>
  <si>
    <t>Validation</t>
  </si>
  <si>
    <t>Listes déroulantes</t>
  </si>
  <si>
    <t>MODEL</t>
  </si>
  <si>
    <t>0G PART</t>
  </si>
  <si>
    <t>PCBA</t>
  </si>
  <si>
    <t>Non-Conforme</t>
  </si>
  <si>
    <t>Destinataires</t>
  </si>
  <si>
    <t>Produits</t>
  </si>
  <si>
    <t>SMC1000I-2UC</t>
  </si>
  <si>
    <t>0G-1401</t>
  </si>
  <si>
    <t>0P7377AA-MP6</t>
  </si>
  <si>
    <t>Conforme</t>
  </si>
  <si>
    <t>China</t>
  </si>
  <si>
    <t>SMC1000IC</t>
  </si>
  <si>
    <t>0G-1402</t>
  </si>
  <si>
    <t>0P7383AA-MP6</t>
  </si>
  <si>
    <t>Rebuté</t>
  </si>
  <si>
    <t>DUD</t>
  </si>
  <si>
    <t>SMC1500I-2UC</t>
  </si>
  <si>
    <t>0G-1403</t>
  </si>
  <si>
    <t>0P7374AA-MP6</t>
  </si>
  <si>
    <t>Converti en RMA</t>
  </si>
  <si>
    <t>FRF Bordeaux</t>
  </si>
  <si>
    <t>SMC1500IC</t>
  </si>
  <si>
    <t>0G-1404</t>
  </si>
  <si>
    <t>0P7380AA-MP6</t>
  </si>
  <si>
    <t>En attente de Décision MGT</t>
  </si>
  <si>
    <t>FRF Lyon</t>
  </si>
  <si>
    <t>SMT1000IC</t>
  </si>
  <si>
    <t>0G-1405</t>
  </si>
  <si>
    <t>0P7371AB-MP6</t>
  </si>
  <si>
    <t>FRF Nantes</t>
  </si>
  <si>
    <t>SMT1500IC</t>
  </si>
  <si>
    <t>0G-1406</t>
  </si>
  <si>
    <t>0P7368AB-MP6</t>
  </si>
  <si>
    <t>FRF Paris</t>
  </si>
  <si>
    <t>SMT1500RMI2UC</t>
  </si>
  <si>
    <t>0G-1407</t>
  </si>
  <si>
    <t>0P7361AB-MP6</t>
  </si>
  <si>
    <t>Lieu de detection</t>
  </si>
  <si>
    <t>FRL</t>
  </si>
  <si>
    <t>SMT750IC</t>
  </si>
  <si>
    <t>0G-1408</t>
  </si>
  <si>
    <t>0P8164AA-MP6</t>
  </si>
  <si>
    <t>Déballage</t>
  </si>
  <si>
    <t>HLD</t>
  </si>
  <si>
    <t>SMT750RMI2UC</t>
  </si>
  <si>
    <t>0G-1409</t>
  </si>
  <si>
    <t>0P8167AA-MP6</t>
  </si>
  <si>
    <t>Echange carte</t>
  </si>
  <si>
    <t>IEL</t>
  </si>
  <si>
    <t>Test Diel</t>
  </si>
  <si>
    <t>ITL</t>
  </si>
  <si>
    <t>Test Final</t>
  </si>
  <si>
    <t>JOD</t>
  </si>
  <si>
    <t>Emballage</t>
  </si>
  <si>
    <t>MRS</t>
  </si>
  <si>
    <t>SPL</t>
  </si>
  <si>
    <t>Paramétre équipe</t>
  </si>
  <si>
    <t>Flux</t>
  </si>
  <si>
    <t>CMA</t>
  </si>
  <si>
    <t>Expired</t>
  </si>
  <si>
    <t>MRB</t>
  </si>
  <si>
    <t>RFA</t>
  </si>
  <si>
    <t>RIN</t>
  </si>
  <si>
    <t>RIN1423</t>
  </si>
  <si>
    <t>RIN1539</t>
  </si>
  <si>
    <t>RMA</t>
  </si>
  <si>
    <t>Sans mvt Oracle</t>
  </si>
  <si>
    <t xml:space="preserve"> N° Série à Droite</t>
  </si>
  <si>
    <t>0P8164AB-MP6</t>
  </si>
  <si>
    <t>RESULTAT DU SCAN</t>
  </si>
  <si>
    <t>ERREUR</t>
  </si>
  <si>
    <t>Erreur</t>
  </si>
  <si>
    <t>CONFIG OK</t>
  </si>
  <si>
    <t>Ne rien ecrire ici, zone sécurisée</t>
  </si>
  <si>
    <t>NB Produits traités sur la ligne depuis le debut</t>
  </si>
  <si>
    <t>307361AB43338155</t>
  </si>
  <si>
    <t>3S2142X22347</t>
  </si>
  <si>
    <t>NUIT</t>
  </si>
  <si>
    <t>MATIN</t>
  </si>
  <si>
    <t>APRES-MIDI</t>
  </si>
  <si>
    <t>,</t>
  </si>
  <si>
    <t>ID</t>
  </si>
  <si>
    <t>SN BOX</t>
  </si>
  <si>
    <t>EQUIPE</t>
  </si>
  <si>
    <t>HEURE</t>
  </si>
  <si>
    <t>DATE</t>
  </si>
  <si>
    <t>ENTREE</t>
  </si>
  <si>
    <t>HIPOT</t>
  </si>
  <si>
    <t>FT</t>
  </si>
  <si>
    <t>MPT</t>
  </si>
  <si>
    <t>DSP</t>
  </si>
  <si>
    <t>EMBALLAGE</t>
  </si>
  <si>
    <t>SHIPPING</t>
  </si>
  <si>
    <t>SKU PRODUIT</t>
  </si>
  <si>
    <t>SN PRODUIT</t>
  </si>
  <si>
    <t>SN PCBA</t>
  </si>
  <si>
    <t>BOX</t>
  </si>
  <si>
    <t>On verifie que chaque element est unique</t>
  </si>
  <si>
    <t>ID UNIQUE</t>
  </si>
  <si>
    <t>SN SKU UNIQUE</t>
  </si>
  <si>
    <t>SN PCBA UNIQUE</t>
  </si>
  <si>
    <t>PAS DERREUR1</t>
  </si>
  <si>
    <t>PAS DERREUR 2</t>
  </si>
  <si>
    <t>NON VIDE</t>
  </si>
  <si>
    <t xml:space="preserve">FINAL OK </t>
  </si>
  <si>
    <t>AGREGATION</t>
  </si>
  <si>
    <t>PASS</t>
  </si>
  <si>
    <t>FAIL</t>
  </si>
  <si>
    <t>SKU PCBA</t>
  </si>
  <si>
    <t>RESULT</t>
  </si>
  <si>
    <t>S3S2142X22347</t>
  </si>
  <si>
    <t>0P7361AB4-MP6</t>
  </si>
  <si>
    <t>307361AB433381553S2142X22347</t>
  </si>
  <si>
    <t>0,884027777777778</t>
  </si>
  <si>
    <t>REF</t>
  </si>
  <si>
    <t>PROD</t>
  </si>
  <si>
    <t>SERIAL PROD</t>
  </si>
  <si>
    <t>SERIAL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</si>
</sst>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d/mm/yy;@"/>
    <numFmt numFmtId="166" formatCode="[$-F400]h:mm:ss\ AM/PM"/>
    <numFmt numFmtId="167" formatCode="0############"/>
  </numFmts>
  <fonts count="4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9C57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0"/>
      <name val="Arial"/>
      <family val="2"/>
    </font>
    <font>
      <b/>
      <sz val="30"/>
      <color theme="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Wingdings"/>
      <charset val="2"/>
    </font>
    <font>
      <sz val="26"/>
      <color theme="1"/>
      <name val="Wingdings"/>
      <charset val="2"/>
    </font>
    <font>
      <b/>
      <sz val="9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i/>
      <sz val="11"/>
      <color rgb="FFFF0000"/>
      <name val="Arial"/>
      <family val="2"/>
    </font>
    <font>
      <b/>
      <sz val="28"/>
      <color theme="1"/>
      <name val="Arial"/>
      <family val="2"/>
    </font>
    <font>
      <sz val="11"/>
      <color rgb="FFFF0000"/>
      <name val="Arial"/>
      <family val="2"/>
    </font>
    <font>
      <sz val="26"/>
      <color theme="0"/>
      <name val="Wingdings"/>
      <charset val="2"/>
    </font>
    <font>
      <b/>
      <sz val="16"/>
      <color rgb="FF9C5700"/>
      <name val="Calibri"/>
      <family val="2"/>
      <scheme val="minor"/>
    </font>
    <font>
      <sz val="9"/>
      <color rgb="FFFF0000"/>
      <name val="Roboto"/>
    </font>
    <font>
      <b/>
      <sz val="8"/>
      <color indexed="9"/>
      <name val="Arial"/>
      <family val="2"/>
    </font>
    <font>
      <b/>
      <sz val="11"/>
      <color theme="1"/>
      <name val="Arial"/>
      <family val="2"/>
    </font>
    <font>
      <i/>
      <sz val="10"/>
      <color theme="0"/>
      <name val="Arial"/>
      <family val="2"/>
    </font>
    <font>
      <b/>
      <sz val="8"/>
      <color rgb="FF9C5700"/>
      <name val="Calibri"/>
      <family val="2"/>
      <scheme val="minor"/>
    </font>
    <font>
      <sz val="9"/>
      <name val="Arial"/>
      <family val="2"/>
    </font>
    <font>
      <b/>
      <sz val="28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color rgb="FFFF0000"/>
      <name val="Arial"/>
      <family val="2"/>
    </font>
    <font>
      <b/>
      <sz val="14"/>
      <name val="Arial"/>
      <family val="2"/>
    </font>
    <font>
      <b/>
      <sz val="16"/>
      <color theme="1"/>
      <name val="Arial"/>
      <family val="2"/>
    </font>
    <font>
      <b/>
      <sz val="10"/>
      <color rgb="FF3F3F3F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26"/>
      <color theme="1"/>
      <name val="Arial"/>
      <family val="2"/>
    </font>
    <font>
      <sz val="9"/>
      <color theme="0"/>
      <name val="Arial"/>
      <family val="2"/>
    </font>
    <font>
      <b/>
      <sz val="9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CC"/>
      </patternFill>
    </fill>
    <fill>
      <patternFill patternType="solid">
        <fgColor rgb="FF006C31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B050"/>
      </left>
      <right/>
      <top/>
      <bottom/>
      <diagonal/>
    </border>
    <border>
      <left/>
      <right style="thin">
        <color rgb="FF00B050"/>
      </right>
      <top/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 tint="0.34998626667073579"/>
      </right>
      <top style="medium">
        <color theme="1"/>
      </top>
      <bottom/>
      <diagonal/>
    </border>
    <border>
      <left style="medium">
        <color theme="1" tint="0.34998626667073579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indexed="64"/>
      </top>
      <bottom/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 style="medium">
        <color theme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164" fontId="9" fillId="0" borderId="0" applyFont="0" applyFill="0" applyBorder="0" applyAlignment="0" applyProtection="0"/>
    <xf numFmtId="0" fontId="20" fillId="16" borderId="34" applyNumberFormat="0" applyFont="0" applyAlignment="0" applyProtection="0"/>
  </cellStyleXfs>
  <cellXfs count="185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11" borderId="0" xfId="0" applyFill="1"/>
    <xf numFmtId="0" fontId="11" fillId="0" borderId="0" xfId="0" applyFont="1"/>
    <xf numFmtId="0" fontId="19" fillId="0" borderId="26" xfId="0" applyFont="1" applyBorder="1"/>
    <xf numFmtId="0" fontId="19" fillId="0" borderId="27" xfId="0" applyFont="1" applyFill="1" applyBorder="1"/>
    <xf numFmtId="0" fontId="19" fillId="0" borderId="0" xfId="0" applyFont="1" applyFill="1" applyBorder="1"/>
    <xf numFmtId="0" fontId="11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Border="1"/>
    <xf numFmtId="14" fontId="5" fillId="6" borderId="28" xfId="5" applyNumberFormat="1" applyFont="1" applyFill="1" applyBorder="1" applyAlignment="1">
      <alignment horizontal="center" vertical="center" wrapText="1"/>
    </xf>
    <xf numFmtId="0" fontId="5" fillId="6" borderId="29" xfId="5" applyFont="1" applyFill="1" applyBorder="1" applyAlignment="1">
      <alignment horizontal="center" vertical="center" wrapText="1"/>
    </xf>
    <xf numFmtId="0" fontId="5" fillId="6" borderId="29" xfId="5" applyNumberFormat="1" applyFont="1" applyFill="1" applyBorder="1" applyAlignment="1">
      <alignment horizontal="center" vertical="center" wrapText="1"/>
    </xf>
    <xf numFmtId="167" fontId="5" fillId="8" borderId="29" xfId="7" applyNumberFormat="1" applyFont="1" applyFill="1" applyBorder="1" applyAlignment="1">
      <alignment horizontal="center" vertical="center" wrapText="1"/>
    </xf>
    <xf numFmtId="22" fontId="0" fillId="0" borderId="0" xfId="0" applyNumberFormat="1"/>
    <xf numFmtId="0" fontId="5" fillId="6" borderId="0" xfId="5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1" fillId="0" borderId="0" xfId="0" applyFont="1" applyBorder="1"/>
    <xf numFmtId="0" fontId="23" fillId="0" borderId="0" xfId="0" applyFont="1"/>
    <xf numFmtId="0" fontId="24" fillId="0" borderId="0" xfId="0" applyFont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32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11" fillId="0" borderId="39" xfId="0" applyFont="1" applyBorder="1"/>
    <xf numFmtId="0" fontId="19" fillId="0" borderId="35" xfId="0" applyFont="1" applyBorder="1" applyAlignment="1">
      <alignment horizontal="center"/>
    </xf>
    <xf numFmtId="0" fontId="19" fillId="0" borderId="35" xfId="0" applyFont="1" applyFill="1" applyBorder="1" applyAlignment="1">
      <alignment horizontal="center"/>
    </xf>
    <xf numFmtId="0" fontId="19" fillId="15" borderId="35" xfId="0" applyFont="1" applyFill="1" applyBorder="1" applyAlignment="1">
      <alignment horizontal="center" wrapText="1"/>
    </xf>
    <xf numFmtId="0" fontId="19" fillId="14" borderId="35" xfId="0" applyFont="1" applyFill="1" applyBorder="1" applyAlignment="1">
      <alignment horizontal="center" wrapText="1"/>
    </xf>
    <xf numFmtId="0" fontId="23" fillId="0" borderId="0" xfId="0" applyFont="1" applyBorder="1"/>
    <xf numFmtId="0" fontId="23" fillId="0" borderId="49" xfId="0" applyFont="1" applyBorder="1"/>
    <xf numFmtId="0" fontId="23" fillId="0" borderId="50" xfId="0" applyFont="1" applyBorder="1"/>
    <xf numFmtId="0" fontId="23" fillId="0" borderId="39" xfId="0" applyFont="1" applyBorder="1"/>
    <xf numFmtId="0" fontId="11" fillId="0" borderId="49" xfId="0" applyFont="1" applyBorder="1"/>
    <xf numFmtId="0" fontId="11" fillId="0" borderId="50" xfId="0" applyFont="1" applyBorder="1"/>
    <xf numFmtId="0" fontId="11" fillId="0" borderId="49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26" fillId="0" borderId="50" xfId="0" applyFont="1" applyBorder="1"/>
    <xf numFmtId="0" fontId="16" fillId="0" borderId="50" xfId="0" applyFont="1" applyBorder="1"/>
    <xf numFmtId="0" fontId="23" fillId="0" borderId="51" xfId="0" applyFont="1" applyBorder="1"/>
    <xf numFmtId="0" fontId="11" fillId="0" borderId="3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1" fillId="0" borderId="52" xfId="0" applyFont="1" applyBorder="1"/>
    <xf numFmtId="0" fontId="0" fillId="12" borderId="0" xfId="0" applyFill="1"/>
    <xf numFmtId="14" fontId="13" fillId="17" borderId="58" xfId="0" applyNumberFormat="1" applyFont="1" applyFill="1" applyBorder="1" applyAlignment="1">
      <alignment horizontal="center" vertical="center"/>
    </xf>
    <xf numFmtId="166" fontId="13" fillId="17" borderId="59" xfId="0" applyNumberFormat="1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textRotation="90"/>
    </xf>
    <xf numFmtId="0" fontId="0" fillId="0" borderId="60" xfId="0" applyFill="1" applyBorder="1"/>
    <xf numFmtId="166" fontId="0" fillId="0" borderId="61" xfId="0" applyNumberFormat="1" applyBorder="1"/>
    <xf numFmtId="0" fontId="0" fillId="0" borderId="62" xfId="0" applyFill="1" applyBorder="1"/>
    <xf numFmtId="166" fontId="0" fillId="0" borderId="63" xfId="0" applyNumberFormat="1" applyBorder="1"/>
    <xf numFmtId="0" fontId="0" fillId="0" borderId="64" xfId="0" applyFill="1" applyBorder="1"/>
    <xf numFmtId="166" fontId="0" fillId="0" borderId="65" xfId="0" applyNumberFormat="1" applyBorder="1"/>
    <xf numFmtId="0" fontId="0" fillId="0" borderId="60" xfId="0" applyBorder="1"/>
    <xf numFmtId="0" fontId="0" fillId="0" borderId="62" xfId="0" applyBorder="1"/>
    <xf numFmtId="0" fontId="0" fillId="0" borderId="64" xfId="0" applyBorder="1"/>
    <xf numFmtId="0" fontId="0" fillId="0" borderId="66" xfId="0" applyFill="1" applyBorder="1"/>
    <xf numFmtId="166" fontId="0" fillId="0" borderId="67" xfId="0" applyNumberFormat="1" applyBorder="1"/>
    <xf numFmtId="0" fontId="0" fillId="0" borderId="68" xfId="0" applyFill="1" applyBorder="1"/>
    <xf numFmtId="166" fontId="0" fillId="0" borderId="69" xfId="0" applyNumberFormat="1" applyBorder="1"/>
    <xf numFmtId="2" fontId="0" fillId="0" borderId="61" xfId="0" applyNumberFormat="1" applyBorder="1"/>
    <xf numFmtId="2" fontId="0" fillId="0" borderId="63" xfId="0" applyNumberFormat="1" applyBorder="1"/>
    <xf numFmtId="2" fontId="0" fillId="0" borderId="65" xfId="0" applyNumberFormat="1" applyBorder="1"/>
    <xf numFmtId="2" fontId="0" fillId="0" borderId="67" xfId="0" applyNumberFormat="1" applyBorder="1"/>
    <xf numFmtId="2" fontId="0" fillId="0" borderId="69" xfId="0" applyNumberFormat="1" applyBorder="1"/>
    <xf numFmtId="0" fontId="23" fillId="0" borderId="0" xfId="0" applyFont="1" applyFill="1" applyBorder="1"/>
    <xf numFmtId="0" fontId="23" fillId="0" borderId="50" xfId="0" applyFont="1" applyFill="1" applyBorder="1"/>
    <xf numFmtId="0" fontId="11" fillId="0" borderId="0" xfId="0" applyFont="1" applyFill="1" applyBorder="1"/>
    <xf numFmtId="0" fontId="11" fillId="0" borderId="50" xfId="0" applyFont="1" applyFill="1" applyBorder="1"/>
    <xf numFmtId="49" fontId="23" fillId="0" borderId="0" xfId="0" applyNumberFormat="1" applyFont="1" applyFill="1" applyBorder="1"/>
    <xf numFmtId="0" fontId="11" fillId="0" borderId="39" xfId="0" applyFont="1" applyFill="1" applyBorder="1"/>
    <xf numFmtId="0" fontId="11" fillId="0" borderId="52" xfId="0" applyFont="1" applyFill="1" applyBorder="1"/>
    <xf numFmtId="0" fontId="23" fillId="0" borderId="70" xfId="0" applyFont="1" applyBorder="1"/>
    <xf numFmtId="0" fontId="23" fillId="0" borderId="72" xfId="0" applyFont="1" applyBorder="1"/>
    <xf numFmtId="0" fontId="23" fillId="0" borderId="73" xfId="0" applyFont="1" applyBorder="1"/>
    <xf numFmtId="0" fontId="27" fillId="10" borderId="40" xfId="0" applyFont="1" applyFill="1" applyBorder="1" applyAlignment="1">
      <alignment horizontal="center" vertical="center" wrapText="1"/>
    </xf>
    <xf numFmtId="14" fontId="27" fillId="10" borderId="42" xfId="0" applyNumberFormat="1" applyFont="1" applyFill="1" applyBorder="1" applyAlignment="1">
      <alignment horizontal="center" vertical="center" wrapText="1"/>
    </xf>
    <xf numFmtId="0" fontId="27" fillId="10" borderId="44" xfId="0" applyFont="1" applyFill="1" applyBorder="1" applyAlignment="1">
      <alignment horizontal="center" vertical="center" wrapText="1"/>
    </xf>
    <xf numFmtId="0" fontId="15" fillId="11" borderId="54" xfId="5" applyFont="1" applyFill="1" applyBorder="1" applyAlignment="1">
      <alignment horizontal="center" vertical="center" wrapText="1"/>
    </xf>
    <xf numFmtId="0" fontId="28" fillId="13" borderId="22" xfId="3" applyFont="1" applyFill="1" applyBorder="1" applyAlignment="1" applyProtection="1">
      <alignment horizontal="center" vertical="center"/>
      <protection locked="0"/>
    </xf>
    <xf numFmtId="165" fontId="28" fillId="13" borderId="22" xfId="3" applyNumberFormat="1" applyFont="1" applyFill="1" applyBorder="1" applyAlignment="1" applyProtection="1">
      <alignment horizontal="center" vertical="center"/>
      <protection locked="0"/>
    </xf>
    <xf numFmtId="0" fontId="34" fillId="10" borderId="55" xfId="1" applyFont="1" applyFill="1" applyBorder="1" applyAlignment="1">
      <alignment horizontal="center" vertical="center" wrapText="1"/>
    </xf>
    <xf numFmtId="21" fontId="0" fillId="0" borderId="22" xfId="0" applyNumberFormat="1" applyBorder="1"/>
    <xf numFmtId="0" fontId="0" fillId="0" borderId="22" xfId="0" applyBorder="1"/>
    <xf numFmtId="0" fontId="0" fillId="0" borderId="22" xfId="0" applyFill="1" applyBorder="1"/>
    <xf numFmtId="0" fontId="29" fillId="0" borderId="49" xfId="0" applyFont="1" applyBorder="1" applyAlignment="1">
      <alignment horizontal="left" vertical="center"/>
    </xf>
    <xf numFmtId="0" fontId="36" fillId="0" borderId="49" xfId="0" applyFont="1" applyBorder="1"/>
    <xf numFmtId="0" fontId="36" fillId="0" borderId="0" xfId="0" applyFont="1" applyBorder="1"/>
    <xf numFmtId="0" fontId="36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7" fillId="0" borderId="0" xfId="0" applyFont="1" applyBorder="1"/>
    <xf numFmtId="2" fontId="37" fillId="0" borderId="0" xfId="0" applyNumberFormat="1" applyFont="1" applyBorder="1"/>
    <xf numFmtId="0" fontId="36" fillId="0" borderId="0" xfId="0" applyFont="1"/>
    <xf numFmtId="49" fontId="36" fillId="0" borderId="0" xfId="0" applyNumberFormat="1" applyFont="1" applyBorder="1"/>
    <xf numFmtId="2" fontId="23" fillId="0" borderId="0" xfId="0" applyNumberFormat="1" applyFont="1" applyBorder="1"/>
    <xf numFmtId="2" fontId="23" fillId="0" borderId="0" xfId="0" applyNumberFormat="1" applyFont="1" applyFill="1" applyBorder="1"/>
    <xf numFmtId="0" fontId="39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textRotation="90"/>
    </xf>
    <xf numFmtId="0" fontId="13" fillId="9" borderId="21" xfId="0" applyFont="1" applyFill="1" applyBorder="1" applyAlignment="1">
      <alignment horizontal="center" vertical="center"/>
    </xf>
    <xf numFmtId="0" fontId="13" fillId="9" borderId="21" xfId="0" applyFont="1" applyFill="1" applyBorder="1" applyAlignment="1">
      <alignment vertical="center"/>
    </xf>
    <xf numFmtId="0" fontId="13" fillId="9" borderId="24" xfId="0" applyFont="1" applyFill="1" applyBorder="1" applyAlignment="1">
      <alignment vertical="center"/>
    </xf>
    <xf numFmtId="0" fontId="13" fillId="9" borderId="74" xfId="0" applyFont="1" applyFill="1" applyBorder="1" applyAlignment="1">
      <alignment horizontal="center" vertical="center"/>
    </xf>
    <xf numFmtId="0" fontId="13" fillId="9" borderId="33" xfId="0" applyFont="1" applyFill="1" applyBorder="1" applyAlignment="1">
      <alignment horizontal="center" vertical="center"/>
    </xf>
    <xf numFmtId="0" fontId="25" fillId="4" borderId="43" xfId="3" applyNumberFormat="1" applyFont="1" applyBorder="1" applyAlignment="1" applyProtection="1">
      <alignment horizontal="center" vertical="center"/>
      <protection locked="0"/>
    </xf>
    <xf numFmtId="0" fontId="13" fillId="11" borderId="22" xfId="0" applyFont="1" applyFill="1" applyBorder="1" applyAlignment="1">
      <alignment horizontal="center" vertical="center"/>
    </xf>
    <xf numFmtId="0" fontId="23" fillId="0" borderId="0" xfId="0" applyNumberFormat="1" applyFont="1" applyFill="1" applyBorder="1"/>
    <xf numFmtId="0" fontId="41" fillId="13" borderId="24" xfId="0" applyFont="1" applyFill="1" applyBorder="1" applyAlignment="1">
      <alignment horizontal="center" vertical="center"/>
    </xf>
    <xf numFmtId="0" fontId="33" fillId="11" borderId="22" xfId="0" applyFont="1" applyFill="1" applyBorder="1" applyAlignment="1">
      <alignment horizontal="center" vertical="center"/>
    </xf>
    <xf numFmtId="0" fontId="25" fillId="4" borderId="41" xfId="3" applyNumberFormat="1" applyFont="1" applyBorder="1" applyAlignment="1" applyProtection="1">
      <alignment horizontal="center" vertical="center"/>
      <protection locked="0"/>
    </xf>
    <xf numFmtId="0" fontId="25" fillId="4" borderId="45" xfId="3" quotePrefix="1" applyNumberFormat="1" applyFont="1" applyBorder="1" applyAlignment="1" applyProtection="1">
      <alignment horizontal="center" vertical="center"/>
      <protection locked="0"/>
    </xf>
    <xf numFmtId="0" fontId="43" fillId="0" borderId="0" xfId="0" applyFont="1" applyFill="1" applyBorder="1" applyAlignment="1">
      <alignment horizontal="left"/>
    </xf>
    <xf numFmtId="0" fontId="43" fillId="0" borderId="50" xfId="0" applyFont="1" applyFill="1" applyBorder="1"/>
    <xf numFmtId="0" fontId="43" fillId="0" borderId="0" xfId="0" applyNumberFormat="1" applyFont="1" applyFill="1" applyBorder="1" applyAlignment="1">
      <alignment horizontal="left"/>
    </xf>
    <xf numFmtId="0" fontId="43" fillId="0" borderId="0" xfId="0" applyFont="1"/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166" fontId="0" fillId="0" borderId="0" xfId="0" applyNumberFormat="1" applyFont="1" applyAlignment="1">
      <alignment horizontal="left"/>
    </xf>
    <xf numFmtId="0" fontId="44" fillId="0" borderId="0" xfId="0" applyFont="1" applyAlignment="1">
      <alignment horizontal="left"/>
    </xf>
    <xf numFmtId="0" fontId="44" fillId="0" borderId="0" xfId="0" applyFont="1" applyAlignment="1">
      <alignment horizontal="center"/>
    </xf>
    <xf numFmtId="14" fontId="46" fillId="9" borderId="0" xfId="5" applyNumberFormat="1" applyFont="1" applyFill="1" applyAlignment="1">
      <alignment horizontal="left" vertical="center" wrapText="1"/>
    </xf>
    <xf numFmtId="166" fontId="46" fillId="9" borderId="0" xfId="5" applyNumberFormat="1" applyFont="1" applyFill="1" applyAlignment="1">
      <alignment horizontal="left" vertical="center" wrapText="1"/>
    </xf>
    <xf numFmtId="0" fontId="46" fillId="9" borderId="0" xfId="5" applyFont="1" applyFill="1" applyAlignment="1">
      <alignment horizontal="left" vertical="center" wrapText="1"/>
    </xf>
    <xf numFmtId="0" fontId="46" fillId="9" borderId="29" xfId="5" applyNumberFormat="1" applyFont="1" applyFill="1" applyBorder="1" applyAlignment="1">
      <alignment horizontal="left" vertical="center" wrapText="1"/>
    </xf>
    <xf numFmtId="0" fontId="46" fillId="9" borderId="0" xfId="5" applyFont="1" applyFill="1" applyAlignment="1">
      <alignment horizontal="left" vertical="center"/>
    </xf>
    <xf numFmtId="0" fontId="15" fillId="9" borderId="0" xfId="5" applyFont="1" applyFill="1" applyAlignment="1">
      <alignment horizontal="center" vertical="center" wrapText="1"/>
    </xf>
    <xf numFmtId="0" fontId="44" fillId="0" borderId="14" xfId="0" applyFont="1" applyBorder="1" applyAlignment="1">
      <alignment horizontal="center"/>
    </xf>
    <xf numFmtId="14" fontId="0" fillId="0" borderId="14" xfId="0" applyNumberFormat="1" applyFont="1" applyBorder="1" applyAlignment="1">
      <alignment horizontal="center"/>
    </xf>
    <xf numFmtId="166" fontId="0" fillId="0" borderId="14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22" fontId="45" fillId="0" borderId="0" xfId="0" applyNumberFormat="1" applyFont="1" applyBorder="1" applyAlignment="1">
      <alignment horizontal="center" vertical="center"/>
    </xf>
    <xf numFmtId="46" fontId="0" fillId="0" borderId="14" xfId="0" applyNumberFormat="1" applyFont="1" applyBorder="1" applyAlignment="1">
      <alignment horizontal="center"/>
    </xf>
    <xf numFmtId="166" fontId="11" fillId="0" borderId="0" xfId="0" applyNumberFormat="1" applyFont="1"/>
    <xf numFmtId="21" fontId="28" fillId="13" borderId="22" xfId="3" applyNumberFormat="1" applyFont="1" applyFill="1" applyBorder="1" applyAlignment="1" applyProtection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3" fillId="9" borderId="53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14" fontId="27" fillId="11" borderId="23" xfId="0" applyNumberFormat="1" applyFont="1" applyFill="1" applyBorder="1" applyAlignment="1">
      <alignment horizontal="center" vertical="center" wrapText="1"/>
    </xf>
    <xf numFmtId="14" fontId="27" fillId="11" borderId="21" xfId="0" applyNumberFormat="1" applyFont="1" applyFill="1" applyBorder="1" applyAlignment="1">
      <alignment horizontal="center" vertical="center" wrapText="1"/>
    </xf>
    <xf numFmtId="14" fontId="27" fillId="11" borderId="24" xfId="0" applyNumberFormat="1" applyFont="1" applyFill="1" applyBorder="1" applyAlignment="1">
      <alignment horizontal="center" vertical="center" wrapText="1"/>
    </xf>
    <xf numFmtId="0" fontId="30" fillId="4" borderId="36" xfId="3" applyFont="1" applyBorder="1" applyAlignment="1">
      <alignment horizontal="center" vertical="center" wrapText="1"/>
    </xf>
    <xf numFmtId="0" fontId="30" fillId="4" borderId="37" xfId="3" applyFont="1" applyBorder="1" applyAlignment="1">
      <alignment horizontal="center" vertical="center" wrapText="1"/>
    </xf>
    <xf numFmtId="0" fontId="30" fillId="4" borderId="38" xfId="3" applyFont="1" applyBorder="1" applyAlignment="1">
      <alignment horizontal="center" vertical="center" wrapText="1"/>
    </xf>
    <xf numFmtId="0" fontId="42" fillId="5" borderId="56" xfId="4" applyFont="1" applyBorder="1" applyAlignment="1">
      <alignment horizontal="center" wrapText="1"/>
    </xf>
    <xf numFmtId="0" fontId="42" fillId="5" borderId="57" xfId="4" applyFont="1" applyBorder="1" applyAlignment="1">
      <alignment horizont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28" fillId="0" borderId="71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13" borderId="21" xfId="0" applyFont="1" applyFill="1" applyBorder="1" applyAlignment="1">
      <alignment horizontal="center" vertical="center"/>
    </xf>
    <xf numFmtId="0" fontId="28" fillId="13" borderId="24" xfId="0" applyFont="1" applyFill="1" applyBorder="1" applyAlignment="1">
      <alignment horizontal="center" vertical="center"/>
    </xf>
    <xf numFmtId="0" fontId="13" fillId="9" borderId="23" xfId="0" applyFont="1" applyFill="1" applyBorder="1" applyAlignment="1">
      <alignment horizontal="center" vertical="center"/>
    </xf>
    <xf numFmtId="0" fontId="13" fillId="9" borderId="21" xfId="0" applyFont="1" applyFill="1" applyBorder="1" applyAlignment="1">
      <alignment horizontal="center" vertical="center"/>
    </xf>
    <xf numFmtId="0" fontId="38" fillId="10" borderId="0" xfId="9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2" fontId="40" fillId="13" borderId="23" xfId="6" applyNumberFormat="1" applyFont="1" applyFill="1" applyBorder="1" applyAlignment="1">
      <alignment horizontal="center" vertical="center" wrapText="1"/>
    </xf>
    <xf numFmtId="0" fontId="40" fillId="13" borderId="24" xfId="6" applyNumberFormat="1" applyFont="1" applyFill="1" applyBorder="1" applyAlignment="1">
      <alignment horizontal="center" vertical="center" wrapText="1"/>
    </xf>
    <xf numFmtId="0" fontId="4" fillId="5" borderId="33" xfId="4" applyBorder="1" applyAlignment="1">
      <alignment horizontal="center"/>
    </xf>
    <xf numFmtId="0" fontId="4" fillId="5" borderId="70" xfId="4" applyBorder="1" applyAlignment="1">
      <alignment horizontal="center"/>
    </xf>
    <xf numFmtId="0" fontId="1" fillId="2" borderId="19" xfId="1" applyBorder="1" applyAlignment="1">
      <alignment horizontal="center"/>
    </xf>
    <xf numFmtId="0" fontId="1" fillId="2" borderId="20" xfId="1" applyBorder="1" applyAlignment="1">
      <alignment horizontal="center"/>
    </xf>
    <xf numFmtId="0" fontId="8" fillId="3" borderId="6" xfId="2" applyFont="1" applyBorder="1" applyAlignment="1">
      <alignment horizontal="center"/>
    </xf>
    <xf numFmtId="0" fontId="8" fillId="3" borderId="7" xfId="2" applyFont="1" applyBorder="1" applyAlignment="1">
      <alignment horizontal="center"/>
    </xf>
    <xf numFmtId="0" fontId="4" fillId="5" borderId="1" xfId="4" applyAlignment="1">
      <alignment horizontal="center"/>
    </xf>
    <xf numFmtId="0" fontId="7" fillId="4" borderId="12" xfId="3" applyFont="1" applyBorder="1" applyAlignment="1">
      <alignment horizontal="center"/>
    </xf>
    <xf numFmtId="0" fontId="7" fillId="4" borderId="13" xfId="3" applyFont="1" applyBorder="1" applyAlignment="1">
      <alignment horizontal="center"/>
    </xf>
    <xf numFmtId="165" fontId="32" fillId="18" borderId="46" xfId="0" applyNumberFormat="1" applyFont="1" applyFill="1" applyBorder="1" applyAlignment="1">
      <alignment horizontal="center" vertical="center" wrapText="1"/>
    </xf>
    <xf numFmtId="165" fontId="32" fillId="18" borderId="47" xfId="0" applyNumberFormat="1" applyFont="1" applyFill="1" applyBorder="1" applyAlignment="1">
      <alignment horizontal="center" vertical="center" wrapText="1"/>
    </xf>
    <xf numFmtId="165" fontId="10" fillId="18" borderId="47" xfId="0" applyNumberFormat="1" applyFont="1" applyFill="1" applyBorder="1" applyAlignment="1">
      <alignment horizontal="center" vertical="center" wrapText="1"/>
    </xf>
    <xf numFmtId="165" fontId="10" fillId="18" borderId="48" xfId="0" applyNumberFormat="1" applyFont="1" applyFill="1" applyBorder="1" applyAlignment="1">
      <alignment vertical="center" wrapText="1"/>
    </xf>
    <xf numFmtId="0" fontId="31" fillId="18" borderId="0" xfId="5" applyNumberFormat="1" applyFont="1" applyFill="1" applyAlignment="1">
      <alignment horizontal="left" vertical="center" wrapText="1"/>
    </xf>
    <xf numFmtId="0" fontId="31" fillId="18" borderId="29" xfId="5" applyFont="1" applyFill="1" applyBorder="1" applyAlignment="1">
      <alignment horizontal="left" vertical="center" wrapText="1"/>
    </xf>
    <xf numFmtId="0" fontId="47" fillId="18" borderId="0" xfId="5" applyFont="1" applyFill="1" applyAlignment="1">
      <alignment horizontal="left" vertical="center" wrapText="1"/>
    </xf>
  </cellXfs>
  <cellStyles count="10">
    <cellStyle name="Accent1" xfId="5" builtinId="29"/>
    <cellStyle name="Accent3" xfId="6" builtinId="37"/>
    <cellStyle name="Accent5" xfId="7" builtinId="45"/>
    <cellStyle name="Insatisfaisant" xfId="2" builtinId="27"/>
    <cellStyle name="Milliers 2" xfId="8" xr:uid="{00000000-0005-0000-0000-000006000000}"/>
    <cellStyle name="Neutre" xfId="3" builtinId="28"/>
    <cellStyle name="Normal" xfId="0" builtinId="0"/>
    <cellStyle name="Note" xfId="9" builtinId="10"/>
    <cellStyle name="Satisfaisant" xfId="1" builtinId="26"/>
    <cellStyle name="Sortie" xfId="4" builtinId="21"/>
  </cellStyles>
  <dxfs count="32">
    <dxf>
      <font>
        <color rgb="FF00E600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860000"/>
        </patternFill>
      </fill>
    </dxf>
    <dxf>
      <font>
        <color rgb="FF00E600"/>
      </font>
      <fill>
        <patternFill>
          <bgColor rgb="FF006C31"/>
        </patternFill>
      </fill>
    </dxf>
    <dxf>
      <font>
        <color rgb="FF00E600"/>
      </font>
      <fill>
        <patternFill>
          <bgColor rgb="FF00602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E600"/>
      </font>
      <fill>
        <patternFill>
          <bgColor rgb="FF003300"/>
        </patternFill>
      </fill>
    </dxf>
    <dxf>
      <font>
        <color rgb="FFC00000"/>
      </font>
      <fill>
        <patternFill>
          <bgColor rgb="FF42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numFmt numFmtId="166" formatCode="[$-F400]h:mm:ss\ AM/PM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b val="0"/>
        <family val="2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1" tint="0.34998626667073579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E600"/>
      <color rgb="FF420000"/>
      <color rgb="FF800000"/>
      <color rgb="FF003300"/>
      <color rgb="FF006C31"/>
      <color rgb="FF740000"/>
      <color rgb="FF990000"/>
      <color rgb="FF00602B"/>
      <color rgb="FF86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176213</xdr:colOff>
      <xdr:row>9</xdr:row>
      <xdr:rowOff>7143</xdr:rowOff>
    </xdr:from>
    <xdr:to>
      <xdr:col>11</xdr:col>
      <xdr:colOff>1059657</xdr:colOff>
      <xdr:row>11</xdr:row>
      <xdr:rowOff>130968</xdr:rowOff>
    </xdr:to>
    <xdr:sp macro="" textlink="">
      <xdr:nvSpPr>
        <xdr:cNvPr id="2" name="Flèche : droite rayé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986838" y="3424237"/>
          <a:ext cx="1323975" cy="707231"/>
        </a:xfrm>
        <a:prstGeom prst="striped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1181099</xdr:colOff>
      <xdr:row>7</xdr:row>
      <xdr:rowOff>130968</xdr:rowOff>
    </xdr:from>
    <xdr:to>
      <xdr:col>15</xdr:col>
      <xdr:colOff>83343</xdr:colOff>
      <xdr:row>17</xdr:row>
      <xdr:rowOff>57150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432255" y="2928937"/>
          <a:ext cx="3998119" cy="3045619"/>
        </a:xfrm>
        <a:prstGeom prst="rect">
          <a:avLst/>
        </a:prstGeom>
        <a:noFill/>
        <a:ln w="571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9</xdr:row>
          <xdr:rowOff>38100</xdr:rowOff>
        </xdr:from>
        <xdr:to>
          <xdr:col>9</xdr:col>
          <xdr:colOff>95250</xdr:colOff>
          <xdr:row>11</xdr:row>
          <xdr:rowOff>66675</xdr:rowOff>
        </xdr:to>
        <xdr:sp macro="" textlink="">
          <xdr:nvSpPr>
            <xdr:cNvPr id="2056" name="Valider_button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6</xdr:row>
          <xdr:rowOff>276225</xdr:rowOff>
        </xdr:from>
        <xdr:to>
          <xdr:col>9</xdr:col>
          <xdr:colOff>95250</xdr:colOff>
          <xdr:row>9</xdr:row>
          <xdr:rowOff>38100</xdr:rowOff>
        </xdr:to>
        <xdr:sp macro="" textlink="">
          <xdr:nvSpPr>
            <xdr:cNvPr id="2064" name="Erase_input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4</xdr:row>
          <xdr:rowOff>180975</xdr:rowOff>
        </xdr:from>
        <xdr:to>
          <xdr:col>9</xdr:col>
          <xdr:colOff>95250</xdr:colOff>
          <xdr:row>6</xdr:row>
          <xdr:rowOff>180975</xdr:rowOff>
        </xdr:to>
        <xdr:sp macro="" textlink="">
          <xdr:nvSpPr>
            <xdr:cNvPr id="2072" name="input_button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0</xdr:colOff>
      <xdr:row>18</xdr:row>
      <xdr:rowOff>11909</xdr:rowOff>
    </xdr:from>
    <xdr:to>
      <xdr:col>16</xdr:col>
      <xdr:colOff>607663</xdr:colOff>
      <xdr:row>33</xdr:row>
      <xdr:rowOff>130967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8900" r="157" b="12846"/>
        <a:stretch/>
      </xdr:blipFill>
      <xdr:spPr>
        <a:xfrm>
          <a:off x="0" y="5917409"/>
          <a:ext cx="16264382" cy="3286121"/>
        </a:xfrm>
        <a:prstGeom prst="rect">
          <a:avLst/>
        </a:prstGeom>
      </xdr:spPr>
    </xdr:pic>
    <xdr:clientData/>
  </xdr:twoCellAnchor>
  <xdr:twoCellAnchor>
    <xdr:from>
      <xdr:col>15</xdr:col>
      <xdr:colOff>952499</xdr:colOff>
      <xdr:row>13</xdr:row>
      <xdr:rowOff>47625</xdr:rowOff>
    </xdr:from>
    <xdr:to>
      <xdr:col>20</xdr:col>
      <xdr:colOff>214312</xdr:colOff>
      <xdr:row>30</xdr:row>
      <xdr:rowOff>119062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0199840-341A-478A-AD34-855DB8FDF2A4}"/>
            </a:ext>
          </a:extLst>
        </xdr:cNvPr>
        <xdr:cNvSpPr/>
      </xdr:nvSpPr>
      <xdr:spPr>
        <a:xfrm>
          <a:off x="15299530" y="4417219"/>
          <a:ext cx="5965032" cy="422671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</a:t>
          </a:r>
          <a:r>
            <a:rPr lang="fr-FR" sz="1100" baseline="0"/>
            <a:t> besoin que le bouton VALIDER (en vert) soit bloquant si :</a:t>
          </a:r>
        </a:p>
        <a:p>
          <a:pPr algn="l"/>
          <a:r>
            <a:rPr lang="fr-FR" sz="1100" baseline="0"/>
            <a:t>- Doublon sur SERIAL PROD</a:t>
          </a:r>
        </a:p>
        <a:p>
          <a:pPr algn="l"/>
          <a:r>
            <a:rPr lang="fr-FR" sz="1100" baseline="0"/>
            <a:t>-Doublon sur SERIAL REF</a:t>
          </a:r>
        </a:p>
        <a:p>
          <a:pPr algn="l"/>
          <a:r>
            <a:rPr lang="fr-FR" sz="1100" baseline="0"/>
            <a:t>-Doublon  sur ID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Ces informations sont dupliquées dans l'onglet 2 "Suivi" dans les colonnes :</a:t>
          </a:r>
        </a:p>
        <a:p>
          <a:pPr algn="l"/>
          <a:r>
            <a:rPr lang="fr-FR" sz="1100" baseline="0"/>
            <a:t>1 </a:t>
          </a:r>
        </a:p>
        <a:p>
          <a:pPr algn="l"/>
          <a:r>
            <a:rPr lang="fr-FR" sz="1100" baseline="0"/>
            <a:t>8</a:t>
          </a:r>
        </a:p>
        <a:p>
          <a:pPr algn="l"/>
          <a:r>
            <a:rPr lang="fr-FR" sz="1100" baseline="0"/>
            <a:t>9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ces infos sont en double, la VBA doit envoyer la MSGBOX doublon (voir Acceuil =&gt; VBA (Private Sub Valider_button_Click() )</a:t>
          </a:r>
        </a:p>
        <a:p>
          <a:pPr algn="l"/>
          <a:endParaRPr lang="fr-FR" sz="1100" baseline="0"/>
        </a:p>
        <a:p>
          <a:pPr algn="l"/>
          <a:r>
            <a:rPr lang="fr-FR" sz="1100"/>
            <a:t>If datas2 = datas Then MsgBox "Il n'est pas possible de valider cette entrée car elle existe déjà!", vbCritical + vbSystemModal, "ERREUR DOUBLON": Exit Sub</a:t>
          </a:r>
        </a:p>
      </xdr:txBody>
    </xdr:sp>
    <xdr:clientData/>
  </xdr:twoCellAnchor>
  <xdr:twoCellAnchor>
    <xdr:from>
      <xdr:col>8</xdr:col>
      <xdr:colOff>202406</xdr:colOff>
      <xdr:row>15</xdr:row>
      <xdr:rowOff>250031</xdr:rowOff>
    </xdr:from>
    <xdr:to>
      <xdr:col>15</xdr:col>
      <xdr:colOff>952499</xdr:colOff>
      <xdr:row>20</xdr:row>
      <xdr:rowOff>232172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C761691-58EB-4EF5-8244-4EC0E4477DAE}"/>
            </a:ext>
          </a:extLst>
        </xdr:cNvPr>
        <xdr:cNvCxnSpPr>
          <a:stCxn id="3" idx="1"/>
        </xdr:cNvCxnSpPr>
      </xdr:nvCxnSpPr>
      <xdr:spPr>
        <a:xfrm flipH="1" flipV="1">
          <a:off x="8798719" y="5191125"/>
          <a:ext cx="6500811" cy="1339453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1962149</xdr:colOff>
      <xdr:row>15</xdr:row>
      <xdr:rowOff>223838</xdr:rowOff>
    </xdr:from>
    <xdr:to>
      <xdr:col>15</xdr:col>
      <xdr:colOff>952500</xdr:colOff>
      <xdr:row>22</xdr:row>
      <xdr:rowOff>345281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15E514B-B91C-41B9-83AB-F38A2FF1A629}"/>
            </a:ext>
          </a:extLst>
        </xdr:cNvPr>
        <xdr:cNvCxnSpPr/>
      </xdr:nvCxnSpPr>
      <xdr:spPr>
        <a:xfrm flipH="1" flipV="1">
          <a:off x="4462462" y="5164932"/>
          <a:ext cx="10837069" cy="2050255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2012156</xdr:colOff>
      <xdr:row>16</xdr:row>
      <xdr:rowOff>297656</xdr:rowOff>
    </xdr:from>
    <xdr:to>
      <xdr:col>15</xdr:col>
      <xdr:colOff>1012031</xdr:colOff>
      <xdr:row>28</xdr:row>
      <xdr:rowOff>119062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5D2691DD-58A8-4576-9E3B-B12251F23F0F}"/>
            </a:ext>
          </a:extLst>
        </xdr:cNvPr>
        <xdr:cNvCxnSpPr/>
      </xdr:nvCxnSpPr>
      <xdr:spPr>
        <a:xfrm flipH="1" flipV="1">
          <a:off x="4512469" y="5619750"/>
          <a:ext cx="10846593" cy="266700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1069181</xdr:colOff>
      <xdr:row>0</xdr:row>
      <xdr:rowOff>176212</xdr:rowOff>
    </xdr:from>
    <xdr:to>
      <xdr:col>20</xdr:col>
      <xdr:colOff>330994</xdr:colOff>
      <xdr:row>2</xdr:row>
      <xdr:rowOff>35717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76B0B181-8BD1-44AE-BD6E-E34C278C90A1}"/>
            </a:ext>
          </a:extLst>
        </xdr:cNvPr>
        <xdr:cNvSpPr/>
      </xdr:nvSpPr>
      <xdr:spPr>
        <a:xfrm>
          <a:off x="15416212" y="176212"/>
          <a:ext cx="5965032" cy="10739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LE FORMAT DE L'HEURE</a:t>
          </a:r>
          <a:r>
            <a:rPr lang="fr-FR" sz="1800" b="1" baseline="0"/>
            <a:t> NE FONCTIONNE PAS DANS LA VBA</a:t>
          </a:r>
        </a:p>
        <a:p>
          <a:pPr algn="l"/>
          <a:r>
            <a:rPr lang="fr-FR" sz="1800" b="1" baseline="0"/>
            <a:t>COMMENT REGLER CE PROBLEME?</a:t>
          </a:r>
          <a:endParaRPr lang="fr-FR" sz="1800" b="1"/>
        </a:p>
      </xdr:txBody>
    </xdr:sp>
    <xdr:clientData/>
  </xdr:twoCellAnchor>
  <xdr:twoCellAnchor>
    <xdr:from>
      <xdr:col>1</xdr:col>
      <xdr:colOff>1950243</xdr:colOff>
      <xdr:row>0</xdr:row>
      <xdr:rowOff>342900</xdr:rowOff>
    </xdr:from>
    <xdr:to>
      <xdr:col>15</xdr:col>
      <xdr:colOff>973931</xdr:colOff>
      <xdr:row>8</xdr:row>
      <xdr:rowOff>128588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A7FD46F3-17C5-4FDC-8EB5-FEAE3661ADC3}"/>
            </a:ext>
          </a:extLst>
        </xdr:cNvPr>
        <xdr:cNvCxnSpPr/>
      </xdr:nvCxnSpPr>
      <xdr:spPr>
        <a:xfrm flipH="1">
          <a:off x="4450556" y="342900"/>
          <a:ext cx="10870406" cy="2786063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119062</xdr:colOff>
      <xdr:row>14</xdr:row>
      <xdr:rowOff>273843</xdr:rowOff>
    </xdr:from>
    <xdr:to>
      <xdr:col>11</xdr:col>
      <xdr:colOff>190500</xdr:colOff>
      <xdr:row>16</xdr:row>
      <xdr:rowOff>95251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6DA673E6-D0B7-4150-9278-CA127ED5EF90}"/>
            </a:ext>
          </a:extLst>
        </xdr:cNvPr>
        <xdr:cNvSpPr/>
      </xdr:nvSpPr>
      <xdr:spPr>
        <a:xfrm>
          <a:off x="5572125" y="4833937"/>
          <a:ext cx="3869531" cy="583408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1426368</xdr:colOff>
      <xdr:row>15</xdr:row>
      <xdr:rowOff>23812</xdr:rowOff>
    </xdr:from>
    <xdr:to>
      <xdr:col>2</xdr:col>
      <xdr:colOff>747711</xdr:colOff>
      <xdr:row>15</xdr:row>
      <xdr:rowOff>345281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55E8A728-EFBD-498B-B18E-458222DD2BF3}"/>
            </a:ext>
          </a:extLst>
        </xdr:cNvPr>
        <xdr:cNvSpPr/>
      </xdr:nvSpPr>
      <xdr:spPr>
        <a:xfrm>
          <a:off x="1426368" y="4964906"/>
          <a:ext cx="3869531" cy="321469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1447799</xdr:colOff>
      <xdr:row>16</xdr:row>
      <xdr:rowOff>9524</xdr:rowOff>
    </xdr:from>
    <xdr:to>
      <xdr:col>2</xdr:col>
      <xdr:colOff>769142</xdr:colOff>
      <xdr:row>16</xdr:row>
      <xdr:rowOff>330993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4DB39D2A-E360-4517-8338-ABF1CD2779F4}"/>
            </a:ext>
          </a:extLst>
        </xdr:cNvPr>
        <xdr:cNvSpPr/>
      </xdr:nvSpPr>
      <xdr:spPr>
        <a:xfrm>
          <a:off x="1447799" y="5331618"/>
          <a:ext cx="3869531" cy="321469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FB8CFB-C6D4-473B-B34D-94AC5D3A77C0}" name="trace" displayName="trace" ref="A1:Q4" totalsRowShown="0" headerRowDxfId="31" dataDxfId="30" headerRowCellStyle="Accent1">
  <autoFilter ref="A1:Q4" xr:uid="{6CFB8CFB-C6D4-473B-B34D-94AC5D3A77C0}"/>
  <tableColumns count="17">
    <tableColumn id="4" xr3:uid="{A5EF48FA-9716-4F87-A835-F6004534BCA6}" name="ID" dataDxfId="29"/>
    <tableColumn id="1" xr3:uid="{4B832CB5-8571-422B-AEAE-C0223C8189D5}" name="DATE" dataDxfId="28"/>
    <tableColumn id="2" xr3:uid="{A3F6DAC2-C667-4573-B24C-ABD8E55CB2C7}" name="HEURE" dataDxfId="27"/>
    <tableColumn id="3" xr3:uid="{73133491-C05E-4560-BF34-9F35F7F2B16F}" name="EQUIPE" dataDxfId="26"/>
    <tableColumn id="16" xr3:uid="{0C4C649A-F2E2-4D04-9613-7D5E298757BB}" name="BOX" dataDxfId="25"/>
    <tableColumn id="5" xr3:uid="{0C95AB48-F5E4-4DB3-ACE6-D439125B663E}" name="SKU PCBA" dataDxfId="24"/>
    <tableColumn id="6" xr3:uid="{75A8D6FF-6DBE-4D1F-9583-D232AF3D6E28}" name="SKU PRODUIT" dataDxfId="23"/>
    <tableColumn id="7" xr3:uid="{C1D2A74C-A180-4685-B133-FA43DF7E9DCA}" name="SN PRODUIT" dataDxfId="22"/>
    <tableColumn id="8" xr3:uid="{14C83F89-68D5-4A52-B28D-A7100B398E2E}" name="SN PCBA" dataDxfId="21"/>
    <tableColumn id="9" xr3:uid="{B79BD17F-66E1-4098-A773-E68B3C5683B2}" name="ENTREE" dataDxfId="20"/>
    <tableColumn id="10" xr3:uid="{2BE127C2-6A5A-40FD-9130-D7A7EEFE8142}" name="HIPOT" dataDxfId="19"/>
    <tableColumn id="11" xr3:uid="{8B0A8FAA-EAE1-4075-B989-826600E6BF31}" name="FT" dataDxfId="18"/>
    <tableColumn id="12" xr3:uid="{22819628-D069-486B-9E45-E74DBCB16948}" name="MPT" dataDxfId="17"/>
    <tableColumn id="13" xr3:uid="{0A660307-D257-4301-AD4E-32441DE388EB}" name="DSP" dataDxfId="16"/>
    <tableColumn id="14" xr3:uid="{8E7FA5CE-84D4-4848-84CB-25F3FF7409A5}" name="EMBALLAGE" dataDxfId="15"/>
    <tableColumn id="15" xr3:uid="{1C5D9130-DF0C-4FE5-AD10-7F0E5D11D353}" name="SHIPPING" dataDxfId="14"/>
    <tableColumn id="17" xr3:uid="{231C4DE0-D2B3-47D0-B5D5-0B84B9E38244}" name="RESULT" dataDxfId="13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W34"/>
  <sheetViews>
    <sheetView showGridLines="0" zoomScale="80" zoomScaleNormal="80" workbookViewId="0">
      <selection activeCell="S8" sqref="S8"/>
    </sheetView>
  </sheetViews>
  <sheetFormatPr baseColWidth="10" defaultColWidth="11.42578125" defaultRowHeight="14.25" x14ac:dyDescent="0.2"/>
  <cols>
    <col min="1" max="1" width="37.5703125" style="14" customWidth="1"/>
    <col min="2" max="2" width="30.7109375" style="14" customWidth="1"/>
    <col min="3" max="3" width="13.5703125" style="14" customWidth="1"/>
    <col min="4" max="4" width="5.42578125" style="14" customWidth="1"/>
    <col min="5" max="5" width="6.7109375" style="14" customWidth="1"/>
    <col min="6" max="6" width="7.85546875" style="14" customWidth="1"/>
    <col min="7" max="7" width="6.7109375" style="14" customWidth="1"/>
    <col min="8" max="8" width="20.28515625" style="14" customWidth="1"/>
    <col min="9" max="9" width="3.140625" style="14" customWidth="1"/>
    <col min="10" max="10" width="3.42578125" style="14" customWidth="1"/>
    <col min="11" max="11" width="3.28515625" style="14" customWidth="1"/>
    <col min="12" max="12" width="18.85546875" style="14" customWidth="1"/>
    <col min="13" max="13" width="22.42578125" style="14" customWidth="1"/>
    <col min="14" max="14" width="18.5703125" style="14" customWidth="1"/>
    <col min="15" max="15" width="16.42578125" style="14" bestFit="1" customWidth="1"/>
    <col min="16" max="16" width="19.5703125" style="14" customWidth="1"/>
    <col min="17" max="18" width="11.42578125" style="14"/>
    <col min="19" max="19" width="42.85546875" style="14" bestFit="1" customWidth="1"/>
    <col min="20" max="20" width="15.140625" style="14" bestFit="1" customWidth="1"/>
    <col min="21" max="16384" width="11.42578125" style="14"/>
  </cols>
  <sheetData>
    <row r="1" spans="1:23" ht="81" customHeight="1" x14ac:dyDescent="0.2">
      <c r="A1" s="178"/>
      <c r="B1" s="179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1"/>
    </row>
    <row r="2" spans="1:23" ht="15" thickBot="1" x14ac:dyDescent="0.25">
      <c r="A2" s="43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44"/>
    </row>
    <row r="3" spans="1:23" ht="30" customHeight="1" thickBot="1" x14ac:dyDescent="0.3">
      <c r="A3" s="145" t="s">
        <v>0</v>
      </c>
      <c r="B3" s="146"/>
      <c r="C3" s="146"/>
      <c r="D3" s="31"/>
      <c r="E3" s="32"/>
      <c r="F3" s="20"/>
      <c r="G3" s="150" t="s">
        <v>3</v>
      </c>
      <c r="H3" s="151"/>
      <c r="I3" s="152"/>
      <c r="J3" s="20"/>
      <c r="K3" s="20"/>
      <c r="L3" s="153" t="s">
        <v>82</v>
      </c>
      <c r="N3" s="54">
        <f ca="1">TODAY()</f>
        <v>44721</v>
      </c>
      <c r="O3" s="55">
        <f ca="1">NOW()</f>
        <v>44721.896403472223</v>
      </c>
      <c r="P3" s="44"/>
      <c r="R3"/>
      <c r="S3"/>
      <c r="T3"/>
      <c r="U3"/>
      <c r="V3"/>
      <c r="W3"/>
    </row>
    <row r="4" spans="1:23" ht="15.75" thickBot="1" x14ac:dyDescent="0.3">
      <c r="A4" s="45"/>
      <c r="B4" s="18"/>
      <c r="C4" s="18"/>
      <c r="D4" s="107"/>
      <c r="E4" s="56"/>
      <c r="F4" s="20"/>
      <c r="G4" s="20"/>
      <c r="H4" s="20"/>
      <c r="I4" s="20"/>
      <c r="J4" s="20"/>
      <c r="K4" s="20"/>
      <c r="L4" s="154"/>
      <c r="N4" s="155" t="s">
        <v>1</v>
      </c>
      <c r="O4" s="157">
        <f ca="1">WEEKNUM(N3)</f>
        <v>24</v>
      </c>
      <c r="P4" s="44"/>
      <c r="R4"/>
      <c r="S4"/>
      <c r="T4"/>
      <c r="U4"/>
      <c r="V4"/>
      <c r="W4"/>
    </row>
    <row r="5" spans="1:23" ht="30" customHeight="1" thickBot="1" x14ac:dyDescent="0.3">
      <c r="A5" s="88" t="s">
        <v>2</v>
      </c>
      <c r="B5" s="89" t="str">
        <f ca="1">IF(B9="","",IF(ADMIN!E31&lt;B9&lt;ADMIN!E32,"APRES-MIDI",IF(ADMIN!E33&lt;B9&lt;ADMIN!E34,"MATIN","NUIT")))</f>
        <v>NUIT</v>
      </c>
      <c r="C5" s="19"/>
      <c r="D5" s="107"/>
      <c r="E5" s="56"/>
      <c r="F5" s="20"/>
      <c r="G5" s="20"/>
      <c r="H5" s="20"/>
      <c r="I5" s="20"/>
      <c r="J5" s="20"/>
      <c r="K5" s="20"/>
      <c r="L5" s="91">
        <f>ROWS(trace[])</f>
        <v>3</v>
      </c>
      <c r="N5" s="156"/>
      <c r="O5" s="158"/>
      <c r="P5" s="44"/>
      <c r="R5"/>
      <c r="S5" s="140"/>
      <c r="U5"/>
      <c r="V5"/>
      <c r="W5"/>
    </row>
    <row r="6" spans="1:23" ht="15.75" thickBot="1" x14ac:dyDescent="0.3">
      <c r="A6" s="46"/>
      <c r="B6" s="18"/>
      <c r="C6" s="27"/>
      <c r="D6" s="107"/>
      <c r="E6" s="56"/>
      <c r="F6" s="20"/>
      <c r="G6" s="20"/>
      <c r="H6" s="20"/>
      <c r="I6" s="20"/>
      <c r="J6" s="20"/>
      <c r="K6" s="20"/>
      <c r="L6" s="28"/>
      <c r="M6" s="28"/>
      <c r="N6" s="28"/>
      <c r="O6" s="28"/>
      <c r="P6" s="44"/>
      <c r="R6"/>
      <c r="S6"/>
      <c r="T6"/>
      <c r="U6"/>
      <c r="V6"/>
      <c r="W6"/>
    </row>
    <row r="7" spans="1:23" ht="33" thickBot="1" x14ac:dyDescent="0.3">
      <c r="A7" s="88" t="s">
        <v>4</v>
      </c>
      <c r="B7" s="90">
        <v>44663</v>
      </c>
      <c r="C7" s="19"/>
      <c r="D7" s="107"/>
      <c r="E7" s="56"/>
      <c r="F7" s="20"/>
      <c r="G7" s="20"/>
      <c r="H7" s="20" t="s">
        <v>29</v>
      </c>
      <c r="I7" s="20"/>
      <c r="J7" s="20"/>
      <c r="K7" s="20"/>
      <c r="L7" s="28"/>
      <c r="M7" s="28"/>
      <c r="O7" s="28"/>
      <c r="P7" s="44"/>
      <c r="R7"/>
      <c r="S7"/>
      <c r="T7"/>
      <c r="U7"/>
      <c r="V7"/>
      <c r="W7"/>
    </row>
    <row r="8" spans="1:23" ht="15.75" thickBot="1" x14ac:dyDescent="0.3">
      <c r="A8" s="46"/>
      <c r="B8" s="18"/>
      <c r="C8" s="27"/>
      <c r="D8" s="107"/>
      <c r="E8" s="56"/>
      <c r="F8" s="20"/>
      <c r="G8" s="20"/>
      <c r="H8" s="20"/>
      <c r="I8" s="20"/>
      <c r="J8" s="20"/>
      <c r="K8" s="28"/>
      <c r="P8" s="44"/>
      <c r="R8"/>
      <c r="S8"/>
      <c r="T8"/>
      <c r="U8"/>
      <c r="V8"/>
      <c r="W8"/>
    </row>
    <row r="9" spans="1:23" ht="15.75" thickBot="1" x14ac:dyDescent="0.3">
      <c r="A9" s="88" t="s">
        <v>5</v>
      </c>
      <c r="B9" s="143">
        <f ca="1">O3</f>
        <v>44721.896403472223</v>
      </c>
      <c r="C9" s="142"/>
      <c r="D9" s="107"/>
      <c r="E9" s="56"/>
      <c r="F9" s="20"/>
      <c r="G9" s="20"/>
      <c r="H9" s="20"/>
      <c r="I9" s="20"/>
      <c r="J9" s="20"/>
      <c r="K9" s="20"/>
      <c r="M9" s="163" t="s">
        <v>77</v>
      </c>
      <c r="N9" s="163"/>
      <c r="O9" s="163"/>
      <c r="P9" s="44"/>
      <c r="R9"/>
      <c r="S9"/>
      <c r="T9"/>
      <c r="U9"/>
      <c r="V9"/>
      <c r="W9"/>
    </row>
    <row r="10" spans="1:23" ht="15.75" thickBot="1" x14ac:dyDescent="0.3">
      <c r="A10" s="46"/>
      <c r="B10" s="18"/>
      <c r="C10" s="27"/>
      <c r="D10" s="107"/>
      <c r="E10" s="56"/>
      <c r="F10" s="20"/>
      <c r="G10" s="20"/>
      <c r="H10" s="20"/>
      <c r="I10" s="20"/>
      <c r="J10" s="20"/>
      <c r="K10" s="20"/>
      <c r="L10" s="28"/>
      <c r="M10" s="163"/>
      <c r="N10" s="163"/>
      <c r="O10" s="163"/>
      <c r="P10" s="44"/>
      <c r="R10"/>
      <c r="S10"/>
      <c r="T10"/>
      <c r="U10"/>
      <c r="V10"/>
      <c r="W10"/>
    </row>
    <row r="11" spans="1:23" ht="30" customHeight="1" thickBot="1" x14ac:dyDescent="0.3">
      <c r="A11" s="161" t="s">
        <v>0</v>
      </c>
      <c r="B11" s="162"/>
      <c r="C11" s="162"/>
      <c r="D11" s="108"/>
      <c r="E11" s="32"/>
      <c r="F11" s="20"/>
      <c r="G11" s="20"/>
      <c r="H11" s="20"/>
      <c r="I11" s="20"/>
      <c r="J11" s="20"/>
      <c r="K11" s="20"/>
      <c r="L11" s="28"/>
      <c r="M11" s="164" t="str">
        <f>IF(P27="VALIDER","VALIDER","ERREUR")</f>
        <v>ERREUR</v>
      </c>
      <c r="N11" s="164"/>
      <c r="O11" s="164"/>
      <c r="P11" s="47"/>
      <c r="Q11" s="29"/>
      <c r="R11"/>
      <c r="S11"/>
      <c r="T11"/>
      <c r="U11"/>
      <c r="V11"/>
      <c r="W11"/>
    </row>
    <row r="12" spans="1:23" ht="15.75" thickBot="1" x14ac:dyDescent="0.3">
      <c r="A12" s="45"/>
      <c r="B12" s="18"/>
      <c r="C12" s="18"/>
      <c r="D12" s="18"/>
      <c r="E12" s="111"/>
      <c r="F12" s="20"/>
      <c r="G12" s="20"/>
      <c r="H12" s="20"/>
      <c r="I12" s="28"/>
      <c r="J12" s="28"/>
      <c r="K12" s="28"/>
      <c r="L12" s="28"/>
      <c r="M12" s="164"/>
      <c r="N12" s="164"/>
      <c r="O12" s="164"/>
      <c r="P12" s="41"/>
      <c r="Q12" s="29"/>
      <c r="R12"/>
      <c r="S12"/>
      <c r="T12"/>
      <c r="U12"/>
      <c r="V12"/>
      <c r="W12"/>
    </row>
    <row r="13" spans="1:23" ht="30" customHeight="1" thickBot="1" x14ac:dyDescent="0.3">
      <c r="A13" s="117" t="s">
        <v>90</v>
      </c>
      <c r="B13" s="116" t="str">
        <f>IF(B16="","",_xlfn.CONCAT("S",B16))</f>
        <v>S3S2142X22347</v>
      </c>
      <c r="C13" s="53"/>
      <c r="D13" s="18"/>
      <c r="E13" s="112"/>
      <c r="F13" s="109"/>
      <c r="G13" s="109"/>
      <c r="H13" s="109"/>
      <c r="I13" s="109"/>
      <c r="J13" s="109"/>
      <c r="K13" s="110"/>
      <c r="L13" s="28"/>
      <c r="M13" s="164"/>
      <c r="N13" s="164"/>
      <c r="O13" s="164"/>
      <c r="P13" s="41"/>
      <c r="Q13" s="29"/>
      <c r="R13"/>
      <c r="S13"/>
      <c r="T13"/>
      <c r="U13"/>
      <c r="V13"/>
      <c r="W13"/>
    </row>
    <row r="14" spans="1:23" ht="15" customHeight="1" thickBot="1" x14ac:dyDescent="0.3">
      <c r="A14" s="95" t="str">
        <f>IF(SN_PRODUIT="","",_xlfn.CONCAT("S",SN_PRODUIT))</f>
        <v>S3S2142X22347</v>
      </c>
      <c r="B14" s="33"/>
      <c r="C14" s="33"/>
      <c r="D14" s="165"/>
      <c r="E14" s="165"/>
      <c r="F14" s="165"/>
      <c r="G14" s="165"/>
      <c r="H14" s="165"/>
      <c r="I14" s="165"/>
      <c r="J14" s="165"/>
      <c r="K14" s="166"/>
      <c r="L14" s="28"/>
      <c r="M14" s="164"/>
      <c r="N14" s="164"/>
      <c r="O14" s="164"/>
      <c r="P14" s="41"/>
      <c r="Q14" s="29"/>
      <c r="R14"/>
      <c r="S14"/>
      <c r="T14"/>
      <c r="U14"/>
      <c r="V14"/>
      <c r="W14"/>
    </row>
    <row r="15" spans="1:23" ht="30" customHeight="1" thickBot="1" x14ac:dyDescent="0.3">
      <c r="A15" s="86" t="s">
        <v>123</v>
      </c>
      <c r="B15" s="113" t="s">
        <v>42</v>
      </c>
      <c r="C15" s="18" t="e">
        <f>IF(model="","",VLOOKUP($F$16,#REF!,5,0))</f>
        <v>#REF!</v>
      </c>
      <c r="D15" s="30"/>
      <c r="E15" s="19"/>
      <c r="F15" s="19"/>
      <c r="G15" t="e">
        <f>VLOOKUP($F$16,#REF!,6,0)</f>
        <v>#REF!</v>
      </c>
      <c r="H15" s="19"/>
      <c r="I15" s="19"/>
      <c r="J15" s="19"/>
      <c r="K15" s="44"/>
      <c r="L15" s="28"/>
      <c r="M15" s="164"/>
      <c r="N15" s="164"/>
      <c r="O15" s="164"/>
      <c r="P15" s="41"/>
      <c r="Q15" s="29"/>
      <c r="R15"/>
      <c r="S15"/>
      <c r="W15"/>
    </row>
    <row r="16" spans="1:23" ht="30" customHeight="1" thickBot="1" x14ac:dyDescent="0.3">
      <c r="A16" s="85" t="s">
        <v>124</v>
      </c>
      <c r="B16" s="118" t="s">
        <v>84</v>
      </c>
      <c r="C16" s="106" t="str">
        <f>IF(LEN(SN_PRODUIT)&gt;12,"ERREUR",IF(LEN(SN_PRODUIT)&lt;12,"ERREUR",""))</f>
        <v/>
      </c>
      <c r="D16" s="19"/>
      <c r="E16" s="114" t="s">
        <v>89</v>
      </c>
      <c r="F16" s="159" t="str">
        <f>SN_PCBA&amp;SN_PRODUIT</f>
        <v>307361AB433381553S2142X22347</v>
      </c>
      <c r="G16" s="159"/>
      <c r="H16" s="159"/>
      <c r="I16" s="160"/>
      <c r="J16" s="19"/>
      <c r="K16" s="48"/>
      <c r="L16" s="28"/>
      <c r="M16" s="164"/>
      <c r="N16" s="164"/>
      <c r="O16" s="164"/>
      <c r="P16" s="41"/>
      <c r="Q16" s="29"/>
      <c r="R16"/>
      <c r="S16"/>
      <c r="T16"/>
      <c r="U16"/>
      <c r="V16"/>
      <c r="W16"/>
    </row>
    <row r="17" spans="1:23" ht="30" customHeight="1" thickBot="1" x14ac:dyDescent="0.3">
      <c r="A17" s="87" t="s">
        <v>125</v>
      </c>
      <c r="B17" s="119" t="s">
        <v>83</v>
      </c>
      <c r="C17" s="106" t="str">
        <f>IF(LEN(SN_PCBA)&gt;16,"ERREUR",IF(LEN(SN_PCBA)&lt;16,"ERREUR",""))</f>
        <v/>
      </c>
      <c r="D17" s="28"/>
      <c r="E17" s="147" t="s">
        <v>122</v>
      </c>
      <c r="F17" s="148"/>
      <c r="G17" s="149"/>
      <c r="H17" s="167" t="str">
        <f>H21</f>
        <v>0P7361AB4-MP6</v>
      </c>
      <c r="I17" s="168"/>
      <c r="J17" s="28"/>
      <c r="K17" s="44"/>
      <c r="L17" s="28"/>
      <c r="M17" s="164"/>
      <c r="N17" s="164"/>
      <c r="O17" s="164"/>
      <c r="P17" s="41"/>
      <c r="Q17" s="29"/>
      <c r="R17"/>
      <c r="S17"/>
      <c r="T17"/>
      <c r="U17"/>
      <c r="V17"/>
      <c r="W17"/>
    </row>
    <row r="18" spans="1:23" s="29" customFormat="1" ht="15.75" customHeight="1" thickBot="1" x14ac:dyDescent="0.3">
      <c r="A18" s="49"/>
      <c r="B18" s="42"/>
      <c r="C18" s="50"/>
      <c r="D18" s="50"/>
      <c r="E18" s="50"/>
      <c r="F18" s="51"/>
      <c r="G18" s="34"/>
      <c r="H18" s="34"/>
      <c r="I18" s="34"/>
      <c r="J18" s="34"/>
      <c r="K18" s="52"/>
      <c r="L18" s="83"/>
      <c r="M18" s="82"/>
      <c r="N18" s="82"/>
      <c r="O18" s="82"/>
      <c r="P18" s="84"/>
      <c r="R18"/>
      <c r="S18"/>
      <c r="T18"/>
      <c r="U18"/>
      <c r="V18"/>
      <c r="W18"/>
    </row>
    <row r="19" spans="1:23" s="29" customFormat="1" ht="15.75" customHeight="1" x14ac:dyDescent="0.2">
      <c r="A19" s="96"/>
      <c r="B19" s="97"/>
      <c r="C19" s="98"/>
      <c r="D19" s="98"/>
      <c r="N19" s="39"/>
      <c r="O19" s="39"/>
      <c r="P19" s="41"/>
    </row>
    <row r="20" spans="1:23" s="29" customFormat="1" ht="15" customHeight="1" x14ac:dyDescent="0.25">
      <c r="A20" s="144" t="s">
        <v>81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15"/>
      <c r="M20" s="75"/>
      <c r="N20" s="75" t="s">
        <v>106</v>
      </c>
      <c r="O20" s="120" t="e">
        <f>COUNTIF(#REF!,Accueil!F16)=1</f>
        <v>#REF!</v>
      </c>
      <c r="P20" s="121" t="e">
        <f>IF(O20=O21=O25=FALSE,"VALIDER","ERREUR")</f>
        <v>#REF!</v>
      </c>
    </row>
    <row r="21" spans="1:23" s="29" customFormat="1" ht="30" customHeight="1" x14ac:dyDescent="0.25">
      <c r="A21" s="100" t="str">
        <f>MID(B17,3,7)</f>
        <v>7361AB4</v>
      </c>
      <c r="B21" s="99"/>
      <c r="D21" s="100" t="str">
        <f>CONCATENATE("0P",A21,"-MP6")</f>
        <v>0P7361AB4-MP6</v>
      </c>
      <c r="E21" s="101" t="str">
        <f>UPPER(D21)</f>
        <v>0P7361AB4-MP6</v>
      </c>
      <c r="F21" s="97"/>
      <c r="G21" s="97"/>
      <c r="H21" s="104" t="str">
        <f>E21</f>
        <v>0P7361AB4-MP6</v>
      </c>
      <c r="I21" s="103"/>
      <c r="J21" s="97"/>
      <c r="K21" s="97"/>
      <c r="L21" s="105" t="s">
        <v>88</v>
      </c>
      <c r="M21" s="75"/>
      <c r="N21" s="75" t="s">
        <v>107</v>
      </c>
      <c r="O21" s="122" t="e">
        <f>COUNTIF(#REF!,SN_PRODUIT)=1</f>
        <v>#REF!</v>
      </c>
      <c r="P21" s="121" t="e">
        <f>IF(O21=FALSE,"VALIDER","ERREUR")</f>
        <v>#REF!</v>
      </c>
    </row>
    <row r="22" spans="1:23" s="29" customFormat="1" ht="15" x14ac:dyDescent="0.25">
      <c r="A22" s="97" t="e" cm="1">
        <f t="array" ref="A22">_xlfn.XLOOKUP(board,ADMIN!A17:B26,ADMIN!B17:B26,"erreur",1)</f>
        <v>#VALUE!</v>
      </c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75"/>
      <c r="M22" s="75"/>
      <c r="N22" s="75" t="s">
        <v>108</v>
      </c>
      <c r="O22" s="122" t="e">
        <f>COUNTIF(#REF!,SN_PRODUIT)=1</f>
        <v>#REF!</v>
      </c>
      <c r="P22" s="121" t="e">
        <f>IF(O22=N28=O23="FAUX","VALIDER","ERREUR")</f>
        <v>#REF!</v>
      </c>
    </row>
    <row r="23" spans="1:23" ht="30" customHeight="1" x14ac:dyDescent="0.25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77"/>
      <c r="M23" s="77"/>
      <c r="N23" s="77" t="s">
        <v>109</v>
      </c>
      <c r="O23" s="123" t="str">
        <f>IF(C16="","VRAI","FAUX")</f>
        <v>VRAI</v>
      </c>
      <c r="P23" s="121" t="str">
        <f>IF(O23=TRUE,"VALIDER","ERREUR")</f>
        <v>ERREUR</v>
      </c>
    </row>
    <row r="24" spans="1:23" ht="15" x14ac:dyDescent="0.25">
      <c r="D24" s="97"/>
      <c r="E24" s="97"/>
      <c r="F24" s="97"/>
      <c r="G24" s="97"/>
      <c r="H24" s="97"/>
      <c r="I24" s="97"/>
      <c r="J24" s="97"/>
      <c r="K24" s="97"/>
      <c r="L24" s="77"/>
      <c r="M24" s="77"/>
      <c r="N24" s="77" t="s">
        <v>110</v>
      </c>
      <c r="O24" s="123" t="str">
        <f>IF(C17="","VRAI","FAUX")</f>
        <v>VRAI</v>
      </c>
      <c r="P24" s="121" t="str">
        <f>IF(O24=TRUE,"VALIDER","ERREUR")</f>
        <v>ERREUR</v>
      </c>
      <c r="Q24" s="29"/>
      <c r="R24" s="29"/>
    </row>
    <row r="25" spans="1:23" ht="15" x14ac:dyDescent="0.25">
      <c r="A25" s="100"/>
      <c r="B25" s="97"/>
      <c r="D25" s="97"/>
      <c r="E25" s="97"/>
      <c r="F25" s="97"/>
      <c r="G25" s="97"/>
      <c r="H25" s="97"/>
      <c r="I25" s="97"/>
      <c r="J25" s="97"/>
      <c r="K25" s="97"/>
      <c r="L25" s="77"/>
      <c r="M25" s="77"/>
      <c r="N25" s="77" t="s">
        <v>112</v>
      </c>
      <c r="O25" s="120" t="e">
        <f>COUNTIF(#REF!,SN_PCBA)=1</f>
        <v>#REF!</v>
      </c>
      <c r="P25" s="121" t="e">
        <f>IF(O20=O21=O22=FALSE,"VALIDER","ERREUR")&amp;IF(O23=O24=TRUE,"VALIDER","ERREUR")</f>
        <v>#REF!</v>
      </c>
      <c r="Q25"/>
      <c r="R25" s="29"/>
    </row>
    <row r="26" spans="1:23" x14ac:dyDescent="0.2">
      <c r="A26" s="102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79"/>
      <c r="M26" s="75"/>
      <c r="N26" s="75" t="s">
        <v>111</v>
      </c>
      <c r="O26" s="14" t="str">
        <f>IF(model=SN_PRODUIT=SN_PCBA="","FAUX","VRAI")</f>
        <v>VRAI</v>
      </c>
      <c r="P26" s="76" t="str">
        <f>IF(O26="VRAI","VALIDER","ERREUR")</f>
        <v>VALIDER</v>
      </c>
    </row>
    <row r="27" spans="1:23" x14ac:dyDescent="0.2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75"/>
      <c r="M27" s="75"/>
      <c r="N27" s="14" t="s">
        <v>113</v>
      </c>
      <c r="O27" s="75"/>
      <c r="P27" s="75" t="str">
        <f>IFERROR(IF(O20=O21=O22=FALSE,"","ERREUR")&amp;IF(O23=O24=TRUE,"","ERREUR"),"PAS DE DONNEES")&amp;IF(O26=TRUE,"","ERREUR")</f>
        <v>PAS DE DONNEESERREUR</v>
      </c>
    </row>
    <row r="28" spans="1:23" x14ac:dyDescent="0.2">
      <c r="A28" s="96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77"/>
      <c r="M28" s="77"/>
      <c r="N28" s="77" t="s">
        <v>105</v>
      </c>
      <c r="O28" s="77"/>
      <c r="P28" s="78"/>
    </row>
    <row r="29" spans="1:23" x14ac:dyDescent="0.2">
      <c r="A29" s="40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77"/>
      <c r="M29" s="77"/>
      <c r="N29" s="77"/>
      <c r="O29" s="77"/>
      <c r="P29" s="78"/>
    </row>
    <row r="30" spans="1:23" x14ac:dyDescent="0.2">
      <c r="A30" s="40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77"/>
      <c r="M30" s="77"/>
      <c r="N30" s="77" t="s">
        <v>114</v>
      </c>
      <c r="O30" s="77"/>
      <c r="P30" s="78"/>
    </row>
    <row r="31" spans="1:23" x14ac:dyDescent="0.2">
      <c r="A31" s="40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77"/>
      <c r="M31" s="77"/>
      <c r="N31" s="77" t="s">
        <v>115</v>
      </c>
      <c r="O31" s="77"/>
      <c r="P31" s="78"/>
    </row>
    <row r="32" spans="1:23" x14ac:dyDescent="0.2">
      <c r="A32" s="40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77"/>
      <c r="M32" s="77"/>
      <c r="N32" s="77"/>
      <c r="O32" s="77"/>
      <c r="P32" s="78"/>
    </row>
    <row r="33" spans="1:16" ht="15" thickBot="1" x14ac:dyDescent="0.25">
      <c r="A33" s="49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80"/>
      <c r="M33" s="80"/>
      <c r="N33" s="77"/>
      <c r="O33" s="80"/>
      <c r="P33" s="81"/>
    </row>
    <row r="34" spans="1:16" ht="15" thickBot="1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N34" s="80"/>
    </row>
  </sheetData>
  <sheetProtection selectLockedCells="1"/>
  <mergeCells count="15">
    <mergeCell ref="A20:K20"/>
    <mergeCell ref="A1:B1"/>
    <mergeCell ref="A3:C3"/>
    <mergeCell ref="C1:O1"/>
    <mergeCell ref="E17:G17"/>
    <mergeCell ref="G3:I3"/>
    <mergeCell ref="L3:L4"/>
    <mergeCell ref="N4:N5"/>
    <mergeCell ref="O4:O5"/>
    <mergeCell ref="F16:I16"/>
    <mergeCell ref="A11:C11"/>
    <mergeCell ref="M9:O10"/>
    <mergeCell ref="M11:O17"/>
    <mergeCell ref="D14:K14"/>
    <mergeCell ref="H17:I17"/>
  </mergeCells>
  <conditionalFormatting sqref="D5:D11 D15:D16 J15:J16 E15:I15 C5:C8 C10 S5">
    <cfRule type="cellIs" dxfId="12" priority="21" operator="equal">
      <formula>"y"</formula>
    </cfRule>
    <cfRule type="cellIs" dxfId="11" priority="22" operator="equal">
      <formula>"x"</formula>
    </cfRule>
  </conditionalFormatting>
  <conditionalFormatting sqref="B16">
    <cfRule type="duplicateValues" dxfId="10" priority="20"/>
  </conditionalFormatting>
  <conditionalFormatting sqref="B17">
    <cfRule type="duplicateValues" dxfId="9" priority="16"/>
  </conditionalFormatting>
  <conditionalFormatting sqref="B15">
    <cfRule type="duplicateValues" dxfId="8" priority="13"/>
  </conditionalFormatting>
  <conditionalFormatting sqref="M11">
    <cfRule type="containsText" dxfId="7" priority="5" operator="containsText" text="ERREUR VEUILLEZ VERIFIER">
      <formula>NOT(ISERROR(SEARCH("ERREUR VEUILLEZ VERIFIER",M11)))</formula>
    </cfRule>
    <cfRule type="containsText" dxfId="6" priority="6" operator="containsText" text="valider la saisie">
      <formula>NOT(ISERROR(SEARCH("valider la saisie",M11)))</formula>
    </cfRule>
  </conditionalFormatting>
  <conditionalFormatting sqref="C16:C17">
    <cfRule type="containsText" dxfId="5" priority="2" operator="containsText" text="ERREUR">
      <formula>NOT(ISERROR(SEARCH("ERREUR",C16)))</formula>
    </cfRule>
  </conditionalFormatting>
  <conditionalFormatting sqref="A13">
    <cfRule type="containsText" dxfId="4" priority="1" operator="containsText" text="OK">
      <formula>NOT(ISERROR(SEARCH("OK",A13)))</formula>
    </cfRule>
  </conditionalFormatting>
  <dataValidations xWindow="407" yWindow="656" count="6">
    <dataValidation type="date" errorTitle="Erreur" error="Ce champs doit être rempli." promptTitle="Saisir la date" prompt="Merci de saisir la date" sqref="B7" xr:uid="{00000000-0002-0000-0100-000000000000}">
      <formula1>44531</formula1>
      <formula2>44926</formula2>
    </dataValidation>
    <dataValidation errorTitle="Erreur" error="Le champs ne peut être vide" promptTitle="Information" prompt="Merci de remplir l'heure de votre prise de poste au format :_x000a_00:00" sqref="B9" xr:uid="{00000000-0002-0000-0100-000001000000}"/>
    <dataValidation errorTitle="Erreur" error="Le champs ne peut être vide." promptTitle="Information" prompt="Veuillez renseigner ou zipper les informations produit" sqref="H17" xr:uid="{00000000-0002-0000-0100-000002000000}"/>
    <dataValidation promptTitle="Choisir plage horaire " prompt="Choisir dans la liste la plage horaire." sqref="B5" xr:uid="{F638BED1-C8C0-4BEE-BAB7-49015F68FA87}"/>
    <dataValidation type="textLength" operator="equal" showInputMessage="1" showErrorMessage="1" errorTitle="ERREUR DOUBLON PRODUIT" error="LE NUMERO DE SERIE EXISTE DEJA, IMPOSSIBLE DE VALIDER LA SAISIE. VEUILLEZ SIGNALER LE PRODUIT COMME NON CONFORME." promptTitle="Information" prompt="Veuillez renseigner ou zipper les informations produit" sqref="B17" xr:uid="{00000000-0002-0000-0100-000004000000}">
      <formula1>16</formula1>
    </dataValidation>
    <dataValidation type="textLength" operator="equal" showInputMessage="1" showErrorMessage="1" errorTitle="ERREUR DOUBLON PRODUIT" error="LE NUMERO DE SERIE EXISTE DEJA, IMPOSSIBLE DE VALIDER LA SAISIE. VEUILLEZ SIGNALER LE PRODUIT COMME NON CONFORME." promptTitle="Information" prompt="Veuillez renseigner ou zipper les informations produit" sqref="B16" xr:uid="{39BA9AFD-FD50-4D5B-B657-9628D5D0695F}">
      <formula1>12</formula1>
    </dataValidation>
  </dataValidations>
  <pageMargins left="0.7" right="0.7" top="0.75" bottom="0.75" header="0.3" footer="0.3"/>
  <pageSetup paperSize="9" orientation="portrait" r:id="rId1"/>
  <headerFooter>
    <oddFooter>&amp;C&amp;1#&amp;"Arial"&amp;6&amp;K626469Internal</oddFooter>
  </headerFooter>
  <drawing r:id="rId2"/>
  <legacyDrawing r:id="rId3"/>
  <controls>
    <mc:AlternateContent xmlns:mc="http://schemas.openxmlformats.org/markup-compatibility/2006">
      <mc:Choice Requires="x14">
        <control shapeId="2072" r:id="rId4" name="input_button">
          <controlPr defaultSize="0" autoLine="0" r:id="rId5">
            <anchor moveWithCells="1">
              <from>
                <xdr:col>6</xdr:col>
                <xdr:colOff>66675</xdr:colOff>
                <xdr:row>4</xdr:row>
                <xdr:rowOff>180975</xdr:rowOff>
              </from>
              <to>
                <xdr:col>9</xdr:col>
                <xdr:colOff>95250</xdr:colOff>
                <xdr:row>6</xdr:row>
                <xdr:rowOff>180975</xdr:rowOff>
              </to>
            </anchor>
          </controlPr>
        </control>
      </mc:Choice>
      <mc:Fallback>
        <control shapeId="2072" r:id="rId4" name="input_button"/>
      </mc:Fallback>
    </mc:AlternateContent>
    <mc:AlternateContent xmlns:mc="http://schemas.openxmlformats.org/markup-compatibility/2006">
      <mc:Choice Requires="x14">
        <control shapeId="2056" r:id="rId6" name="Valider_button">
          <controlPr defaultSize="0" autoLine="0" r:id="rId7">
            <anchor moveWithCells="1">
              <from>
                <xdr:col>6</xdr:col>
                <xdr:colOff>66675</xdr:colOff>
                <xdr:row>9</xdr:row>
                <xdr:rowOff>38100</xdr:rowOff>
              </from>
              <to>
                <xdr:col>9</xdr:col>
                <xdr:colOff>95250</xdr:colOff>
                <xdr:row>11</xdr:row>
                <xdr:rowOff>66675</xdr:rowOff>
              </to>
            </anchor>
          </controlPr>
        </control>
      </mc:Choice>
      <mc:Fallback>
        <control shapeId="2056" r:id="rId6" name="Valider_button"/>
      </mc:Fallback>
    </mc:AlternateContent>
    <mc:AlternateContent xmlns:mc="http://schemas.openxmlformats.org/markup-compatibility/2006">
      <mc:Choice Requires="x14">
        <control shapeId="2064" r:id="rId8" name="Erase_input">
          <controlPr defaultSize="0" autoLine="0" r:id="rId9">
            <anchor moveWithCells="1">
              <from>
                <xdr:col>6</xdr:col>
                <xdr:colOff>66675</xdr:colOff>
                <xdr:row>6</xdr:row>
                <xdr:rowOff>276225</xdr:rowOff>
              </from>
              <to>
                <xdr:col>9</xdr:col>
                <xdr:colOff>95250</xdr:colOff>
                <xdr:row>9</xdr:row>
                <xdr:rowOff>38100</xdr:rowOff>
              </to>
            </anchor>
          </controlPr>
        </control>
      </mc:Choice>
      <mc:Fallback>
        <control shapeId="2064" r:id="rId8" name="Erase_input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F759CC50-39AF-4607-B7DE-C7E058CE6A9B}">
            <xm:f>NOT(ISERROR(SEARCH("VALIDER",M11)))</xm:f>
            <xm:f>"VALIDER"</xm:f>
            <x14:dxf>
              <font>
                <color rgb="FF00E600"/>
              </font>
              <fill>
                <patternFill>
                  <bgColor rgb="FF006C31"/>
                </patternFill>
              </fill>
            </x14:dxf>
          </x14:cfRule>
          <x14:cfRule type="containsText" priority="27" operator="containsText" id="{72EF8F1B-CB85-4E19-8B82-1DA3C93B5467}">
            <xm:f>NOT(ISERROR(SEARCH("ERREUR",M11)))</xm:f>
            <xm:f>"ERREUR"</xm:f>
            <x14:dxf>
              <font>
                <color rgb="FFFF0000"/>
              </font>
              <fill>
                <patternFill>
                  <bgColor rgb="FF860000"/>
                </patternFill>
              </fill>
            </x14:dxf>
          </x14:cfRule>
          <xm:sqref>M11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407" yWindow="656" count="2">
        <x14:dataValidation type="list" operator="equal" showInputMessage="1" showErrorMessage="1" errorTitle="Erreur" error="Le champs ne peut être vide." promptTitle="Information" prompt="Veuillez renseigner ou zipper les informations produit" xr:uid="{99E7D536-4D0E-4BF9-8B93-A47225CABE41}">
          <x14:formula1>
            <xm:f>ADMIN!$R$5:$R$13</xm:f>
          </x14:formula1>
          <xm:sqref>B15</xm:sqref>
        </x14:dataValidation>
        <x14:dataValidation type="custom" allowBlank="1" showInputMessage="1" showErrorMessage="1" xr:uid="{54DF14DD-DE94-488B-A1A5-32DFDD9DD240}">
          <x14:formula1>
            <xm:f>COUNTIF(Suivi!$A:$A,F16)=1</xm:f>
          </x14:formula1>
          <xm:sqref>F16:I16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14E76-375F-427B-8F84-1119B7D6F47D}">
  <sheetPr codeName="Feuil2"/>
  <dimension ref="A1:R4"/>
  <sheetViews>
    <sheetView showGridLines="0" tabSelected="1" workbookViewId="0">
      <selection activeCell="C29" sqref="C29"/>
    </sheetView>
  </sheetViews>
  <sheetFormatPr baseColWidth="10" defaultRowHeight="15" x14ac:dyDescent="0.25"/>
  <cols>
    <col min="1" max="1" width="30.140625" style="127" bestFit="1" customWidth="1"/>
    <col min="2" max="2" width="10.7109375" style="125" bestFit="1" customWidth="1"/>
    <col min="3" max="3" width="42.140625" style="126" customWidth="1"/>
    <col min="4" max="4" width="11.5703125" style="124" bestFit="1" customWidth="1"/>
    <col min="5" max="5" width="14.140625" style="124" bestFit="1" customWidth="1"/>
    <col min="6" max="6" width="15.28515625" style="124" bestFit="1" customWidth="1"/>
    <col min="7" max="7" width="16.7109375" style="124" bestFit="1" customWidth="1"/>
    <col min="8" max="8" width="15.85546875" style="124" customWidth="1"/>
    <col min="9" max="9" width="17.7109375" style="124" bestFit="1" customWidth="1"/>
    <col min="10" max="10" width="11.42578125" style="128"/>
    <col min="11" max="15" width="11.42578125" style="124"/>
    <col min="16" max="16" width="13.140625" style="124" customWidth="1"/>
    <col min="17" max="17" width="11.42578125" style="124"/>
  </cols>
  <sheetData>
    <row r="1" spans="1:18" x14ac:dyDescent="0.25">
      <c r="A1" s="184" t="s">
        <v>89</v>
      </c>
      <c r="B1" s="129" t="s">
        <v>93</v>
      </c>
      <c r="C1" s="130" t="s">
        <v>92</v>
      </c>
      <c r="D1" s="131" t="s">
        <v>91</v>
      </c>
      <c r="E1" s="131" t="s">
        <v>104</v>
      </c>
      <c r="F1" s="132" t="s">
        <v>116</v>
      </c>
      <c r="G1" s="133" t="s">
        <v>101</v>
      </c>
      <c r="H1" s="183" t="s">
        <v>102</v>
      </c>
      <c r="I1" s="182" t="s">
        <v>103</v>
      </c>
      <c r="J1" s="134" t="s">
        <v>94</v>
      </c>
      <c r="K1" s="131" t="s">
        <v>95</v>
      </c>
      <c r="L1" s="131" t="s">
        <v>96</v>
      </c>
      <c r="M1" s="131" t="s">
        <v>97</v>
      </c>
      <c r="N1" s="131" t="s">
        <v>98</v>
      </c>
      <c r="O1" s="131" t="s">
        <v>99</v>
      </c>
      <c r="P1" s="131" t="s">
        <v>100</v>
      </c>
      <c r="Q1" s="131" t="s">
        <v>117</v>
      </c>
    </row>
    <row r="2" spans="1:18" x14ac:dyDescent="0.25">
      <c r="A2" s="135"/>
      <c r="B2" s="136"/>
      <c r="C2" s="137"/>
      <c r="D2" s="138"/>
      <c r="E2" s="138"/>
      <c r="F2" s="138"/>
      <c r="G2" s="138"/>
      <c r="H2" s="138"/>
      <c r="I2" s="138"/>
      <c r="J2" s="135"/>
      <c r="K2" s="139"/>
      <c r="L2" s="139"/>
      <c r="M2" s="139"/>
      <c r="N2" s="139"/>
      <c r="O2" s="139"/>
      <c r="P2" s="139"/>
      <c r="Q2" s="139"/>
    </row>
    <row r="3" spans="1:18" x14ac:dyDescent="0.25">
      <c r="A3" s="135" t="s">
        <v>120</v>
      </c>
      <c r="B3" s="136">
        <v>44663</v>
      </c>
      <c r="C3" s="141">
        <v>447218837494213</v>
      </c>
      <c r="D3" s="138" t="s">
        <v>85</v>
      </c>
      <c r="E3" s="138" t="s">
        <v>118</v>
      </c>
      <c r="F3" s="138" t="s">
        <v>119</v>
      </c>
      <c r="G3" s="138" t="s">
        <v>42</v>
      </c>
      <c r="H3" s="138" t="s">
        <v>84</v>
      </c>
      <c r="I3" s="138" t="s">
        <v>83</v>
      </c>
      <c r="J3" s="135" t="s">
        <v>114</v>
      </c>
      <c r="K3" s="139"/>
      <c r="L3" s="139"/>
      <c r="M3" s="139"/>
      <c r="N3" s="139"/>
      <c r="O3" s="139"/>
      <c r="P3" s="139"/>
      <c r="Q3" s="139"/>
      <c r="R3">
        <v>1</v>
      </c>
    </row>
    <row r="4" spans="1:18" x14ac:dyDescent="0.25">
      <c r="A4" s="135" t="s">
        <v>120</v>
      </c>
      <c r="B4" s="136">
        <v>44663</v>
      </c>
      <c r="C4" s="141" t="s">
        <v>121</v>
      </c>
      <c r="D4" s="138" t="s">
        <v>85</v>
      </c>
      <c r="E4" s="138" t="s">
        <v>118</v>
      </c>
      <c r="F4" s="138" t="s">
        <v>119</v>
      </c>
      <c r="G4" s="138" t="s">
        <v>42</v>
      </c>
      <c r="H4" s="138" t="s">
        <v>84</v>
      </c>
      <c r="I4" s="138" t="s">
        <v>83</v>
      </c>
      <c r="J4" s="135" t="s">
        <v>114</v>
      </c>
      <c r="K4" s="139"/>
      <c r="L4" s="139"/>
      <c r="M4" s="139"/>
      <c r="N4" s="139"/>
      <c r="O4" s="139"/>
      <c r="P4" s="139"/>
      <c r="Q4" s="139"/>
      <c r="R4">
        <v>1</v>
      </c>
    </row>
  </sheetData>
  <conditionalFormatting sqref="H1:I1">
    <cfRule type="duplicateValues" dxfId="1" priority="1472"/>
  </conditionalFormatting>
  <conditionalFormatting sqref="J1:J1048576">
    <cfRule type="containsText" dxfId="0" priority="1" operator="containsText" text="PASS">
      <formula>NOT(ISERROR(SEARCH("PASS",J1)))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1"/>
  </sheetPr>
  <dimension ref="A2:Y53"/>
  <sheetViews>
    <sheetView showGridLines="0" workbookViewId="0">
      <selection activeCell="D14" sqref="D14"/>
    </sheetView>
  </sheetViews>
  <sheetFormatPr baseColWidth="10" defaultColWidth="11.42578125" defaultRowHeight="15" x14ac:dyDescent="0.25"/>
  <cols>
    <col min="1" max="1" width="19.85546875" customWidth="1"/>
    <col min="2" max="2" width="19.28515625" customWidth="1"/>
    <col min="3" max="3" width="15.7109375" customWidth="1"/>
    <col min="5" max="5" width="10.42578125" customWidth="1"/>
    <col min="10" max="10" width="2.7109375" style="13" customWidth="1"/>
    <col min="11" max="11" width="6.5703125" customWidth="1"/>
    <col min="12" max="12" width="15.7109375" bestFit="1" customWidth="1"/>
    <col min="13" max="13" width="15" customWidth="1"/>
  </cols>
  <sheetData>
    <row r="2" spans="1:19" ht="15.75" thickBot="1" x14ac:dyDescent="0.3">
      <c r="A2" s="16" t="s">
        <v>75</v>
      </c>
      <c r="L2" s="175" t="s">
        <v>7</v>
      </c>
      <c r="M2" s="175"/>
      <c r="N2" s="175"/>
      <c r="O2" s="175"/>
      <c r="P2" s="175"/>
      <c r="Q2" s="175"/>
      <c r="R2" s="175"/>
      <c r="S2" s="175"/>
    </row>
    <row r="3" spans="1:19" ht="15.75" thickBot="1" x14ac:dyDescent="0.3">
      <c r="A3" s="37" t="s">
        <v>10</v>
      </c>
      <c r="B3" s="38" t="s">
        <v>8</v>
      </c>
      <c r="C3" s="38" t="s">
        <v>9</v>
      </c>
      <c r="D3" s="37" t="s">
        <v>6</v>
      </c>
      <c r="E3" s="37" t="s">
        <v>79</v>
      </c>
    </row>
    <row r="4" spans="1:19" ht="15.75" thickBot="1" x14ac:dyDescent="0.3">
      <c r="A4" s="35" t="s">
        <v>16</v>
      </c>
      <c r="B4" s="35" t="s">
        <v>14</v>
      </c>
      <c r="C4" s="35" t="s">
        <v>15</v>
      </c>
      <c r="D4" s="36" t="s">
        <v>80</v>
      </c>
      <c r="E4" s="36" t="s">
        <v>78</v>
      </c>
      <c r="F4" s="17"/>
      <c r="L4" s="173" t="s">
        <v>11</v>
      </c>
      <c r="M4" s="174"/>
      <c r="O4" s="171" t="s">
        <v>12</v>
      </c>
      <c r="P4" s="172"/>
      <c r="R4" s="176" t="s">
        <v>13</v>
      </c>
      <c r="S4" s="177"/>
    </row>
    <row r="5" spans="1:19" ht="15.75" thickBot="1" x14ac:dyDescent="0.3">
      <c r="A5" s="35" t="s">
        <v>21</v>
      </c>
      <c r="B5" s="35" t="s">
        <v>19</v>
      </c>
      <c r="C5" s="35" t="s">
        <v>20</v>
      </c>
      <c r="D5" s="36" t="s">
        <v>80</v>
      </c>
      <c r="E5" s="36" t="s">
        <v>78</v>
      </c>
      <c r="F5" s="17"/>
      <c r="L5" s="7" t="s">
        <v>17</v>
      </c>
      <c r="M5" s="1"/>
      <c r="O5" s="9" t="s">
        <v>18</v>
      </c>
      <c r="P5" s="10"/>
      <c r="R5" s="3" t="s">
        <v>14</v>
      </c>
      <c r="S5" s="4"/>
    </row>
    <row r="6" spans="1:19" ht="15.75" thickBot="1" x14ac:dyDescent="0.3">
      <c r="A6" s="35" t="s">
        <v>26</v>
      </c>
      <c r="B6" s="35" t="s">
        <v>24</v>
      </c>
      <c r="C6" s="35" t="s">
        <v>25</v>
      </c>
      <c r="D6" s="36" t="s">
        <v>80</v>
      </c>
      <c r="E6" s="36" t="s">
        <v>78</v>
      </c>
      <c r="F6" s="17"/>
      <c r="L6" s="7" t="s">
        <v>22</v>
      </c>
      <c r="M6" s="1"/>
      <c r="O6" s="9" t="s">
        <v>23</v>
      </c>
      <c r="P6" s="10"/>
      <c r="R6" s="3" t="s">
        <v>19</v>
      </c>
      <c r="S6" s="4"/>
    </row>
    <row r="7" spans="1:19" ht="15.75" thickBot="1" x14ac:dyDescent="0.3">
      <c r="A7" s="35" t="s">
        <v>31</v>
      </c>
      <c r="B7" s="35" t="s">
        <v>29</v>
      </c>
      <c r="C7" s="35" t="s">
        <v>30</v>
      </c>
      <c r="D7" s="36" t="s">
        <v>80</v>
      </c>
      <c r="E7" s="36" t="s">
        <v>78</v>
      </c>
      <c r="F7" s="17"/>
      <c r="L7" s="7" t="s">
        <v>27</v>
      </c>
      <c r="M7" s="1"/>
      <c r="O7" s="9" t="s">
        <v>28</v>
      </c>
      <c r="P7" s="10"/>
      <c r="R7" s="3" t="s">
        <v>24</v>
      </c>
      <c r="S7" s="4"/>
    </row>
    <row r="8" spans="1:19" ht="15.75" thickBot="1" x14ac:dyDescent="0.3">
      <c r="A8" s="35" t="s">
        <v>36</v>
      </c>
      <c r="B8" s="35" t="s">
        <v>34</v>
      </c>
      <c r="C8" s="35" t="s">
        <v>35</v>
      </c>
      <c r="D8" s="36" t="s">
        <v>80</v>
      </c>
      <c r="E8" s="36" t="s">
        <v>78</v>
      </c>
      <c r="F8" s="17"/>
      <c r="L8" s="8" t="s">
        <v>32</v>
      </c>
      <c r="M8" s="2"/>
      <c r="O8" s="9" t="s">
        <v>33</v>
      </c>
      <c r="P8" s="10"/>
      <c r="R8" s="3" t="s">
        <v>29</v>
      </c>
      <c r="S8" s="4"/>
    </row>
    <row r="9" spans="1:19" ht="15.75" thickBot="1" x14ac:dyDescent="0.3">
      <c r="A9" s="35" t="s">
        <v>40</v>
      </c>
      <c r="B9" s="35" t="s">
        <v>38</v>
      </c>
      <c r="C9" s="35" t="s">
        <v>39</v>
      </c>
      <c r="D9" s="36" t="s">
        <v>80</v>
      </c>
      <c r="E9" s="36" t="s">
        <v>78</v>
      </c>
      <c r="F9" s="17"/>
      <c r="O9" s="9" t="s">
        <v>37</v>
      </c>
      <c r="P9" s="10"/>
      <c r="R9" s="3" t="s">
        <v>34</v>
      </c>
      <c r="S9" s="4"/>
    </row>
    <row r="10" spans="1:19" ht="15.75" thickBot="1" x14ac:dyDescent="0.3">
      <c r="A10" s="35" t="s">
        <v>44</v>
      </c>
      <c r="B10" s="35" t="s">
        <v>42</v>
      </c>
      <c r="C10" s="35" t="s">
        <v>43</v>
      </c>
      <c r="D10" s="36" t="s">
        <v>80</v>
      </c>
      <c r="E10" s="36" t="s">
        <v>78</v>
      </c>
      <c r="F10" s="17"/>
      <c r="O10" s="9" t="s">
        <v>41</v>
      </c>
      <c r="P10" s="10"/>
      <c r="R10" s="3" t="s">
        <v>38</v>
      </c>
      <c r="S10" s="4"/>
    </row>
    <row r="11" spans="1:19" ht="15.75" thickBot="1" x14ac:dyDescent="0.3">
      <c r="A11" s="35" t="s">
        <v>49</v>
      </c>
      <c r="B11" s="35" t="s">
        <v>47</v>
      </c>
      <c r="C11" s="35" t="s">
        <v>48</v>
      </c>
      <c r="D11" s="36" t="s">
        <v>80</v>
      </c>
      <c r="E11" s="36" t="s">
        <v>78</v>
      </c>
      <c r="F11" s="17"/>
      <c r="L11" s="173" t="s">
        <v>45</v>
      </c>
      <c r="M11" s="174"/>
      <c r="O11" s="9" t="s">
        <v>46</v>
      </c>
      <c r="P11" s="10"/>
      <c r="R11" s="3" t="s">
        <v>42</v>
      </c>
      <c r="S11" s="4"/>
    </row>
    <row r="12" spans="1:19" ht="15.75" thickBot="1" x14ac:dyDescent="0.3">
      <c r="A12" s="35" t="s">
        <v>76</v>
      </c>
      <c r="B12" s="35" t="s">
        <v>47</v>
      </c>
      <c r="C12" s="35" t="s">
        <v>48</v>
      </c>
      <c r="D12" s="36" t="s">
        <v>80</v>
      </c>
      <c r="E12" s="36" t="s">
        <v>78</v>
      </c>
      <c r="F12" s="17"/>
      <c r="L12" s="7" t="s">
        <v>50</v>
      </c>
      <c r="M12" s="1"/>
      <c r="O12" s="9" t="s">
        <v>51</v>
      </c>
      <c r="P12" s="10"/>
      <c r="R12" s="3" t="s">
        <v>47</v>
      </c>
      <c r="S12" s="4"/>
    </row>
    <row r="13" spans="1:19" ht="15.75" thickBot="1" x14ac:dyDescent="0.3">
      <c r="A13" s="35" t="s">
        <v>54</v>
      </c>
      <c r="B13" s="35" t="s">
        <v>52</v>
      </c>
      <c r="C13" s="35" t="s">
        <v>53</v>
      </c>
      <c r="D13" s="36" t="s">
        <v>80</v>
      </c>
      <c r="E13" s="36" t="s">
        <v>78</v>
      </c>
      <c r="F13" s="17"/>
      <c r="L13" s="7" t="s">
        <v>55</v>
      </c>
      <c r="M13" s="1"/>
      <c r="O13" s="9" t="s">
        <v>56</v>
      </c>
      <c r="P13" s="10"/>
      <c r="R13" s="5" t="s">
        <v>52</v>
      </c>
      <c r="S13" s="6"/>
    </row>
    <row r="14" spans="1:19" x14ac:dyDescent="0.25">
      <c r="F14" s="17"/>
      <c r="L14" s="7" t="s">
        <v>57</v>
      </c>
      <c r="M14" s="1"/>
      <c r="O14" s="9" t="s">
        <v>58</v>
      </c>
      <c r="P14" s="10"/>
    </row>
    <row r="15" spans="1:19" ht="15.75" thickBot="1" x14ac:dyDescent="0.3">
      <c r="F15" s="17"/>
      <c r="L15" s="7" t="s">
        <v>59</v>
      </c>
      <c r="M15" s="1"/>
      <c r="O15" s="9" t="s">
        <v>60</v>
      </c>
      <c r="P15" s="10"/>
    </row>
    <row r="16" spans="1:19" ht="15.75" thickBot="1" x14ac:dyDescent="0.3">
      <c r="A16" s="37" t="s">
        <v>10</v>
      </c>
      <c r="B16" s="38" t="s">
        <v>8</v>
      </c>
      <c r="C16" s="38" t="s">
        <v>9</v>
      </c>
      <c r="F16" s="17"/>
      <c r="L16" s="8" t="s">
        <v>61</v>
      </c>
      <c r="M16" s="2"/>
      <c r="O16" s="9" t="s">
        <v>62</v>
      </c>
      <c r="P16" s="10"/>
    </row>
    <row r="17" spans="1:25" ht="15.75" thickBot="1" x14ac:dyDescent="0.3">
      <c r="A17" s="35" t="s">
        <v>16</v>
      </c>
      <c r="B17" s="35" t="s">
        <v>14</v>
      </c>
      <c r="C17" s="35" t="s">
        <v>15</v>
      </c>
      <c r="F17" s="17"/>
      <c r="O17" s="11" t="s">
        <v>63</v>
      </c>
      <c r="P17" s="12"/>
    </row>
    <row r="18" spans="1:25" ht="15.75" thickBot="1" x14ac:dyDescent="0.3">
      <c r="A18" s="35" t="s">
        <v>21</v>
      </c>
      <c r="B18" s="35" t="s">
        <v>19</v>
      </c>
      <c r="C18" s="35" t="s">
        <v>20</v>
      </c>
      <c r="F18" s="17"/>
      <c r="S18" s="21"/>
      <c r="T18" s="22"/>
      <c r="U18" s="22"/>
      <c r="V18" s="22"/>
      <c r="W18" s="23"/>
      <c r="X18" s="26"/>
      <c r="Y18" s="24"/>
    </row>
    <row r="19" spans="1:25" ht="15.75" thickBot="1" x14ac:dyDescent="0.3">
      <c r="A19" s="35" t="s">
        <v>26</v>
      </c>
      <c r="B19" s="35" t="s">
        <v>24</v>
      </c>
      <c r="C19" s="35" t="s">
        <v>25</v>
      </c>
      <c r="F19" s="17"/>
      <c r="O19" s="171" t="s">
        <v>65</v>
      </c>
      <c r="P19" s="172"/>
      <c r="S19" s="25"/>
      <c r="W19" s="17"/>
      <c r="X19" s="15"/>
    </row>
    <row r="20" spans="1:25" ht="15.75" thickBot="1" x14ac:dyDescent="0.3">
      <c r="A20" s="35" t="s">
        <v>31</v>
      </c>
      <c r="B20" s="35" t="s">
        <v>29</v>
      </c>
      <c r="C20" s="35" t="s">
        <v>30</v>
      </c>
      <c r="F20" s="17"/>
      <c r="O20" s="9" t="s">
        <v>66</v>
      </c>
      <c r="P20" s="10"/>
    </row>
    <row r="21" spans="1:25" ht="15.75" thickBot="1" x14ac:dyDescent="0.3">
      <c r="A21" s="35" t="s">
        <v>36</v>
      </c>
      <c r="B21" s="35" t="s">
        <v>34</v>
      </c>
      <c r="C21" s="35" t="s">
        <v>35</v>
      </c>
      <c r="F21" s="17"/>
      <c r="O21" s="9" t="s">
        <v>67</v>
      </c>
      <c r="P21" s="10"/>
    </row>
    <row r="22" spans="1:25" ht="15.75" thickBot="1" x14ac:dyDescent="0.3">
      <c r="A22" s="35" t="s">
        <v>40</v>
      </c>
      <c r="B22" s="35" t="s">
        <v>38</v>
      </c>
      <c r="C22" s="35" t="s">
        <v>39</v>
      </c>
      <c r="F22" s="17"/>
      <c r="O22" s="9" t="s">
        <v>68</v>
      </c>
      <c r="P22" s="10"/>
    </row>
    <row r="23" spans="1:25" ht="15.75" thickBot="1" x14ac:dyDescent="0.3">
      <c r="A23" s="35" t="s">
        <v>44</v>
      </c>
      <c r="B23" s="35" t="s">
        <v>42</v>
      </c>
      <c r="C23" s="35" t="s">
        <v>43</v>
      </c>
      <c r="F23" s="17"/>
      <c r="O23" s="9" t="s">
        <v>69</v>
      </c>
      <c r="P23" s="10"/>
    </row>
    <row r="24" spans="1:25" ht="15.75" thickBot="1" x14ac:dyDescent="0.3">
      <c r="A24" s="35" t="s">
        <v>49</v>
      </c>
      <c r="B24" s="35" t="s">
        <v>47</v>
      </c>
      <c r="C24" s="35" t="s">
        <v>48</v>
      </c>
      <c r="F24" s="17"/>
      <c r="O24" s="9" t="s">
        <v>70</v>
      </c>
      <c r="P24" s="10"/>
    </row>
    <row r="25" spans="1:25" ht="15.75" thickBot="1" x14ac:dyDescent="0.3">
      <c r="A25" s="35" t="s">
        <v>76</v>
      </c>
      <c r="B25" s="35" t="s">
        <v>47</v>
      </c>
      <c r="C25" s="35" t="s">
        <v>48</v>
      </c>
      <c r="F25" s="17"/>
      <c r="O25" s="9" t="s">
        <v>71</v>
      </c>
      <c r="P25" s="10"/>
    </row>
    <row r="26" spans="1:25" ht="15.75" thickBot="1" x14ac:dyDescent="0.3">
      <c r="A26" s="35" t="s">
        <v>54</v>
      </c>
      <c r="B26" s="35" t="s">
        <v>52</v>
      </c>
      <c r="C26" s="35" t="s">
        <v>53</v>
      </c>
      <c r="O26" s="9" t="s">
        <v>72</v>
      </c>
      <c r="P26" s="10"/>
    </row>
    <row r="27" spans="1:25" x14ac:dyDescent="0.25">
      <c r="O27" s="9" t="s">
        <v>73</v>
      </c>
      <c r="P27" s="10"/>
    </row>
    <row r="28" spans="1:25" x14ac:dyDescent="0.25">
      <c r="O28" s="11" t="s">
        <v>74</v>
      </c>
      <c r="P28" s="12"/>
    </row>
    <row r="29" spans="1:25" ht="15.75" thickBot="1" x14ac:dyDescent="0.3">
      <c r="A29" s="169" t="s">
        <v>64</v>
      </c>
      <c r="B29" s="170"/>
      <c r="C29" s="170"/>
    </row>
    <row r="30" spans="1:25" ht="15.75" thickBot="1" x14ac:dyDescent="0.3">
      <c r="A30" s="63" t="s">
        <v>85</v>
      </c>
      <c r="B30" s="58">
        <v>23.916666666666668</v>
      </c>
      <c r="C30" s="70">
        <v>23.916666666666668</v>
      </c>
    </row>
    <row r="31" spans="1:25" ht="15.75" thickBot="1" x14ac:dyDescent="0.3">
      <c r="A31" s="64" t="s">
        <v>85</v>
      </c>
      <c r="B31" s="60">
        <v>23.9583333333333</v>
      </c>
      <c r="C31" s="71">
        <v>23.9583333333333</v>
      </c>
      <c r="E31" s="92">
        <v>0.91666666666666663</v>
      </c>
      <c r="F31" s="93" t="s">
        <v>85</v>
      </c>
    </row>
    <row r="32" spans="1:25" ht="15.75" thickBot="1" x14ac:dyDescent="0.3">
      <c r="A32" s="64" t="s">
        <v>85</v>
      </c>
      <c r="B32" s="60">
        <v>24</v>
      </c>
      <c r="C32" s="71">
        <v>24</v>
      </c>
      <c r="E32" s="92">
        <v>0.25</v>
      </c>
      <c r="F32" s="93" t="s">
        <v>85</v>
      </c>
    </row>
    <row r="33" spans="1:6" ht="15.75" thickBot="1" x14ac:dyDescent="0.3">
      <c r="A33" s="64" t="s">
        <v>85</v>
      </c>
      <c r="B33" s="60">
        <v>24.0416666666667</v>
      </c>
      <c r="C33" s="71">
        <v>24.0416666666667</v>
      </c>
      <c r="E33" s="92">
        <v>0.29166666666666669</v>
      </c>
      <c r="F33" s="94" t="s">
        <v>86</v>
      </c>
    </row>
    <row r="34" spans="1:6" ht="15.75" thickBot="1" x14ac:dyDescent="0.3">
      <c r="A34" s="64" t="s">
        <v>85</v>
      </c>
      <c r="B34" s="60">
        <v>24.0833333333333</v>
      </c>
      <c r="C34" s="71">
        <v>24.0833333333333</v>
      </c>
      <c r="E34" s="92">
        <v>0.54166666666666663</v>
      </c>
      <c r="F34" s="94" t="s">
        <v>86</v>
      </c>
    </row>
    <row r="35" spans="1:6" ht="15.75" thickBot="1" x14ac:dyDescent="0.3">
      <c r="A35" s="64" t="s">
        <v>85</v>
      </c>
      <c r="B35" s="60">
        <v>24.125</v>
      </c>
      <c r="C35" s="71">
        <v>24.125</v>
      </c>
      <c r="E35" s="92">
        <v>0.58333333333333337</v>
      </c>
      <c r="F35" s="94" t="s">
        <v>87</v>
      </c>
    </row>
    <row r="36" spans="1:6" ht="15.75" thickBot="1" x14ac:dyDescent="0.3">
      <c r="A36" s="64" t="s">
        <v>85</v>
      </c>
      <c r="B36" s="60">
        <v>24.1666666666667</v>
      </c>
      <c r="C36" s="71">
        <v>24.1666666666667</v>
      </c>
      <c r="E36" s="92">
        <v>0.875</v>
      </c>
      <c r="F36" s="94" t="s">
        <v>87</v>
      </c>
    </row>
    <row r="37" spans="1:6" x14ac:dyDescent="0.25">
      <c r="A37" s="64" t="s">
        <v>85</v>
      </c>
      <c r="B37" s="60">
        <v>24.2083333333333</v>
      </c>
      <c r="C37" s="71">
        <v>24.2083333333333</v>
      </c>
    </row>
    <row r="38" spans="1:6" ht="15.75" thickBot="1" x14ac:dyDescent="0.3">
      <c r="A38" s="65" t="s">
        <v>85</v>
      </c>
      <c r="B38" s="62">
        <v>24.25</v>
      </c>
      <c r="C38" s="72">
        <v>24.25</v>
      </c>
    </row>
    <row r="39" spans="1:6" x14ac:dyDescent="0.25">
      <c r="A39" s="66" t="s">
        <v>86</v>
      </c>
      <c r="B39" s="67">
        <v>24.2916666666667</v>
      </c>
      <c r="C39" s="73">
        <v>24.2916666666667</v>
      </c>
    </row>
    <row r="40" spans="1:6" x14ac:dyDescent="0.25">
      <c r="A40" s="59" t="s">
        <v>86</v>
      </c>
      <c r="B40" s="60">
        <v>24.3333333333333</v>
      </c>
      <c r="C40" s="71">
        <v>24.3333333333333</v>
      </c>
    </row>
    <row r="41" spans="1:6" x14ac:dyDescent="0.25">
      <c r="A41" s="59" t="s">
        <v>86</v>
      </c>
      <c r="B41" s="60">
        <v>24.375</v>
      </c>
      <c r="C41" s="71">
        <v>24.375</v>
      </c>
    </row>
    <row r="42" spans="1:6" x14ac:dyDescent="0.25">
      <c r="A42" s="59" t="s">
        <v>86</v>
      </c>
      <c r="B42" s="60">
        <v>24.4166666666667</v>
      </c>
      <c r="C42" s="71">
        <v>24.4166666666667</v>
      </c>
    </row>
    <row r="43" spans="1:6" x14ac:dyDescent="0.25">
      <c r="A43" s="59" t="s">
        <v>86</v>
      </c>
      <c r="B43" s="60">
        <v>24.4583333333333</v>
      </c>
      <c r="C43" s="71">
        <v>24.4583333333333</v>
      </c>
    </row>
    <row r="44" spans="1:6" x14ac:dyDescent="0.25">
      <c r="A44" s="59" t="s">
        <v>86</v>
      </c>
      <c r="B44" s="60">
        <v>24.5</v>
      </c>
      <c r="C44" s="71">
        <v>24.5</v>
      </c>
    </row>
    <row r="45" spans="1:6" ht="15.75" thickBot="1" x14ac:dyDescent="0.3">
      <c r="A45" s="68" t="s">
        <v>86</v>
      </c>
      <c r="B45" s="69">
        <v>24.5416666666667</v>
      </c>
      <c r="C45" s="74">
        <v>24.5416666666667</v>
      </c>
    </row>
    <row r="46" spans="1:6" x14ac:dyDescent="0.25">
      <c r="A46" s="57" t="s">
        <v>87</v>
      </c>
      <c r="B46" s="58">
        <v>24.5833333333333</v>
      </c>
      <c r="C46" s="70">
        <v>24.5833333333333</v>
      </c>
    </row>
    <row r="47" spans="1:6" x14ac:dyDescent="0.25">
      <c r="A47" s="59" t="s">
        <v>87</v>
      </c>
      <c r="B47" s="60">
        <v>24.625</v>
      </c>
      <c r="C47" s="71">
        <v>24.625</v>
      </c>
    </row>
    <row r="48" spans="1:6" x14ac:dyDescent="0.25">
      <c r="A48" s="59" t="s">
        <v>87</v>
      </c>
      <c r="B48" s="60">
        <v>24.6666666666667</v>
      </c>
      <c r="C48" s="71">
        <v>24.6666666666667</v>
      </c>
    </row>
    <row r="49" spans="1:3" x14ac:dyDescent="0.25">
      <c r="A49" s="59" t="s">
        <v>87</v>
      </c>
      <c r="B49" s="60">
        <v>24.7083333333333</v>
      </c>
      <c r="C49" s="71">
        <v>24.7083333333333</v>
      </c>
    </row>
    <row r="50" spans="1:3" x14ac:dyDescent="0.25">
      <c r="A50" s="59" t="s">
        <v>87</v>
      </c>
      <c r="B50" s="60">
        <v>24.75</v>
      </c>
      <c r="C50" s="71">
        <v>24.75</v>
      </c>
    </row>
    <row r="51" spans="1:3" x14ac:dyDescent="0.25">
      <c r="A51" s="59" t="s">
        <v>87</v>
      </c>
      <c r="B51" s="60">
        <v>24.7916666666667</v>
      </c>
      <c r="C51" s="71">
        <v>24.7916666666667</v>
      </c>
    </row>
    <row r="52" spans="1:3" x14ac:dyDescent="0.25">
      <c r="A52" s="59" t="s">
        <v>87</v>
      </c>
      <c r="B52" s="60">
        <v>24.8333333333333</v>
      </c>
      <c r="C52" s="71">
        <v>24.8333333333333</v>
      </c>
    </row>
    <row r="53" spans="1:3" ht="15.75" thickBot="1" x14ac:dyDescent="0.3">
      <c r="A53" s="61" t="s">
        <v>87</v>
      </c>
      <c r="B53" s="62">
        <v>24.875</v>
      </c>
      <c r="C53" s="72">
        <v>24.875</v>
      </c>
    </row>
  </sheetData>
  <mergeCells count="7">
    <mergeCell ref="A29:C29"/>
    <mergeCell ref="O19:P19"/>
    <mergeCell ref="L4:M4"/>
    <mergeCell ref="L2:S2"/>
    <mergeCell ref="R4:S4"/>
    <mergeCell ref="L11:M11"/>
    <mergeCell ref="O4:P4"/>
  </mergeCells>
  <pageMargins left="0.7" right="0.7" top="0.75" bottom="0.75" header="0.3" footer="0.3"/>
  <pageSetup paperSize="9" orientation="portrait" r:id="rId1"/>
  <headerFooter>
    <oddFooter>&amp;C&amp;1#&amp;"Arial"&amp;6&amp;K626469Internal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27F1C60991B745A6941967CD81F6FD" ma:contentTypeVersion="2" ma:contentTypeDescription="Create a new document." ma:contentTypeScope="" ma:versionID="11410a53e24cd0d03d510265e560687b">
  <xsd:schema xmlns:xsd="http://www.w3.org/2001/XMLSchema" xmlns:xs="http://www.w3.org/2001/XMLSchema" xmlns:p="http://schemas.microsoft.com/office/2006/metadata/properties" xmlns:ns2="3195e706-9e37-41a7-9e67-5d4a3c4b96a5" targetNamespace="http://schemas.microsoft.com/office/2006/metadata/properties" ma:root="true" ma:fieldsID="93b070e4059ef8e524940b61cd4dc828" ns2:_="">
    <xsd:import namespace="3195e706-9e37-41a7-9e67-5d4a3c4b96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95e706-9e37-41a7-9e67-5d4a3c4b96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1D586F-B1E8-4589-9D9D-58A5FD099C32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CEF474D-F939-4691-B5CC-76F1DBC67E2A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3195e706-9e37-41a7-9e67-5d4a3c4b96a5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BC1E33C-9BDF-4065-9646-1B16E44BB21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FC5605E-3D61-4A17-81D8-3CC93C2E85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95e706-9e37-41a7-9e67-5d4a3c4b96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Accueil</vt:lpstr>
      <vt:lpstr>Suivi</vt:lpstr>
      <vt:lpstr>ADMIN</vt:lpstr>
      <vt:lpstr>board</vt:lpstr>
      <vt:lpstr>BOXSN</vt:lpstr>
      <vt:lpstr>cartes</vt:lpstr>
      <vt:lpstr>concat1</vt:lpstr>
      <vt:lpstr>concat2</vt:lpstr>
      <vt:lpstr>DATE</vt:lpstr>
      <vt:lpstr>ENTREEPASS</vt:lpstr>
      <vt:lpstr>HEURE</vt:lpstr>
      <vt:lpstr>IDKEY</vt:lpstr>
      <vt:lpstr>model</vt:lpstr>
      <vt:lpstr>SHIFT</vt:lpstr>
      <vt:lpstr>sku</vt:lpstr>
      <vt:lpstr>SN_PCBA</vt:lpstr>
      <vt:lpstr>SN_PRODUIT</vt:lpstr>
      <vt:lpstr>tab_pcba</vt:lpstr>
      <vt:lpstr>test_concat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C.</dc:creator>
  <cp:lastModifiedBy>Damien C.</cp:lastModifiedBy>
  <cp:revision/>
  <cp:lastPrinted>2022-06-09T18:09:05Z</cp:lastPrinted>
  <dcterms:created xsi:type="dcterms:W3CDTF">2021-12-28T17:00:51Z</dcterms:created>
  <dcterms:modified xsi:type="dcterms:W3CDTF">2022-06-09T19:36:31Z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19a0e04f-04a9-4b5f-a57d-33f0b0c5c673</vt:lpwstr>
  </property>
  <property fmtid="{D5CDD505-2E9C-101B-9397-08002B2CF9AE}" pid="3" name="ContentTypeId">
    <vt:lpwstr>0x010100C227F1C60991B745A6941967CD81F6FD</vt:lpwstr>
  </property>
  <property fmtid="{D5CDD505-2E9C-101B-9397-08002B2CF9AE}" pid="4" name="MSIP_Label_23f93e5f-d3c2-49a7-ba94-15405423c204_Enabled">
    <vt:lpwstr>true</vt:lpwstr>
  </property>
  <property fmtid="{D5CDD505-2E9C-101B-9397-08002B2CF9AE}" pid="5" name="MSIP_Label_23f93e5f-d3c2-49a7-ba94-15405423c204_SetDate">
    <vt:lpwstr>2022-05-06T07:21:25Z</vt:lpwstr>
  </property>
  <property fmtid="{D5CDD505-2E9C-101B-9397-08002B2CF9AE}" pid="6" name="MSIP_Label_23f93e5f-d3c2-49a7-ba94-15405423c204_Method">
    <vt:lpwstr>Standard</vt:lpwstr>
  </property>
  <property fmtid="{D5CDD505-2E9C-101B-9397-08002B2CF9AE}" pid="7" name="MSIP_Label_23f93e5f-d3c2-49a7-ba94-15405423c204_Name">
    <vt:lpwstr>SE Internal</vt:lpwstr>
  </property>
  <property fmtid="{D5CDD505-2E9C-101B-9397-08002B2CF9AE}" pid="8" name="MSIP_Label_23f93e5f-d3c2-49a7-ba94-15405423c204_SiteId">
    <vt:lpwstr>6e51e1ad-c54b-4b39-b598-0ffe9ae68fef</vt:lpwstr>
  </property>
  <property fmtid="{D5CDD505-2E9C-101B-9397-08002B2CF9AE}" pid="9" name="MSIP_Label_23f93e5f-d3c2-49a7-ba94-15405423c204_ActionId">
    <vt:lpwstr>84afc207-421c-42a3-9966-001d9a8a2a31</vt:lpwstr>
  </property>
  <property fmtid="{D5CDD505-2E9C-101B-9397-08002B2CF9AE}" pid="10" name="MSIP_Label_23f93e5f-d3c2-49a7-ba94-15405423c204_ContentBits">
    <vt:lpwstr>2</vt:lpwstr>
  </property>
</Properties>
</file>