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-PARIS\Desktop\"/>
    </mc:Choice>
  </mc:AlternateContent>
  <xr:revisionPtr revIDLastSave="0" documentId="13_ncr:1_{3BBA5133-AF7F-4D0F-AEBA-D833DB85D70A}" xr6:coauthVersionLast="47" xr6:coauthVersionMax="47" xr10:uidLastSave="{00000000-0000-0000-0000-000000000000}"/>
  <bookViews>
    <workbookView xWindow="-38520" yWindow="-120" windowWidth="38640" windowHeight="15840" xr2:uid="{BC550A04-2983-411C-AE5D-49777310F360}"/>
  </bookViews>
  <sheets>
    <sheet name="Consolidé" sheetId="1" r:id="rId1"/>
  </sheets>
  <externalReferences>
    <externalReference r:id="rId2"/>
    <externalReference r:id="rId3"/>
  </externalReferences>
  <definedNames>
    <definedName name="_xlnm._FilterDatabase" localSheetId="0" hidden="1">Consolidé!$B$8:$N$129</definedName>
    <definedName name="AT">[2]Index!$B$6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08" i="1" l="1"/>
  <c r="C112" i="1"/>
  <c r="C113" i="1"/>
  <c r="C114" i="1"/>
  <c r="C115" i="1"/>
  <c r="C116" i="1"/>
  <c r="C117" i="1"/>
  <c r="C118" i="1"/>
  <c r="C119" i="1"/>
  <c r="S142" i="1"/>
  <c r="EO137" i="1"/>
  <c r="EM137" i="1"/>
  <c r="EL137" i="1"/>
  <c r="EP137" i="1" s="1"/>
  <c r="EL138" i="1" s="1"/>
  <c r="EP138" i="1" s="1"/>
  <c r="EL139" i="1" s="1"/>
  <c r="EP139" i="1" s="1"/>
  <c r="EL140" i="1" s="1"/>
  <c r="EP140" i="1" s="1"/>
  <c r="AF137" i="1"/>
  <c r="AF140" i="1" s="1"/>
  <c r="AE137" i="1"/>
  <c r="AD137" i="1"/>
  <c r="AC137" i="1"/>
  <c r="AA137" i="1"/>
  <c r="S137" i="1"/>
  <c r="Q137" i="1"/>
  <c r="P137" i="1"/>
  <c r="O137" i="1"/>
  <c r="N137" i="1"/>
  <c r="AF136" i="1"/>
  <c r="AE136" i="1"/>
  <c r="AD136" i="1"/>
  <c r="AA136" i="1" s="1"/>
  <c r="AC136" i="1"/>
  <c r="S136" i="1"/>
  <c r="AF135" i="1"/>
  <c r="AE135" i="1"/>
  <c r="AE140" i="1" s="1"/>
  <c r="AD135" i="1"/>
  <c r="AC135" i="1"/>
  <c r="AC140" i="1" s="1"/>
  <c r="EL134" i="1"/>
  <c r="AH134" i="1"/>
  <c r="S134" i="1"/>
  <c r="K134" i="1"/>
  <c r="AF125" i="1"/>
  <c r="AE125" i="1"/>
  <c r="AE124" i="1" s="1"/>
  <c r="AD125" i="1"/>
  <c r="AC125" i="1"/>
  <c r="Y125" i="1"/>
  <c r="Y124" i="1" s="1"/>
  <c r="X125" i="1"/>
  <c r="W125" i="1"/>
  <c r="V125" i="1"/>
  <c r="C125" i="1"/>
  <c r="B125" i="1"/>
  <c r="AF124" i="1"/>
  <c r="AD124" i="1"/>
  <c r="AC124" i="1"/>
  <c r="X124" i="1"/>
  <c r="W124" i="1"/>
  <c r="V124" i="1"/>
  <c r="G124" i="1"/>
  <c r="B124" i="1"/>
  <c r="AK123" i="1"/>
  <c r="AK122" i="1"/>
  <c r="B122" i="1"/>
  <c r="AK121" i="1"/>
  <c r="Q121" i="1"/>
  <c r="P121" i="1"/>
  <c r="O121" i="1"/>
  <c r="N121" i="1"/>
  <c r="G121" i="1"/>
  <c r="B121" i="1"/>
  <c r="AH119" i="1"/>
  <c r="AF119" i="1"/>
  <c r="AE119" i="1"/>
  <c r="AD119" i="1"/>
  <c r="AC119" i="1"/>
  <c r="AA119" i="1" s="1"/>
  <c r="Y119" i="1"/>
  <c r="S119" i="1" s="1"/>
  <c r="X119" i="1"/>
  <c r="W119" i="1"/>
  <c r="V119" i="1"/>
  <c r="K119" i="1"/>
  <c r="AH118" i="1"/>
  <c r="AF118" i="1"/>
  <c r="AE118" i="1"/>
  <c r="AA118" i="1" s="1"/>
  <c r="AD118" i="1"/>
  <c r="AC118" i="1"/>
  <c r="Y118" i="1"/>
  <c r="X118" i="1"/>
  <c r="W118" i="1"/>
  <c r="V118" i="1"/>
  <c r="K118" i="1"/>
  <c r="AH117" i="1"/>
  <c r="AF117" i="1"/>
  <c r="AE117" i="1"/>
  <c r="AD117" i="1"/>
  <c r="AC117" i="1"/>
  <c r="AA117" i="1" s="1"/>
  <c r="Y117" i="1"/>
  <c r="X117" i="1"/>
  <c r="W117" i="1"/>
  <c r="V117" i="1"/>
  <c r="K117" i="1"/>
  <c r="AE116" i="1"/>
  <c r="Y116" i="1"/>
  <c r="X116" i="1"/>
  <c r="W116" i="1"/>
  <c r="V116" i="1"/>
  <c r="K116" i="1"/>
  <c r="AH115" i="1"/>
  <c r="AF115" i="1"/>
  <c r="AE115" i="1"/>
  <c r="AD115" i="1"/>
  <c r="AC115" i="1"/>
  <c r="AA115" i="1" s="1"/>
  <c r="Y115" i="1"/>
  <c r="X115" i="1"/>
  <c r="W115" i="1"/>
  <c r="S115" i="1" s="1"/>
  <c r="V115" i="1"/>
  <c r="K115" i="1"/>
  <c r="AH114" i="1"/>
  <c r="AF114" i="1"/>
  <c r="AE114" i="1"/>
  <c r="AD114" i="1"/>
  <c r="AC114" i="1"/>
  <c r="Y114" i="1"/>
  <c r="X114" i="1"/>
  <c r="X110" i="1" s="1"/>
  <c r="W114" i="1"/>
  <c r="V114" i="1"/>
  <c r="K114" i="1"/>
  <c r="AH113" i="1"/>
  <c r="AF113" i="1"/>
  <c r="AE113" i="1"/>
  <c r="AA113" i="1" s="1"/>
  <c r="AD113" i="1"/>
  <c r="AC113" i="1"/>
  <c r="Y113" i="1"/>
  <c r="X113" i="1"/>
  <c r="W113" i="1"/>
  <c r="V113" i="1"/>
  <c r="K113" i="1"/>
  <c r="K121" i="1" s="1"/>
  <c r="AH112" i="1"/>
  <c r="AF112" i="1"/>
  <c r="AF121" i="1" s="1"/>
  <c r="AE112" i="1"/>
  <c r="AD112" i="1"/>
  <c r="AD121" i="1" s="1"/>
  <c r="AC112" i="1"/>
  <c r="AA112" i="1"/>
  <c r="Y112" i="1"/>
  <c r="X112" i="1"/>
  <c r="W112" i="1"/>
  <c r="V112" i="1"/>
  <c r="K112" i="1"/>
  <c r="Y110" i="1"/>
  <c r="Q110" i="1"/>
  <c r="P110" i="1"/>
  <c r="O110" i="1"/>
  <c r="N110" i="1"/>
  <c r="G110" i="1"/>
  <c r="B110" i="1"/>
  <c r="AH108" i="1"/>
  <c r="AF108" i="1"/>
  <c r="AF107" i="1" s="1"/>
  <c r="AE108" i="1"/>
  <c r="AD108" i="1"/>
  <c r="AC108" i="1"/>
  <c r="Y108" i="1"/>
  <c r="Y107" i="1" s="1"/>
  <c r="X108" i="1"/>
  <c r="W108" i="1"/>
  <c r="V108" i="1"/>
  <c r="K108" i="1"/>
  <c r="B108" i="1"/>
  <c r="AH107" i="1"/>
  <c r="AD107" i="1"/>
  <c r="AD122" i="1" s="1"/>
  <c r="AC107" i="1"/>
  <c r="X107" i="1"/>
  <c r="W107" i="1"/>
  <c r="Q107" i="1"/>
  <c r="Q122" i="1" s="1"/>
  <c r="P107" i="1"/>
  <c r="O107" i="1"/>
  <c r="O122" i="1" s="1"/>
  <c r="N107" i="1"/>
  <c r="N122" i="1" s="1"/>
  <c r="G107" i="1"/>
  <c r="G122" i="1" s="1"/>
  <c r="B107" i="1"/>
  <c r="B105" i="1"/>
  <c r="B103" i="1"/>
  <c r="B102" i="1"/>
  <c r="AF100" i="1"/>
  <c r="AE100" i="1"/>
  <c r="Y100" i="1"/>
  <c r="V100" i="1"/>
  <c r="G100" i="1"/>
  <c r="B100" i="1"/>
  <c r="AF98" i="1"/>
  <c r="AE98" i="1"/>
  <c r="AD98" i="1"/>
  <c r="AD100" i="1" s="1"/>
  <c r="AC98" i="1"/>
  <c r="Y98" i="1"/>
  <c r="X98" i="1"/>
  <c r="X100" i="1" s="1"/>
  <c r="W98" i="1"/>
  <c r="V98" i="1"/>
  <c r="B98" i="1"/>
  <c r="B97" i="1"/>
  <c r="X95" i="1"/>
  <c r="X102" i="1" s="1"/>
  <c r="Q95" i="1"/>
  <c r="N95" i="1"/>
  <c r="G95" i="1"/>
  <c r="G102" i="1" s="1"/>
  <c r="AH93" i="1"/>
  <c r="AF93" i="1"/>
  <c r="AE93" i="1"/>
  <c r="AE92" i="1" s="1"/>
  <c r="AE95" i="1" s="1"/>
  <c r="AE102" i="1" s="1"/>
  <c r="AD93" i="1"/>
  <c r="AC93" i="1"/>
  <c r="Y93" i="1"/>
  <c r="X93" i="1"/>
  <c r="X92" i="1" s="1"/>
  <c r="W93" i="1"/>
  <c r="V93" i="1"/>
  <c r="S93" i="1"/>
  <c r="S92" i="1" s="1"/>
  <c r="K93" i="1"/>
  <c r="AH92" i="1"/>
  <c r="AF92" i="1"/>
  <c r="AF95" i="1" s="1"/>
  <c r="AF102" i="1" s="1"/>
  <c r="AC92" i="1"/>
  <c r="Y92" i="1"/>
  <c r="Y95" i="1" s="1"/>
  <c r="Y102" i="1" s="1"/>
  <c r="W92" i="1"/>
  <c r="V92" i="1"/>
  <c r="V95" i="1" s="1"/>
  <c r="V102" i="1" s="1"/>
  <c r="Q92" i="1"/>
  <c r="P92" i="1"/>
  <c r="P95" i="1" s="1"/>
  <c r="O92" i="1"/>
  <c r="N92" i="1"/>
  <c r="K92" i="1"/>
  <c r="G92" i="1"/>
  <c r="B92" i="1"/>
  <c r="AH90" i="1"/>
  <c r="AH89" i="1" s="1"/>
  <c r="AH95" i="1" s="1"/>
  <c r="AF90" i="1"/>
  <c r="AE90" i="1"/>
  <c r="AD90" i="1"/>
  <c r="AC90" i="1"/>
  <c r="Y90" i="1"/>
  <c r="X90" i="1"/>
  <c r="W90" i="1"/>
  <c r="W89" i="1" s="1"/>
  <c r="W95" i="1" s="1"/>
  <c r="V90" i="1"/>
  <c r="K90" i="1"/>
  <c r="AF89" i="1"/>
  <c r="AE89" i="1"/>
  <c r="AD89" i="1"/>
  <c r="Y89" i="1"/>
  <c r="X89" i="1"/>
  <c r="V89" i="1"/>
  <c r="Q89" i="1"/>
  <c r="P89" i="1"/>
  <c r="O89" i="1"/>
  <c r="N89" i="1"/>
  <c r="K89" i="1"/>
  <c r="G89" i="1"/>
  <c r="B89" i="1"/>
  <c r="B84" i="1"/>
  <c r="B82" i="1"/>
  <c r="AI80" i="1"/>
  <c r="AH80" i="1"/>
  <c r="AF80" i="1"/>
  <c r="AE80" i="1"/>
  <c r="AE79" i="1" s="1"/>
  <c r="AD80" i="1"/>
  <c r="AD79" i="1" s="1"/>
  <c r="AC80" i="1"/>
  <c r="Y80" i="1"/>
  <c r="X80" i="1"/>
  <c r="X79" i="1" s="1"/>
  <c r="W80" i="1"/>
  <c r="V80" i="1"/>
  <c r="K80" i="1"/>
  <c r="B80" i="1"/>
  <c r="AH79" i="1"/>
  <c r="AF79" i="1"/>
  <c r="AC79" i="1"/>
  <c r="Y79" i="1"/>
  <c r="V79" i="1"/>
  <c r="Q79" i="1"/>
  <c r="P79" i="1"/>
  <c r="O79" i="1"/>
  <c r="N79" i="1"/>
  <c r="K79" i="1"/>
  <c r="G79" i="1"/>
  <c r="D79" i="1"/>
  <c r="B79" i="1"/>
  <c r="P77" i="1"/>
  <c r="P136" i="1" s="1"/>
  <c r="O77" i="1"/>
  <c r="N77" i="1"/>
  <c r="N136" i="1" s="1"/>
  <c r="K77" i="1"/>
  <c r="K136" i="1" s="1"/>
  <c r="B77" i="1"/>
  <c r="N76" i="1"/>
  <c r="K76" i="1"/>
  <c r="D75" i="1"/>
  <c r="AF74" i="1"/>
  <c r="AE74" i="1"/>
  <c r="AD74" i="1"/>
  <c r="AC74" i="1"/>
  <c r="AC72" i="1" s="1"/>
  <c r="Y74" i="1"/>
  <c r="X74" i="1"/>
  <c r="W74" i="1"/>
  <c r="W72" i="1" s="1"/>
  <c r="V74" i="1"/>
  <c r="S74" i="1" s="1"/>
  <c r="P74" i="1"/>
  <c r="K74" i="1"/>
  <c r="B74" i="1"/>
  <c r="AF73" i="1"/>
  <c r="AF72" i="1" s="1"/>
  <c r="AE73" i="1"/>
  <c r="AD73" i="1"/>
  <c r="AC73" i="1"/>
  <c r="Y73" i="1"/>
  <c r="Y72" i="1" s="1"/>
  <c r="X73" i="1"/>
  <c r="W73" i="1"/>
  <c r="V73" i="1"/>
  <c r="O73" i="1"/>
  <c r="K73" i="1"/>
  <c r="B73" i="1"/>
  <c r="AD72" i="1"/>
  <c r="X72" i="1"/>
  <c r="G72" i="1"/>
  <c r="B72" i="1"/>
  <c r="AF70" i="1"/>
  <c r="AE70" i="1"/>
  <c r="AA70" i="1" s="1"/>
  <c r="AD70" i="1"/>
  <c r="AC70" i="1"/>
  <c r="Y70" i="1"/>
  <c r="X70" i="1"/>
  <c r="W70" i="1"/>
  <c r="V70" i="1"/>
  <c r="O70" i="1"/>
  <c r="K70" i="1"/>
  <c r="AI70" i="1" s="1"/>
  <c r="B70" i="1"/>
  <c r="EZ69" i="1"/>
  <c r="AF69" i="1"/>
  <c r="AF68" i="1" s="1"/>
  <c r="AE69" i="1"/>
  <c r="AA69" i="1" s="1"/>
  <c r="AA68" i="1" s="1"/>
  <c r="AD69" i="1"/>
  <c r="AC69" i="1"/>
  <c r="Y69" i="1"/>
  <c r="X69" i="1"/>
  <c r="W69" i="1"/>
  <c r="V69" i="1"/>
  <c r="S69" i="1" s="1"/>
  <c r="T69" i="1" s="1"/>
  <c r="I69" i="1" s="1"/>
  <c r="I68" i="1" s="1"/>
  <c r="K69" i="1"/>
  <c r="O69" i="1" s="1"/>
  <c r="O68" i="1" s="1"/>
  <c r="B69" i="1"/>
  <c r="AD68" i="1"/>
  <c r="AC68" i="1"/>
  <c r="Y68" i="1"/>
  <c r="X68" i="1"/>
  <c r="W68" i="1"/>
  <c r="S68" i="1"/>
  <c r="G68" i="1"/>
  <c r="B68" i="1"/>
  <c r="AF66" i="1"/>
  <c r="AE66" i="1"/>
  <c r="AE65" i="1" s="1"/>
  <c r="AD66" i="1"/>
  <c r="AD65" i="1" s="1"/>
  <c r="AC66" i="1"/>
  <c r="Y66" i="1"/>
  <c r="Y65" i="1" s="1"/>
  <c r="X66" i="1"/>
  <c r="W66" i="1"/>
  <c r="V66" i="1"/>
  <c r="Q66" i="1"/>
  <c r="O66" i="1"/>
  <c r="O65" i="1" s="1"/>
  <c r="N66" i="1"/>
  <c r="AH66" i="1" s="1"/>
  <c r="AI66" i="1" s="1"/>
  <c r="K66" i="1"/>
  <c r="P66" i="1" s="1"/>
  <c r="P65" i="1" s="1"/>
  <c r="B66" i="1"/>
  <c r="AF65" i="1"/>
  <c r="AC65" i="1"/>
  <c r="X65" i="1"/>
  <c r="W65" i="1"/>
  <c r="V65" i="1"/>
  <c r="Q65" i="1"/>
  <c r="N65" i="1"/>
  <c r="K65" i="1"/>
  <c r="G65" i="1"/>
  <c r="F65" i="1"/>
  <c r="B65" i="1"/>
  <c r="Y63" i="1"/>
  <c r="X63" i="1"/>
  <c r="W63" i="1"/>
  <c r="V63" i="1"/>
  <c r="S63" i="1"/>
  <c r="Q63" i="1"/>
  <c r="K63" i="1"/>
  <c r="B63" i="1"/>
  <c r="AF62" i="1"/>
  <c r="AE62" i="1"/>
  <c r="AD62" i="1"/>
  <c r="AC62" i="1"/>
  <c r="AA62" i="1" s="1"/>
  <c r="Y62" i="1"/>
  <c r="X62" i="1"/>
  <c r="W62" i="1"/>
  <c r="V62" i="1"/>
  <c r="S62" i="1"/>
  <c r="Q62" i="1"/>
  <c r="N62" i="1"/>
  <c r="K62" i="1"/>
  <c r="P62" i="1" s="1"/>
  <c r="B62" i="1"/>
  <c r="AF61" i="1"/>
  <c r="AE61" i="1"/>
  <c r="AD61" i="1"/>
  <c r="AC61" i="1"/>
  <c r="AA61" i="1"/>
  <c r="Y61" i="1"/>
  <c r="X61" i="1"/>
  <c r="W61" i="1"/>
  <c r="V61" i="1"/>
  <c r="S61" i="1"/>
  <c r="Q61" i="1"/>
  <c r="P61" i="1"/>
  <c r="K61" i="1"/>
  <c r="B61" i="1"/>
  <c r="AF60" i="1"/>
  <c r="AE60" i="1"/>
  <c r="AD60" i="1"/>
  <c r="AC60" i="1"/>
  <c r="AA60" i="1"/>
  <c r="Y60" i="1"/>
  <c r="X60" i="1"/>
  <c r="W60" i="1"/>
  <c r="V60" i="1"/>
  <c r="S60" i="1"/>
  <c r="P60" i="1"/>
  <c r="O60" i="1"/>
  <c r="K60" i="1"/>
  <c r="B60" i="1"/>
  <c r="AF59" i="1"/>
  <c r="AE59" i="1"/>
  <c r="AD59" i="1"/>
  <c r="AC59" i="1"/>
  <c r="Y59" i="1"/>
  <c r="X59" i="1"/>
  <c r="W59" i="1"/>
  <c r="V59" i="1"/>
  <c r="S59" i="1"/>
  <c r="Q59" i="1"/>
  <c r="O59" i="1"/>
  <c r="N59" i="1"/>
  <c r="AH59" i="1" s="1"/>
  <c r="AI59" i="1" s="1"/>
  <c r="K59" i="1"/>
  <c r="P59" i="1" s="1"/>
  <c r="B59" i="1"/>
  <c r="AF58" i="1"/>
  <c r="AE58" i="1"/>
  <c r="AD58" i="1"/>
  <c r="AC58" i="1"/>
  <c r="Y58" i="1"/>
  <c r="X58" i="1"/>
  <c r="W58" i="1"/>
  <c r="V58" i="1"/>
  <c r="S58" i="1"/>
  <c r="Q58" i="1"/>
  <c r="N58" i="1"/>
  <c r="K58" i="1"/>
  <c r="P58" i="1" s="1"/>
  <c r="B58" i="1"/>
  <c r="AF57" i="1"/>
  <c r="AE57" i="1"/>
  <c r="AD57" i="1"/>
  <c r="AC57" i="1"/>
  <c r="AA57" i="1" s="1"/>
  <c r="Y57" i="1"/>
  <c r="X57" i="1"/>
  <c r="W57" i="1"/>
  <c r="V57" i="1"/>
  <c r="S57" i="1"/>
  <c r="K57" i="1"/>
  <c r="B57" i="1"/>
  <c r="Y56" i="1"/>
  <c r="X56" i="1"/>
  <c r="W56" i="1"/>
  <c r="V56" i="1"/>
  <c r="S56" i="1"/>
  <c r="P56" i="1"/>
  <c r="O56" i="1"/>
  <c r="N56" i="1"/>
  <c r="K56" i="1"/>
  <c r="Q56" i="1" s="1"/>
  <c r="B56" i="1"/>
  <c r="AF55" i="1"/>
  <c r="AE55" i="1"/>
  <c r="AD55" i="1"/>
  <c r="AA55" i="1" s="1"/>
  <c r="AC55" i="1"/>
  <c r="Y55" i="1"/>
  <c r="X55" i="1"/>
  <c r="W55" i="1"/>
  <c r="V55" i="1"/>
  <c r="S55" i="1"/>
  <c r="K55" i="1"/>
  <c r="O55" i="1" s="1"/>
  <c r="B55" i="1"/>
  <c r="AF54" i="1"/>
  <c r="AE54" i="1"/>
  <c r="AD54" i="1"/>
  <c r="AA54" i="1" s="1"/>
  <c r="AC54" i="1"/>
  <c r="Y54" i="1"/>
  <c r="X54" i="1"/>
  <c r="W54" i="1"/>
  <c r="V54" i="1"/>
  <c r="S54" i="1"/>
  <c r="K54" i="1"/>
  <c r="O54" i="1" s="1"/>
  <c r="B54" i="1"/>
  <c r="AF53" i="1"/>
  <c r="AE53" i="1"/>
  <c r="AD53" i="1"/>
  <c r="AC53" i="1"/>
  <c r="AA53" i="1" s="1"/>
  <c r="Y53" i="1"/>
  <c r="X53" i="1"/>
  <c r="W53" i="1"/>
  <c r="V53" i="1"/>
  <c r="S53" i="1"/>
  <c r="K53" i="1"/>
  <c r="O53" i="1" s="1"/>
  <c r="B53" i="1"/>
  <c r="Y52" i="1"/>
  <c r="X52" i="1"/>
  <c r="W52" i="1"/>
  <c r="V52" i="1"/>
  <c r="S52" i="1"/>
  <c r="O52" i="1"/>
  <c r="K52" i="1"/>
  <c r="N52" i="1" s="1"/>
  <c r="B52" i="1"/>
  <c r="Y51" i="1"/>
  <c r="X51" i="1"/>
  <c r="W51" i="1"/>
  <c r="V51" i="1"/>
  <c r="S51" i="1"/>
  <c r="O51" i="1"/>
  <c r="K51" i="1"/>
  <c r="N51" i="1" s="1"/>
  <c r="B51" i="1"/>
  <c r="Y50" i="1"/>
  <c r="X50" i="1"/>
  <c r="W50" i="1"/>
  <c r="V50" i="1"/>
  <c r="S50" i="1"/>
  <c r="O50" i="1"/>
  <c r="K50" i="1"/>
  <c r="N50" i="1" s="1"/>
  <c r="B50" i="1"/>
  <c r="AF49" i="1"/>
  <c r="AE49" i="1"/>
  <c r="AD49" i="1"/>
  <c r="AC49" i="1"/>
  <c r="AA49" i="1" s="1"/>
  <c r="Y49" i="1"/>
  <c r="X49" i="1"/>
  <c r="W49" i="1"/>
  <c r="V49" i="1"/>
  <c r="S49" i="1"/>
  <c r="Q49" i="1"/>
  <c r="O49" i="1"/>
  <c r="K49" i="1"/>
  <c r="B49" i="1"/>
  <c r="Y48" i="1"/>
  <c r="X48" i="1"/>
  <c r="W48" i="1"/>
  <c r="V48" i="1"/>
  <c r="S48" i="1"/>
  <c r="P48" i="1"/>
  <c r="O48" i="1"/>
  <c r="N48" i="1"/>
  <c r="K48" i="1"/>
  <c r="Q48" i="1" s="1"/>
  <c r="B48" i="1"/>
  <c r="AF47" i="1"/>
  <c r="AE47" i="1"/>
  <c r="AD47" i="1"/>
  <c r="AA47" i="1" s="1"/>
  <c r="AC47" i="1"/>
  <c r="Y47" i="1"/>
  <c r="X47" i="1"/>
  <c r="W47" i="1"/>
  <c r="V47" i="1"/>
  <c r="S47" i="1"/>
  <c r="T47" i="1" s="1"/>
  <c r="I47" i="1" s="1"/>
  <c r="N47" i="1"/>
  <c r="K47" i="1"/>
  <c r="Q47" i="1" s="1"/>
  <c r="B47" i="1"/>
  <c r="AF46" i="1"/>
  <c r="AE46" i="1"/>
  <c r="AD46" i="1"/>
  <c r="AC46" i="1"/>
  <c r="AA46" i="1" s="1"/>
  <c r="Y46" i="1"/>
  <c r="X46" i="1"/>
  <c r="W46" i="1"/>
  <c r="V46" i="1"/>
  <c r="S46" i="1"/>
  <c r="Q46" i="1"/>
  <c r="O46" i="1"/>
  <c r="K46" i="1"/>
  <c r="P46" i="1" s="1"/>
  <c r="B46" i="1"/>
  <c r="AF45" i="1"/>
  <c r="AE45" i="1"/>
  <c r="AD45" i="1"/>
  <c r="AC45" i="1"/>
  <c r="AA45" i="1"/>
  <c r="Y45" i="1"/>
  <c r="X45" i="1"/>
  <c r="W45" i="1"/>
  <c r="V45" i="1"/>
  <c r="S45" i="1"/>
  <c r="T45" i="1" s="1"/>
  <c r="I45" i="1" s="1"/>
  <c r="K45" i="1"/>
  <c r="O45" i="1" s="1"/>
  <c r="B45" i="1"/>
  <c r="AF44" i="1"/>
  <c r="AE44" i="1"/>
  <c r="AD44" i="1"/>
  <c r="AC44" i="1"/>
  <c r="AA44" i="1" s="1"/>
  <c r="Y44" i="1"/>
  <c r="X44" i="1"/>
  <c r="W44" i="1"/>
  <c r="V44" i="1"/>
  <c r="S44" i="1"/>
  <c r="Q44" i="1"/>
  <c r="O44" i="1"/>
  <c r="K44" i="1"/>
  <c r="B44" i="1"/>
  <c r="AF43" i="1"/>
  <c r="AE43" i="1"/>
  <c r="AD43" i="1"/>
  <c r="AA43" i="1" s="1"/>
  <c r="AC43" i="1"/>
  <c r="Y43" i="1"/>
  <c r="X43" i="1"/>
  <c r="W43" i="1"/>
  <c r="V43" i="1"/>
  <c r="S43" i="1"/>
  <c r="T43" i="1" s="1"/>
  <c r="I43" i="1" s="1"/>
  <c r="N43" i="1"/>
  <c r="K43" i="1"/>
  <c r="Q43" i="1" s="1"/>
  <c r="B43" i="1"/>
  <c r="AL42" i="1"/>
  <c r="AF42" i="1"/>
  <c r="AE42" i="1"/>
  <c r="AD42" i="1"/>
  <c r="AA42" i="1" s="1"/>
  <c r="AC42" i="1"/>
  <c r="Y42" i="1"/>
  <c r="X42" i="1"/>
  <c r="X40" i="1" s="1"/>
  <c r="X82" i="1" s="1"/>
  <c r="W42" i="1"/>
  <c r="V42" i="1"/>
  <c r="S42" i="1"/>
  <c r="S40" i="1" s="1"/>
  <c r="N42" i="1"/>
  <c r="K42" i="1"/>
  <c r="Q42" i="1" s="1"/>
  <c r="B42" i="1"/>
  <c r="AF41" i="1"/>
  <c r="AE41" i="1"/>
  <c r="AE40" i="1" s="1"/>
  <c r="AD41" i="1"/>
  <c r="AC41" i="1"/>
  <c r="AA41" i="1" s="1"/>
  <c r="Y41" i="1"/>
  <c r="Y40" i="1" s="1"/>
  <c r="Y82" i="1" s="1"/>
  <c r="X41" i="1"/>
  <c r="W41" i="1"/>
  <c r="W40" i="1" s="1"/>
  <c r="V41" i="1"/>
  <c r="S41" i="1"/>
  <c r="Q41" i="1"/>
  <c r="O41" i="1"/>
  <c r="K41" i="1"/>
  <c r="P41" i="1" s="1"/>
  <c r="B41" i="1"/>
  <c r="AF40" i="1"/>
  <c r="AF82" i="1" s="1"/>
  <c r="AF128" i="1" s="1"/>
  <c r="V40" i="1"/>
  <c r="K40" i="1"/>
  <c r="G40" i="1"/>
  <c r="B40" i="1"/>
  <c r="AI34" i="1"/>
  <c r="AH34" i="1"/>
  <c r="AF34" i="1"/>
  <c r="AE34" i="1"/>
  <c r="AD34" i="1"/>
  <c r="AA34" i="1" s="1"/>
  <c r="AA33" i="1" s="1"/>
  <c r="AC34" i="1"/>
  <c r="Y34" i="1"/>
  <c r="X34" i="1"/>
  <c r="X33" i="1" s="1"/>
  <c r="W34" i="1"/>
  <c r="V34" i="1"/>
  <c r="S34" i="1"/>
  <c r="T34" i="1" s="1"/>
  <c r="I34" i="1" s="1"/>
  <c r="I33" i="1" s="1"/>
  <c r="K34" i="1"/>
  <c r="AI33" i="1"/>
  <c r="AH33" i="1"/>
  <c r="AF33" i="1"/>
  <c r="AE33" i="1"/>
  <c r="AC33" i="1"/>
  <c r="Y33" i="1"/>
  <c r="W33" i="1"/>
  <c r="V33" i="1"/>
  <c r="Q33" i="1"/>
  <c r="P33" i="1"/>
  <c r="O33" i="1"/>
  <c r="N33" i="1"/>
  <c r="G33" i="1"/>
  <c r="AH31" i="1"/>
  <c r="AF31" i="1"/>
  <c r="AF30" i="1" s="1"/>
  <c r="AE31" i="1"/>
  <c r="AD31" i="1"/>
  <c r="AC31" i="1"/>
  <c r="AA31" i="1"/>
  <c r="AA30" i="1" s="1"/>
  <c r="Y31" i="1"/>
  <c r="X31" i="1"/>
  <c r="W31" i="1"/>
  <c r="V31" i="1"/>
  <c r="V30" i="1" s="1"/>
  <c r="S31" i="1"/>
  <c r="T31" i="1" s="1"/>
  <c r="I31" i="1" s="1"/>
  <c r="I30" i="1" s="1"/>
  <c r="K31" i="1"/>
  <c r="AI31" i="1" s="1"/>
  <c r="B31" i="1"/>
  <c r="AH30" i="1"/>
  <c r="AE30" i="1"/>
  <c r="AD30" i="1"/>
  <c r="AC30" i="1"/>
  <c r="Y30" i="1"/>
  <c r="X30" i="1"/>
  <c r="W30" i="1"/>
  <c r="S30" i="1"/>
  <c r="T30" i="1" s="1"/>
  <c r="Q30" i="1"/>
  <c r="P30" i="1"/>
  <c r="O30" i="1"/>
  <c r="N30" i="1"/>
  <c r="G30" i="1"/>
  <c r="D30" i="1"/>
  <c r="B30" i="1"/>
  <c r="D29" i="1"/>
  <c r="B28" i="1"/>
  <c r="AI27" i="1"/>
  <c r="AH27" i="1"/>
  <c r="AA27" i="1"/>
  <c r="AF25" i="1"/>
  <c r="AE25" i="1"/>
  <c r="AD25" i="1"/>
  <c r="AC25" i="1"/>
  <c r="AA25" i="1" s="1"/>
  <c r="Y25" i="1"/>
  <c r="X25" i="1"/>
  <c r="W25" i="1"/>
  <c r="V25" i="1"/>
  <c r="S25" i="1"/>
  <c r="Q25" i="1"/>
  <c r="O25" i="1"/>
  <c r="K25" i="1"/>
  <c r="P25" i="1" s="1"/>
  <c r="B25" i="1"/>
  <c r="Y24" i="1"/>
  <c r="X24" i="1"/>
  <c r="W24" i="1"/>
  <c r="V24" i="1"/>
  <c r="S24" i="1"/>
  <c r="Q24" i="1"/>
  <c r="O24" i="1"/>
  <c r="K24" i="1"/>
  <c r="N24" i="1" s="1"/>
  <c r="B24" i="1"/>
  <c r="Y23" i="1"/>
  <c r="X23" i="1"/>
  <c r="W23" i="1"/>
  <c r="V23" i="1"/>
  <c r="S23" i="1"/>
  <c r="Q23" i="1"/>
  <c r="O23" i="1"/>
  <c r="K23" i="1"/>
  <c r="N23" i="1" s="1"/>
  <c r="B23" i="1"/>
  <c r="EO22" i="1"/>
  <c r="EO20" i="1" s="1"/>
  <c r="EK22" i="1"/>
  <c r="EK20" i="1" s="1"/>
  <c r="AF22" i="1"/>
  <c r="AE22" i="1"/>
  <c r="AD22" i="1"/>
  <c r="AC22" i="1"/>
  <c r="AA22" i="1" s="1"/>
  <c r="Y22" i="1"/>
  <c r="X22" i="1"/>
  <c r="W22" i="1"/>
  <c r="V22" i="1"/>
  <c r="S22" i="1"/>
  <c r="Q22" i="1"/>
  <c r="O22" i="1"/>
  <c r="K22" i="1"/>
  <c r="N22" i="1" s="1"/>
  <c r="B22" i="1"/>
  <c r="AA21" i="1"/>
  <c r="Y21" i="1"/>
  <c r="X21" i="1"/>
  <c r="W21" i="1"/>
  <c r="V21" i="1"/>
  <c r="S21" i="1"/>
  <c r="K21" i="1"/>
  <c r="O21" i="1" s="1"/>
  <c r="B21" i="1"/>
  <c r="AF20" i="1"/>
  <c r="AE20" i="1"/>
  <c r="AD20" i="1"/>
  <c r="AC20" i="1"/>
  <c r="AA20" i="1" s="1"/>
  <c r="Y20" i="1"/>
  <c r="X20" i="1"/>
  <c r="W20" i="1"/>
  <c r="V20" i="1"/>
  <c r="S20" i="1"/>
  <c r="Q20" i="1"/>
  <c r="O20" i="1"/>
  <c r="N20" i="1"/>
  <c r="K20" i="1"/>
  <c r="P20" i="1" s="1"/>
  <c r="B20" i="1"/>
  <c r="AJ19" i="1"/>
  <c r="AI19" i="1"/>
  <c r="S19" i="1"/>
  <c r="K19" i="1"/>
  <c r="AI18" i="1"/>
  <c r="AJ18" i="1" s="1"/>
  <c r="S18" i="1"/>
  <c r="K18" i="1"/>
  <c r="AJ17" i="1"/>
  <c r="AI17" i="1"/>
  <c r="S17" i="1"/>
  <c r="K17" i="1"/>
  <c r="AI16" i="1"/>
  <c r="AJ16" i="1" s="1"/>
  <c r="S16" i="1"/>
  <c r="K16" i="1"/>
  <c r="AJ15" i="1"/>
  <c r="AI15" i="1"/>
  <c r="S15" i="1"/>
  <c r="K15" i="1"/>
  <c r="EP14" i="1"/>
  <c r="EP22" i="1" s="1"/>
  <c r="EP20" i="1" s="1"/>
  <c r="EO14" i="1"/>
  <c r="EN14" i="1"/>
  <c r="EN22" i="1" s="1"/>
  <c r="EN20" i="1" s="1"/>
  <c r="EL14" i="1"/>
  <c r="EL22" i="1" s="1"/>
  <c r="EL20" i="1" s="1"/>
  <c r="EK14" i="1"/>
  <c r="AF14" i="1"/>
  <c r="AE14" i="1"/>
  <c r="AA14" i="1" s="1"/>
  <c r="AD14" i="1"/>
  <c r="AC14" i="1"/>
  <c r="Y14" i="1"/>
  <c r="Y28" i="1" s="1"/>
  <c r="X14" i="1"/>
  <c r="W14" i="1"/>
  <c r="V14" i="1"/>
  <c r="S14" i="1"/>
  <c r="O14" i="1"/>
  <c r="O28" i="1" s="1"/>
  <c r="K14" i="1"/>
  <c r="N14" i="1" s="1"/>
  <c r="B14" i="1"/>
  <c r="EQ13" i="1"/>
  <c r="EQ14" i="1" s="1"/>
  <c r="EQ22" i="1" s="1"/>
  <c r="EQ20" i="1" s="1"/>
  <c r="EP13" i="1"/>
  <c r="EO13" i="1"/>
  <c r="EN13" i="1"/>
  <c r="EM13" i="1"/>
  <c r="EM14" i="1" s="1"/>
  <c r="EM22" i="1" s="1"/>
  <c r="EM20" i="1" s="1"/>
  <c r="EL13" i="1"/>
  <c r="EK13" i="1"/>
  <c r="AF13" i="1"/>
  <c r="AE13" i="1"/>
  <c r="AE12" i="1" s="1"/>
  <c r="AE28" i="1" s="1"/>
  <c r="AD13" i="1"/>
  <c r="AD12" i="1" s="1"/>
  <c r="AD28" i="1" s="1"/>
  <c r="AC13" i="1"/>
  <c r="AA13" i="1" s="1"/>
  <c r="Y13" i="1"/>
  <c r="Y12" i="1" s="1"/>
  <c r="X13" i="1"/>
  <c r="X28" i="1" s="1"/>
  <c r="W13" i="1"/>
  <c r="W12" i="1" s="1"/>
  <c r="V13" i="1"/>
  <c r="V28" i="1" s="1"/>
  <c r="S13" i="1"/>
  <c r="S28" i="1" s="1"/>
  <c r="Q13" i="1"/>
  <c r="O13" i="1"/>
  <c r="O12" i="1" s="1"/>
  <c r="N13" i="1"/>
  <c r="K13" i="1"/>
  <c r="P13" i="1" s="1"/>
  <c r="B13" i="1"/>
  <c r="AF12" i="1"/>
  <c r="AF28" i="1" s="1"/>
  <c r="V12" i="1"/>
  <c r="K12" i="1"/>
  <c r="G12" i="1"/>
  <c r="G28" i="1" s="1"/>
  <c r="G36" i="1" s="1"/>
  <c r="B12" i="1"/>
  <c r="AH13" i="1" l="1"/>
  <c r="T61" i="1"/>
  <c r="I61" i="1" s="1"/>
  <c r="T57" i="1"/>
  <c r="I57" i="1" s="1"/>
  <c r="T119" i="1"/>
  <c r="I119" i="1" s="1"/>
  <c r="T92" i="1"/>
  <c r="T60" i="1"/>
  <c r="I60" i="1" s="1"/>
  <c r="T33" i="1"/>
  <c r="T49" i="1"/>
  <c r="I49" i="1" s="1"/>
  <c r="T28" i="1"/>
  <c r="T59" i="1"/>
  <c r="I59" i="1" s="1"/>
  <c r="T46" i="1"/>
  <c r="I46" i="1" s="1"/>
  <c r="T41" i="1"/>
  <c r="I41" i="1" s="1"/>
  <c r="S36" i="1"/>
  <c r="T44" i="1"/>
  <c r="I44" i="1" s="1"/>
  <c r="Y36" i="1"/>
  <c r="AE36" i="1"/>
  <c r="O36" i="1"/>
  <c r="V36" i="1"/>
  <c r="AA12" i="1"/>
  <c r="AA28" i="1"/>
  <c r="L18" i="1"/>
  <c r="H18" i="1" s="1"/>
  <c r="AH20" i="1"/>
  <c r="AI20" i="1" s="1"/>
  <c r="AJ20" i="1" s="1"/>
  <c r="T53" i="1"/>
  <c r="I53" i="1" s="1"/>
  <c r="T55" i="1"/>
  <c r="I55" i="1" s="1"/>
  <c r="X36" i="1"/>
  <c r="T21" i="1"/>
  <c r="I21" i="1" s="1"/>
  <c r="AF36" i="1"/>
  <c r="AH41" i="1"/>
  <c r="T40" i="1"/>
  <c r="I40" i="1" s="1"/>
  <c r="G127" i="1"/>
  <c r="AH14" i="1"/>
  <c r="AI14" i="1" s="1"/>
  <c r="AJ14" i="1" s="1"/>
  <c r="T68" i="1"/>
  <c r="L21" i="1"/>
  <c r="H21" i="1" s="1"/>
  <c r="Q21" i="1"/>
  <c r="P22" i="1"/>
  <c r="AH22" i="1" s="1"/>
  <c r="AI22" i="1" s="1"/>
  <c r="P23" i="1"/>
  <c r="P24" i="1"/>
  <c r="AI24" i="1" s="1"/>
  <c r="AJ24" i="1" s="1"/>
  <c r="N25" i="1"/>
  <c r="AH25" i="1" s="1"/>
  <c r="AI25" i="1" s="1"/>
  <c r="K28" i="1"/>
  <c r="L17" i="1" s="1"/>
  <c r="H17" i="1" s="1"/>
  <c r="G82" i="1"/>
  <c r="G128" i="1" s="1"/>
  <c r="AC40" i="1"/>
  <c r="AC82" i="1" s="1"/>
  <c r="N41" i="1"/>
  <c r="AI41" i="1"/>
  <c r="O42" i="1"/>
  <c r="O40" i="1" s="1"/>
  <c r="O82" i="1" s="1"/>
  <c r="T42" i="1"/>
  <c r="I42" i="1" s="1"/>
  <c r="O43" i="1"/>
  <c r="AH43" i="1" s="1"/>
  <c r="AI43" i="1" s="1"/>
  <c r="P44" i="1"/>
  <c r="Q45" i="1"/>
  <c r="N46" i="1"/>
  <c r="AH46" i="1" s="1"/>
  <c r="AI46" i="1"/>
  <c r="O47" i="1"/>
  <c r="AH47" i="1" s="1"/>
  <c r="AI47" i="1" s="1"/>
  <c r="P49" i="1"/>
  <c r="P50" i="1"/>
  <c r="P51" i="1"/>
  <c r="P52" i="1"/>
  <c r="L53" i="1"/>
  <c r="H53" i="1" s="1"/>
  <c r="Q53" i="1"/>
  <c r="T54" i="1"/>
  <c r="N55" i="1"/>
  <c r="T62" i="1"/>
  <c r="I62" i="1" s="1"/>
  <c r="AH65" i="1"/>
  <c r="AI65" i="1" s="1"/>
  <c r="AA66" i="1"/>
  <c r="AA65" i="1" s="1"/>
  <c r="S73" i="1"/>
  <c r="T74" i="1"/>
  <c r="I74" i="1" s="1"/>
  <c r="O136" i="1"/>
  <c r="O76" i="1"/>
  <c r="K95" i="1"/>
  <c r="L92" i="1"/>
  <c r="W100" i="1"/>
  <c r="S98" i="1"/>
  <c r="L121" i="1"/>
  <c r="H121" i="1" s="1"/>
  <c r="P21" i="1"/>
  <c r="F40" i="1"/>
  <c r="O57" i="1"/>
  <c r="N57" i="1"/>
  <c r="AH57" i="1" s="1"/>
  <c r="AI57" i="1" s="1"/>
  <c r="N69" i="1"/>
  <c r="Q69" i="1"/>
  <c r="L69" i="1"/>
  <c r="H69" i="1" s="1"/>
  <c r="H68" i="1" s="1"/>
  <c r="K68" i="1"/>
  <c r="Q12" i="1"/>
  <c r="P14" i="1"/>
  <c r="P12" i="1" s="1"/>
  <c r="S12" i="1"/>
  <c r="T12" i="1" s="1"/>
  <c r="T13" i="1"/>
  <c r="I13" i="1" s="1"/>
  <c r="L14" i="1"/>
  <c r="H14" i="1" s="1"/>
  <c r="Q14" i="1"/>
  <c r="Q28" i="1" s="1"/>
  <c r="N21" i="1"/>
  <c r="N12" i="1" s="1"/>
  <c r="W28" i="1"/>
  <c r="K30" i="1"/>
  <c r="AD33" i="1"/>
  <c r="AD36" i="1" s="1"/>
  <c r="AD40" i="1"/>
  <c r="AD82" i="1" s="1"/>
  <c r="AD128" i="1" s="1"/>
  <c r="P42" i="1"/>
  <c r="P40" i="1" s="1"/>
  <c r="P43" i="1"/>
  <c r="N45" i="1"/>
  <c r="P47" i="1"/>
  <c r="Q50" i="1"/>
  <c r="Q51" i="1"/>
  <c r="Q52" i="1"/>
  <c r="Q40" i="1" s="1"/>
  <c r="N53" i="1"/>
  <c r="N54" i="1"/>
  <c r="P57" i="1"/>
  <c r="T58" i="1"/>
  <c r="I58" i="1" s="1"/>
  <c r="P63" i="1"/>
  <c r="O63" i="1"/>
  <c r="P69" i="1"/>
  <c r="AI79" i="1"/>
  <c r="L79" i="1"/>
  <c r="S80" i="1"/>
  <c r="W79" i="1"/>
  <c r="W82" i="1" s="1"/>
  <c r="W128" i="1" s="1"/>
  <c r="AA90" i="1"/>
  <c r="AA89" i="1" s="1"/>
  <c r="AC89" i="1"/>
  <c r="AC95" i="1" s="1"/>
  <c r="AE107" i="1"/>
  <c r="AE122" i="1" s="1"/>
  <c r="AA108" i="1"/>
  <c r="AA107" i="1" s="1"/>
  <c r="S112" i="1"/>
  <c r="V110" i="1"/>
  <c r="V121" i="1"/>
  <c r="F12" i="1"/>
  <c r="V82" i="1"/>
  <c r="V128" i="1" s="1"/>
  <c r="P45" i="1"/>
  <c r="P53" i="1"/>
  <c r="Q54" i="1"/>
  <c r="Q55" i="1"/>
  <c r="L55" i="1"/>
  <c r="H55" i="1" s="1"/>
  <c r="AC12" i="1"/>
  <c r="AC28" i="1" s="1"/>
  <c r="X12" i="1"/>
  <c r="L42" i="1"/>
  <c r="H42" i="1" s="1"/>
  <c r="L43" i="1"/>
  <c r="H43" i="1" s="1"/>
  <c r="N44" i="1"/>
  <c r="L47" i="1"/>
  <c r="H47" i="1" s="1"/>
  <c r="N49" i="1"/>
  <c r="AH49" i="1" s="1"/>
  <c r="AI49" i="1" s="1"/>
  <c r="P54" i="1"/>
  <c r="P55" i="1"/>
  <c r="Q57" i="1"/>
  <c r="AA58" i="1"/>
  <c r="AA40" i="1" s="1"/>
  <c r="AA59" i="1"/>
  <c r="N60" i="1"/>
  <c r="AH60" i="1" s="1"/>
  <c r="AI60" i="1" s="1"/>
  <c r="Q60" i="1"/>
  <c r="L60" i="1"/>
  <c r="H60" i="1" s="1"/>
  <c r="O61" i="1"/>
  <c r="N61" i="1"/>
  <c r="N63" i="1"/>
  <c r="S66" i="1"/>
  <c r="AE68" i="1"/>
  <c r="AE82" i="1" s="1"/>
  <c r="AE128" i="1" s="1"/>
  <c r="S70" i="1"/>
  <c r="T70" i="1" s="1"/>
  <c r="I70" i="1" s="1"/>
  <c r="O72" i="1"/>
  <c r="AA73" i="1"/>
  <c r="AE72" i="1"/>
  <c r="O74" i="1"/>
  <c r="N74" i="1"/>
  <c r="AH74" i="1" s="1"/>
  <c r="Q74" i="1"/>
  <c r="L74" i="1"/>
  <c r="H74" i="1" s="1"/>
  <c r="W102" i="1"/>
  <c r="P70" i="1"/>
  <c r="P73" i="1"/>
  <c r="P72" i="1" s="1"/>
  <c r="L93" i="1"/>
  <c r="H93" i="1" s="1"/>
  <c r="H92" i="1" s="1"/>
  <c r="AD92" i="1"/>
  <c r="AD95" i="1" s="1"/>
  <c r="AD102" i="1" s="1"/>
  <c r="AA93" i="1"/>
  <c r="AA92" i="1" s="1"/>
  <c r="AA95" i="1" s="1"/>
  <c r="AA102" i="1" s="1"/>
  <c r="AC121" i="1"/>
  <c r="AC122" i="1" s="1"/>
  <c r="AH121" i="1"/>
  <c r="AH122" i="1" s="1"/>
  <c r="T115" i="1"/>
  <c r="I115" i="1" s="1"/>
  <c r="L117" i="1"/>
  <c r="H117" i="1" s="1"/>
  <c r="O58" i="1"/>
  <c r="AH58" i="1" s="1"/>
  <c r="AI58" i="1" s="1"/>
  <c r="O62" i="1"/>
  <c r="AH62" i="1" s="1"/>
  <c r="AI62" i="1" s="1"/>
  <c r="V68" i="1"/>
  <c r="L70" i="1"/>
  <c r="H70" i="1" s="1"/>
  <c r="Q70" i="1"/>
  <c r="K72" i="1"/>
  <c r="K82" i="1" s="1"/>
  <c r="V72" i="1"/>
  <c r="L73" i="1"/>
  <c r="H73" i="1" s="1"/>
  <c r="Q73" i="1"/>
  <c r="Q72" i="1" s="1"/>
  <c r="P76" i="1"/>
  <c r="Q77" i="1"/>
  <c r="O95" i="1"/>
  <c r="X122" i="1"/>
  <c r="N70" i="1"/>
  <c r="N73" i="1"/>
  <c r="AA80" i="1"/>
  <c r="AA79" i="1" s="1"/>
  <c r="AA74" i="1" s="1"/>
  <c r="S90" i="1"/>
  <c r="T93" i="1"/>
  <c r="I93" i="1" s="1"/>
  <c r="I92" i="1" s="1"/>
  <c r="AA98" i="1"/>
  <c r="AA100" i="1" s="1"/>
  <c r="AC100" i="1"/>
  <c r="P122" i="1"/>
  <c r="L113" i="1"/>
  <c r="H113" i="1" s="1"/>
  <c r="S114" i="1"/>
  <c r="T114" i="1" s="1"/>
  <c r="I114" i="1" s="1"/>
  <c r="S108" i="1"/>
  <c r="V107" i="1"/>
  <c r="AF122" i="1"/>
  <c r="W110" i="1"/>
  <c r="S118" i="1"/>
  <c r="T118" i="1" s="1"/>
  <c r="I118" i="1" s="1"/>
  <c r="EP134" i="1"/>
  <c r="EL135" i="1" s="1"/>
  <c r="EO134" i="1"/>
  <c r="EM134" i="1" s="1"/>
  <c r="EO138" i="1"/>
  <c r="EM138" i="1" s="1"/>
  <c r="EO140" i="1"/>
  <c r="EM140" i="1" s="1"/>
  <c r="K110" i="1"/>
  <c r="X121" i="1"/>
  <c r="X128" i="1" s="1"/>
  <c r="S113" i="1"/>
  <c r="T113" i="1" s="1"/>
  <c r="I113" i="1" s="1"/>
  <c r="AA114" i="1"/>
  <c r="AA121" i="1" s="1"/>
  <c r="L116" i="1"/>
  <c r="AA125" i="1"/>
  <c r="AA124" i="1" s="1"/>
  <c r="AD140" i="1"/>
  <c r="K107" i="1"/>
  <c r="L108" i="1"/>
  <c r="H108" i="1" s="1"/>
  <c r="H107" i="1" s="1"/>
  <c r="L112" i="1"/>
  <c r="H112" i="1" s="1"/>
  <c r="Y121" i="1"/>
  <c r="Y128" i="1" s="1"/>
  <c r="AE121" i="1"/>
  <c r="L114" i="1"/>
  <c r="H114" i="1" s="1"/>
  <c r="S117" i="1"/>
  <c r="T117" i="1" s="1"/>
  <c r="I117" i="1" s="1"/>
  <c r="L118" i="1"/>
  <c r="H118" i="1" s="1"/>
  <c r="W121" i="1"/>
  <c r="W122" i="1" s="1"/>
  <c r="AH137" i="1"/>
  <c r="EO139" i="1"/>
  <c r="EM139" i="1" s="1"/>
  <c r="AC138" i="1"/>
  <c r="AD134" i="1" s="1"/>
  <c r="F82" i="1" l="1"/>
  <c r="L82" i="1"/>
  <c r="H82" i="1" s="1"/>
  <c r="AD127" i="1"/>
  <c r="AD129" i="1" s="1"/>
  <c r="AD130" i="1" s="1"/>
  <c r="AD84" i="1"/>
  <c r="Q36" i="1"/>
  <c r="AD138" i="1"/>
  <c r="AE134" i="1" s="1"/>
  <c r="AE138" i="1" s="1"/>
  <c r="AF134" i="1" s="1"/>
  <c r="AF138" i="1" s="1"/>
  <c r="AA134" i="1"/>
  <c r="T90" i="1"/>
  <c r="I90" i="1" s="1"/>
  <c r="I89" i="1" s="1"/>
  <c r="S89" i="1"/>
  <c r="O127" i="1"/>
  <c r="O84" i="1"/>
  <c r="Y127" i="1"/>
  <c r="Y129" i="1" s="1"/>
  <c r="Y130" i="1" s="1"/>
  <c r="Y84" i="1"/>
  <c r="P28" i="1"/>
  <c r="H72" i="1"/>
  <c r="Y122" i="1"/>
  <c r="AH61" i="1"/>
  <c r="AI61" i="1" s="1"/>
  <c r="T80" i="1"/>
  <c r="I80" i="1" s="1"/>
  <c r="I79" i="1" s="1"/>
  <c r="S79" i="1"/>
  <c r="T79" i="1" s="1"/>
  <c r="P68" i="1"/>
  <c r="P82" i="1" s="1"/>
  <c r="AH45" i="1"/>
  <c r="AI45" i="1" s="1"/>
  <c r="Q68" i="1"/>
  <c r="Q82" i="1" s="1"/>
  <c r="L95" i="1"/>
  <c r="H95" i="1" s="1"/>
  <c r="S72" i="1"/>
  <c r="T72" i="1" s="1"/>
  <c r="T73" i="1"/>
  <c r="I73" i="1" s="1"/>
  <c r="I72" i="1" s="1"/>
  <c r="AH55" i="1"/>
  <c r="AI55" i="1" s="1"/>
  <c r="N40" i="1"/>
  <c r="L31" i="1"/>
  <c r="H31" i="1" s="1"/>
  <c r="H30" i="1" s="1"/>
  <c r="N28" i="1"/>
  <c r="X127" i="1"/>
  <c r="X129" i="1" s="1"/>
  <c r="X130" i="1" s="1"/>
  <c r="X84" i="1"/>
  <c r="T16" i="1"/>
  <c r="I16" i="1" s="1"/>
  <c r="V127" i="1"/>
  <c r="V129" i="1" s="1"/>
  <c r="V130" i="1" s="1"/>
  <c r="V84" i="1"/>
  <c r="G129" i="1"/>
  <c r="G130" i="1" s="1"/>
  <c r="EP135" i="1"/>
  <c r="EO135" i="1"/>
  <c r="EM135" i="1" s="1"/>
  <c r="V122" i="1"/>
  <c r="AH73" i="1"/>
  <c r="N72" i="1"/>
  <c r="Q136" i="1"/>
  <c r="AH136" i="1" s="1"/>
  <c r="Q76" i="1"/>
  <c r="T112" i="1"/>
  <c r="I112" i="1" s="1"/>
  <c r="I110" i="1" s="1"/>
  <c r="S121" i="1"/>
  <c r="T121" i="1" s="1"/>
  <c r="I121" i="1" s="1"/>
  <c r="S110" i="1"/>
  <c r="AC102" i="1"/>
  <c r="AH54" i="1"/>
  <c r="L30" i="1"/>
  <c r="AI30" i="1"/>
  <c r="AH69" i="1"/>
  <c r="N68" i="1"/>
  <c r="S100" i="1"/>
  <c r="T100" i="1" s="1"/>
  <c r="I100" i="1" s="1"/>
  <c r="T98" i="1"/>
  <c r="I98" i="1" s="1"/>
  <c r="I97" i="1" s="1"/>
  <c r="AC128" i="1"/>
  <c r="L119" i="1"/>
  <c r="H119" i="1" s="1"/>
  <c r="L115" i="1"/>
  <c r="H115" i="1" s="1"/>
  <c r="H110" i="1" s="1"/>
  <c r="L89" i="1"/>
  <c r="L66" i="1"/>
  <c r="H66" i="1" s="1"/>
  <c r="H65" i="1" s="1"/>
  <c r="L59" i="1"/>
  <c r="H59" i="1" s="1"/>
  <c r="L90" i="1"/>
  <c r="H90" i="1" s="1"/>
  <c r="H89" i="1" s="1"/>
  <c r="L65" i="1"/>
  <c r="L58" i="1"/>
  <c r="H58" i="1" s="1"/>
  <c r="L80" i="1"/>
  <c r="H80" i="1" s="1"/>
  <c r="H79" i="1" s="1"/>
  <c r="L61" i="1"/>
  <c r="H61" i="1" s="1"/>
  <c r="L41" i="1"/>
  <c r="H41" i="1" s="1"/>
  <c r="L62" i="1"/>
  <c r="H62" i="1" s="1"/>
  <c r="L49" i="1"/>
  <c r="H49" i="1" s="1"/>
  <c r="L44" i="1"/>
  <c r="H44" i="1" s="1"/>
  <c r="L33" i="1"/>
  <c r="L28" i="1"/>
  <c r="T25" i="1"/>
  <c r="I25" i="1" s="1"/>
  <c r="L24" i="1"/>
  <c r="H24" i="1" s="1"/>
  <c r="L23" i="1"/>
  <c r="L22" i="1"/>
  <c r="H22" i="1" s="1"/>
  <c r="L20" i="1"/>
  <c r="H20" i="1" s="1"/>
  <c r="T19" i="1"/>
  <c r="I19" i="1" s="1"/>
  <c r="L46" i="1"/>
  <c r="H46" i="1" s="1"/>
  <c r="K36" i="1"/>
  <c r="L25" i="1"/>
  <c r="H25" i="1" s="1"/>
  <c r="T24" i="1"/>
  <c r="I24" i="1" s="1"/>
  <c r="T23" i="1"/>
  <c r="T22" i="1"/>
  <c r="I22" i="1" s="1"/>
  <c r="T20" i="1"/>
  <c r="I20" i="1" s="1"/>
  <c r="L19" i="1"/>
  <c r="H19" i="1" s="1"/>
  <c r="T17" i="1"/>
  <c r="I17" i="1" s="1"/>
  <c r="L15" i="1"/>
  <c r="H15" i="1" s="1"/>
  <c r="T14" i="1"/>
  <c r="I14" i="1" s="1"/>
  <c r="L13" i="1"/>
  <c r="H13" i="1" s="1"/>
  <c r="H12" i="1" s="1"/>
  <c r="H28" i="1" s="1"/>
  <c r="L34" i="1"/>
  <c r="H34" i="1" s="1"/>
  <c r="H33" i="1" s="1"/>
  <c r="AF127" i="1"/>
  <c r="AF129" i="1" s="1"/>
  <c r="AF130" i="1" s="1"/>
  <c r="AF84" i="1"/>
  <c r="AA36" i="1"/>
  <c r="AE127" i="1"/>
  <c r="AE129" i="1" s="1"/>
  <c r="AE130" i="1" s="1"/>
  <c r="AE84" i="1"/>
  <c r="L16" i="1"/>
  <c r="H16" i="1" s="1"/>
  <c r="AI13" i="1"/>
  <c r="AH12" i="1"/>
  <c r="AI12" i="1" s="1"/>
  <c r="AC36" i="1"/>
  <c r="K122" i="1"/>
  <c r="L122" i="1" s="1"/>
  <c r="H122" i="1" s="1"/>
  <c r="L107" i="1"/>
  <c r="S107" i="1"/>
  <c r="T108" i="1"/>
  <c r="I108" i="1" s="1"/>
  <c r="I107" i="1" s="1"/>
  <c r="AH70" i="1"/>
  <c r="L72" i="1"/>
  <c r="F72" i="1"/>
  <c r="E72" i="1"/>
  <c r="AA72" i="1"/>
  <c r="AA82" i="1" s="1"/>
  <c r="AA128" i="1" s="1"/>
  <c r="S65" i="1"/>
  <c r="T66" i="1"/>
  <c r="I66" i="1" s="1"/>
  <c r="I65" i="1" s="1"/>
  <c r="AH44" i="1"/>
  <c r="AI44" i="1" s="1"/>
  <c r="AA122" i="1"/>
  <c r="AH53" i="1"/>
  <c r="AI53" i="1" s="1"/>
  <c r="W36" i="1"/>
  <c r="I12" i="1"/>
  <c r="I28" i="1" s="1"/>
  <c r="L68" i="1"/>
  <c r="F68" i="1"/>
  <c r="L54" i="1"/>
  <c r="L45" i="1"/>
  <c r="H45" i="1" s="1"/>
  <c r="AH42" i="1"/>
  <c r="AI42" i="1" s="1"/>
  <c r="L40" i="1"/>
  <c r="H40" i="1" s="1"/>
  <c r="T18" i="1"/>
  <c r="I18" i="1" s="1"/>
  <c r="G84" i="1"/>
  <c r="T15" i="1"/>
  <c r="I15" i="1" s="1"/>
  <c r="T36" i="1"/>
  <c r="I36" i="1" s="1"/>
  <c r="L57" i="1"/>
  <c r="H57" i="1" s="1"/>
  <c r="L12" i="1"/>
  <c r="AC127" i="1" l="1"/>
  <c r="AC129" i="1" s="1"/>
  <c r="AC130" i="1" s="1"/>
  <c r="AC84" i="1"/>
  <c r="N36" i="1"/>
  <c r="AH28" i="1"/>
  <c r="T89" i="1"/>
  <c r="S95" i="1"/>
  <c r="Q127" i="1"/>
  <c r="Q84" i="1"/>
  <c r="G103" i="1"/>
  <c r="G85" i="1"/>
  <c r="T65" i="1"/>
  <c r="S82" i="1"/>
  <c r="T107" i="1"/>
  <c r="S122" i="1"/>
  <c r="T122" i="1" s="1"/>
  <c r="I122" i="1" s="1"/>
  <c r="AE103" i="1"/>
  <c r="AE85" i="1"/>
  <c r="AE86" i="1"/>
  <c r="AF103" i="1"/>
  <c r="AF85" i="1"/>
  <c r="AF86" i="1"/>
  <c r="O85" i="1"/>
  <c r="O86" i="1"/>
  <c r="AH72" i="1"/>
  <c r="AI72" i="1" s="1"/>
  <c r="AI73" i="1"/>
  <c r="I130" i="1"/>
  <c r="H130" i="1"/>
  <c r="X103" i="1"/>
  <c r="X135" i="1" s="1"/>
  <c r="X85" i="1"/>
  <c r="X86" i="1"/>
  <c r="N82" i="1"/>
  <c r="P36" i="1"/>
  <c r="AD103" i="1"/>
  <c r="AD85" i="1"/>
  <c r="AD86" i="1"/>
  <c r="K127" i="1"/>
  <c r="K84" i="1"/>
  <c r="L36" i="1"/>
  <c r="H36" i="1" s="1"/>
  <c r="W84" i="1"/>
  <c r="W127" i="1"/>
  <c r="W129" i="1" s="1"/>
  <c r="W130" i="1" s="1"/>
  <c r="AA127" i="1"/>
  <c r="AA129" i="1" s="1"/>
  <c r="AA84" i="1"/>
  <c r="AH68" i="1"/>
  <c r="AI68" i="1" s="1"/>
  <c r="AI69" i="1"/>
  <c r="V103" i="1"/>
  <c r="V135" i="1" s="1"/>
  <c r="V138" i="1" s="1"/>
  <c r="V85" i="1"/>
  <c r="V86" i="1"/>
  <c r="Y103" i="1"/>
  <c r="Y135" i="1" s="1"/>
  <c r="Y85" i="1"/>
  <c r="Y86" i="1"/>
  <c r="AH40" i="1"/>
  <c r="AA103" i="1" l="1"/>
  <c r="AA85" i="1"/>
  <c r="AA86" i="1"/>
  <c r="P127" i="1"/>
  <c r="P84" i="1"/>
  <c r="AC103" i="1"/>
  <c r="AC85" i="1"/>
  <c r="AC86" i="1"/>
  <c r="AA135" i="1"/>
  <c r="AA130" i="1"/>
  <c r="L84" i="1"/>
  <c r="H84" i="1" s="1"/>
  <c r="K85" i="1"/>
  <c r="L85" i="1" s="1"/>
  <c r="H85" i="1" s="1"/>
  <c r="K86" i="1"/>
  <c r="T82" i="1"/>
  <c r="I82" i="1" s="1"/>
  <c r="S84" i="1"/>
  <c r="Q85" i="1"/>
  <c r="Q86" i="1"/>
  <c r="AI28" i="1"/>
  <c r="V142" i="1"/>
  <c r="V140" i="1"/>
  <c r="W134" i="1"/>
  <c r="L127" i="1"/>
  <c r="H127" i="1" s="1"/>
  <c r="N127" i="1"/>
  <c r="N84" i="1"/>
  <c r="AH36" i="1"/>
  <c r="AH82" i="1"/>
  <c r="AI40" i="1"/>
  <c r="W103" i="1"/>
  <c r="W135" i="1" s="1"/>
  <c r="W85" i="1"/>
  <c r="W86" i="1"/>
  <c r="T95" i="1"/>
  <c r="I95" i="1" s="1"/>
  <c r="S102" i="1"/>
  <c r="T102" i="1" s="1"/>
  <c r="I102" i="1" s="1"/>
  <c r="S127" i="1"/>
  <c r="N85" i="1" l="1"/>
  <c r="N86" i="1"/>
  <c r="W138" i="1"/>
  <c r="S103" i="1"/>
  <c r="S85" i="1"/>
  <c r="T85" i="1" s="1"/>
  <c r="I85" i="1" s="1"/>
  <c r="T84" i="1"/>
  <c r="I84" i="1" s="1"/>
  <c r="S86" i="1"/>
  <c r="AI82" i="1"/>
  <c r="T127" i="1"/>
  <c r="I127" i="1" s="1"/>
  <c r="AH84" i="1"/>
  <c r="AH127" i="1"/>
  <c r="AI36" i="1"/>
  <c r="AA140" i="1"/>
  <c r="AA138" i="1"/>
  <c r="P85" i="1"/>
  <c r="P86" i="1"/>
  <c r="AH85" i="1" l="1"/>
  <c r="AI84" i="1"/>
  <c r="AH86" i="1"/>
  <c r="T103" i="1"/>
  <c r="I103" i="1" s="1"/>
  <c r="S125" i="1"/>
  <c r="W140" i="1"/>
  <c r="W142" i="1" s="1"/>
  <c r="X134" i="1"/>
  <c r="X138" i="1" s="1"/>
  <c r="T125" i="1" l="1"/>
  <c r="I125" i="1" s="1"/>
  <c r="I124" i="1" s="1"/>
  <c r="S124" i="1"/>
  <c r="X140" i="1"/>
  <c r="X142" i="1"/>
  <c r="Y134" i="1"/>
  <c r="Y138" i="1" s="1"/>
  <c r="T124" i="1" l="1"/>
  <c r="S128" i="1"/>
  <c r="Y140" i="1"/>
  <c r="Y142" i="1" s="1"/>
  <c r="T128" i="1" l="1"/>
  <c r="I128" i="1" s="1"/>
  <c r="S129" i="1"/>
  <c r="S135" i="1" l="1"/>
  <c r="S130" i="1"/>
  <c r="T129" i="1"/>
  <c r="I129" i="1" s="1"/>
  <c r="S140" i="1" l="1"/>
  <c r="S138" i="1"/>
  <c r="H102" i="1" l="1"/>
  <c r="L102" i="1"/>
  <c r="AH124" i="1"/>
  <c r="AH125" i="1"/>
  <c r="AH103" i="1"/>
  <c r="AH102" i="1"/>
  <c r="H129" i="1"/>
  <c r="L129" i="1"/>
  <c r="N130" i="1"/>
  <c r="P103" i="1"/>
  <c r="P102" i="1"/>
  <c r="N103" i="1"/>
  <c r="N102" i="1"/>
  <c r="AH130" i="1"/>
  <c r="Q140" i="1"/>
  <c r="P138" i="1"/>
  <c r="Q134" i="1"/>
  <c r="Q138" i="1"/>
  <c r="O140" i="1"/>
  <c r="AH98" i="1"/>
  <c r="AH100" i="1"/>
  <c r="AH128" i="1"/>
  <c r="AH129" i="1"/>
  <c r="AH135" i="1"/>
  <c r="AH140" i="1"/>
  <c r="O124" i="1"/>
  <c r="O125" i="1"/>
  <c r="H124" i="1"/>
  <c r="H125" i="1"/>
  <c r="L125" i="1"/>
  <c r="AH138" i="1"/>
  <c r="N140" i="1"/>
  <c r="O135" i="1"/>
  <c r="O128" i="1"/>
  <c r="O129" i="1"/>
  <c r="O130" i="1"/>
  <c r="K130" i="1"/>
  <c r="L98" i="1"/>
  <c r="H98" i="1"/>
  <c r="H97" i="1"/>
  <c r="Q135" i="1"/>
  <c r="Q128" i="1"/>
  <c r="Q129" i="1"/>
  <c r="Q130" i="1"/>
  <c r="O103" i="1"/>
  <c r="O98" i="1"/>
  <c r="O100" i="1"/>
  <c r="O102" i="1"/>
  <c r="Q103" i="1"/>
  <c r="Q98" i="1"/>
  <c r="Q100" i="1"/>
  <c r="Q102" i="1"/>
  <c r="L128" i="1"/>
  <c r="H128" i="1"/>
  <c r="K138" i="1"/>
  <c r="K128" i="1"/>
  <c r="K129" i="1"/>
  <c r="K135" i="1"/>
  <c r="K140" i="1"/>
  <c r="F128" i="1"/>
  <c r="AK124" i="1"/>
  <c r="N125" i="1"/>
  <c r="N124" i="1"/>
  <c r="K124" i="1"/>
  <c r="L124" i="1"/>
  <c r="L100" i="1"/>
  <c r="H100" i="1"/>
  <c r="P125" i="1"/>
  <c r="P124" i="1"/>
  <c r="P130" i="1"/>
  <c r="P98" i="1"/>
  <c r="P100" i="1"/>
  <c r="P128" i="1"/>
  <c r="P129" i="1"/>
  <c r="P135" i="1"/>
  <c r="K125" i="1"/>
  <c r="Q125" i="1"/>
  <c r="Q124" i="1"/>
  <c r="N98" i="1"/>
  <c r="N100" i="1"/>
  <c r="N128" i="1"/>
  <c r="N129" i="1"/>
  <c r="N135" i="1"/>
  <c r="N138" i="1"/>
  <c r="O134" i="1"/>
  <c r="O138" i="1"/>
  <c r="P134" i="1"/>
  <c r="P140" i="1"/>
  <c r="K98" i="1"/>
  <c r="K100" i="1"/>
  <c r="K102" i="1"/>
  <c r="K103" i="1"/>
  <c r="L103" i="1"/>
  <c r="H103" i="1"/>
</calcChain>
</file>

<file path=xl/sharedStrings.xml><?xml version="1.0" encoding="utf-8"?>
<sst xmlns="http://schemas.openxmlformats.org/spreadsheetml/2006/main" count="74" uniqueCount="59">
  <si>
    <t>NORME</t>
  </si>
  <si>
    <t>Budget</t>
  </si>
  <si>
    <t>BUDGET</t>
  </si>
  <si>
    <t xml:space="preserve">REEL </t>
  </si>
  <si>
    <t>ECART</t>
  </si>
  <si>
    <t>mettre X dans cellule V7 a Y7 si Réel est complété</t>
  </si>
  <si>
    <t>cadrage</t>
  </si>
  <si>
    <t xml:space="preserve">FY en % CA </t>
  </si>
  <si>
    <t>vs budget en % CA</t>
  </si>
  <si>
    <t>vs réel en % CA</t>
  </si>
  <si>
    <t>FY 2022</t>
  </si>
  <si>
    <t>% CA</t>
  </si>
  <si>
    <t>T1</t>
  </si>
  <si>
    <t>T2</t>
  </si>
  <si>
    <t>T3</t>
  </si>
  <si>
    <t>T4</t>
  </si>
  <si>
    <t>YTD</t>
  </si>
  <si>
    <t>Atterissage</t>
  </si>
  <si>
    <t>PRODUITS D'EXPLOITATION</t>
  </si>
  <si>
    <t>Nb nouvelles copro</t>
  </si>
  <si>
    <t>Transaction &amp; Gestion</t>
  </si>
  <si>
    <t>Temps nouveau binôme</t>
  </si>
  <si>
    <t xml:space="preserve">Autres produits </t>
  </si>
  <si>
    <t>75800000</t>
  </si>
  <si>
    <t>Total produits d'exploitation</t>
  </si>
  <si>
    <t>CHARGES D'EXPLOTATION</t>
  </si>
  <si>
    <t>N/A</t>
  </si>
  <si>
    <t>Salariés</t>
  </si>
  <si>
    <t>Salaires</t>
  </si>
  <si>
    <t>Ancienneté</t>
  </si>
  <si>
    <t>AG</t>
  </si>
  <si>
    <t>Transport</t>
  </si>
  <si>
    <t>Total</t>
  </si>
  <si>
    <t>Dotation aux Amortissement</t>
  </si>
  <si>
    <t>REX en % du CA</t>
  </si>
  <si>
    <t>Nominal</t>
  </si>
  <si>
    <t xml:space="preserve">Différence € vs REX  normatif </t>
  </si>
  <si>
    <t xml:space="preserve">Produits financiers </t>
  </si>
  <si>
    <t xml:space="preserve">Total des Produits financiers </t>
  </si>
  <si>
    <t xml:space="preserve">Total des Produits  </t>
  </si>
  <si>
    <t xml:space="preserve">Total des charges </t>
  </si>
  <si>
    <t>Bénéfices ou perte ( Produits- Charges)</t>
  </si>
  <si>
    <t>Rendement Net opérationnel</t>
  </si>
  <si>
    <t>Taux</t>
  </si>
  <si>
    <t>CASH FLOW</t>
  </si>
  <si>
    <t>YY</t>
  </si>
  <si>
    <t>CRD début</t>
  </si>
  <si>
    <t>Annuité</t>
  </si>
  <si>
    <t>Capital</t>
  </si>
  <si>
    <t>Intérêt</t>
  </si>
  <si>
    <t>CRD fin</t>
  </si>
  <si>
    <t>Trésorerie d'ouverture</t>
  </si>
  <si>
    <t>Bénéfice ou perte</t>
  </si>
  <si>
    <t>retraitement éléments hors cash</t>
  </si>
  <si>
    <r>
      <t xml:space="preserve">Trésorerie de clôture </t>
    </r>
    <r>
      <rPr>
        <b/>
        <sz val="10"/>
        <color rgb="FFFF0000"/>
        <rFont val="Calibri Light"/>
        <family val="2"/>
        <scheme val="major"/>
      </rPr>
      <t>cumulée</t>
    </r>
    <r>
      <rPr>
        <b/>
        <sz val="10"/>
        <color theme="1"/>
        <rFont val="Calibri Light"/>
        <family val="2"/>
        <scheme val="major"/>
      </rPr>
      <t xml:space="preserve"> exploitation</t>
    </r>
  </si>
  <si>
    <r>
      <t xml:space="preserve">Variation de trésorerie </t>
    </r>
    <r>
      <rPr>
        <b/>
        <sz val="10"/>
        <color rgb="FFFF0000"/>
        <rFont val="Calibri Light"/>
        <family val="2"/>
        <scheme val="major"/>
      </rPr>
      <t>annuelle</t>
    </r>
    <r>
      <rPr>
        <b/>
        <sz val="10"/>
        <color theme="1"/>
        <rFont val="Calibri Light"/>
        <family val="2"/>
        <scheme val="major"/>
      </rPr>
      <t xml:space="preserve"> exploitation</t>
    </r>
  </si>
  <si>
    <t>CRD</t>
  </si>
  <si>
    <t>RBMT CAPITAL ANNUEL</t>
  </si>
  <si>
    <t>Financement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</si>
</sst>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65" formatCode="_-* #,##0_-;\-* #,##0_-;_-* &quot;-&quot;??_-;_-@_-"/>
    <numFmt numFmtId="166" formatCode="_-* #,##0\ _€_-;\-* #,##0\ _€_-;_-* &quot;-&quot;??\ _€_-;_-@_-"/>
    <numFmt numFmtId="167" formatCode="_-* #,##0\ &quot;€&quot;_-;\-* #,##0\ &quot;€&quot;_-;_-* &quot;-&quot;??\ &quot;€&quot;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color rgb="FF00B050"/>
      <name val="Calibri Light"/>
      <family val="2"/>
      <scheme val="major"/>
    </font>
    <font>
      <sz val="10"/>
      <name val="Calibri Light"/>
      <family val="2"/>
      <scheme val="major"/>
    </font>
    <font>
      <sz val="10"/>
      <color theme="0"/>
      <name val="Calibri Light"/>
      <family val="2"/>
      <scheme val="major"/>
    </font>
    <font>
      <b/>
      <sz val="10"/>
      <name val="Calibri Light"/>
      <family val="2"/>
      <scheme val="major"/>
    </font>
    <font>
      <b/>
      <u val="double"/>
      <sz val="10"/>
      <color theme="1"/>
      <name val="Calibri Light"/>
      <family val="2"/>
      <scheme val="major"/>
    </font>
    <font>
      <i/>
      <sz val="10"/>
      <color rgb="FF00B050"/>
      <name val="Calibri Light"/>
      <family val="2"/>
      <scheme val="major"/>
    </font>
    <font>
      <i/>
      <sz val="10"/>
      <name val="Calibri Light"/>
      <family val="2"/>
      <scheme val="major"/>
    </font>
    <font>
      <b/>
      <sz val="10"/>
      <color theme="0"/>
      <name val="Calibri Light"/>
      <family val="2"/>
      <scheme val="major"/>
    </font>
    <font>
      <b/>
      <sz val="10"/>
      <color theme="4"/>
      <name val="Calibri Light"/>
      <family val="2"/>
      <scheme val="major"/>
    </font>
    <font>
      <b/>
      <i/>
      <sz val="10"/>
      <name val="Calibri Light"/>
      <family val="2"/>
      <scheme val="major"/>
    </font>
    <font>
      <sz val="10"/>
      <color theme="4"/>
      <name val="Calibri Light"/>
      <family val="2"/>
      <scheme val="major"/>
    </font>
    <font>
      <sz val="10"/>
      <color theme="4" tint="-0.499984740745262"/>
      <name val="Calibri Light"/>
      <family val="2"/>
      <scheme val="major"/>
    </font>
    <font>
      <sz val="10"/>
      <color theme="3" tint="0.39997558519241921"/>
      <name val="Calibri Light"/>
      <family val="2"/>
      <scheme val="major"/>
    </font>
    <font>
      <b/>
      <sz val="10"/>
      <color theme="4" tint="-0.499984740745262"/>
      <name val="Calibri Light"/>
      <family val="2"/>
      <scheme val="major"/>
    </font>
    <font>
      <i/>
      <sz val="10"/>
      <color theme="4" tint="-0.499984740745262"/>
      <name val="Calibri Light"/>
      <family val="2"/>
      <scheme val="major"/>
    </font>
    <font>
      <b/>
      <sz val="10"/>
      <color indexed="8"/>
      <name val="Calibri Light"/>
      <family val="2"/>
      <scheme val="major"/>
    </font>
    <font>
      <b/>
      <sz val="10"/>
      <color rgb="FFFF0000"/>
      <name val="Calibri Light"/>
      <family val="2"/>
      <scheme val="maj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92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10" fontId="2" fillId="0" borderId="0" xfId="2" applyNumberFormat="1" applyFont="1" applyAlignment="1">
      <alignment horizontal="center"/>
    </xf>
    <xf numFmtId="9" fontId="2" fillId="2" borderId="0" xfId="2" applyFont="1" applyFill="1"/>
    <xf numFmtId="165" fontId="2" fillId="0" borderId="0" xfId="3" applyNumberFormat="1" applyFont="1"/>
    <xf numFmtId="9" fontId="2" fillId="0" borderId="0" xfId="2" applyFont="1"/>
    <xf numFmtId="9" fontId="2" fillId="0" borderId="0" xfId="2" applyFont="1" applyFill="1"/>
    <xf numFmtId="165" fontId="2" fillId="0" borderId="0" xfId="4" applyNumberFormat="1" applyFont="1"/>
    <xf numFmtId="165" fontId="2" fillId="0" borderId="0" xfId="3" applyNumberFormat="1" applyFont="1" applyAlignment="1">
      <alignment horizontal="left"/>
    </xf>
    <xf numFmtId="10" fontId="2" fillId="0" borderId="0" xfId="2" applyNumberFormat="1" applyFont="1"/>
    <xf numFmtId="165" fontId="2" fillId="0" borderId="0" xfId="4" applyNumberFormat="1" applyFont="1" applyAlignment="1">
      <alignment horizontal="center"/>
    </xf>
    <xf numFmtId="10" fontId="3" fillId="0" borderId="0" xfId="2" applyNumberFormat="1" applyFont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165" fontId="6" fillId="2" borderId="0" xfId="3" applyNumberFormat="1" applyFont="1" applyFill="1" applyBorder="1" applyAlignment="1"/>
    <xf numFmtId="165" fontId="6" fillId="4" borderId="2" xfId="3" applyNumberFormat="1" applyFont="1" applyFill="1" applyBorder="1" applyAlignment="1">
      <alignment horizontal="center"/>
    </xf>
    <xf numFmtId="165" fontId="6" fillId="4" borderId="3" xfId="3" applyNumberFormat="1" applyFont="1" applyFill="1" applyBorder="1" applyAlignment="1">
      <alignment horizontal="center"/>
    </xf>
    <xf numFmtId="165" fontId="6" fillId="5" borderId="1" xfId="3" applyNumberFormat="1" applyFont="1" applyFill="1" applyBorder="1" applyAlignment="1">
      <alignment horizontal="center"/>
    </xf>
    <xf numFmtId="165" fontId="6" fillId="5" borderId="2" xfId="3" applyNumberFormat="1" applyFont="1" applyFill="1" applyBorder="1" applyAlignment="1">
      <alignment horizontal="center"/>
    </xf>
    <xf numFmtId="165" fontId="6" fillId="5" borderId="3" xfId="3" applyNumberFormat="1" applyFont="1" applyFill="1" applyBorder="1" applyAlignment="1">
      <alignment horizontal="center"/>
    </xf>
    <xf numFmtId="165" fontId="5" fillId="2" borderId="1" xfId="3" applyNumberFormat="1" applyFont="1" applyFill="1" applyBorder="1" applyAlignment="1">
      <alignment horizontal="center"/>
    </xf>
    <xf numFmtId="165" fontId="5" fillId="2" borderId="2" xfId="3" applyNumberFormat="1" applyFont="1" applyFill="1" applyBorder="1" applyAlignment="1">
      <alignment horizontal="center"/>
    </xf>
    <xf numFmtId="165" fontId="5" fillId="2" borderId="3" xfId="3" applyNumberFormat="1" applyFont="1" applyFill="1" applyBorder="1" applyAlignment="1">
      <alignment horizontal="center"/>
    </xf>
    <xf numFmtId="165" fontId="5" fillId="2" borderId="0" xfId="3" applyNumberFormat="1" applyFont="1" applyFill="1" applyBorder="1" applyAlignment="1">
      <alignment horizontal="center"/>
    </xf>
    <xf numFmtId="9" fontId="7" fillId="2" borderId="4" xfId="2" applyFont="1" applyFill="1" applyBorder="1" applyAlignment="1">
      <alignment horizontal="center"/>
    </xf>
    <xf numFmtId="0" fontId="8" fillId="0" borderId="0" xfId="0" applyFont="1"/>
    <xf numFmtId="10" fontId="5" fillId="0" borderId="0" xfId="2" applyNumberFormat="1" applyFont="1" applyFill="1" applyBorder="1" applyAlignment="1">
      <alignment horizontal="center"/>
    </xf>
    <xf numFmtId="165" fontId="6" fillId="0" borderId="0" xfId="3" applyNumberFormat="1" applyFont="1" applyFill="1" applyBorder="1" applyAlignment="1"/>
    <xf numFmtId="165" fontId="6" fillId="0" borderId="0" xfId="3" applyNumberFormat="1" applyFont="1" applyFill="1" applyBorder="1" applyAlignment="1">
      <alignment horizontal="center"/>
    </xf>
    <xf numFmtId="165" fontId="6" fillId="0" borderId="0" xfId="4" applyNumberFormat="1" applyFont="1" applyFill="1" applyBorder="1" applyAlignment="1">
      <alignment horizontal="center"/>
    </xf>
    <xf numFmtId="165" fontId="9" fillId="0" borderId="0" xfId="3" applyNumberFormat="1" applyFont="1"/>
    <xf numFmtId="165" fontId="5" fillId="0" borderId="0" xfId="4" applyNumberFormat="1" applyFont="1" applyFill="1" applyBorder="1" applyAlignment="1">
      <alignment horizontal="center"/>
    </xf>
    <xf numFmtId="165" fontId="5" fillId="0" borderId="0" xfId="3" applyNumberFormat="1" applyFont="1" applyFill="1" applyBorder="1" applyAlignment="1">
      <alignment horizontal="center"/>
    </xf>
    <xf numFmtId="165" fontId="2" fillId="0" borderId="0" xfId="4" applyNumberFormat="1" applyFont="1" applyFill="1" applyAlignment="1">
      <alignment horizontal="center"/>
    </xf>
    <xf numFmtId="0" fontId="9" fillId="0" borderId="0" xfId="0" applyFont="1"/>
    <xf numFmtId="0" fontId="10" fillId="0" borderId="0" xfId="0" applyFont="1"/>
    <xf numFmtId="10" fontId="9" fillId="0" borderId="0" xfId="2" applyNumberFormat="1" applyFont="1" applyAlignment="1">
      <alignment horizontal="center"/>
    </xf>
    <xf numFmtId="9" fontId="9" fillId="2" borderId="0" xfId="2" applyFont="1" applyFill="1"/>
    <xf numFmtId="9" fontId="9" fillId="0" borderId="0" xfId="2" applyFont="1"/>
    <xf numFmtId="9" fontId="9" fillId="0" borderId="0" xfId="2" applyFont="1" applyFill="1"/>
    <xf numFmtId="165" fontId="9" fillId="0" borderId="0" xfId="4" applyNumberFormat="1" applyFont="1"/>
    <xf numFmtId="165" fontId="9" fillId="0" borderId="0" xfId="4" applyNumberFormat="1" applyFont="1" applyAlignment="1">
      <alignment horizontal="center"/>
    </xf>
    <xf numFmtId="10" fontId="7" fillId="3" borderId="1" xfId="2" applyNumberFormat="1" applyFont="1" applyFill="1" applyBorder="1" applyAlignment="1">
      <alignment horizontal="center" vertical="center" wrapText="1"/>
    </xf>
    <xf numFmtId="10" fontId="6" fillId="4" borderId="5" xfId="2" applyNumberFormat="1" applyFont="1" applyFill="1" applyBorder="1" applyAlignment="1">
      <alignment horizontal="center" vertical="center" wrapText="1"/>
    </xf>
    <xf numFmtId="10" fontId="6" fillId="5" borderId="5" xfId="2" applyNumberFormat="1" applyFont="1" applyFill="1" applyBorder="1" applyAlignment="1">
      <alignment horizontal="center" vertical="center" wrapText="1"/>
    </xf>
    <xf numFmtId="9" fontId="11" fillId="2" borderId="0" xfId="2" applyFont="1" applyFill="1" applyBorder="1"/>
    <xf numFmtId="165" fontId="11" fillId="6" borderId="1" xfId="3" applyNumberFormat="1" applyFont="1" applyFill="1" applyBorder="1" applyAlignment="1">
      <alignment horizontal="center"/>
    </xf>
    <xf numFmtId="9" fontId="11" fillId="6" borderId="3" xfId="2" applyFont="1" applyFill="1" applyBorder="1"/>
    <xf numFmtId="9" fontId="12" fillId="0" borderId="0" xfId="2" applyFont="1" applyFill="1" applyBorder="1"/>
    <xf numFmtId="165" fontId="3" fillId="0" borderId="1" xfId="4" applyNumberFormat="1" applyFont="1" applyBorder="1" applyAlignment="1">
      <alignment horizontal="center"/>
    </xf>
    <xf numFmtId="165" fontId="3" fillId="0" borderId="5" xfId="4" applyNumberFormat="1" applyFont="1" applyBorder="1" applyAlignment="1">
      <alignment horizontal="center"/>
    </xf>
    <xf numFmtId="165" fontId="11" fillId="6" borderId="5" xfId="3" applyNumberFormat="1" applyFont="1" applyFill="1" applyBorder="1" applyAlignment="1">
      <alignment horizontal="center"/>
    </xf>
    <xf numFmtId="165" fontId="7" fillId="2" borderId="5" xfId="4" applyNumberFormat="1" applyFont="1" applyFill="1" applyBorder="1" applyAlignment="1">
      <alignment horizontal="center"/>
    </xf>
    <xf numFmtId="165" fontId="7" fillId="2" borderId="0" xfId="4" applyNumberFormat="1" applyFont="1" applyFill="1" applyBorder="1" applyAlignment="1">
      <alignment horizontal="center"/>
    </xf>
    <xf numFmtId="165" fontId="11" fillId="6" borderId="1" xfId="4" applyNumberFormat="1" applyFont="1" applyFill="1" applyBorder="1" applyAlignment="1">
      <alignment horizontal="center"/>
    </xf>
    <xf numFmtId="9" fontId="7" fillId="2" borderId="0" xfId="2" applyFont="1" applyFill="1" applyBorder="1"/>
    <xf numFmtId="10" fontId="3" fillId="0" borderId="6" xfId="2" applyNumberFormat="1" applyFont="1" applyBorder="1" applyAlignment="1">
      <alignment horizontal="center"/>
    </xf>
    <xf numFmtId="10" fontId="2" fillId="0" borderId="7" xfId="2" applyNumberFormat="1" applyFont="1" applyBorder="1" applyAlignment="1">
      <alignment horizontal="center"/>
    </xf>
    <xf numFmtId="9" fontId="12" fillId="2" borderId="0" xfId="2" applyFont="1" applyFill="1" applyBorder="1"/>
    <xf numFmtId="165" fontId="3" fillId="0" borderId="8" xfId="3" applyNumberFormat="1" applyFont="1" applyBorder="1"/>
    <xf numFmtId="9" fontId="12" fillId="0" borderId="9" xfId="2" applyFont="1" applyBorder="1"/>
    <xf numFmtId="165" fontId="3" fillId="0" borderId="6" xfId="4" applyNumberFormat="1" applyFont="1" applyBorder="1" applyAlignment="1">
      <alignment horizontal="center"/>
    </xf>
    <xf numFmtId="165" fontId="3" fillId="0" borderId="10" xfId="4" applyNumberFormat="1" applyFont="1" applyBorder="1" applyAlignment="1">
      <alignment horizontal="center"/>
    </xf>
    <xf numFmtId="165" fontId="3" fillId="0" borderId="7" xfId="4" applyNumberFormat="1" applyFont="1" applyBorder="1" applyAlignment="1">
      <alignment horizontal="center"/>
    </xf>
    <xf numFmtId="165" fontId="3" fillId="0" borderId="0" xfId="4" applyNumberFormat="1" applyFont="1" applyBorder="1" applyAlignment="1">
      <alignment horizontal="center"/>
    </xf>
    <xf numFmtId="0" fontId="11" fillId="7" borderId="0" xfId="0" applyFont="1" applyFill="1" applyAlignment="1">
      <alignment horizontal="left"/>
    </xf>
    <xf numFmtId="10" fontId="2" fillId="0" borderId="8" xfId="2" applyNumberFormat="1" applyFont="1" applyBorder="1" applyAlignment="1">
      <alignment horizontal="center"/>
    </xf>
    <xf numFmtId="165" fontId="2" fillId="0" borderId="8" xfId="3" applyNumberFormat="1" applyFont="1" applyBorder="1"/>
    <xf numFmtId="165" fontId="2" fillId="0" borderId="8" xfId="4" applyNumberFormat="1" applyFont="1" applyBorder="1"/>
    <xf numFmtId="165" fontId="2" fillId="0" borderId="7" xfId="4" applyNumberFormat="1" applyFont="1" applyBorder="1"/>
    <xf numFmtId="165" fontId="2" fillId="0" borderId="7" xfId="4" applyNumberFormat="1" applyFont="1" applyBorder="1" applyAlignment="1">
      <alignment horizontal="center"/>
    </xf>
    <xf numFmtId="165" fontId="2" fillId="0" borderId="8" xfId="4" applyNumberFormat="1" applyFont="1" applyBorder="1" applyAlignment="1">
      <alignment horizontal="center"/>
    </xf>
    <xf numFmtId="165" fontId="2" fillId="0" borderId="0" xfId="4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9" fontId="2" fillId="2" borderId="0" xfId="2" applyFont="1" applyFill="1" applyBorder="1"/>
    <xf numFmtId="9" fontId="2" fillId="0" borderId="9" xfId="2" applyFont="1" applyBorder="1"/>
    <xf numFmtId="9" fontId="2" fillId="0" borderId="0" xfId="2" applyFont="1" applyFill="1" applyBorder="1"/>
    <xf numFmtId="0" fontId="10" fillId="0" borderId="0" xfId="0" applyFont="1" applyAlignment="1">
      <alignment horizontal="center"/>
    </xf>
    <xf numFmtId="166" fontId="4" fillId="0" borderId="0" xfId="0" applyNumberFormat="1" applyFont="1"/>
    <xf numFmtId="10" fontId="3" fillId="0" borderId="8" xfId="2" applyNumberFormat="1" applyFont="1" applyFill="1" applyBorder="1" applyAlignment="1">
      <alignment horizontal="center"/>
    </xf>
    <xf numFmtId="10" fontId="3" fillId="0" borderId="7" xfId="2" applyNumberFormat="1" applyFont="1" applyFill="1" applyBorder="1" applyAlignment="1">
      <alignment horizontal="center"/>
    </xf>
    <xf numFmtId="166" fontId="3" fillId="0" borderId="8" xfId="3" applyNumberFormat="1" applyFont="1" applyFill="1" applyBorder="1"/>
    <xf numFmtId="9" fontId="12" fillId="0" borderId="9" xfId="2" applyFont="1" applyFill="1" applyBorder="1"/>
    <xf numFmtId="166" fontId="3" fillId="0" borderId="7" xfId="3" applyNumberFormat="1" applyFont="1" applyFill="1" applyBorder="1"/>
    <xf numFmtId="165" fontId="3" fillId="0" borderId="0" xfId="4" applyNumberFormat="1" applyFont="1" applyFill="1" applyBorder="1" applyAlignment="1">
      <alignment horizontal="center"/>
    </xf>
    <xf numFmtId="9" fontId="13" fillId="0" borderId="0" xfId="2" applyFont="1" applyAlignment="1">
      <alignment horizontal="center"/>
    </xf>
    <xf numFmtId="9" fontId="2" fillId="0" borderId="0" xfId="0" applyNumberFormat="1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10" fontId="2" fillId="0" borderId="8" xfId="2" applyNumberFormat="1" applyFont="1" applyFill="1" applyBorder="1" applyAlignment="1">
      <alignment horizontal="center"/>
    </xf>
    <xf numFmtId="9" fontId="14" fillId="2" borderId="0" xfId="2" applyFont="1" applyFill="1" applyBorder="1"/>
    <xf numFmtId="166" fontId="2" fillId="0" borderId="8" xfId="3" applyNumberFormat="1" applyFont="1" applyFill="1" applyBorder="1" applyAlignment="1"/>
    <xf numFmtId="9" fontId="14" fillId="0" borderId="9" xfId="2" applyFont="1" applyFill="1" applyBorder="1"/>
    <xf numFmtId="165" fontId="2" fillId="0" borderId="8" xfId="4" applyNumberFormat="1" applyFont="1" applyFill="1" applyBorder="1" applyAlignment="1"/>
    <xf numFmtId="165" fontId="2" fillId="0" borderId="7" xfId="4" applyNumberFormat="1" applyFont="1" applyFill="1" applyBorder="1" applyAlignment="1"/>
    <xf numFmtId="165" fontId="2" fillId="0" borderId="8" xfId="4" applyNumberFormat="1" applyFont="1" applyFill="1" applyBorder="1"/>
    <xf numFmtId="165" fontId="2" fillId="0" borderId="7" xfId="4" applyNumberFormat="1" applyFont="1" applyFill="1" applyBorder="1"/>
    <xf numFmtId="165" fontId="2" fillId="0" borderId="8" xfId="4" applyNumberFormat="1" applyFont="1" applyFill="1" applyBorder="1" applyAlignment="1">
      <alignment horizontal="center"/>
    </xf>
    <xf numFmtId="165" fontId="2" fillId="0" borderId="7" xfId="4" applyNumberFormat="1" applyFont="1" applyFill="1" applyBorder="1" applyAlignment="1">
      <alignment horizontal="center"/>
    </xf>
    <xf numFmtId="165" fontId="2" fillId="0" borderId="0" xfId="4" applyNumberFormat="1" applyFont="1" applyFill="1" applyBorder="1" applyAlignment="1">
      <alignment horizontal="center"/>
    </xf>
    <xf numFmtId="9" fontId="10" fillId="0" borderId="0" xfId="2" applyFont="1" applyAlignment="1">
      <alignment horizontal="center"/>
    </xf>
    <xf numFmtId="164" fontId="2" fillId="0" borderId="0" xfId="0" applyNumberFormat="1" applyFont="1"/>
    <xf numFmtId="10" fontId="4" fillId="0" borderId="0" xfId="0" applyNumberFormat="1" applyFont="1"/>
    <xf numFmtId="0" fontId="6" fillId="8" borderId="0" xfId="0" applyFont="1" applyFill="1" applyAlignment="1">
      <alignment horizontal="center"/>
    </xf>
    <xf numFmtId="9" fontId="15" fillId="0" borderId="0" xfId="0" applyNumberFormat="1" applyFont="1"/>
    <xf numFmtId="0" fontId="16" fillId="0" borderId="0" xfId="0" applyFont="1" applyAlignment="1">
      <alignment horizontal="left"/>
    </xf>
    <xf numFmtId="0" fontId="15" fillId="0" borderId="0" xfId="0" applyFont="1"/>
    <xf numFmtId="10" fontId="15" fillId="0" borderId="8" xfId="2" applyNumberFormat="1" applyFont="1" applyFill="1" applyBorder="1" applyAlignment="1">
      <alignment horizontal="center"/>
    </xf>
    <xf numFmtId="10" fontId="15" fillId="0" borderId="7" xfId="2" applyNumberFormat="1" applyFont="1" applyBorder="1" applyAlignment="1">
      <alignment horizontal="center"/>
    </xf>
    <xf numFmtId="9" fontId="15" fillId="2" borderId="0" xfId="2" applyFont="1" applyFill="1" applyBorder="1"/>
    <xf numFmtId="9" fontId="17" fillId="0" borderId="0" xfId="2" applyFont="1" applyFill="1" applyBorder="1"/>
    <xf numFmtId="165" fontId="15" fillId="0" borderId="8" xfId="4" applyNumberFormat="1" applyFont="1" applyFill="1" applyBorder="1" applyAlignment="1"/>
    <xf numFmtId="165" fontId="15" fillId="0" borderId="7" xfId="4" applyNumberFormat="1" applyFont="1" applyFill="1" applyBorder="1" applyAlignment="1"/>
    <xf numFmtId="9" fontId="15" fillId="0" borderId="9" xfId="2" applyFont="1" applyFill="1" applyBorder="1"/>
    <xf numFmtId="165" fontId="15" fillId="0" borderId="7" xfId="4" applyNumberFormat="1" applyFont="1" applyBorder="1" applyAlignment="1">
      <alignment horizontal="center"/>
    </xf>
    <xf numFmtId="165" fontId="15" fillId="0" borderId="8" xfId="4" applyNumberFormat="1" applyFont="1" applyFill="1" applyBorder="1" applyAlignment="1">
      <alignment horizontal="center"/>
    </xf>
    <xf numFmtId="165" fontId="15" fillId="0" borderId="7" xfId="4" applyNumberFormat="1" applyFont="1" applyFill="1" applyBorder="1" applyAlignment="1">
      <alignment horizontal="center"/>
    </xf>
    <xf numFmtId="165" fontId="15" fillId="0" borderId="0" xfId="4" applyNumberFormat="1" applyFont="1" applyFill="1" applyBorder="1" applyAlignment="1">
      <alignment horizontal="center"/>
    </xf>
    <xf numFmtId="9" fontId="18" fillId="0" borderId="0" xfId="2" applyFont="1" applyAlignment="1">
      <alignment horizontal="center"/>
    </xf>
    <xf numFmtId="164" fontId="15" fillId="0" borderId="0" xfId="0" applyNumberFormat="1" applyFont="1"/>
    <xf numFmtId="9" fontId="5" fillId="0" borderId="0" xfId="0" applyNumberFormat="1" applyFont="1"/>
    <xf numFmtId="0" fontId="5" fillId="0" borderId="0" xfId="0" applyFont="1"/>
    <xf numFmtId="9" fontId="5" fillId="2" borderId="0" xfId="2" applyFont="1" applyFill="1" applyBorder="1"/>
    <xf numFmtId="9" fontId="7" fillId="0" borderId="0" xfId="2" applyFont="1" applyFill="1" applyBorder="1"/>
    <xf numFmtId="165" fontId="5" fillId="0" borderId="8" xfId="4" applyNumberFormat="1" applyFont="1" applyFill="1" applyBorder="1" applyAlignment="1">
      <alignment horizontal="center"/>
    </xf>
    <xf numFmtId="165" fontId="5" fillId="0" borderId="7" xfId="4" applyNumberFormat="1" applyFont="1" applyFill="1" applyBorder="1" applyAlignment="1">
      <alignment horizontal="center"/>
    </xf>
    <xf numFmtId="165" fontId="5" fillId="0" borderId="7" xfId="4" applyNumberFormat="1" applyFont="1" applyBorder="1" applyAlignment="1">
      <alignment horizontal="center"/>
    </xf>
    <xf numFmtId="164" fontId="5" fillId="0" borderId="0" xfId="0" applyNumberFormat="1" applyFont="1"/>
    <xf numFmtId="9" fontId="4" fillId="0" borderId="0" xfId="2" applyFont="1" applyFill="1"/>
    <xf numFmtId="9" fontId="14" fillId="0" borderId="0" xfId="2" applyFont="1" applyFill="1" applyBorder="1"/>
    <xf numFmtId="166" fontId="3" fillId="0" borderId="8" xfId="3" applyNumberFormat="1" applyFont="1" applyFill="1" applyBorder="1" applyAlignment="1"/>
    <xf numFmtId="165" fontId="3" fillId="0" borderId="8" xfId="4" applyNumberFormat="1" applyFont="1" applyFill="1" applyBorder="1" applyAlignment="1"/>
    <xf numFmtId="165" fontId="3" fillId="0" borderId="7" xfId="4" applyNumberFormat="1" applyFont="1" applyFill="1" applyBorder="1" applyAlignment="1"/>
    <xf numFmtId="165" fontId="3" fillId="0" borderId="8" xfId="4" applyNumberFormat="1" applyFont="1" applyFill="1" applyBorder="1" applyAlignment="1">
      <alignment horizontal="center"/>
    </xf>
    <xf numFmtId="165" fontId="3" fillId="0" borderId="7" xfId="4" applyNumberFormat="1" applyFont="1" applyFill="1" applyBorder="1" applyAlignment="1">
      <alignment horizontal="center"/>
    </xf>
    <xf numFmtId="0" fontId="10" fillId="0" borderId="0" xfId="2" applyNumberFormat="1" applyFont="1" applyAlignment="1">
      <alignment horizontal="center"/>
    </xf>
    <xf numFmtId="0" fontId="3" fillId="9" borderId="0" xfId="0" applyFont="1" applyFill="1"/>
    <xf numFmtId="10" fontId="3" fillId="9" borderId="8" xfId="2" applyNumberFormat="1" applyFont="1" applyFill="1" applyBorder="1" applyAlignment="1">
      <alignment horizontal="center"/>
    </xf>
    <xf numFmtId="10" fontId="3" fillId="9" borderId="7" xfId="2" applyNumberFormat="1" applyFont="1" applyFill="1" applyBorder="1" applyAlignment="1">
      <alignment horizontal="center"/>
    </xf>
    <xf numFmtId="166" fontId="3" fillId="9" borderId="8" xfId="3" applyNumberFormat="1" applyFont="1" applyFill="1" applyBorder="1"/>
    <xf numFmtId="9" fontId="12" fillId="9" borderId="9" xfId="2" applyFont="1" applyFill="1" applyBorder="1"/>
    <xf numFmtId="9" fontId="3" fillId="0" borderId="0" xfId="2" applyFont="1" applyFill="1" applyBorder="1"/>
    <xf numFmtId="165" fontId="3" fillId="9" borderId="8" xfId="4" applyNumberFormat="1" applyFont="1" applyFill="1" applyBorder="1"/>
    <xf numFmtId="165" fontId="3" fillId="9" borderId="7" xfId="4" applyNumberFormat="1" applyFont="1" applyFill="1" applyBorder="1"/>
    <xf numFmtId="165" fontId="2" fillId="9" borderId="7" xfId="4" applyNumberFormat="1" applyFont="1" applyFill="1" applyBorder="1" applyAlignment="1">
      <alignment horizontal="center"/>
    </xf>
    <xf numFmtId="165" fontId="3" fillId="9" borderId="8" xfId="4" applyNumberFormat="1" applyFont="1" applyFill="1" applyBorder="1" applyAlignment="1">
      <alignment horizontal="center"/>
    </xf>
    <xf numFmtId="165" fontId="3" fillId="9" borderId="7" xfId="4" applyNumberFormat="1" applyFont="1" applyFill="1" applyBorder="1" applyAlignment="1">
      <alignment horizontal="center"/>
    </xf>
    <xf numFmtId="165" fontId="3" fillId="9" borderId="0" xfId="4" applyNumberFormat="1" applyFont="1" applyFill="1" applyBorder="1" applyAlignment="1">
      <alignment horizontal="center"/>
    </xf>
    <xf numFmtId="166" fontId="2" fillId="0" borderId="8" xfId="3" applyNumberFormat="1" applyFont="1" applyFill="1" applyBorder="1"/>
    <xf numFmtId="165" fontId="3" fillId="0" borderId="8" xfId="4" applyNumberFormat="1" applyFont="1" applyFill="1" applyBorder="1"/>
    <xf numFmtId="165" fontId="3" fillId="0" borderId="7" xfId="4" applyNumberFormat="1" applyFont="1" applyFill="1" applyBorder="1"/>
    <xf numFmtId="0" fontId="4" fillId="0" borderId="0" xfId="0" applyFont="1" applyAlignment="1">
      <alignment horizontal="left"/>
    </xf>
    <xf numFmtId="9" fontId="14" fillId="9" borderId="9" xfId="2" applyFont="1" applyFill="1" applyBorder="1"/>
    <xf numFmtId="166" fontId="3" fillId="9" borderId="7" xfId="3" applyNumberFormat="1" applyFont="1" applyFill="1" applyBorder="1"/>
    <xf numFmtId="10" fontId="3" fillId="0" borderId="7" xfId="2" applyNumberFormat="1" applyFont="1" applyBorder="1" applyAlignment="1">
      <alignment horizontal="center"/>
    </xf>
    <xf numFmtId="0" fontId="2" fillId="0" borderId="0" xfId="0" applyFont="1" applyAlignment="1">
      <alignment horizontal="right"/>
    </xf>
    <xf numFmtId="9" fontId="2" fillId="0" borderId="0" xfId="2" applyFont="1" applyAlignment="1">
      <alignment horizontal="left"/>
    </xf>
    <xf numFmtId="10" fontId="5" fillId="0" borderId="8" xfId="2" applyNumberFormat="1" applyFont="1" applyFill="1" applyBorder="1" applyAlignment="1">
      <alignment horizontal="center"/>
    </xf>
    <xf numFmtId="166" fontId="5" fillId="0" borderId="8" xfId="3" applyNumberFormat="1" applyFont="1" applyFill="1" applyBorder="1"/>
    <xf numFmtId="165" fontId="5" fillId="0" borderId="8" xfId="4" applyNumberFormat="1" applyFont="1" applyFill="1" applyBorder="1"/>
    <xf numFmtId="165" fontId="5" fillId="0" borderId="7" xfId="4" applyNumberFormat="1" applyFont="1" applyFill="1" applyBorder="1"/>
    <xf numFmtId="0" fontId="7" fillId="0" borderId="0" xfId="0" applyFont="1"/>
    <xf numFmtId="0" fontId="7" fillId="0" borderId="0" xfId="0" applyFont="1" applyAlignment="1">
      <alignment horizontal="center"/>
    </xf>
    <xf numFmtId="10" fontId="7" fillId="0" borderId="8" xfId="2" applyNumberFormat="1" applyFont="1" applyFill="1" applyBorder="1" applyAlignment="1">
      <alignment horizontal="center"/>
    </xf>
    <xf numFmtId="166" fontId="7" fillId="0" borderId="8" xfId="3" applyNumberFormat="1" applyFont="1" applyFill="1" applyBorder="1"/>
    <xf numFmtId="165" fontId="7" fillId="0" borderId="7" xfId="4" applyNumberFormat="1" applyFont="1" applyFill="1" applyBorder="1"/>
    <xf numFmtId="165" fontId="7" fillId="0" borderId="8" xfId="4" applyNumberFormat="1" applyFont="1" applyFill="1" applyBorder="1"/>
    <xf numFmtId="165" fontId="3" fillId="0" borderId="8" xfId="4" applyNumberFormat="1" applyFont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2" fillId="0" borderId="0" xfId="0" quotePrefix="1" applyFont="1"/>
    <xf numFmtId="10" fontId="2" fillId="0" borderId="7" xfId="2" applyNumberFormat="1" applyFont="1" applyFill="1" applyBorder="1" applyAlignment="1">
      <alignment horizontal="center"/>
    </xf>
    <xf numFmtId="9" fontId="10" fillId="2" borderId="0" xfId="2" applyFont="1" applyFill="1" applyAlignment="1">
      <alignment horizontal="center"/>
    </xf>
    <xf numFmtId="9" fontId="2" fillId="2" borderId="0" xfId="0" applyNumberFormat="1" applyFont="1" applyFill="1"/>
    <xf numFmtId="0" fontId="2" fillId="2" borderId="0" xfId="0" applyFont="1" applyFill="1"/>
    <xf numFmtId="10" fontId="2" fillId="2" borderId="8" xfId="2" applyNumberFormat="1" applyFont="1" applyFill="1" applyBorder="1" applyAlignment="1">
      <alignment horizontal="center"/>
    </xf>
    <xf numFmtId="10" fontId="2" fillId="2" borderId="7" xfId="2" applyNumberFormat="1" applyFont="1" applyFill="1" applyBorder="1" applyAlignment="1">
      <alignment horizontal="center"/>
    </xf>
    <xf numFmtId="9" fontId="14" fillId="2" borderId="9" xfId="2" applyFont="1" applyFill="1" applyBorder="1"/>
    <xf numFmtId="166" fontId="3" fillId="0" borderId="0" xfId="3" applyNumberFormat="1" applyFont="1" applyFill="1" applyBorder="1"/>
    <xf numFmtId="0" fontId="3" fillId="10" borderId="0" xfId="0" applyFont="1" applyFill="1"/>
    <xf numFmtId="0" fontId="3" fillId="10" borderId="0" xfId="0" applyFont="1" applyFill="1" applyAlignment="1">
      <alignment horizontal="center"/>
    </xf>
    <xf numFmtId="167" fontId="2" fillId="2" borderId="0" xfId="1" applyNumberFormat="1" applyFont="1" applyFill="1"/>
    <xf numFmtId="166" fontId="2" fillId="0" borderId="7" xfId="3" applyNumberFormat="1" applyFont="1" applyFill="1" applyBorder="1"/>
    <xf numFmtId="10" fontId="2" fillId="0" borderId="0" xfId="0" applyNumberFormat="1" applyFont="1"/>
    <xf numFmtId="0" fontId="19" fillId="0" borderId="0" xfId="0" applyFont="1"/>
    <xf numFmtId="0" fontId="3" fillId="2" borderId="0" xfId="0" applyFont="1" applyFill="1"/>
    <xf numFmtId="10" fontId="3" fillId="2" borderId="8" xfId="2" applyNumberFormat="1" applyFont="1" applyFill="1" applyBorder="1" applyAlignment="1">
      <alignment horizontal="center"/>
    </xf>
    <xf numFmtId="10" fontId="3" fillId="2" borderId="7" xfId="2" applyNumberFormat="1" applyFont="1" applyFill="1" applyBorder="1" applyAlignment="1">
      <alignment horizontal="center"/>
    </xf>
    <xf numFmtId="166" fontId="3" fillId="2" borderId="8" xfId="3" applyNumberFormat="1" applyFont="1" applyFill="1" applyBorder="1"/>
    <xf numFmtId="165" fontId="3" fillId="2" borderId="8" xfId="4" applyNumberFormat="1" applyFont="1" applyFill="1" applyBorder="1"/>
    <xf numFmtId="165" fontId="3" fillId="2" borderId="7" xfId="4" applyNumberFormat="1" applyFont="1" applyFill="1" applyBorder="1"/>
    <xf numFmtId="165" fontId="3" fillId="2" borderId="7" xfId="4" applyNumberFormat="1" applyFont="1" applyFill="1" applyBorder="1" applyAlignment="1">
      <alignment horizontal="center"/>
    </xf>
    <xf numFmtId="165" fontId="3" fillId="2" borderId="8" xfId="4" applyNumberFormat="1" applyFont="1" applyFill="1" applyBorder="1" applyAlignment="1">
      <alignment horizontal="center"/>
    </xf>
    <xf numFmtId="165" fontId="3" fillId="2" borderId="0" xfId="4" applyNumberFormat="1" applyFont="1" applyFill="1" applyBorder="1" applyAlignment="1">
      <alignment horizontal="center"/>
    </xf>
    <xf numFmtId="0" fontId="10" fillId="2" borderId="0" xfId="0" applyFont="1" applyFill="1" applyAlignment="1">
      <alignment horizontal="center"/>
    </xf>
    <xf numFmtId="0" fontId="3" fillId="9" borderId="9" xfId="0" applyFont="1" applyFill="1" applyBorder="1"/>
    <xf numFmtId="10" fontId="3" fillId="9" borderId="11" xfId="2" applyNumberFormat="1" applyFont="1" applyFill="1" applyBorder="1" applyAlignment="1">
      <alignment horizontal="center"/>
    </xf>
    <xf numFmtId="166" fontId="3" fillId="9" borderId="11" xfId="3" applyNumberFormat="1" applyFont="1" applyFill="1" applyBorder="1"/>
    <xf numFmtId="165" fontId="3" fillId="9" borderId="12" xfId="4" applyNumberFormat="1" applyFont="1" applyFill="1" applyBorder="1"/>
    <xf numFmtId="165" fontId="3" fillId="9" borderId="11" xfId="4" applyNumberFormat="1" applyFont="1" applyFill="1" applyBorder="1"/>
    <xf numFmtId="166" fontId="3" fillId="9" borderId="12" xfId="3" applyNumberFormat="1" applyFont="1" applyFill="1" applyBorder="1"/>
    <xf numFmtId="165" fontId="3" fillId="9" borderId="12" xfId="4" applyNumberFormat="1" applyFont="1" applyFill="1" applyBorder="1" applyAlignment="1">
      <alignment horizontal="center"/>
    </xf>
    <xf numFmtId="165" fontId="3" fillId="9" borderId="11" xfId="4" applyNumberFormat="1" applyFont="1" applyFill="1" applyBorder="1" applyAlignment="1">
      <alignment horizontal="center"/>
    </xf>
    <xf numFmtId="0" fontId="11" fillId="6" borderId="1" xfId="0" applyFont="1" applyFill="1" applyBorder="1"/>
    <xf numFmtId="0" fontId="6" fillId="6" borderId="2" xfId="0" applyFont="1" applyFill="1" applyBorder="1"/>
    <xf numFmtId="166" fontId="6" fillId="6" borderId="2" xfId="3" applyNumberFormat="1" applyFont="1" applyFill="1" applyBorder="1"/>
    <xf numFmtId="166" fontId="4" fillId="0" borderId="0" xfId="3" applyNumberFormat="1" applyFont="1" applyFill="1" applyBorder="1"/>
    <xf numFmtId="10" fontId="6" fillId="6" borderId="1" xfId="2" applyNumberFormat="1" applyFont="1" applyFill="1" applyBorder="1" applyAlignment="1">
      <alignment horizontal="center"/>
    </xf>
    <xf numFmtId="10" fontId="6" fillId="6" borderId="7" xfId="2" applyNumberFormat="1" applyFont="1" applyFill="1" applyBorder="1" applyAlignment="1">
      <alignment horizontal="center"/>
    </xf>
    <xf numFmtId="9" fontId="6" fillId="2" borderId="0" xfId="2" applyFont="1" applyFill="1" applyBorder="1"/>
    <xf numFmtId="10" fontId="6" fillId="6" borderId="2" xfId="2" applyNumberFormat="1" applyFont="1" applyFill="1" applyBorder="1" applyAlignment="1">
      <alignment horizontal="center"/>
    </xf>
    <xf numFmtId="9" fontId="6" fillId="6" borderId="9" xfId="2" applyFont="1" applyFill="1" applyBorder="1"/>
    <xf numFmtId="9" fontId="14" fillId="0" borderId="0" xfId="2" applyFont="1" applyFill="1"/>
    <xf numFmtId="9" fontId="6" fillId="6" borderId="1" xfId="2" applyFont="1" applyFill="1" applyBorder="1" applyAlignment="1">
      <alignment horizontal="center"/>
    </xf>
    <xf numFmtId="9" fontId="6" fillId="6" borderId="2" xfId="2" applyFont="1" applyFill="1" applyBorder="1" applyAlignment="1">
      <alignment horizontal="center"/>
    </xf>
    <xf numFmtId="9" fontId="6" fillId="6" borderId="5" xfId="2" applyFont="1" applyFill="1" applyBorder="1" applyAlignment="1">
      <alignment horizontal="center"/>
    </xf>
    <xf numFmtId="165" fontId="6" fillId="6" borderId="2" xfId="4" applyNumberFormat="1" applyFont="1" applyFill="1" applyBorder="1" applyAlignment="1">
      <alignment horizontal="center"/>
    </xf>
    <xf numFmtId="165" fontId="6" fillId="6" borderId="5" xfId="4" applyNumberFormat="1" applyFont="1" applyFill="1" applyBorder="1" applyAlignment="1">
      <alignment horizontal="center"/>
    </xf>
    <xf numFmtId="10" fontId="6" fillId="6" borderId="5" xfId="2" applyNumberFormat="1" applyFont="1" applyFill="1" applyBorder="1" applyAlignment="1">
      <alignment horizontal="center"/>
    </xf>
    <xf numFmtId="165" fontId="6" fillId="6" borderId="0" xfId="4" applyNumberFormat="1" applyFont="1" applyFill="1" applyBorder="1" applyAlignment="1">
      <alignment horizontal="center"/>
    </xf>
    <xf numFmtId="9" fontId="3" fillId="0" borderId="0" xfId="2" applyFont="1"/>
    <xf numFmtId="167" fontId="2" fillId="0" borderId="0" xfId="1" applyNumberFormat="1" applyFont="1"/>
    <xf numFmtId="0" fontId="11" fillId="4" borderId="0" xfId="0" applyFont="1" applyFill="1"/>
    <xf numFmtId="0" fontId="6" fillId="4" borderId="0" xfId="0" applyFont="1" applyFill="1"/>
    <xf numFmtId="9" fontId="11" fillId="4" borderId="0" xfId="2" applyFont="1" applyFill="1" applyBorder="1" applyAlignment="1">
      <alignment horizontal="left"/>
    </xf>
    <xf numFmtId="9" fontId="4" fillId="0" borderId="0" xfId="2" applyFont="1" applyFill="1" applyBorder="1" applyAlignment="1">
      <alignment horizontal="left"/>
    </xf>
    <xf numFmtId="10" fontId="6" fillId="4" borderId="11" xfId="2" applyNumberFormat="1" applyFont="1" applyFill="1" applyBorder="1" applyAlignment="1">
      <alignment horizontal="center"/>
    </xf>
    <xf numFmtId="10" fontId="6" fillId="4" borderId="7" xfId="2" applyNumberFormat="1" applyFont="1" applyFill="1" applyBorder="1" applyAlignment="1">
      <alignment horizontal="center"/>
    </xf>
    <xf numFmtId="166" fontId="6" fillId="4" borderId="8" xfId="3" applyNumberFormat="1" applyFont="1" applyFill="1" applyBorder="1"/>
    <xf numFmtId="9" fontId="6" fillId="4" borderId="9" xfId="2" applyFont="1" applyFill="1" applyBorder="1"/>
    <xf numFmtId="165" fontId="6" fillId="4" borderId="11" xfId="4" applyNumberFormat="1" applyFont="1" applyFill="1" applyBorder="1"/>
    <xf numFmtId="165" fontId="6" fillId="4" borderId="12" xfId="4" applyNumberFormat="1" applyFont="1" applyFill="1" applyBorder="1"/>
    <xf numFmtId="165" fontId="6" fillId="4" borderId="8" xfId="4" applyNumberFormat="1" applyFont="1" applyFill="1" applyBorder="1"/>
    <xf numFmtId="165" fontId="6" fillId="4" borderId="7" xfId="4" applyNumberFormat="1" applyFont="1" applyFill="1" applyBorder="1"/>
    <xf numFmtId="166" fontId="6" fillId="4" borderId="12" xfId="3" applyNumberFormat="1" applyFont="1" applyFill="1" applyBorder="1"/>
    <xf numFmtId="165" fontId="6" fillId="4" borderId="8" xfId="4" applyNumberFormat="1" applyFont="1" applyFill="1" applyBorder="1" applyAlignment="1">
      <alignment horizontal="center"/>
    </xf>
    <xf numFmtId="165" fontId="6" fillId="4" borderId="7" xfId="4" applyNumberFormat="1" applyFont="1" applyFill="1" applyBorder="1" applyAlignment="1">
      <alignment horizontal="center"/>
    </xf>
    <xf numFmtId="165" fontId="6" fillId="4" borderId="0" xfId="4" applyNumberFormat="1" applyFont="1" applyFill="1" applyBorder="1" applyAlignment="1">
      <alignment horizontal="center"/>
    </xf>
    <xf numFmtId="10" fontId="2" fillId="0" borderId="0" xfId="2" applyNumberFormat="1" applyFont="1" applyBorder="1" applyAlignment="1">
      <alignment horizontal="center"/>
    </xf>
    <xf numFmtId="166" fontId="2" fillId="0" borderId="13" xfId="3" applyNumberFormat="1" applyFont="1" applyBorder="1"/>
    <xf numFmtId="165" fontId="2" fillId="0" borderId="2" xfId="4" applyNumberFormat="1" applyFont="1" applyBorder="1"/>
    <xf numFmtId="165" fontId="2" fillId="0" borderId="0" xfId="4" applyNumberFormat="1" applyFont="1" applyBorder="1"/>
    <xf numFmtId="165" fontId="2" fillId="0" borderId="2" xfId="4" applyNumberFormat="1" applyFont="1" applyBorder="1" applyAlignment="1">
      <alignment horizontal="center"/>
    </xf>
    <xf numFmtId="0" fontId="11" fillId="7" borderId="6" xfId="0" applyFont="1" applyFill="1" applyBorder="1"/>
    <xf numFmtId="0" fontId="6" fillId="7" borderId="14" xfId="0" applyFont="1" applyFill="1" applyBorder="1"/>
    <xf numFmtId="0" fontId="2" fillId="0" borderId="14" xfId="0" applyFont="1" applyBorder="1"/>
    <xf numFmtId="0" fontId="2" fillId="0" borderId="15" xfId="0" applyFont="1" applyBorder="1"/>
    <xf numFmtId="10" fontId="2" fillId="0" borderId="10" xfId="2" applyNumberFormat="1" applyFont="1" applyFill="1" applyBorder="1" applyAlignment="1">
      <alignment horizontal="center"/>
    </xf>
    <xf numFmtId="10" fontId="2" fillId="0" borderId="10" xfId="2" applyNumberFormat="1" applyFont="1" applyBorder="1" applyAlignment="1">
      <alignment horizontal="center"/>
    </xf>
    <xf numFmtId="166" fontId="2" fillId="0" borderId="6" xfId="3" applyNumberFormat="1" applyFont="1" applyFill="1" applyBorder="1"/>
    <xf numFmtId="9" fontId="14" fillId="0" borderId="15" xfId="2" applyFont="1" applyFill="1" applyBorder="1"/>
    <xf numFmtId="0" fontId="2" fillId="0" borderId="9" xfId="0" applyFont="1" applyBorder="1"/>
    <xf numFmtId="165" fontId="2" fillId="0" borderId="6" xfId="4" applyNumberFormat="1" applyFont="1" applyFill="1" applyBorder="1"/>
    <xf numFmtId="165" fontId="2" fillId="0" borderId="10" xfId="4" applyNumberFormat="1" applyFont="1" applyFill="1" applyBorder="1"/>
    <xf numFmtId="165" fontId="2" fillId="0" borderId="14" xfId="4" applyNumberFormat="1" applyFont="1" applyFill="1" applyBorder="1"/>
    <xf numFmtId="166" fontId="2" fillId="0" borderId="10" xfId="3" applyNumberFormat="1" applyFont="1" applyFill="1" applyBorder="1"/>
    <xf numFmtId="165" fontId="2" fillId="0" borderId="10" xfId="4" applyNumberFormat="1" applyFont="1" applyFill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43" fontId="3" fillId="0" borderId="8" xfId="4" applyFont="1" applyBorder="1"/>
    <xf numFmtId="43" fontId="2" fillId="0" borderId="8" xfId="4" applyFont="1" applyBorder="1"/>
    <xf numFmtId="165" fontId="3" fillId="0" borderId="7" xfId="4" applyNumberFormat="1" applyFont="1" applyBorder="1"/>
    <xf numFmtId="43" fontId="3" fillId="0" borderId="7" xfId="4" applyFont="1" applyBorder="1"/>
    <xf numFmtId="0" fontId="2" fillId="0" borderId="8" xfId="0" applyFont="1" applyBorder="1"/>
    <xf numFmtId="165" fontId="2" fillId="0" borderId="0" xfId="4" applyNumberFormat="1" applyFont="1" applyFill="1" applyBorder="1"/>
    <xf numFmtId="166" fontId="2" fillId="0" borderId="7" xfId="3" applyNumberFormat="1" applyFont="1" applyFill="1" applyBorder="1" applyAlignment="1"/>
    <xf numFmtId="0" fontId="11" fillId="0" borderId="0" xfId="0" applyFont="1"/>
    <xf numFmtId="0" fontId="3" fillId="9" borderId="8" xfId="0" applyFont="1" applyFill="1" applyBorder="1"/>
    <xf numFmtId="165" fontId="3" fillId="9" borderId="0" xfId="4" applyNumberFormat="1" applyFont="1" applyFill="1" applyBorder="1"/>
    <xf numFmtId="0" fontId="2" fillId="2" borderId="9" xfId="0" applyFont="1" applyFill="1" applyBorder="1"/>
    <xf numFmtId="166" fontId="2" fillId="0" borderId="8" xfId="3" applyNumberFormat="1" applyFont="1" applyBorder="1"/>
    <xf numFmtId="166" fontId="2" fillId="0" borderId="7" xfId="3" applyNumberFormat="1" applyFont="1" applyBorder="1"/>
    <xf numFmtId="0" fontId="11" fillId="7" borderId="8" xfId="0" applyFont="1" applyFill="1" applyBorder="1"/>
    <xf numFmtId="0" fontId="2" fillId="7" borderId="0" xfId="0" applyFont="1" applyFill="1"/>
    <xf numFmtId="0" fontId="3" fillId="9" borderId="11" xfId="0" applyFont="1" applyFill="1" applyBorder="1"/>
    <xf numFmtId="0" fontId="3" fillId="9" borderId="13" xfId="0" applyFont="1" applyFill="1" applyBorder="1"/>
    <xf numFmtId="10" fontId="3" fillId="9" borderId="12" xfId="2" applyNumberFormat="1" applyFont="1" applyFill="1" applyBorder="1" applyAlignment="1">
      <alignment horizontal="center"/>
    </xf>
    <xf numFmtId="10" fontId="2" fillId="9" borderId="12" xfId="2" applyNumberFormat="1" applyFont="1" applyFill="1" applyBorder="1" applyAlignment="1">
      <alignment horizontal="center"/>
    </xf>
    <xf numFmtId="10" fontId="2" fillId="9" borderId="7" xfId="2" applyNumberFormat="1" applyFont="1" applyFill="1" applyBorder="1" applyAlignment="1">
      <alignment horizontal="center"/>
    </xf>
    <xf numFmtId="9" fontId="14" fillId="9" borderId="16" xfId="2" applyFont="1" applyFill="1" applyBorder="1"/>
    <xf numFmtId="165" fontId="3" fillId="9" borderId="13" xfId="4" applyNumberFormat="1" applyFont="1" applyFill="1" applyBorder="1"/>
    <xf numFmtId="10" fontId="2" fillId="0" borderId="0" xfId="2" applyNumberFormat="1" applyFont="1" applyFill="1" applyBorder="1" applyAlignment="1">
      <alignment horizontal="center"/>
    </xf>
    <xf numFmtId="10" fontId="2" fillId="0" borderId="14" xfId="2" applyNumberFormat="1" applyFont="1" applyBorder="1" applyAlignment="1">
      <alignment horizontal="center"/>
    </xf>
    <xf numFmtId="166" fontId="2" fillId="0" borderId="2" xfId="3" applyNumberFormat="1" applyFont="1" applyFill="1" applyBorder="1"/>
    <xf numFmtId="165" fontId="2" fillId="0" borderId="0" xfId="4" applyNumberFormat="1" applyFont="1" applyFill="1"/>
    <xf numFmtId="165" fontId="2" fillId="0" borderId="2" xfId="4" applyNumberFormat="1" applyFont="1" applyFill="1" applyBorder="1"/>
    <xf numFmtId="166" fontId="2" fillId="0" borderId="0" xfId="3" applyNumberFormat="1" applyFont="1" applyFill="1"/>
    <xf numFmtId="9" fontId="14" fillId="0" borderId="2" xfId="2" applyFont="1" applyFill="1" applyBorder="1"/>
    <xf numFmtId="165" fontId="2" fillId="0" borderId="2" xfId="4" applyNumberFormat="1" applyFont="1" applyFill="1" applyBorder="1" applyAlignment="1">
      <alignment horizontal="center"/>
    </xf>
    <xf numFmtId="0" fontId="11" fillId="7" borderId="6" xfId="0" applyFont="1" applyFill="1" applyBorder="1" applyAlignment="1">
      <alignment horizontal="center"/>
    </xf>
    <xf numFmtId="0" fontId="11" fillId="7" borderId="14" xfId="0" applyFont="1" applyFill="1" applyBorder="1" applyAlignment="1">
      <alignment horizontal="center"/>
    </xf>
    <xf numFmtId="10" fontId="2" fillId="0" borderId="6" xfId="2" applyNumberFormat="1" applyFont="1" applyFill="1" applyBorder="1" applyAlignment="1">
      <alignment horizontal="center"/>
    </xf>
    <xf numFmtId="10" fontId="2" fillId="0" borderId="15" xfId="2" applyNumberFormat="1" applyFont="1" applyBorder="1" applyAlignment="1">
      <alignment horizontal="center"/>
    </xf>
    <xf numFmtId="165" fontId="2" fillId="0" borderId="15" xfId="4" applyNumberFormat="1" applyFont="1" applyFill="1" applyBorder="1"/>
    <xf numFmtId="10" fontId="3" fillId="0" borderId="0" xfId="2" applyNumberFormat="1" applyFont="1" applyBorder="1" applyAlignment="1">
      <alignment horizontal="center"/>
    </xf>
    <xf numFmtId="10" fontId="3" fillId="0" borderId="9" xfId="2" applyNumberFormat="1" applyFont="1" applyBorder="1" applyAlignment="1">
      <alignment horizontal="center"/>
    </xf>
    <xf numFmtId="165" fontId="3" fillId="0" borderId="9" xfId="4" applyNumberFormat="1" applyFont="1" applyFill="1" applyBorder="1"/>
    <xf numFmtId="0" fontId="2" fillId="0" borderId="8" xfId="0" applyFont="1" applyBorder="1" applyAlignment="1">
      <alignment horizontal="left"/>
    </xf>
    <xf numFmtId="10" fontId="2" fillId="0" borderId="9" xfId="2" applyNumberFormat="1" applyFont="1" applyBorder="1" applyAlignment="1">
      <alignment horizontal="center"/>
    </xf>
    <xf numFmtId="165" fontId="2" fillId="0" borderId="9" xfId="4" applyNumberFormat="1" applyFont="1" applyFill="1" applyBorder="1"/>
    <xf numFmtId="0" fontId="11" fillId="7" borderId="8" xfId="0" applyFont="1" applyFill="1" applyBorder="1" applyAlignment="1">
      <alignment horizontal="center"/>
    </xf>
    <xf numFmtId="0" fontId="11" fillId="7" borderId="0" xfId="0" applyFont="1" applyFill="1" applyAlignment="1">
      <alignment horizontal="center"/>
    </xf>
    <xf numFmtId="10" fontId="2" fillId="0" borderId="9" xfId="2" applyNumberFormat="1" applyFont="1" applyFill="1" applyBorder="1" applyAlignment="1">
      <alignment horizontal="center"/>
    </xf>
    <xf numFmtId="164" fontId="2" fillId="0" borderId="0" xfId="3" applyFont="1" applyFill="1" applyBorder="1" applyAlignment="1">
      <alignment horizontal="center"/>
    </xf>
    <xf numFmtId="164" fontId="14" fillId="0" borderId="9" xfId="3" applyFont="1" applyFill="1" applyBorder="1"/>
    <xf numFmtId="164" fontId="2" fillId="0" borderId="9" xfId="3" applyFont="1" applyBorder="1"/>
    <xf numFmtId="164" fontId="2" fillId="0" borderId="8" xfId="3" applyFont="1" applyFill="1" applyBorder="1" applyAlignment="1">
      <alignment horizontal="center"/>
    </xf>
    <xf numFmtId="164" fontId="2" fillId="0" borderId="7" xfId="3" applyFont="1" applyFill="1" applyBorder="1" applyAlignment="1">
      <alignment horizontal="center"/>
    </xf>
    <xf numFmtId="164" fontId="2" fillId="0" borderId="9" xfId="3" applyFont="1" applyFill="1" applyBorder="1" applyAlignment="1">
      <alignment horizontal="center"/>
    </xf>
    <xf numFmtId="9" fontId="12" fillId="2" borderId="9" xfId="2" applyFont="1" applyFill="1" applyBorder="1"/>
    <xf numFmtId="165" fontId="14" fillId="2" borderId="9" xfId="4" applyNumberFormat="1" applyFont="1" applyFill="1" applyBorder="1"/>
    <xf numFmtId="165" fontId="3" fillId="9" borderId="9" xfId="4" applyNumberFormat="1" applyFont="1" applyFill="1" applyBorder="1"/>
    <xf numFmtId="165" fontId="12" fillId="0" borderId="9" xfId="4" applyNumberFormat="1" applyFont="1" applyFill="1" applyBorder="1"/>
    <xf numFmtId="0" fontId="3" fillId="9" borderId="16" xfId="0" applyFont="1" applyFill="1" applyBorder="1"/>
    <xf numFmtId="165" fontId="3" fillId="9" borderId="16" xfId="4" applyNumberFormat="1" applyFont="1" applyFill="1" applyBorder="1"/>
    <xf numFmtId="166" fontId="2" fillId="0" borderId="0" xfId="3" applyNumberFormat="1" applyFont="1" applyFill="1" applyBorder="1"/>
    <xf numFmtId="165" fontId="2" fillId="0" borderId="1" xfId="4" applyNumberFormat="1" applyFont="1" applyFill="1" applyBorder="1"/>
    <xf numFmtId="0" fontId="3" fillId="0" borderId="6" xfId="0" applyFont="1" applyBorder="1"/>
    <xf numFmtId="10" fontId="7" fillId="2" borderId="6" xfId="2" applyNumberFormat="1" applyFont="1" applyFill="1" applyBorder="1" applyAlignment="1">
      <alignment horizontal="center"/>
    </xf>
    <xf numFmtId="10" fontId="3" fillId="0" borderId="10" xfId="2" applyNumberFormat="1" applyFont="1" applyBorder="1" applyAlignment="1">
      <alignment horizontal="center"/>
    </xf>
    <xf numFmtId="165" fontId="3" fillId="0" borderId="6" xfId="4" applyNumberFormat="1" applyFont="1" applyFill="1" applyBorder="1"/>
    <xf numFmtId="165" fontId="3" fillId="0" borderId="10" xfId="4" applyNumberFormat="1" applyFont="1" applyFill="1" applyBorder="1"/>
    <xf numFmtId="166" fontId="3" fillId="0" borderId="6" xfId="3" applyNumberFormat="1" applyFont="1" applyFill="1" applyBorder="1"/>
    <xf numFmtId="166" fontId="3" fillId="0" borderId="10" xfId="3" applyNumberFormat="1" applyFont="1" applyFill="1" applyBorder="1"/>
    <xf numFmtId="165" fontId="3" fillId="0" borderId="9" xfId="4" applyNumberFormat="1" applyFont="1" applyFill="1" applyBorder="1" applyAlignment="1">
      <alignment horizontal="center"/>
    </xf>
    <xf numFmtId="4" fontId="2" fillId="0" borderId="0" xfId="0" applyNumberFormat="1" applyFont="1"/>
    <xf numFmtId="0" fontId="2" fillId="0" borderId="11" xfId="0" applyFont="1" applyBorder="1"/>
    <xf numFmtId="0" fontId="2" fillId="0" borderId="13" xfId="0" applyFont="1" applyBorder="1" applyAlignment="1">
      <alignment horizontal="left"/>
    </xf>
    <xf numFmtId="0" fontId="2" fillId="0" borderId="16" xfId="0" applyFont="1" applyBorder="1" applyAlignment="1">
      <alignment horizontal="left"/>
    </xf>
    <xf numFmtId="10" fontId="5" fillId="2" borderId="11" xfId="2" applyNumberFormat="1" applyFont="1" applyFill="1" applyBorder="1" applyAlignment="1">
      <alignment horizontal="center"/>
    </xf>
    <xf numFmtId="10" fontId="2" fillId="0" borderId="12" xfId="2" applyNumberFormat="1" applyFont="1" applyBorder="1" applyAlignment="1">
      <alignment horizontal="center"/>
    </xf>
    <xf numFmtId="165" fontId="2" fillId="0" borderId="11" xfId="4" applyNumberFormat="1" applyFont="1" applyFill="1" applyBorder="1"/>
    <xf numFmtId="9" fontId="14" fillId="0" borderId="16" xfId="2" applyFont="1" applyFill="1" applyBorder="1"/>
    <xf numFmtId="165" fontId="2" fillId="0" borderId="12" xfId="4" applyNumberFormat="1" applyFont="1" applyFill="1" applyBorder="1"/>
    <xf numFmtId="166" fontId="2" fillId="0" borderId="11" xfId="3" applyNumberFormat="1" applyFont="1" applyFill="1" applyBorder="1"/>
    <xf numFmtId="166" fontId="2" fillId="0" borderId="12" xfId="3" applyNumberFormat="1" applyFont="1" applyFill="1" applyBorder="1" applyAlignment="1"/>
    <xf numFmtId="165" fontId="2" fillId="0" borderId="9" xfId="4" applyNumberFormat="1" applyFont="1" applyFill="1" applyBorder="1" applyAlignment="1">
      <alignment horizontal="center"/>
    </xf>
    <xf numFmtId="10" fontId="2" fillId="0" borderId="13" xfId="2" applyNumberFormat="1" applyFont="1" applyFill="1" applyBorder="1" applyAlignment="1">
      <alignment horizontal="center"/>
    </xf>
    <xf numFmtId="0" fontId="3" fillId="9" borderId="6" xfId="0" applyFont="1" applyFill="1" applyBorder="1"/>
    <xf numFmtId="0" fontId="3" fillId="9" borderId="14" xfId="0" applyFont="1" applyFill="1" applyBorder="1"/>
    <xf numFmtId="10" fontId="3" fillId="9" borderId="6" xfId="2" applyNumberFormat="1" applyFont="1" applyFill="1" applyBorder="1" applyAlignment="1">
      <alignment horizontal="center"/>
    </xf>
    <xf numFmtId="10" fontId="2" fillId="9" borderId="10" xfId="2" applyNumberFormat="1" applyFont="1" applyFill="1" applyBorder="1" applyAlignment="1">
      <alignment horizontal="center"/>
    </xf>
    <xf numFmtId="166" fontId="3" fillId="9" borderId="6" xfId="3" applyNumberFormat="1" applyFont="1" applyFill="1" applyBorder="1"/>
    <xf numFmtId="9" fontId="14" fillId="9" borderId="15" xfId="2" applyFont="1" applyFill="1" applyBorder="1"/>
    <xf numFmtId="165" fontId="3" fillId="9" borderId="6" xfId="4" applyNumberFormat="1" applyFont="1" applyFill="1" applyBorder="1"/>
    <xf numFmtId="165" fontId="3" fillId="9" borderId="10" xfId="4" applyNumberFormat="1" applyFont="1" applyFill="1" applyBorder="1"/>
    <xf numFmtId="166" fontId="3" fillId="9" borderId="10" xfId="3" applyNumberFormat="1" applyFont="1" applyFill="1" applyBorder="1"/>
    <xf numFmtId="10" fontId="6" fillId="6" borderId="12" xfId="2" applyNumberFormat="1" applyFont="1" applyFill="1" applyBorder="1" applyAlignment="1">
      <alignment horizontal="center"/>
    </xf>
    <xf numFmtId="9" fontId="6" fillId="6" borderId="3" xfId="2" applyFont="1" applyFill="1" applyBorder="1"/>
    <xf numFmtId="165" fontId="6" fillId="6" borderId="1" xfId="4" applyNumberFormat="1" applyFont="1" applyFill="1" applyBorder="1" applyAlignment="1">
      <alignment horizontal="center"/>
    </xf>
    <xf numFmtId="165" fontId="6" fillId="6" borderId="3" xfId="4" applyNumberFormat="1" applyFont="1" applyFill="1" applyBorder="1" applyAlignment="1">
      <alignment horizontal="center"/>
    </xf>
    <xf numFmtId="165" fontId="2" fillId="0" borderId="14" xfId="4" applyNumberFormat="1" applyFont="1" applyBorder="1"/>
    <xf numFmtId="165" fontId="2" fillId="0" borderId="0" xfId="3" applyNumberFormat="1" applyFont="1" applyBorder="1"/>
    <xf numFmtId="10" fontId="11" fillId="2" borderId="0" xfId="2" applyNumberFormat="1" applyFont="1" applyFill="1" applyBorder="1" applyAlignment="1">
      <alignment horizontal="center"/>
    </xf>
    <xf numFmtId="10" fontId="6" fillId="2" borderId="0" xfId="2" applyNumberFormat="1" applyFont="1" applyFill="1" applyBorder="1" applyAlignment="1">
      <alignment horizontal="center"/>
    </xf>
    <xf numFmtId="165" fontId="11" fillId="4" borderId="2" xfId="3" applyNumberFormat="1" applyFont="1" applyFill="1" applyBorder="1"/>
    <xf numFmtId="9" fontId="11" fillId="4" borderId="2" xfId="2" applyFont="1" applyFill="1" applyBorder="1"/>
    <xf numFmtId="9" fontId="11" fillId="0" borderId="0" xfId="2" applyFont="1" applyFill="1" applyBorder="1"/>
    <xf numFmtId="165" fontId="11" fillId="4" borderId="2" xfId="4" applyNumberFormat="1" applyFont="1" applyFill="1" applyBorder="1" applyAlignment="1">
      <alignment horizontal="center"/>
    </xf>
    <xf numFmtId="165" fontId="11" fillId="4" borderId="0" xfId="4" applyNumberFormat="1" applyFont="1" applyFill="1" applyBorder="1" applyAlignment="1">
      <alignment horizontal="center"/>
    </xf>
    <xf numFmtId="0" fontId="6" fillId="6" borderId="0" xfId="0" applyFont="1" applyFill="1" applyAlignment="1">
      <alignment horizontal="center"/>
    </xf>
    <xf numFmtId="10" fontId="3" fillId="2" borderId="0" xfId="2" applyNumberFormat="1" applyFont="1" applyFill="1" applyBorder="1" applyAlignment="1">
      <alignment horizontal="center"/>
    </xf>
    <xf numFmtId="10" fontId="2" fillId="2" borderId="0" xfId="2" applyNumberFormat="1" applyFont="1" applyFill="1" applyBorder="1" applyAlignment="1">
      <alignment horizontal="center"/>
    </xf>
    <xf numFmtId="165" fontId="3" fillId="9" borderId="10" xfId="4" applyNumberFormat="1" applyFont="1" applyFill="1" applyBorder="1" applyAlignment="1">
      <alignment horizontal="center"/>
    </xf>
    <xf numFmtId="165" fontId="3" fillId="9" borderId="14" xfId="4" applyNumberFormat="1" applyFont="1" applyFill="1" applyBorder="1" applyAlignment="1">
      <alignment horizontal="center"/>
    </xf>
    <xf numFmtId="165" fontId="3" fillId="9" borderId="15" xfId="4" applyNumberFormat="1" applyFont="1" applyFill="1" applyBorder="1" applyAlignment="1">
      <alignment horizontal="center"/>
    </xf>
    <xf numFmtId="167" fontId="2" fillId="0" borderId="0" xfId="1" applyNumberFormat="1" applyFont="1" applyFill="1"/>
    <xf numFmtId="0" fontId="14" fillId="2" borderId="0" xfId="2" applyNumberFormat="1" applyFont="1" applyFill="1" applyBorder="1"/>
    <xf numFmtId="0" fontId="14" fillId="9" borderId="16" xfId="2" applyNumberFormat="1" applyFont="1" applyFill="1" applyBorder="1"/>
    <xf numFmtId="165" fontId="3" fillId="9" borderId="13" xfId="4" applyNumberFormat="1" applyFont="1" applyFill="1" applyBorder="1" applyAlignment="1">
      <alignment horizontal="center"/>
    </xf>
    <xf numFmtId="165" fontId="3" fillId="9" borderId="16" xfId="4" applyNumberFormat="1" applyFont="1" applyFill="1" applyBorder="1" applyAlignment="1">
      <alignment horizontal="center"/>
    </xf>
    <xf numFmtId="165" fontId="2" fillId="9" borderId="12" xfId="4" applyNumberFormat="1" applyFont="1" applyFill="1" applyBorder="1" applyAlignment="1">
      <alignment horizontal="center"/>
    </xf>
    <xf numFmtId="165" fontId="2" fillId="0" borderId="14" xfId="4" applyNumberFormat="1" applyFont="1" applyBorder="1" applyAlignment="1">
      <alignment horizontal="center"/>
    </xf>
    <xf numFmtId="165" fontId="2" fillId="0" borderId="10" xfId="4" applyNumberFormat="1" applyFont="1" applyBorder="1" applyAlignment="1">
      <alignment horizontal="center"/>
    </xf>
    <xf numFmtId="166" fontId="3" fillId="9" borderId="1" xfId="3" applyNumberFormat="1" applyFont="1" applyFill="1" applyBorder="1"/>
    <xf numFmtId="0" fontId="14" fillId="9" borderId="3" xfId="2" applyNumberFormat="1" applyFont="1" applyFill="1" applyBorder="1"/>
    <xf numFmtId="165" fontId="3" fillId="9" borderId="5" xfId="4" applyNumberFormat="1" applyFont="1" applyFill="1" applyBorder="1"/>
    <xf numFmtId="165" fontId="3" fillId="9" borderId="1" xfId="4" applyNumberFormat="1" applyFont="1" applyFill="1" applyBorder="1"/>
    <xf numFmtId="166" fontId="3" fillId="9" borderId="5" xfId="3" applyNumberFormat="1" applyFont="1" applyFill="1" applyBorder="1"/>
    <xf numFmtId="166" fontId="3" fillId="9" borderId="0" xfId="3" applyNumberFormat="1" applyFont="1" applyFill="1" applyBorder="1"/>
    <xf numFmtId="166" fontId="3" fillId="2" borderId="0" xfId="3" applyNumberFormat="1" applyFont="1" applyFill="1" applyBorder="1"/>
    <xf numFmtId="165" fontId="3" fillId="2" borderId="0" xfId="4" applyNumberFormat="1" applyFont="1" applyFill="1" applyBorder="1"/>
    <xf numFmtId="0" fontId="14" fillId="9" borderId="15" xfId="2" applyNumberFormat="1" applyFont="1" applyFill="1" applyBorder="1"/>
    <xf numFmtId="0" fontId="2" fillId="9" borderId="0" xfId="0" applyFont="1" applyFill="1"/>
    <xf numFmtId="166" fontId="2" fillId="2" borderId="0" xfId="3" applyNumberFormat="1" applyFont="1" applyFill="1" applyBorder="1"/>
    <xf numFmtId="166" fontId="2" fillId="9" borderId="8" xfId="3" applyNumberFormat="1" applyFont="1" applyFill="1" applyBorder="1"/>
    <xf numFmtId="0" fontId="14" fillId="9" borderId="9" xfId="2" applyNumberFormat="1" applyFont="1" applyFill="1" applyBorder="1"/>
    <xf numFmtId="165" fontId="2" fillId="2" borderId="0" xfId="4" applyNumberFormat="1" applyFont="1" applyFill="1" applyBorder="1"/>
    <xf numFmtId="166" fontId="2" fillId="9" borderId="11" xfId="3" applyNumberFormat="1" applyFont="1" applyFill="1" applyBorder="1"/>
    <xf numFmtId="165" fontId="3" fillId="11" borderId="8" xfId="4" applyNumberFormat="1" applyFont="1" applyFill="1" applyBorder="1"/>
  </cellXfs>
  <cellStyles count="5">
    <cellStyle name="Milliers 2" xfId="3" xr:uid="{4D14CEC5-B55F-417D-8D3E-65D47B659D50}"/>
    <cellStyle name="Milliers 3" xfId="4" xr:uid="{4FCE141C-041C-4DE1-AE6B-0B5F185A9042}"/>
    <cellStyle name="Monétaire" xfId="1" builtinId="4"/>
    <cellStyle name="Normal" xfId="0" builtinId="0"/>
    <cellStyle name="Pourcentage" xfId="2" builtinId="5"/>
  </cellStyles>
  <dxfs count="13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%20-%20ADB%20-%20BP%20-%20v%2016.11.202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3\Clients\Expertise\Lema%20immobilier\Compta\DT%202018-2019\LEMA%20DT%2031071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Consolidé"/>
      <sheetName val="FPREM"/>
      <sheetName val="LEMA prev"/>
      <sheetName val="DEFF prev"/>
      <sheetName val="Cygest prev"/>
      <sheetName val="SV prev"/>
      <sheetName val="Trame vierge"/>
      <sheetName val="CA PREV 2023"/>
      <sheetName val="CHARGES PREV 2023"/>
      <sheetName val="Salaires 2023"/>
      <sheetName val="Lema Mandats"/>
      <sheetName val="Lema GL"/>
      <sheetName val="Defforge Mandats"/>
      <sheetName val="Cygest Mandats"/>
      <sheetName val="SV Mandats"/>
      <sheetName val="SV GL"/>
      <sheetName val="cash flow"/>
    </sheetNames>
    <sheetDataSet>
      <sheetData sheetId="0"/>
      <sheetData sheetId="1"/>
      <sheetData sheetId="2">
        <row r="12">
          <cell r="K12">
            <v>100000</v>
          </cell>
        </row>
        <row r="13">
          <cell r="K13">
            <v>0</v>
          </cell>
          <cell r="S13">
            <v>0</v>
          </cell>
        </row>
        <row r="14">
          <cell r="K14">
            <v>0</v>
          </cell>
          <cell r="S14">
            <v>0</v>
          </cell>
        </row>
        <row r="15">
          <cell r="K15">
            <v>0</v>
          </cell>
          <cell r="S15">
            <v>0</v>
          </cell>
        </row>
        <row r="16">
          <cell r="K16">
            <v>0</v>
          </cell>
          <cell r="S16">
            <v>0</v>
          </cell>
        </row>
        <row r="17">
          <cell r="K17">
            <v>0</v>
          </cell>
          <cell r="S17">
            <v>0</v>
          </cell>
        </row>
        <row r="18">
          <cell r="K18">
            <v>0</v>
          </cell>
          <cell r="S18">
            <v>0</v>
          </cell>
        </row>
        <row r="19">
          <cell r="K19">
            <v>0</v>
          </cell>
          <cell r="S19">
            <v>0</v>
          </cell>
        </row>
        <row r="20">
          <cell r="K20">
            <v>0</v>
          </cell>
          <cell r="S20">
            <v>0</v>
          </cell>
        </row>
        <row r="21">
          <cell r="K21">
            <v>0</v>
          </cell>
          <cell r="S21">
            <v>0</v>
          </cell>
        </row>
        <row r="22">
          <cell r="K22">
            <v>0</v>
          </cell>
          <cell r="S22">
            <v>0</v>
          </cell>
        </row>
        <row r="23">
          <cell r="K23">
            <v>0</v>
          </cell>
          <cell r="S23">
            <v>0</v>
          </cell>
        </row>
        <row r="24">
          <cell r="K24">
            <v>0</v>
          </cell>
          <cell r="S24">
            <v>0</v>
          </cell>
        </row>
        <row r="25">
          <cell r="K25">
            <v>100000</v>
          </cell>
          <cell r="S25">
            <v>0</v>
          </cell>
        </row>
        <row r="31">
          <cell r="K31">
            <v>0</v>
          </cell>
          <cell r="S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</row>
        <row r="34">
          <cell r="K34">
            <v>0</v>
          </cell>
          <cell r="S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</row>
        <row r="40">
          <cell r="K40">
            <v>69773.600000000006</v>
          </cell>
        </row>
        <row r="41">
          <cell r="K41">
            <v>10</v>
          </cell>
          <cell r="S41">
            <v>0</v>
          </cell>
        </row>
        <row r="42">
          <cell r="K42">
            <v>0</v>
          </cell>
          <cell r="S42">
            <v>0</v>
          </cell>
        </row>
        <row r="43">
          <cell r="K43">
            <v>13991.6</v>
          </cell>
          <cell r="S43">
            <v>0</v>
          </cell>
        </row>
        <row r="44">
          <cell r="K44">
            <v>0</v>
          </cell>
          <cell r="S44">
            <v>0</v>
          </cell>
        </row>
        <row r="45">
          <cell r="K45">
            <v>0</v>
          </cell>
          <cell r="S45">
            <v>0</v>
          </cell>
        </row>
        <row r="46">
          <cell r="K46">
            <v>0</v>
          </cell>
          <cell r="S46">
            <v>0</v>
          </cell>
        </row>
        <row r="47">
          <cell r="K47">
            <v>0</v>
          </cell>
          <cell r="S47">
            <v>0</v>
          </cell>
        </row>
        <row r="48">
          <cell r="K48">
            <v>0</v>
          </cell>
        </row>
        <row r="49">
          <cell r="K49">
            <v>75</v>
          </cell>
          <cell r="S49">
            <v>0</v>
          </cell>
        </row>
        <row r="50">
          <cell r="K50">
            <v>0</v>
          </cell>
        </row>
        <row r="51">
          <cell r="K51">
            <v>0</v>
          </cell>
        </row>
        <row r="52">
          <cell r="K52">
            <v>0</v>
          </cell>
        </row>
        <row r="53">
          <cell r="K53">
            <v>0</v>
          </cell>
          <cell r="S53">
            <v>0</v>
          </cell>
        </row>
        <row r="54">
          <cell r="K54">
            <v>0</v>
          </cell>
          <cell r="S54">
            <v>0</v>
          </cell>
        </row>
        <row r="55">
          <cell r="K55">
            <v>443</v>
          </cell>
          <cell r="S55">
            <v>0</v>
          </cell>
        </row>
        <row r="56">
          <cell r="K56">
            <v>0</v>
          </cell>
          <cell r="S56">
            <v>0</v>
          </cell>
        </row>
        <row r="57">
          <cell r="K57">
            <v>0</v>
          </cell>
          <cell r="S57">
            <v>0</v>
          </cell>
        </row>
        <row r="58">
          <cell r="K58">
            <v>51454</v>
          </cell>
          <cell r="S58">
            <v>0</v>
          </cell>
        </row>
        <row r="59">
          <cell r="K59">
            <v>0</v>
          </cell>
          <cell r="S59">
            <v>0</v>
          </cell>
        </row>
        <row r="60">
          <cell r="K60">
            <v>0</v>
          </cell>
          <cell r="S60">
            <v>0</v>
          </cell>
        </row>
        <row r="61">
          <cell r="K61">
            <v>3800</v>
          </cell>
          <cell r="S61">
            <v>0</v>
          </cell>
        </row>
        <row r="62">
          <cell r="K62">
            <v>0</v>
          </cell>
          <cell r="S62">
            <v>0</v>
          </cell>
        </row>
        <row r="65">
          <cell r="K65">
            <v>946</v>
          </cell>
        </row>
        <row r="66">
          <cell r="K66">
            <v>946</v>
          </cell>
        </row>
        <row r="68">
          <cell r="K68">
            <v>140000</v>
          </cell>
        </row>
        <row r="69">
          <cell r="K69">
            <v>140000</v>
          </cell>
        </row>
        <row r="70">
          <cell r="K70">
            <v>0</v>
          </cell>
          <cell r="V70">
            <v>0</v>
          </cell>
          <cell r="W70">
            <v>0</v>
          </cell>
        </row>
        <row r="72">
          <cell r="K72">
            <v>56000</v>
          </cell>
        </row>
        <row r="73">
          <cell r="K73">
            <v>56000</v>
          </cell>
        </row>
        <row r="74">
          <cell r="V74">
            <v>0</v>
          </cell>
          <cell r="W74">
            <v>0</v>
          </cell>
        </row>
        <row r="77">
          <cell r="K77">
            <v>880</v>
          </cell>
        </row>
        <row r="80">
          <cell r="K80">
            <v>0</v>
          </cell>
          <cell r="V80">
            <v>0</v>
          </cell>
        </row>
        <row r="82">
          <cell r="K82">
            <v>267599.59999999998</v>
          </cell>
        </row>
        <row r="90">
          <cell r="K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</row>
        <row r="93">
          <cell r="K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</row>
        <row r="98">
          <cell r="K98">
            <v>69402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</row>
        <row r="108">
          <cell r="K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</row>
        <row r="112">
          <cell r="K112">
            <v>0</v>
          </cell>
          <cell r="Y112">
            <v>0</v>
          </cell>
        </row>
        <row r="113">
          <cell r="K113">
            <v>0</v>
          </cell>
          <cell r="Y113">
            <v>0</v>
          </cell>
        </row>
        <row r="114">
          <cell r="K114">
            <v>0</v>
          </cell>
          <cell r="Y114">
            <v>0</v>
          </cell>
        </row>
        <row r="115">
          <cell r="K115">
            <v>0</v>
          </cell>
          <cell r="Y115">
            <v>0</v>
          </cell>
        </row>
        <row r="116">
          <cell r="K116">
            <v>0</v>
          </cell>
          <cell r="Y116">
            <v>0</v>
          </cell>
        </row>
        <row r="117">
          <cell r="K117">
            <v>0</v>
          </cell>
          <cell r="Y117">
            <v>0</v>
          </cell>
        </row>
        <row r="118">
          <cell r="K118">
            <v>0</v>
          </cell>
          <cell r="Y118">
            <v>0</v>
          </cell>
        </row>
        <row r="119">
          <cell r="K119">
            <v>0</v>
          </cell>
          <cell r="Y119">
            <v>0</v>
          </cell>
        </row>
        <row r="125">
          <cell r="V125">
            <v>0</v>
          </cell>
          <cell r="W125">
            <v>0</v>
          </cell>
          <cell r="X125">
            <v>0</v>
          </cell>
          <cell r="Y125">
            <v>0</v>
          </cell>
        </row>
        <row r="128">
          <cell r="K128">
            <v>337001.6</v>
          </cell>
        </row>
        <row r="134">
          <cell r="K134">
            <v>0</v>
          </cell>
        </row>
      </sheetData>
      <sheetData sheetId="3">
        <row r="12">
          <cell r="K12">
            <v>1244934.8430787874</v>
          </cell>
        </row>
        <row r="13">
          <cell r="K13">
            <v>676802.90999999992</v>
          </cell>
          <cell r="S13">
            <v>0</v>
          </cell>
        </row>
        <row r="14">
          <cell r="K14">
            <v>135360.58199999999</v>
          </cell>
          <cell r="S14">
            <v>0</v>
          </cell>
        </row>
        <row r="15">
          <cell r="S15">
            <v>0</v>
          </cell>
        </row>
        <row r="16">
          <cell r="S16">
            <v>0</v>
          </cell>
        </row>
        <row r="17">
          <cell r="S17">
            <v>0</v>
          </cell>
        </row>
        <row r="18">
          <cell r="S18">
            <v>0</v>
          </cell>
        </row>
        <row r="19">
          <cell r="S19">
            <v>0</v>
          </cell>
        </row>
        <row r="20">
          <cell r="K20">
            <v>160384.35</v>
          </cell>
          <cell r="S20">
            <v>0</v>
          </cell>
        </row>
        <row r="21">
          <cell r="K21">
            <v>50231.903333333335</v>
          </cell>
          <cell r="S21">
            <v>0</v>
          </cell>
        </row>
        <row r="22">
          <cell r="K22">
            <v>3318.3333333333335</v>
          </cell>
          <cell r="S22">
            <v>0</v>
          </cell>
        </row>
        <row r="23">
          <cell r="K23">
            <v>159412.12121212122</v>
          </cell>
          <cell r="S23">
            <v>0</v>
          </cell>
        </row>
        <row r="24">
          <cell r="K24">
            <v>59424.643199999984</v>
          </cell>
          <cell r="S24">
            <v>0</v>
          </cell>
        </row>
        <row r="25">
          <cell r="K25">
            <v>0</v>
          </cell>
          <cell r="S25">
            <v>0</v>
          </cell>
        </row>
        <row r="31">
          <cell r="K31">
            <v>0</v>
          </cell>
          <cell r="S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</row>
        <row r="34">
          <cell r="K34">
            <v>0</v>
          </cell>
          <cell r="S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</row>
        <row r="40">
          <cell r="K40">
            <v>566568.62127272715</v>
          </cell>
        </row>
        <row r="41">
          <cell r="K41">
            <v>28683.59</v>
          </cell>
          <cell r="S41">
            <v>0</v>
          </cell>
        </row>
        <row r="42">
          <cell r="K42">
            <v>2704.8599999999997</v>
          </cell>
          <cell r="S42">
            <v>0</v>
          </cell>
        </row>
        <row r="43">
          <cell r="K43">
            <v>39111.569999999992</v>
          </cell>
          <cell r="S43">
            <v>0</v>
          </cell>
        </row>
        <row r="44">
          <cell r="K44">
            <v>142464.47</v>
          </cell>
          <cell r="S44">
            <v>0</v>
          </cell>
        </row>
        <row r="45">
          <cell r="K45">
            <v>23048</v>
          </cell>
          <cell r="S45">
            <v>0</v>
          </cell>
        </row>
        <row r="46">
          <cell r="K46">
            <v>24800</v>
          </cell>
          <cell r="S46">
            <v>0</v>
          </cell>
        </row>
        <row r="47">
          <cell r="K47">
            <v>4973.7899999999991</v>
          </cell>
          <cell r="S47">
            <v>0</v>
          </cell>
        </row>
        <row r="48">
          <cell r="K48">
            <v>16047.869999999999</v>
          </cell>
        </row>
        <row r="49">
          <cell r="K49">
            <v>7563.12</v>
          </cell>
          <cell r="S49">
            <v>0</v>
          </cell>
        </row>
        <row r="50">
          <cell r="K50">
            <v>47055.92</v>
          </cell>
        </row>
        <row r="51">
          <cell r="K51">
            <v>0</v>
          </cell>
        </row>
        <row r="52">
          <cell r="K52">
            <v>79706.060606060608</v>
          </cell>
        </row>
        <row r="53">
          <cell r="K53">
            <v>12243</v>
          </cell>
          <cell r="S53">
            <v>0</v>
          </cell>
        </row>
        <row r="54">
          <cell r="K54">
            <v>0</v>
          </cell>
          <cell r="S54">
            <v>0</v>
          </cell>
        </row>
        <row r="55">
          <cell r="K55">
            <v>5000</v>
          </cell>
          <cell r="S55">
            <v>0</v>
          </cell>
        </row>
        <row r="56">
          <cell r="K56">
            <v>7776.6666666666679</v>
          </cell>
        </row>
        <row r="57">
          <cell r="K57">
            <v>3519.66</v>
          </cell>
          <cell r="S57">
            <v>0</v>
          </cell>
        </row>
        <row r="58">
          <cell r="K58">
            <v>1584.08</v>
          </cell>
          <cell r="S58">
            <v>0</v>
          </cell>
        </row>
        <row r="59">
          <cell r="K59">
            <v>13652.290000000003</v>
          </cell>
          <cell r="S59">
            <v>0</v>
          </cell>
        </row>
        <row r="60">
          <cell r="K60">
            <v>74280.803999999975</v>
          </cell>
          <cell r="S60">
            <v>0</v>
          </cell>
        </row>
        <row r="61">
          <cell r="K61">
            <v>6848.5100000000011</v>
          </cell>
          <cell r="S61">
            <v>0</v>
          </cell>
        </row>
        <row r="62">
          <cell r="K62">
            <v>20504.36</v>
          </cell>
          <cell r="S62">
            <v>0</v>
          </cell>
        </row>
        <row r="63">
          <cell r="K63">
            <v>5000</v>
          </cell>
        </row>
        <row r="65">
          <cell r="K65">
            <v>30000</v>
          </cell>
        </row>
        <row r="66">
          <cell r="K66">
            <v>30000</v>
          </cell>
        </row>
        <row r="68">
          <cell r="K68">
            <v>535526.26</v>
          </cell>
        </row>
        <row r="69">
          <cell r="K69">
            <v>535526.26</v>
          </cell>
        </row>
        <row r="70">
          <cell r="K70">
            <v>0</v>
          </cell>
        </row>
        <row r="72">
          <cell r="K72">
            <v>214210.50400000002</v>
          </cell>
        </row>
        <row r="73">
          <cell r="K73">
            <v>214210.50400000002</v>
          </cell>
        </row>
        <row r="74">
          <cell r="K74">
            <v>0</v>
          </cell>
        </row>
        <row r="77">
          <cell r="K77">
            <v>10181</v>
          </cell>
        </row>
        <row r="80">
          <cell r="K80">
            <v>0</v>
          </cell>
          <cell r="V80">
            <v>0</v>
          </cell>
        </row>
        <row r="82">
          <cell r="K82">
            <v>1356486.3852727271</v>
          </cell>
        </row>
        <row r="90">
          <cell r="K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</row>
        <row r="93">
          <cell r="K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</row>
        <row r="98">
          <cell r="K98">
            <v>1200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</row>
        <row r="108">
          <cell r="K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</row>
        <row r="112">
          <cell r="K112">
            <v>0</v>
          </cell>
        </row>
        <row r="113">
          <cell r="K113">
            <v>0</v>
          </cell>
        </row>
        <row r="114">
          <cell r="K114">
            <v>0</v>
          </cell>
        </row>
        <row r="115">
          <cell r="K115">
            <v>0</v>
          </cell>
        </row>
        <row r="116">
          <cell r="K116">
            <v>0</v>
          </cell>
        </row>
        <row r="117">
          <cell r="K117">
            <v>0</v>
          </cell>
        </row>
        <row r="118">
          <cell r="K118">
            <v>0</v>
          </cell>
        </row>
        <row r="119">
          <cell r="K119">
            <v>0</v>
          </cell>
        </row>
        <row r="125">
          <cell r="V125">
            <v>0</v>
          </cell>
          <cell r="W125">
            <v>0</v>
          </cell>
          <cell r="X125">
            <v>0</v>
          </cell>
          <cell r="Y125">
            <v>0</v>
          </cell>
        </row>
        <row r="128">
          <cell r="K128">
            <v>1357686.3852727271</v>
          </cell>
        </row>
        <row r="134">
          <cell r="K134">
            <v>0</v>
          </cell>
        </row>
      </sheetData>
      <sheetData sheetId="4">
        <row r="12">
          <cell r="K12">
            <v>1075140.7723636362</v>
          </cell>
        </row>
        <row r="13">
          <cell r="K13">
            <v>812103.61333333305</v>
          </cell>
          <cell r="S13">
            <v>0</v>
          </cell>
        </row>
        <row r="14">
          <cell r="K14">
            <v>162420.72266666661</v>
          </cell>
          <cell r="S14">
            <v>0</v>
          </cell>
        </row>
        <row r="15">
          <cell r="S15">
            <v>0</v>
          </cell>
        </row>
        <row r="16">
          <cell r="S16">
            <v>0</v>
          </cell>
        </row>
        <row r="17">
          <cell r="S17">
            <v>0</v>
          </cell>
        </row>
        <row r="18">
          <cell r="S18">
            <v>0</v>
          </cell>
        </row>
        <row r="19">
          <cell r="S19">
            <v>0</v>
          </cell>
        </row>
        <row r="20">
          <cell r="K20">
            <v>0</v>
          </cell>
          <cell r="S20">
            <v>0</v>
          </cell>
        </row>
        <row r="21">
          <cell r="K21">
            <v>0</v>
          </cell>
          <cell r="S21">
            <v>0</v>
          </cell>
        </row>
        <row r="22">
          <cell r="K22">
            <v>0</v>
          </cell>
          <cell r="S22">
            <v>0</v>
          </cell>
        </row>
        <row r="23">
          <cell r="K23">
            <v>85563.636363636353</v>
          </cell>
          <cell r="S23">
            <v>0</v>
          </cell>
        </row>
        <row r="24">
          <cell r="K24">
            <v>15052.800000000001</v>
          </cell>
          <cell r="S24">
            <v>0</v>
          </cell>
        </row>
        <row r="25">
          <cell r="K25">
            <v>0</v>
          </cell>
          <cell r="S25">
            <v>0</v>
          </cell>
        </row>
        <row r="31">
          <cell r="K31">
            <v>0</v>
          </cell>
          <cell r="S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</row>
        <row r="34">
          <cell r="K34">
            <v>0</v>
          </cell>
          <cell r="S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</row>
        <row r="40">
          <cell r="K40">
            <v>397476.7181818182</v>
          </cell>
        </row>
        <row r="41">
          <cell r="K41">
            <v>44587.89</v>
          </cell>
          <cell r="S41">
            <v>0</v>
          </cell>
        </row>
        <row r="42">
          <cell r="K42">
            <v>3316.96</v>
          </cell>
          <cell r="S42">
            <v>0</v>
          </cell>
        </row>
        <row r="43">
          <cell r="K43">
            <v>28908.760000000002</v>
          </cell>
          <cell r="S43">
            <v>0</v>
          </cell>
        </row>
        <row r="44">
          <cell r="K44">
            <v>127200</v>
          </cell>
          <cell r="S44">
            <v>0</v>
          </cell>
        </row>
        <row r="45">
          <cell r="K45">
            <v>19800</v>
          </cell>
          <cell r="S45">
            <v>0</v>
          </cell>
        </row>
        <row r="46">
          <cell r="K46">
            <v>18400</v>
          </cell>
          <cell r="S46">
            <v>0</v>
          </cell>
        </row>
        <row r="47">
          <cell r="K47">
            <v>2413.4300000000003</v>
          </cell>
          <cell r="S47">
            <v>0</v>
          </cell>
        </row>
        <row r="48">
          <cell r="K48">
            <v>3963.7</v>
          </cell>
        </row>
        <row r="49">
          <cell r="K49">
            <v>6205.9599999999991</v>
          </cell>
          <cell r="S49">
            <v>0</v>
          </cell>
        </row>
        <row r="50">
          <cell r="K50">
            <v>4093.0000000000005</v>
          </cell>
        </row>
        <row r="51">
          <cell r="K51">
            <v>0</v>
          </cell>
        </row>
        <row r="52">
          <cell r="K52">
            <v>42781.818181818177</v>
          </cell>
        </row>
        <row r="53">
          <cell r="K53">
            <v>9966.6</v>
          </cell>
          <cell r="S53">
            <v>0</v>
          </cell>
        </row>
        <row r="54">
          <cell r="K54">
            <v>0</v>
          </cell>
          <cell r="S54">
            <v>0</v>
          </cell>
        </row>
        <row r="55">
          <cell r="K55">
            <v>4985.1900000000005</v>
          </cell>
          <cell r="S55">
            <v>0</v>
          </cell>
        </row>
        <row r="56">
          <cell r="K56">
            <v>1440</v>
          </cell>
        </row>
        <row r="57">
          <cell r="K57">
            <v>7302.75</v>
          </cell>
          <cell r="S57">
            <v>0</v>
          </cell>
        </row>
        <row r="58">
          <cell r="K58">
            <v>8199.4500000000007</v>
          </cell>
          <cell r="S58">
            <v>0</v>
          </cell>
        </row>
        <row r="59">
          <cell r="K59">
            <v>10239.880000000001</v>
          </cell>
          <cell r="S59">
            <v>0</v>
          </cell>
        </row>
        <row r="60">
          <cell r="K60">
            <v>18816</v>
          </cell>
          <cell r="S60">
            <v>0</v>
          </cell>
        </row>
        <row r="61">
          <cell r="K61">
            <v>1195.31</v>
          </cell>
          <cell r="S61">
            <v>0</v>
          </cell>
        </row>
        <row r="62">
          <cell r="K62">
            <v>23660.020000000004</v>
          </cell>
          <cell r="S62">
            <v>0</v>
          </cell>
        </row>
        <row r="63">
          <cell r="K63">
            <v>10000</v>
          </cell>
          <cell r="S63">
            <v>0</v>
          </cell>
        </row>
        <row r="65">
          <cell r="K65">
            <v>10139</v>
          </cell>
        </row>
        <row r="66">
          <cell r="K66">
            <v>10139</v>
          </cell>
        </row>
        <row r="68">
          <cell r="K68">
            <v>451824.05</v>
          </cell>
        </row>
        <row r="69">
          <cell r="K69">
            <v>451824.05</v>
          </cell>
        </row>
        <row r="70">
          <cell r="K70">
            <v>0</v>
          </cell>
        </row>
        <row r="72">
          <cell r="K72">
            <v>180729.62</v>
          </cell>
        </row>
        <row r="73">
          <cell r="K73">
            <v>180729.62</v>
          </cell>
        </row>
        <row r="74">
          <cell r="K74">
            <v>0</v>
          </cell>
        </row>
        <row r="77">
          <cell r="K77">
            <v>12157</v>
          </cell>
        </row>
        <row r="80">
          <cell r="K80">
            <v>0</v>
          </cell>
        </row>
        <row r="82">
          <cell r="K82">
            <v>1052326.3881818182</v>
          </cell>
        </row>
        <row r="90">
          <cell r="K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</row>
        <row r="93">
          <cell r="K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</row>
        <row r="98">
          <cell r="K98">
            <v>1034.05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</row>
        <row r="108">
          <cell r="K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</row>
        <row r="112">
          <cell r="K112">
            <v>0</v>
          </cell>
          <cell r="Y112">
            <v>0</v>
          </cell>
        </row>
        <row r="113">
          <cell r="K113">
            <v>0</v>
          </cell>
          <cell r="Y113">
            <v>0</v>
          </cell>
        </row>
        <row r="114">
          <cell r="K114">
            <v>0</v>
          </cell>
          <cell r="Y114">
            <v>0</v>
          </cell>
        </row>
        <row r="115">
          <cell r="K115">
            <v>0</v>
          </cell>
          <cell r="Y115">
            <v>0</v>
          </cell>
        </row>
        <row r="116">
          <cell r="K116">
            <v>0</v>
          </cell>
          <cell r="Y116">
            <v>0</v>
          </cell>
        </row>
        <row r="117">
          <cell r="K117">
            <v>0</v>
          </cell>
          <cell r="Y117">
            <v>0</v>
          </cell>
        </row>
        <row r="118">
          <cell r="K118">
            <v>0</v>
          </cell>
          <cell r="Y118">
            <v>0</v>
          </cell>
        </row>
        <row r="119">
          <cell r="K119">
            <v>0</v>
          </cell>
          <cell r="Y119">
            <v>0</v>
          </cell>
        </row>
        <row r="128">
          <cell r="K128">
            <v>1036924.5217272728</v>
          </cell>
        </row>
        <row r="134">
          <cell r="K134">
            <v>0</v>
          </cell>
        </row>
      </sheetData>
      <sheetData sheetId="5">
        <row r="12">
          <cell r="K12">
            <v>183300.56565656565</v>
          </cell>
        </row>
        <row r="13">
          <cell r="K13">
            <v>125870</v>
          </cell>
          <cell r="S13">
            <v>0</v>
          </cell>
        </row>
        <row r="14">
          <cell r="K14">
            <v>25174</v>
          </cell>
          <cell r="S14">
            <v>0</v>
          </cell>
        </row>
        <row r="15">
          <cell r="S15">
            <v>0</v>
          </cell>
        </row>
        <row r="16">
          <cell r="S16">
            <v>0</v>
          </cell>
        </row>
        <row r="17">
          <cell r="S17">
            <v>0</v>
          </cell>
        </row>
        <row r="18">
          <cell r="S18">
            <v>0</v>
          </cell>
        </row>
        <row r="19">
          <cell r="S19">
            <v>0</v>
          </cell>
        </row>
        <row r="20">
          <cell r="K20">
            <v>0</v>
          </cell>
          <cell r="S20">
            <v>0</v>
          </cell>
        </row>
        <row r="21">
          <cell r="K21">
            <v>0</v>
          </cell>
          <cell r="S21">
            <v>0</v>
          </cell>
        </row>
        <row r="22">
          <cell r="K22">
            <v>0</v>
          </cell>
          <cell r="S22">
            <v>0</v>
          </cell>
        </row>
        <row r="23">
          <cell r="K23">
            <v>32256.565656565661</v>
          </cell>
          <cell r="S23">
            <v>0</v>
          </cell>
        </row>
        <row r="24">
          <cell r="K24">
            <v>0</v>
          </cell>
          <cell r="S24">
            <v>0</v>
          </cell>
        </row>
        <row r="25">
          <cell r="K25">
            <v>0</v>
          </cell>
          <cell r="S25">
            <v>0</v>
          </cell>
        </row>
        <row r="31">
          <cell r="K31">
            <v>0</v>
          </cell>
          <cell r="S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</row>
        <row r="34">
          <cell r="K34">
            <v>0</v>
          </cell>
          <cell r="S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</row>
        <row r="40">
          <cell r="K40">
            <v>37986.736161616165</v>
          </cell>
        </row>
        <row r="41">
          <cell r="K41">
            <v>425.15</v>
          </cell>
          <cell r="S41">
            <v>0</v>
          </cell>
        </row>
        <row r="42">
          <cell r="K42">
            <v>0</v>
          </cell>
          <cell r="S42">
            <v>0</v>
          </cell>
        </row>
        <row r="43">
          <cell r="K43">
            <v>0</v>
          </cell>
          <cell r="S43">
            <v>0</v>
          </cell>
        </row>
        <row r="44">
          <cell r="K44">
            <v>0</v>
          </cell>
          <cell r="S44">
            <v>0</v>
          </cell>
        </row>
        <row r="45">
          <cell r="K45">
            <v>2186.3333333333335</v>
          </cell>
          <cell r="S45">
            <v>0</v>
          </cell>
        </row>
        <row r="46">
          <cell r="K46">
            <v>0</v>
          </cell>
          <cell r="S46">
            <v>0</v>
          </cell>
        </row>
        <row r="47">
          <cell r="K47">
            <v>0</v>
          </cell>
          <cell r="S47">
            <v>0</v>
          </cell>
        </row>
        <row r="48">
          <cell r="K48">
            <v>0</v>
          </cell>
        </row>
        <row r="49">
          <cell r="K49">
            <v>797</v>
          </cell>
          <cell r="S49">
            <v>0</v>
          </cell>
        </row>
        <row r="50">
          <cell r="K50">
            <v>3795.4399999999996</v>
          </cell>
        </row>
        <row r="51">
          <cell r="K51">
            <v>0</v>
          </cell>
        </row>
        <row r="52">
          <cell r="K52">
            <v>16128.28282828283</v>
          </cell>
        </row>
        <row r="53">
          <cell r="K53">
            <v>4832.1000000000004</v>
          </cell>
          <cell r="S53">
            <v>0</v>
          </cell>
        </row>
        <row r="54">
          <cell r="K54">
            <v>0</v>
          </cell>
          <cell r="S54">
            <v>0</v>
          </cell>
        </row>
        <row r="55">
          <cell r="K55">
            <v>0</v>
          </cell>
          <cell r="S55">
            <v>0</v>
          </cell>
        </row>
        <row r="56">
          <cell r="K56">
            <v>0</v>
          </cell>
        </row>
        <row r="57">
          <cell r="K57">
            <v>0</v>
          </cell>
          <cell r="S57">
            <v>0</v>
          </cell>
        </row>
        <row r="58">
          <cell r="K58">
            <v>206</v>
          </cell>
          <cell r="S58">
            <v>0</v>
          </cell>
        </row>
        <row r="59">
          <cell r="K59">
            <v>606.44999999999993</v>
          </cell>
          <cell r="S59">
            <v>0</v>
          </cell>
        </row>
        <row r="60">
          <cell r="K60">
            <v>3569.59</v>
          </cell>
          <cell r="S60">
            <v>0</v>
          </cell>
        </row>
        <row r="61">
          <cell r="K61">
            <v>782.40999999999985</v>
          </cell>
          <cell r="S61">
            <v>0</v>
          </cell>
        </row>
        <row r="62">
          <cell r="K62">
            <v>4657.9799999999996</v>
          </cell>
          <cell r="S62">
            <v>0</v>
          </cell>
        </row>
        <row r="63">
          <cell r="K63">
            <v>0</v>
          </cell>
        </row>
        <row r="65">
          <cell r="K65">
            <v>1500</v>
          </cell>
        </row>
        <row r="66">
          <cell r="K66">
            <v>1500</v>
          </cell>
        </row>
        <row r="68">
          <cell r="K68">
            <v>65000</v>
          </cell>
        </row>
        <row r="69">
          <cell r="K69">
            <v>65000</v>
          </cell>
        </row>
        <row r="70">
          <cell r="K70">
            <v>0</v>
          </cell>
        </row>
        <row r="72">
          <cell r="K72">
            <v>26000</v>
          </cell>
        </row>
        <row r="73">
          <cell r="K73">
            <v>26000</v>
          </cell>
        </row>
        <row r="74">
          <cell r="K74">
            <v>0</v>
          </cell>
        </row>
        <row r="77">
          <cell r="K77">
            <v>333</v>
          </cell>
        </row>
        <row r="80">
          <cell r="K80">
            <v>0</v>
          </cell>
        </row>
        <row r="82">
          <cell r="K82">
            <v>130819.73616161617</v>
          </cell>
        </row>
        <row r="90">
          <cell r="K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</row>
        <row r="93">
          <cell r="K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</row>
        <row r="98">
          <cell r="K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</row>
        <row r="108">
          <cell r="K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</row>
        <row r="112">
          <cell r="K112">
            <v>0</v>
          </cell>
          <cell r="Y112">
            <v>0</v>
          </cell>
        </row>
        <row r="113">
          <cell r="K113">
            <v>0</v>
          </cell>
          <cell r="Y113">
            <v>0</v>
          </cell>
        </row>
        <row r="114">
          <cell r="K114">
            <v>0</v>
          </cell>
          <cell r="Y114">
            <v>0</v>
          </cell>
        </row>
        <row r="115">
          <cell r="K115">
            <v>0</v>
          </cell>
          <cell r="Y115">
            <v>0</v>
          </cell>
        </row>
        <row r="116">
          <cell r="K116">
            <v>0</v>
          </cell>
          <cell r="Y116">
            <v>0</v>
          </cell>
        </row>
        <row r="117">
          <cell r="K117">
            <v>0</v>
          </cell>
          <cell r="Y117">
            <v>0</v>
          </cell>
        </row>
        <row r="118">
          <cell r="K118">
            <v>0</v>
          </cell>
          <cell r="Y118">
            <v>0</v>
          </cell>
        </row>
        <row r="119">
          <cell r="K119">
            <v>0</v>
          </cell>
          <cell r="Y119">
            <v>0</v>
          </cell>
        </row>
        <row r="128">
          <cell r="K128">
            <v>132399.98501010102</v>
          </cell>
        </row>
        <row r="134">
          <cell r="K134">
            <v>0</v>
          </cell>
        </row>
      </sheetData>
      <sheetData sheetId="6">
        <row r="12">
          <cell r="K12">
            <v>653719.00543434347</v>
          </cell>
        </row>
        <row r="13">
          <cell r="K13">
            <v>394958.95999999996</v>
          </cell>
          <cell r="S13">
            <v>0</v>
          </cell>
        </row>
        <row r="14">
          <cell r="K14">
            <v>78991.792000000001</v>
          </cell>
          <cell r="S14">
            <v>0</v>
          </cell>
        </row>
        <row r="15">
          <cell r="S15">
            <v>0</v>
          </cell>
        </row>
        <row r="16">
          <cell r="S16">
            <v>0</v>
          </cell>
        </row>
        <row r="17">
          <cell r="S17">
            <v>0</v>
          </cell>
        </row>
        <row r="18">
          <cell r="S18">
            <v>0</v>
          </cell>
        </row>
        <row r="19">
          <cell r="S19">
            <v>0</v>
          </cell>
        </row>
        <row r="20">
          <cell r="K20">
            <v>54784.350000000006</v>
          </cell>
          <cell r="S20">
            <v>0</v>
          </cell>
        </row>
        <row r="21">
          <cell r="K21">
            <v>3408.7200000000003</v>
          </cell>
          <cell r="S21">
            <v>0</v>
          </cell>
        </row>
        <row r="22">
          <cell r="K22">
            <v>7662.4</v>
          </cell>
          <cell r="S22">
            <v>0</v>
          </cell>
        </row>
        <row r="23">
          <cell r="K23">
            <v>81034.34343434342</v>
          </cell>
          <cell r="S23">
            <v>0</v>
          </cell>
        </row>
        <row r="24">
          <cell r="K24">
            <v>32878.44000000001</v>
          </cell>
          <cell r="S24">
            <v>0</v>
          </cell>
        </row>
        <row r="25">
          <cell r="K25">
            <v>0</v>
          </cell>
          <cell r="S25">
            <v>0</v>
          </cell>
        </row>
        <row r="31">
          <cell r="K31">
            <v>0</v>
          </cell>
          <cell r="S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</row>
        <row r="34">
          <cell r="K34">
            <v>0</v>
          </cell>
          <cell r="S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</row>
        <row r="40">
          <cell r="K40">
            <v>222953.46171717171</v>
          </cell>
        </row>
        <row r="41">
          <cell r="K41">
            <v>14890.879999999997</v>
          </cell>
          <cell r="S41">
            <v>0</v>
          </cell>
        </row>
        <row r="42">
          <cell r="K42">
            <v>690</v>
          </cell>
          <cell r="S42">
            <v>0</v>
          </cell>
        </row>
        <row r="43">
          <cell r="K43">
            <v>4263</v>
          </cell>
          <cell r="S43">
            <v>0</v>
          </cell>
        </row>
        <row r="44">
          <cell r="K44">
            <v>69000</v>
          </cell>
          <cell r="S44">
            <v>0</v>
          </cell>
        </row>
        <row r="45">
          <cell r="K45">
            <v>0</v>
          </cell>
          <cell r="S45">
            <v>0</v>
          </cell>
        </row>
        <row r="46">
          <cell r="K46">
            <v>10000</v>
          </cell>
          <cell r="S46">
            <v>0</v>
          </cell>
        </row>
        <row r="47">
          <cell r="K47">
            <v>0</v>
          </cell>
          <cell r="S47">
            <v>0</v>
          </cell>
        </row>
        <row r="48">
          <cell r="K48">
            <v>5017.08</v>
          </cell>
        </row>
        <row r="49">
          <cell r="K49">
            <v>880.64</v>
          </cell>
          <cell r="S49">
            <v>0</v>
          </cell>
        </row>
        <row r="50">
          <cell r="K50">
            <v>9648</v>
          </cell>
        </row>
        <row r="51">
          <cell r="K51">
            <v>0</v>
          </cell>
        </row>
        <row r="52">
          <cell r="K52">
            <v>40517.17171717171</v>
          </cell>
        </row>
        <row r="53">
          <cell r="K53">
            <v>0</v>
          </cell>
          <cell r="S53">
            <v>0</v>
          </cell>
        </row>
        <row r="54">
          <cell r="K54">
            <v>0</v>
          </cell>
          <cell r="S54">
            <v>0</v>
          </cell>
        </row>
        <row r="55">
          <cell r="K55">
            <v>5000</v>
          </cell>
          <cell r="S55">
            <v>0</v>
          </cell>
        </row>
        <row r="56">
          <cell r="K56">
            <v>8620</v>
          </cell>
        </row>
        <row r="57">
          <cell r="K57">
            <v>1000</v>
          </cell>
          <cell r="S57">
            <v>0</v>
          </cell>
        </row>
        <row r="58">
          <cell r="K58">
            <v>500</v>
          </cell>
          <cell r="S58">
            <v>0</v>
          </cell>
        </row>
        <row r="59">
          <cell r="K59">
            <v>5097</v>
          </cell>
          <cell r="S59">
            <v>0</v>
          </cell>
        </row>
        <row r="60">
          <cell r="K60">
            <v>36531.600000000006</v>
          </cell>
          <cell r="S60">
            <v>0</v>
          </cell>
        </row>
        <row r="61">
          <cell r="K61">
            <v>2028.0400000000004</v>
          </cell>
          <cell r="S61">
            <v>0</v>
          </cell>
        </row>
        <row r="62">
          <cell r="K62">
            <v>9270.0499999999993</v>
          </cell>
          <cell r="S62">
            <v>0</v>
          </cell>
        </row>
        <row r="63">
          <cell r="K63">
            <v>0</v>
          </cell>
        </row>
        <row r="65">
          <cell r="K65">
            <v>6000</v>
          </cell>
        </row>
        <row r="66">
          <cell r="K66">
            <v>6000</v>
          </cell>
        </row>
        <row r="68">
          <cell r="K68">
            <v>278872.12000000005</v>
          </cell>
        </row>
        <row r="69">
          <cell r="K69">
            <v>278872.12000000005</v>
          </cell>
        </row>
        <row r="70">
          <cell r="K70">
            <v>0</v>
          </cell>
        </row>
        <row r="72">
          <cell r="K72">
            <v>111548.84800000001</v>
          </cell>
        </row>
        <row r="73">
          <cell r="K73">
            <v>111548.84800000001</v>
          </cell>
        </row>
        <row r="74">
          <cell r="K74">
            <v>0</v>
          </cell>
        </row>
        <row r="77">
          <cell r="K77">
            <v>13358.8</v>
          </cell>
        </row>
        <row r="80">
          <cell r="K80">
            <v>0</v>
          </cell>
        </row>
        <row r="82">
          <cell r="K82">
            <v>632733.22971717187</v>
          </cell>
        </row>
        <row r="90">
          <cell r="K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</row>
        <row r="93">
          <cell r="K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</row>
        <row r="98">
          <cell r="K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</row>
        <row r="108">
          <cell r="K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</row>
        <row r="112">
          <cell r="K112">
            <v>0</v>
          </cell>
          <cell r="Y112">
            <v>0</v>
          </cell>
        </row>
        <row r="113">
          <cell r="K113">
            <v>0</v>
          </cell>
          <cell r="Y113">
            <v>0</v>
          </cell>
        </row>
        <row r="114">
          <cell r="K114">
            <v>0</v>
          </cell>
          <cell r="Y114">
            <v>0</v>
          </cell>
        </row>
        <row r="115">
          <cell r="K115">
            <v>0</v>
          </cell>
          <cell r="Y115">
            <v>0</v>
          </cell>
        </row>
        <row r="116">
          <cell r="K116">
            <v>0</v>
          </cell>
          <cell r="Y116">
            <v>0</v>
          </cell>
        </row>
        <row r="117">
          <cell r="K117">
            <v>0</v>
          </cell>
          <cell r="Y117">
            <v>0</v>
          </cell>
        </row>
        <row r="118">
          <cell r="K118">
            <v>0</v>
          </cell>
          <cell r="Y118">
            <v>0</v>
          </cell>
        </row>
        <row r="119">
          <cell r="K119">
            <v>0</v>
          </cell>
          <cell r="Y119">
            <v>0</v>
          </cell>
        </row>
        <row r="134">
          <cell r="K134">
            <v>0</v>
          </cell>
        </row>
      </sheetData>
      <sheetData sheetId="7">
        <row r="12">
          <cell r="B12" t="str">
            <v>Production vendue de services</v>
          </cell>
        </row>
        <row r="13">
          <cell r="B13">
            <v>706100</v>
          </cell>
        </row>
        <row r="14">
          <cell r="B14">
            <v>706110</v>
          </cell>
        </row>
        <row r="20">
          <cell r="B20">
            <v>706200</v>
          </cell>
        </row>
        <row r="21">
          <cell r="B21">
            <v>706210</v>
          </cell>
        </row>
        <row r="22">
          <cell r="B22">
            <v>706310</v>
          </cell>
        </row>
        <row r="23">
          <cell r="B23">
            <v>706320</v>
          </cell>
        </row>
        <row r="24">
          <cell r="B24">
            <v>708100</v>
          </cell>
        </row>
        <row r="25">
          <cell r="B25">
            <v>708200</v>
          </cell>
        </row>
        <row r="28">
          <cell r="B28" t="str">
            <v>Chiffre d'affaires NET</v>
          </cell>
        </row>
        <row r="30">
          <cell r="B30" t="str">
            <v>Reprise sur  amortis, prov, transf de charges</v>
          </cell>
        </row>
        <row r="31">
          <cell r="B31" t="str">
            <v>79100000</v>
          </cell>
        </row>
        <row r="40">
          <cell r="B40" t="str">
            <v>Autres achats et charges externes</v>
          </cell>
        </row>
        <row r="41">
          <cell r="B41">
            <v>606400</v>
          </cell>
        </row>
        <row r="42">
          <cell r="B42">
            <v>606100</v>
          </cell>
        </row>
        <row r="43">
          <cell r="B43">
            <v>612000</v>
          </cell>
        </row>
        <row r="44">
          <cell r="B44">
            <v>613000</v>
          </cell>
        </row>
        <row r="45">
          <cell r="B45">
            <v>613100</v>
          </cell>
        </row>
        <row r="46">
          <cell r="B46">
            <v>614000</v>
          </cell>
        </row>
        <row r="47">
          <cell r="B47">
            <v>615000</v>
          </cell>
        </row>
        <row r="48">
          <cell r="B48">
            <v>615030</v>
          </cell>
        </row>
        <row r="49">
          <cell r="B49">
            <v>616000</v>
          </cell>
        </row>
        <row r="50">
          <cell r="B50">
            <v>621100</v>
          </cell>
        </row>
        <row r="51">
          <cell r="B51">
            <v>621400</v>
          </cell>
        </row>
        <row r="52">
          <cell r="B52">
            <v>622200</v>
          </cell>
        </row>
        <row r="53">
          <cell r="B53">
            <v>622600</v>
          </cell>
        </row>
        <row r="54">
          <cell r="B54">
            <v>622601</v>
          </cell>
        </row>
        <row r="55">
          <cell r="B55">
            <v>622602</v>
          </cell>
        </row>
        <row r="56">
          <cell r="B56">
            <v>623000</v>
          </cell>
        </row>
        <row r="57">
          <cell r="B57">
            <v>625100</v>
          </cell>
        </row>
        <row r="58">
          <cell r="B58">
            <v>625700</v>
          </cell>
        </row>
        <row r="59">
          <cell r="B59">
            <v>626000</v>
          </cell>
        </row>
        <row r="60">
          <cell r="B60">
            <v>626100</v>
          </cell>
        </row>
        <row r="61">
          <cell r="B61">
            <v>627000</v>
          </cell>
        </row>
        <row r="62">
          <cell r="B62">
            <v>628100</v>
          </cell>
        </row>
        <row r="63">
          <cell r="B63">
            <v>628400</v>
          </cell>
        </row>
        <row r="65">
          <cell r="B65" t="str">
            <v xml:space="preserve">Impôts, taxes et versement assimilés </v>
          </cell>
        </row>
        <row r="66">
          <cell r="B66">
            <v>630000</v>
          </cell>
        </row>
        <row r="68">
          <cell r="B68" t="str">
            <v>Salaires et traitements</v>
          </cell>
        </row>
        <row r="69">
          <cell r="B69">
            <v>641000</v>
          </cell>
        </row>
        <row r="70">
          <cell r="B70">
            <v>644000</v>
          </cell>
        </row>
        <row r="72">
          <cell r="B72" t="str">
            <v xml:space="preserve">Charges sociales </v>
          </cell>
        </row>
        <row r="73">
          <cell r="B73">
            <v>645000</v>
          </cell>
        </row>
        <row r="74">
          <cell r="B74">
            <v>645001</v>
          </cell>
        </row>
        <row r="77">
          <cell r="B77">
            <v>681000</v>
          </cell>
        </row>
        <row r="79">
          <cell r="B79" t="str">
            <v xml:space="preserve">Autres charges </v>
          </cell>
        </row>
        <row r="80">
          <cell r="B80">
            <v>658000</v>
          </cell>
        </row>
        <row r="82">
          <cell r="B82" t="str">
            <v>Total des charges d'exploitaion</v>
          </cell>
        </row>
        <row r="84">
          <cell r="B84" t="str">
            <v xml:space="preserve">Résultat d'exploitation </v>
          </cell>
        </row>
        <row r="89">
          <cell r="B89" t="str">
            <v>Autres intérêts et produits assimilés</v>
          </cell>
        </row>
        <row r="92">
          <cell r="B92" t="str">
            <v>Produits financiers de particpitations</v>
          </cell>
        </row>
        <row r="97">
          <cell r="B97" t="str">
            <v>Charges financières</v>
          </cell>
        </row>
        <row r="98">
          <cell r="B98" t="str">
            <v>Intérêts et charges assimilées</v>
          </cell>
        </row>
        <row r="100">
          <cell r="B100" t="str">
            <v xml:space="preserve">Total des charges financières </v>
          </cell>
        </row>
        <row r="102">
          <cell r="B102" t="str">
            <v xml:space="preserve">Résultat financier </v>
          </cell>
        </row>
        <row r="103">
          <cell r="B103" t="str">
            <v>Résultat courant avant impôts</v>
          </cell>
        </row>
        <row r="105">
          <cell r="B105" t="str">
            <v xml:space="preserve">Produits exceptionnels </v>
          </cell>
        </row>
        <row r="107">
          <cell r="B107" t="str">
            <v>Produits exceptionnels sur opérations de gestion</v>
          </cell>
        </row>
        <row r="108">
          <cell r="B108">
            <v>771000</v>
          </cell>
          <cell r="C108" t="str">
            <v>PRODUITS EXCEPTIONNELS</v>
          </cell>
        </row>
        <row r="110">
          <cell r="B110" t="str">
            <v>Charges exceptionnelles</v>
          </cell>
        </row>
        <row r="112">
          <cell r="C112" t="str">
            <v>Immobilisation IT matériel</v>
          </cell>
        </row>
        <row r="113">
          <cell r="C113" t="str">
            <v>Immobilisation IT logiciel</v>
          </cell>
        </row>
        <row r="114">
          <cell r="C114" t="str">
            <v>Immobilisation travaux aménagement</v>
          </cell>
        </row>
        <row r="115">
          <cell r="C115" t="str">
            <v>Immobilisation mobilier</v>
          </cell>
        </row>
        <row r="116">
          <cell r="C116" t="str">
            <v>Communication</v>
          </cell>
        </row>
        <row r="117">
          <cell r="C117" t="str">
            <v>Recrutement</v>
          </cell>
        </row>
        <row r="118">
          <cell r="C118" t="str">
            <v xml:space="preserve">Accompagnement </v>
          </cell>
        </row>
        <row r="119">
          <cell r="C119" t="str">
            <v>Fonds de Commerce</v>
          </cell>
        </row>
        <row r="121">
          <cell r="B121" t="str">
            <v>Total des charges exceptionnelles</v>
          </cell>
        </row>
        <row r="122">
          <cell r="B122" t="str">
            <v>Résultat exceptionnel</v>
          </cell>
        </row>
        <row r="124">
          <cell r="B124" t="str">
            <v xml:space="preserve">Impôts sur les bénéfices </v>
          </cell>
        </row>
        <row r="125">
          <cell r="B125" t="str">
            <v>69500000</v>
          </cell>
          <cell r="C125" t="str">
            <v>IMPOTS SUR LES BENEFICES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declarations-COMMENTAIRES"/>
      <sheetName val="C"/>
      <sheetName val="D"/>
      <sheetName val="E"/>
      <sheetName val="F"/>
      <sheetName val="G"/>
      <sheetName val="H"/>
      <sheetName val="H110"/>
      <sheetName val="H800"/>
      <sheetName val="H900"/>
      <sheetName val="I"/>
      <sheetName val="I300-rappro TVA déd"/>
      <sheetName val="J"/>
      <sheetName val="K"/>
      <sheetName val="L"/>
      <sheetName val="M"/>
      <sheetName val="N"/>
      <sheetName val="O"/>
      <sheetName val="O800"/>
      <sheetName val="P"/>
      <sheetName val="P300"/>
      <sheetName val="P201"/>
      <sheetName val="Q"/>
      <sheetName val="R"/>
      <sheetName val="R100"/>
      <sheetName val="R200"/>
      <sheetName val="T"/>
      <sheetName val="U"/>
      <sheetName val="U100"/>
      <sheetName val="U200"/>
      <sheetName val="U210"/>
      <sheetName val="évolution du CA"/>
      <sheetName val="P100"/>
      <sheetName val="U600"/>
      <sheetName val="U700"/>
      <sheetName val="U800"/>
      <sheetName val="U900"/>
      <sheetName val="U960"/>
      <sheetName val="Engagts"/>
      <sheetName val="BDD"/>
    </sheetNames>
    <sheetDataSet>
      <sheetData sheetId="0">
        <row r="3">
          <cell r="B3" t="str">
            <v>LEMA IMMOBILIER</v>
          </cell>
        </row>
        <row r="6">
          <cell r="B6">
            <v>43677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6">
          <cell r="K6">
            <v>0</v>
          </cell>
        </row>
      </sheetData>
      <sheetData sheetId="19"/>
      <sheetData sheetId="20" refreshError="1"/>
      <sheetData sheetId="21" refreshError="1"/>
      <sheetData sheetId="22" refreshError="1"/>
      <sheetData sheetId="23" refreshError="1"/>
      <sheetData sheetId="24">
        <row r="6">
          <cell r="K6">
            <v>0</v>
          </cell>
        </row>
      </sheetData>
      <sheetData sheetId="25"/>
      <sheetData sheetId="26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C4F660-20B5-465D-A792-9CAC035CDFDB}">
  <sheetPr>
    <tabColor rgb="FF00B050"/>
  </sheetPr>
  <dimension ref="A2:EZ144"/>
  <sheetViews>
    <sheetView showGridLines="0" tabSelected="1" zoomScale="78" zoomScaleNormal="78" workbookViewId="0">
      <pane xSplit="4" ySplit="11" topLeftCell="F104" activePane="bottomRight" state="frozen"/>
      <selection activeCell="D150" sqref="D150"/>
      <selection pane="topRight" activeCell="D150" sqref="D150"/>
      <selection pane="bottomLeft" activeCell="D150" sqref="D150"/>
      <selection pane="bottomRight" activeCell="B142" sqref="B142"/>
    </sheetView>
  </sheetViews>
  <sheetFormatPr baseColWidth="10" defaultColWidth="11.5703125" defaultRowHeight="12.75" outlineLevelCol="1" x14ac:dyDescent="0.2"/>
  <cols>
    <col min="1" max="1" width="9" style="1" customWidth="1"/>
    <col min="2" max="2" width="13" style="1" bestFit="1" customWidth="1"/>
    <col min="3" max="3" width="35.140625" style="1" customWidth="1"/>
    <col min="4" max="4" width="39.85546875" style="1" customWidth="1"/>
    <col min="5" max="5" width="15.85546875" style="1" customWidth="1"/>
    <col min="6" max="6" width="10.7109375" style="3" customWidth="1"/>
    <col min="7" max="7" width="11.140625" style="4" customWidth="1" outlineLevel="1"/>
    <col min="8" max="9" width="9.7109375" style="4" customWidth="1" outlineLevel="1"/>
    <col min="10" max="10" width="2.7109375" style="176" customWidth="1"/>
    <col min="11" max="11" width="15" style="1" bestFit="1" customWidth="1"/>
    <col min="12" max="12" width="8.140625" style="1" customWidth="1"/>
    <col min="13" max="13" width="1.5703125" style="1" customWidth="1"/>
    <col min="14" max="17" width="11.5703125" style="9" customWidth="1" outlineLevel="1"/>
    <col min="18" max="18" width="2.28515625" style="1" customWidth="1"/>
    <col min="19" max="19" width="14.42578125" style="1" customWidth="1"/>
    <col min="20" max="20" width="7.85546875" style="1" bestFit="1" customWidth="1"/>
    <col min="21" max="21" width="2" style="1" customWidth="1"/>
    <col min="22" max="22" width="11.140625" style="9" customWidth="1" outlineLevel="1"/>
    <col min="23" max="24" width="11.5703125" style="9" customWidth="1" outlineLevel="1"/>
    <col min="25" max="25" width="11" style="9" customWidth="1" outlineLevel="1"/>
    <col min="26" max="26" width="4.42578125" style="1" customWidth="1"/>
    <col min="27" max="27" width="14.85546875" style="12" customWidth="1"/>
    <col min="28" max="28" width="3.28515625" style="1" hidden="1" customWidth="1" outlineLevel="1"/>
    <col min="29" max="31" width="11.5703125" style="12" hidden="1" customWidth="1" outlineLevel="1"/>
    <col min="32" max="32" width="9.28515625" style="12" hidden="1" customWidth="1" outlineLevel="1"/>
    <col min="33" max="33" width="9.28515625" style="12" customWidth="1" collapsed="1"/>
    <col min="34" max="34" width="15" style="12" bestFit="1" customWidth="1"/>
    <col min="35" max="35" width="11" style="1" bestFit="1" customWidth="1"/>
    <col min="36" max="36" width="1.7109375" style="1" customWidth="1"/>
    <col min="37" max="37" width="108.7109375" style="1" customWidth="1"/>
    <col min="38" max="38" width="118.28515625" style="1" customWidth="1"/>
    <col min="39" max="138" width="4.42578125" style="1" customWidth="1"/>
    <col min="139" max="139" width="4" style="1" customWidth="1"/>
    <col min="140" max="140" width="21.85546875" style="1" hidden="1" customWidth="1" outlineLevel="1"/>
    <col min="141" max="141" width="11.5703125" style="1" hidden="1" customWidth="1" outlineLevel="1"/>
    <col min="142" max="142" width="14.140625" style="1" hidden="1" customWidth="1" outlineLevel="1"/>
    <col min="143" max="147" width="11.5703125" style="1" hidden="1" customWidth="1" outlineLevel="1"/>
    <col min="148" max="148" width="11.5703125" style="1" collapsed="1"/>
    <col min="149" max="156" width="11.7109375" style="1" bestFit="1" customWidth="1"/>
    <col min="157" max="16384" width="11.5703125" style="1"/>
  </cols>
  <sheetData>
    <row r="2" spans="1:155" x14ac:dyDescent="0.2">
      <c r="B2" s="2"/>
      <c r="J2" s="5"/>
      <c r="K2" s="6"/>
      <c r="L2" s="7"/>
      <c r="M2" s="8"/>
      <c r="S2" s="10"/>
      <c r="U2" s="7"/>
      <c r="W2" s="11"/>
    </row>
    <row r="3" spans="1:155" x14ac:dyDescent="0.2">
      <c r="D3" s="2"/>
      <c r="E3" s="2"/>
      <c r="G3" s="13"/>
      <c r="H3" s="13"/>
      <c r="I3" s="13"/>
      <c r="J3" s="5"/>
      <c r="K3" s="6"/>
      <c r="L3" s="7"/>
      <c r="M3" s="8"/>
      <c r="S3" s="6"/>
      <c r="U3" s="7"/>
    </row>
    <row r="4" spans="1:155" ht="13.5" thickBot="1" x14ac:dyDescent="0.25">
      <c r="D4" s="2"/>
      <c r="E4" s="2"/>
      <c r="G4" s="13"/>
      <c r="H4" s="13"/>
      <c r="I4" s="13"/>
      <c r="J4" s="5"/>
      <c r="K4" s="6"/>
      <c r="L4" s="7"/>
      <c r="M4" s="8"/>
      <c r="S4" s="6"/>
      <c r="T4" s="7"/>
      <c r="U4" s="8"/>
    </row>
    <row r="5" spans="1:155" ht="13.5" thickBot="1" x14ac:dyDescent="0.25">
      <c r="G5" s="14" t="s">
        <v>0</v>
      </c>
      <c r="H5" s="15"/>
      <c r="I5" s="16"/>
      <c r="J5" s="17" t="s">
        <v>1</v>
      </c>
      <c r="K5" s="18" t="s">
        <v>2</v>
      </c>
      <c r="L5" s="18"/>
      <c r="M5" s="18"/>
      <c r="N5" s="18"/>
      <c r="O5" s="18"/>
      <c r="P5" s="18"/>
      <c r="Q5" s="19"/>
      <c r="S5" s="20" t="s">
        <v>3</v>
      </c>
      <c r="T5" s="21"/>
      <c r="U5" s="21"/>
      <c r="V5" s="21"/>
      <c r="W5" s="21"/>
      <c r="X5" s="21"/>
      <c r="Y5" s="22"/>
      <c r="AA5" s="23" t="s">
        <v>4</v>
      </c>
      <c r="AB5" s="24"/>
      <c r="AC5" s="24"/>
      <c r="AD5" s="24"/>
      <c r="AE5" s="24"/>
      <c r="AF5" s="25"/>
      <c r="AG5" s="26"/>
      <c r="AH5" s="9"/>
      <c r="AK5" s="27"/>
    </row>
    <row r="6" spans="1:155" x14ac:dyDescent="0.2">
      <c r="B6" s="28"/>
      <c r="G6" s="29"/>
      <c r="H6" s="29"/>
      <c r="I6" s="29"/>
      <c r="J6" s="30"/>
      <c r="K6" s="31"/>
      <c r="L6" s="31"/>
      <c r="M6" s="31"/>
      <c r="N6" s="32"/>
      <c r="O6" s="32"/>
      <c r="P6" s="32"/>
      <c r="Q6" s="32"/>
      <c r="S6" s="33" t="s">
        <v>5</v>
      </c>
      <c r="T6" s="31"/>
      <c r="U6" s="31"/>
      <c r="V6" s="32"/>
      <c r="W6" s="32"/>
      <c r="X6" s="32"/>
      <c r="Y6" s="32"/>
      <c r="AA6" s="34"/>
      <c r="AB6" s="35"/>
      <c r="AC6" s="34"/>
      <c r="AD6" s="34"/>
      <c r="AE6" s="34"/>
      <c r="AF6" s="36"/>
      <c r="AG6" s="36"/>
      <c r="AH6" s="34"/>
    </row>
    <row r="7" spans="1:155" s="37" customFormat="1" x14ac:dyDescent="0.2">
      <c r="B7" s="38"/>
      <c r="G7" s="39"/>
      <c r="H7" s="39"/>
      <c r="I7" s="39"/>
      <c r="J7" s="40"/>
      <c r="K7" s="33"/>
      <c r="L7" s="41"/>
      <c r="M7" s="42"/>
      <c r="N7" s="43"/>
      <c r="O7" s="43"/>
      <c r="P7" s="43"/>
      <c r="Q7" s="43"/>
      <c r="T7" s="41"/>
      <c r="U7" s="42"/>
      <c r="V7" s="44"/>
      <c r="W7" s="44"/>
      <c r="X7" s="44"/>
      <c r="Y7" s="44"/>
      <c r="AA7" s="44"/>
      <c r="AC7" s="44"/>
      <c r="AD7" s="44"/>
      <c r="AE7" s="44"/>
      <c r="AF7" s="44"/>
      <c r="AG7" s="44"/>
      <c r="AH7" s="44"/>
    </row>
    <row r="8" spans="1:155" ht="25.5" x14ac:dyDescent="0.2">
      <c r="F8" s="3" t="s">
        <v>6</v>
      </c>
      <c r="G8" s="45" t="s">
        <v>7</v>
      </c>
      <c r="H8" s="46" t="s">
        <v>8</v>
      </c>
      <c r="I8" s="47" t="s">
        <v>9</v>
      </c>
      <c r="J8" s="48"/>
      <c r="K8" s="49" t="s">
        <v>10</v>
      </c>
      <c r="L8" s="50" t="s">
        <v>11</v>
      </c>
      <c r="M8" s="51"/>
      <c r="N8" s="52" t="s">
        <v>12</v>
      </c>
      <c r="O8" s="52" t="s">
        <v>13</v>
      </c>
      <c r="P8" s="52" t="s">
        <v>14</v>
      </c>
      <c r="Q8" s="53" t="s">
        <v>15</v>
      </c>
      <c r="S8" s="49" t="s">
        <v>10</v>
      </c>
      <c r="T8" s="50" t="s">
        <v>11</v>
      </c>
      <c r="U8" s="51"/>
      <c r="V8" s="52" t="s">
        <v>12</v>
      </c>
      <c r="W8" s="52" t="s">
        <v>13</v>
      </c>
      <c r="X8" s="52" t="s">
        <v>14</v>
      </c>
      <c r="Y8" s="53" t="s">
        <v>15</v>
      </c>
      <c r="AA8" s="54" t="s">
        <v>16</v>
      </c>
      <c r="AB8" s="51"/>
      <c r="AC8" s="52" t="s">
        <v>12</v>
      </c>
      <c r="AD8" s="52" t="s">
        <v>13</v>
      </c>
      <c r="AE8" s="52" t="s">
        <v>14</v>
      </c>
      <c r="AF8" s="55" t="s">
        <v>15</v>
      </c>
      <c r="AG8" s="56"/>
      <c r="AH8" s="57" t="s">
        <v>17</v>
      </c>
      <c r="AI8" s="58"/>
      <c r="AJ8" s="58"/>
      <c r="AL8" s="58"/>
      <c r="AM8" s="58"/>
      <c r="AN8" s="58"/>
      <c r="AO8" s="58"/>
      <c r="AP8" s="58"/>
      <c r="AQ8" s="58"/>
      <c r="AR8" s="58"/>
      <c r="AS8" s="58"/>
      <c r="AT8" s="58"/>
      <c r="AU8" s="58"/>
      <c r="AV8" s="58"/>
      <c r="AW8" s="58"/>
      <c r="AX8" s="58"/>
      <c r="AY8" s="58"/>
      <c r="AZ8" s="58"/>
      <c r="BA8" s="58"/>
      <c r="BB8" s="58"/>
      <c r="BC8" s="58"/>
      <c r="BD8" s="58"/>
      <c r="BE8" s="58"/>
      <c r="BF8" s="58"/>
      <c r="BG8" s="58"/>
      <c r="BH8" s="58"/>
      <c r="BI8" s="58"/>
      <c r="BJ8" s="58"/>
      <c r="BK8" s="58"/>
      <c r="BL8" s="58"/>
      <c r="BM8" s="58"/>
      <c r="BN8" s="58"/>
      <c r="BO8" s="58"/>
      <c r="BP8" s="58"/>
      <c r="BQ8" s="58"/>
      <c r="BR8" s="58"/>
      <c r="BS8" s="58"/>
      <c r="BT8" s="58"/>
      <c r="BU8" s="58"/>
      <c r="BV8" s="58"/>
      <c r="BW8" s="58"/>
      <c r="BX8" s="58"/>
      <c r="BY8" s="58"/>
      <c r="BZ8" s="58"/>
      <c r="CA8" s="58"/>
      <c r="CB8" s="58"/>
      <c r="CC8" s="58"/>
      <c r="CD8" s="58"/>
      <c r="CE8" s="58"/>
      <c r="CF8" s="58"/>
      <c r="CG8" s="58"/>
      <c r="CH8" s="58"/>
      <c r="CI8" s="58"/>
      <c r="CJ8" s="58"/>
      <c r="CK8" s="58"/>
      <c r="CL8" s="58"/>
      <c r="CM8" s="58"/>
      <c r="CN8" s="58"/>
      <c r="CO8" s="58"/>
      <c r="CP8" s="58"/>
      <c r="CQ8" s="58"/>
      <c r="CR8" s="58"/>
      <c r="CS8" s="58"/>
      <c r="CT8" s="58"/>
      <c r="CU8" s="58"/>
      <c r="CV8" s="58"/>
      <c r="CW8" s="58"/>
      <c r="CX8" s="58"/>
      <c r="CY8" s="58"/>
      <c r="CZ8" s="58"/>
      <c r="DA8" s="58"/>
      <c r="DB8" s="58"/>
      <c r="DC8" s="58"/>
      <c r="DD8" s="58"/>
      <c r="DE8" s="58"/>
      <c r="DF8" s="58"/>
      <c r="DG8" s="58"/>
      <c r="DH8" s="58"/>
      <c r="DI8" s="58"/>
      <c r="DJ8" s="58"/>
      <c r="DK8" s="58"/>
      <c r="DL8" s="58"/>
      <c r="DM8" s="58"/>
      <c r="DN8" s="58"/>
      <c r="DO8" s="58"/>
      <c r="DP8" s="58"/>
      <c r="DQ8" s="58"/>
      <c r="DR8" s="58"/>
      <c r="DS8" s="58"/>
      <c r="DT8" s="58"/>
      <c r="DU8" s="58"/>
      <c r="DV8" s="58"/>
      <c r="DW8" s="58"/>
      <c r="DX8" s="58"/>
      <c r="DY8" s="58"/>
      <c r="DZ8" s="58"/>
      <c r="EA8" s="58"/>
      <c r="EB8" s="58"/>
      <c r="EC8" s="58"/>
      <c r="ED8" s="58"/>
      <c r="EE8" s="58"/>
      <c r="EF8" s="58"/>
      <c r="EG8" s="58"/>
      <c r="EH8" s="58"/>
    </row>
    <row r="9" spans="1:155" x14ac:dyDescent="0.2">
      <c r="G9" s="59"/>
      <c r="H9" s="60"/>
      <c r="I9" s="60"/>
      <c r="J9" s="61"/>
      <c r="K9" s="62"/>
      <c r="L9" s="63"/>
      <c r="M9" s="51"/>
      <c r="N9" s="64"/>
      <c r="O9" s="64"/>
      <c r="P9" s="64"/>
      <c r="Q9" s="65"/>
      <c r="S9" s="62"/>
      <c r="T9" s="63"/>
      <c r="U9" s="51"/>
      <c r="V9" s="64"/>
      <c r="W9" s="64"/>
      <c r="X9" s="64"/>
      <c r="Y9" s="65"/>
      <c r="AA9" s="66"/>
      <c r="AB9" s="51"/>
      <c r="AC9" s="64"/>
      <c r="AD9" s="64"/>
      <c r="AE9" s="64"/>
      <c r="AF9" s="65"/>
      <c r="AG9" s="67"/>
      <c r="AH9" s="66"/>
    </row>
    <row r="10" spans="1:155" x14ac:dyDescent="0.2">
      <c r="B10" s="68" t="s">
        <v>18</v>
      </c>
      <c r="C10" s="68"/>
      <c r="D10" s="68"/>
      <c r="G10" s="69"/>
      <c r="H10" s="60"/>
      <c r="I10" s="60"/>
      <c r="J10" s="61"/>
      <c r="K10" s="70"/>
      <c r="L10" s="63"/>
      <c r="M10" s="51"/>
      <c r="N10" s="71"/>
      <c r="O10" s="71"/>
      <c r="P10" s="71"/>
      <c r="Q10" s="72"/>
      <c r="S10" s="70"/>
      <c r="T10" s="63"/>
      <c r="U10" s="51"/>
      <c r="V10" s="71"/>
      <c r="W10" s="71"/>
      <c r="X10" s="71"/>
      <c r="Y10" s="72"/>
      <c r="AA10" s="73"/>
      <c r="AB10" s="51"/>
      <c r="AC10" s="74"/>
      <c r="AD10" s="74"/>
      <c r="AE10" s="74"/>
      <c r="AF10" s="73"/>
      <c r="AG10" s="75"/>
      <c r="AH10" s="73"/>
      <c r="AI10" s="76"/>
    </row>
    <row r="11" spans="1:155" ht="11.45" customHeight="1" x14ac:dyDescent="0.2">
      <c r="G11" s="69"/>
      <c r="H11" s="60"/>
      <c r="I11" s="60"/>
      <c r="J11" s="77"/>
      <c r="K11" s="70"/>
      <c r="L11" s="78"/>
      <c r="M11" s="79"/>
      <c r="N11" s="71"/>
      <c r="O11" s="71"/>
      <c r="P11" s="71"/>
      <c r="Q11" s="72"/>
      <c r="S11" s="70"/>
      <c r="T11" s="78"/>
      <c r="U11" s="79"/>
      <c r="V11" s="71"/>
      <c r="W11" s="71"/>
      <c r="X11" s="71"/>
      <c r="Y11" s="72"/>
      <c r="AA11" s="73"/>
      <c r="AB11" s="79"/>
      <c r="AC11" s="74"/>
      <c r="AD11" s="74"/>
      <c r="AE11" s="74"/>
      <c r="AF11" s="73"/>
      <c r="AG11" s="75"/>
      <c r="AH11" s="73"/>
      <c r="AI11" s="80"/>
    </row>
    <row r="12" spans="1:155" s="2" customFormat="1" x14ac:dyDescent="0.2">
      <c r="B12" s="2" t="str">
        <f>'[1]Trame vierge'!B12</f>
        <v>Production vendue de services</v>
      </c>
      <c r="F12" s="81">
        <f>K12-[1]FPREM!K12-'[1]LEMA prev'!K12-'[1]DEFF prev'!K12-'[1]Cygest prev'!K12-'[1]SV prev'!K12</f>
        <v>0</v>
      </c>
      <c r="G12" s="82">
        <f>G13+G14+G20+G21+G22+G25</f>
        <v>1</v>
      </c>
      <c r="H12" s="82">
        <f>H13+H14+H20+H21+H22+H25</f>
        <v>0.33891477273207576</v>
      </c>
      <c r="I12" s="83">
        <f>I13+I14+I20+I21+I22+I25</f>
        <v>1</v>
      </c>
      <c r="J12" s="61"/>
      <c r="K12" s="84">
        <f>+K13+K14+K24+K20+K21+K22+K25+K23</f>
        <v>3257095.1865333333</v>
      </c>
      <c r="L12" s="85">
        <f t="shared" ref="L12:L25" si="0">K12/$K$28</f>
        <v>1</v>
      </c>
      <c r="M12" s="51"/>
      <c r="N12" s="84">
        <f>+N13+N14+N24+N20+N21+N22+N25+N23</f>
        <v>814273.79663333332</v>
      </c>
      <c r="O12" s="84">
        <f>+O13+O14+O24+O20+O21+O22+O25+O23</f>
        <v>814273.79663333332</v>
      </c>
      <c r="P12" s="84">
        <f>+P13+P14+P24+P20+P21+P22+P25+P23</f>
        <v>814273.79663333332</v>
      </c>
      <c r="Q12" s="86">
        <f>+Q13+Q14+Q24+Q20+Q21+Q22+Q25+Q23</f>
        <v>814273.79663333332</v>
      </c>
      <c r="S12" s="84">
        <f>+S13+S14+S24+S20+S21+S22+S25+S23</f>
        <v>0</v>
      </c>
      <c r="T12" s="85">
        <f t="shared" ref="T12:T25" si="1">S12/$K$28</f>
        <v>0</v>
      </c>
      <c r="U12" s="51"/>
      <c r="V12" s="84">
        <f>+V13+V14+V24+V20+V21+V22+V25+V23</f>
        <v>0</v>
      </c>
      <c r="W12" s="84">
        <f>+W13+W14+W24+W20+W21+W22+W25+W23</f>
        <v>0</v>
      </c>
      <c r="X12" s="84">
        <f>+X13+X14+X24+X20+X21+X22+X25+X23</f>
        <v>0</v>
      </c>
      <c r="Y12" s="84">
        <f>+Y13+Y14+Y24+Y20+Y21+Y22+Y25+Y23</f>
        <v>0</v>
      </c>
      <c r="AA12" s="86">
        <f>+AA13+AA14+AA24+AA20+AA21+AA22+AA25+AA23</f>
        <v>0</v>
      </c>
      <c r="AB12" s="51"/>
      <c r="AC12" s="84">
        <f>AC13+AC14+AC20+AC21+AC22+AC25</f>
        <v>0</v>
      </c>
      <c r="AD12" s="84">
        <f>AD13+AD14+AD20+AD21+AD22+AD25</f>
        <v>0</v>
      </c>
      <c r="AE12" s="84">
        <f>AE13+AE14+AE20+AE21+AE22+AE25</f>
        <v>0</v>
      </c>
      <c r="AF12" s="86">
        <f>AF13+AF14+AF20+AF21+AF22+AF25</f>
        <v>0</v>
      </c>
      <c r="AG12" s="87"/>
      <c r="AH12" s="86">
        <f>AH13+AH14+AH20+AH21+AH22+AH25</f>
        <v>2737832.0133333332</v>
      </c>
      <c r="AI12" s="88">
        <f>(AH12-K12)/K12</f>
        <v>-0.15942523735472228</v>
      </c>
    </row>
    <row r="13" spans="1:155" x14ac:dyDescent="0.2">
      <c r="A13" s="89"/>
      <c r="B13" s="90">
        <f>'[1]Trame vierge'!B13</f>
        <v>706100</v>
      </c>
      <c r="C13" s="91"/>
      <c r="G13" s="92">
        <v>0.54423872460434974</v>
      </c>
      <c r="H13" s="60">
        <f>ABS(L13-G13)</f>
        <v>7.2794358015621508E-2</v>
      </c>
      <c r="I13" s="60">
        <f>ABS(T13-G13)</f>
        <v>0.54423872460434974</v>
      </c>
      <c r="J13" s="93"/>
      <c r="K13" s="94">
        <f>+[1]FPREM!K13+'[1]LEMA prev'!K13+'[1]DEFF prev'!K13+'[1]Cygest prev'!K13+'[1]SV prev'!K13</f>
        <v>2009735.4833333329</v>
      </c>
      <c r="L13" s="95">
        <f t="shared" si="0"/>
        <v>0.61703308261997125</v>
      </c>
      <c r="M13" s="51"/>
      <c r="N13" s="96">
        <f>$K13/4</f>
        <v>502433.87083333323</v>
      </c>
      <c r="O13" s="96">
        <f t="shared" ref="O13:Q14" si="2">$K13/4</f>
        <v>502433.87083333323</v>
      </c>
      <c r="P13" s="96">
        <f t="shared" si="2"/>
        <v>502433.87083333323</v>
      </c>
      <c r="Q13" s="97">
        <f t="shared" si="2"/>
        <v>502433.87083333323</v>
      </c>
      <c r="S13" s="94">
        <f>+[1]FPREM!S13+'[1]LEMA prev'!S13+'[1]DEFF prev'!S13+'[1]Cygest prev'!S13+'[1]SV prev'!S13</f>
        <v>0</v>
      </c>
      <c r="T13" s="95">
        <f t="shared" si="1"/>
        <v>0</v>
      </c>
      <c r="U13" s="51"/>
      <c r="V13" s="98">
        <f>[1]FPREM!V13+'[1]LEMA prev'!V13+'[1]DEFF prev'!V13+'[1]Cygest prev'!V13+'[1]SV prev'!V13</f>
        <v>0</v>
      </c>
      <c r="W13" s="98">
        <f>[1]FPREM!W13+'[1]LEMA prev'!W13+'[1]DEFF prev'!W13+'[1]Cygest prev'!W13+'[1]SV prev'!W13</f>
        <v>0</v>
      </c>
      <c r="X13" s="98">
        <f>[1]FPREM!X13+'[1]LEMA prev'!X13+'[1]DEFF prev'!X13+'[1]Cygest prev'!X13+'[1]SV prev'!X13</f>
        <v>0</v>
      </c>
      <c r="Y13" s="99">
        <f>[1]FPREM!Y13+'[1]LEMA prev'!Y13+'[1]DEFF prev'!Y13+'[1]Cygest prev'!Y13+'[1]SV prev'!Y13</f>
        <v>0</v>
      </c>
      <c r="AA13" s="73">
        <f>SUM(AC13:AF13)</f>
        <v>0</v>
      </c>
      <c r="AB13" s="51"/>
      <c r="AC13" s="100">
        <f>IF($V$7="x",V13-N13,0)</f>
        <v>0</v>
      </c>
      <c r="AD13" s="100">
        <f>IF($W$7="x",W13-O13,0)</f>
        <v>0</v>
      </c>
      <c r="AE13" s="100">
        <f>IF($X$7="x",X13-P13,0)</f>
        <v>0</v>
      </c>
      <c r="AF13" s="101">
        <f>IF($Y$7="x",Y13-Q13,0)</f>
        <v>0</v>
      </c>
      <c r="AG13" s="102"/>
      <c r="AH13" s="73">
        <f>IF(ISBLANK($V$7),(N13+O13+P13+Q13),IF(ISBLANK($W$7),(V13+O13+P13+Q13),IF(ISBLANK($X$7),(V13+W13+P13+Q13),IF(ISBLANK($Y$7),(V13+W13+X13+Q13),(V13+W13+X13+Y13)))))</f>
        <v>2009735.4833333329</v>
      </c>
      <c r="AI13" s="103">
        <f>(AH13-K13)/K13</f>
        <v>0</v>
      </c>
      <c r="EI13" s="104"/>
      <c r="EJ13" s="1" t="s">
        <v>19</v>
      </c>
      <c r="EK13" s="104" t="e">
        <f>(#REF!-#REF!)/#REF!</f>
        <v>#REF!</v>
      </c>
      <c r="EL13" s="104" t="e">
        <f>(#REF!-#REF!)/#REF!</f>
        <v>#REF!</v>
      </c>
      <c r="EM13" s="104" t="e">
        <f>(#REF!-#REF!)/#REF!</f>
        <v>#REF!</v>
      </c>
      <c r="EN13" s="104" t="e">
        <f>(#REF!-#REF!)/#REF!</f>
        <v>#REF!</v>
      </c>
      <c r="EO13" s="104" t="e">
        <f>(#REF!-#REF!)/#REF!</f>
        <v>#REF!</v>
      </c>
      <c r="EP13" s="104" t="e">
        <f>(#REF!-#REF!)/#REF!</f>
        <v>#REF!</v>
      </c>
      <c r="EQ13" s="104" t="e">
        <f>(#REF!-#REF!)/#REF!</f>
        <v>#REF!</v>
      </c>
      <c r="ER13" s="104"/>
      <c r="ES13" s="1" t="s">
        <v>20</v>
      </c>
    </row>
    <row r="14" spans="1:155" x14ac:dyDescent="0.2">
      <c r="A14" s="89"/>
      <c r="B14" s="90">
        <f>'[1]Trame vierge'!B14</f>
        <v>706110</v>
      </c>
      <c r="C14" s="91"/>
      <c r="F14" s="105"/>
      <c r="G14" s="92">
        <v>0.13296505587082402</v>
      </c>
      <c r="H14" s="60">
        <f>ABS(L14-G14)</f>
        <v>9.5584393468297613E-3</v>
      </c>
      <c r="I14" s="60">
        <f t="shared" ref="I14:I19" si="3">ABS(T14-G14)</f>
        <v>0.13296505587082402</v>
      </c>
      <c r="J14" s="93"/>
      <c r="K14" s="94">
        <f>+[1]FPREM!K14+'[1]LEMA prev'!K14+'[1]DEFF prev'!K14+'[1]Cygest prev'!K14+'[1]SV prev'!K14</f>
        <v>401947.09666666662</v>
      </c>
      <c r="L14" s="95">
        <f t="shared" si="0"/>
        <v>0.12340661652399426</v>
      </c>
      <c r="M14" s="51"/>
      <c r="N14" s="96">
        <f>$K14/4</f>
        <v>100486.77416666666</v>
      </c>
      <c r="O14" s="96">
        <f t="shared" si="2"/>
        <v>100486.77416666666</v>
      </c>
      <c r="P14" s="96">
        <f t="shared" si="2"/>
        <v>100486.77416666666</v>
      </c>
      <c r="Q14" s="97">
        <f t="shared" si="2"/>
        <v>100486.77416666666</v>
      </c>
      <c r="S14" s="94">
        <f>+[1]FPREM!S14+'[1]LEMA prev'!S14+'[1]DEFF prev'!S14+'[1]Cygest prev'!S14+'[1]SV prev'!S14</f>
        <v>0</v>
      </c>
      <c r="T14" s="95">
        <f t="shared" si="1"/>
        <v>0</v>
      </c>
      <c r="U14" s="51"/>
      <c r="V14" s="98">
        <f>[1]FPREM!V14+'[1]LEMA prev'!V14+'[1]DEFF prev'!V14+'[1]Cygest prev'!V14+'[1]SV prev'!V14</f>
        <v>0</v>
      </c>
      <c r="W14" s="98">
        <f>[1]FPREM!W14+'[1]LEMA prev'!W14+'[1]DEFF prev'!W14+'[1]Cygest prev'!W14+'[1]SV prev'!W14</f>
        <v>0</v>
      </c>
      <c r="X14" s="98">
        <f>[1]FPREM!X14+'[1]LEMA prev'!X14+'[1]DEFF prev'!X14+'[1]Cygest prev'!X14+'[1]SV prev'!X14</f>
        <v>0</v>
      </c>
      <c r="Y14" s="99">
        <f>[1]FPREM!Y14+'[1]LEMA prev'!Y14+'[1]DEFF prev'!Y14+'[1]Cygest prev'!Y14+'[1]SV prev'!Y14</f>
        <v>0</v>
      </c>
      <c r="AA14" s="73">
        <f>SUM(AC14:AF14)</f>
        <v>0</v>
      </c>
      <c r="AB14" s="51"/>
      <c r="AC14" s="100">
        <f>IF($V$7="x",V14-N13,0)</f>
        <v>0</v>
      </c>
      <c r="AD14" s="100">
        <f t="shared" ref="AD14:AD22" si="4">IF($W$7="x",W14-O14,0)</f>
        <v>0</v>
      </c>
      <c r="AE14" s="100">
        <f t="shared" ref="AE14:AE22" si="5">IF($X$7="x",X14-P14,0)</f>
        <v>0</v>
      </c>
      <c r="AF14" s="101">
        <f t="shared" ref="AF14:AF25" si="6">IF($Y$7="x",Y14-Q14,0)</f>
        <v>0</v>
      </c>
      <c r="AG14" s="102"/>
      <c r="AH14" s="73">
        <f>IF(ISBLANK($V$7),(N14+O14+P14+Q14),IF(ISBLANK($W$7),(V14+O14+P14+Q14),IF(ISBLANK($X$7),(V14+W14+P14+Q14),IF(ISBLANK($Y$7),(V14+W14+X14+Q14),(V14+W14+X14+Y14)))))</f>
        <v>401947.09666666662</v>
      </c>
      <c r="AI14" s="103">
        <f>(AH14-K14)/K14</f>
        <v>0</v>
      </c>
      <c r="AJ14" s="1">
        <f>IF(AI14=0,0%,IF(K14=0,100%,(AI14-K14)/K14))</f>
        <v>0</v>
      </c>
      <c r="EJ14" s="1" t="s">
        <v>21</v>
      </c>
      <c r="EK14" s="104" t="e">
        <f t="shared" ref="EK14:EQ14" si="7">EK13/50</f>
        <v>#REF!</v>
      </c>
      <c r="EL14" s="104" t="e">
        <f t="shared" si="7"/>
        <v>#REF!</v>
      </c>
      <c r="EM14" s="104" t="e">
        <f t="shared" si="7"/>
        <v>#REF!</v>
      </c>
      <c r="EN14" s="104" t="e">
        <f t="shared" si="7"/>
        <v>#REF!</v>
      </c>
      <c r="EO14" s="104" t="e">
        <f t="shared" si="7"/>
        <v>#REF!</v>
      </c>
      <c r="EP14" s="104" t="e">
        <f t="shared" si="7"/>
        <v>#REF!</v>
      </c>
      <c r="EQ14" s="104" t="e">
        <f t="shared" si="7"/>
        <v>#REF!</v>
      </c>
      <c r="ES14" s="106">
        <v>2021</v>
      </c>
      <c r="ET14" s="106">
        <v>2022</v>
      </c>
      <c r="EU14" s="106">
        <v>2023</v>
      </c>
      <c r="EV14" s="106">
        <v>2024</v>
      </c>
      <c r="EW14" s="106">
        <v>2025</v>
      </c>
      <c r="EX14" s="106">
        <v>2026</v>
      </c>
      <c r="EY14" s="106">
        <v>2027</v>
      </c>
    </row>
    <row r="15" spans="1:155" s="109" customFormat="1" x14ac:dyDescent="0.2">
      <c r="A15" s="107"/>
      <c r="B15" s="90"/>
      <c r="C15" s="108"/>
      <c r="D15" s="1"/>
      <c r="F15" s="3"/>
      <c r="G15" s="110">
        <v>1.3266363908591473E-2</v>
      </c>
      <c r="H15" s="111">
        <f t="shared" ref="H15:H19" si="8">ABS(L15-G15)</f>
        <v>1.3266363908591473E-2</v>
      </c>
      <c r="I15" s="111">
        <f t="shared" si="3"/>
        <v>1.3266363908591473E-2</v>
      </c>
      <c r="J15" s="112"/>
      <c r="K15" s="94">
        <f>+[1]FPREM!K15+'[1]LEMA prev'!K15+'[1]DEFF prev'!K15+'[1]Cygest prev'!K15+'[1]SV prev'!K15</f>
        <v>0</v>
      </c>
      <c r="L15" s="95">
        <f t="shared" si="0"/>
        <v>0</v>
      </c>
      <c r="M15" s="113"/>
      <c r="N15" s="96"/>
      <c r="O15" s="114"/>
      <c r="P15" s="114"/>
      <c r="Q15" s="115"/>
      <c r="S15" s="94">
        <f>+[1]FPREM!S15+'[1]LEMA prev'!S15+'[1]DEFF prev'!S15+'[1]Cygest prev'!S15+'[1]SV prev'!S15</f>
        <v>0</v>
      </c>
      <c r="T15" s="116">
        <f t="shared" si="1"/>
        <v>0</v>
      </c>
      <c r="U15" s="113"/>
      <c r="V15" s="114"/>
      <c r="W15" s="114"/>
      <c r="X15" s="114"/>
      <c r="Y15" s="115"/>
      <c r="AA15" s="117"/>
      <c r="AB15" s="113"/>
      <c r="AC15" s="118"/>
      <c r="AD15" s="118"/>
      <c r="AE15" s="118"/>
      <c r="AF15" s="119"/>
      <c r="AG15" s="120"/>
      <c r="AH15" s="117"/>
      <c r="AI15" s="121">
        <f t="shared" ref="AI15:AI19" si="9">IF(ISBLANK($V$7),(N15+O15+P15+Q15),IF(ISBLANK($W$7),(V15+O15+P15+Q15),IF(ISBLANK($X$7),(V15+W15+P15+Q15),IF(ISBLANK($Y$7),(V15+W15+X15+Q15),(V15+W15+X15+Y15)))))</f>
        <v>0</v>
      </c>
      <c r="AJ15" s="109">
        <f t="shared" ref="AJ15:AJ20" si="10">IF(AI15=0,0%,IF(K15=0,100%,(AI15-K15)/K15))</f>
        <v>0</v>
      </c>
      <c r="EI15" s="122"/>
      <c r="EK15" s="122"/>
      <c r="EL15" s="122"/>
      <c r="EM15" s="122"/>
      <c r="EN15" s="122"/>
      <c r="EO15" s="122"/>
      <c r="EP15" s="122"/>
      <c r="EQ15" s="122"/>
      <c r="ER15" s="122"/>
    </row>
    <row r="16" spans="1:155" s="109" customFormat="1" x14ac:dyDescent="0.2">
      <c r="A16" s="107"/>
      <c r="B16" s="90"/>
      <c r="C16" s="108"/>
      <c r="D16" s="1"/>
      <c r="F16" s="3"/>
      <c r="G16" s="110">
        <v>1.7847815195895199E-2</v>
      </c>
      <c r="H16" s="111">
        <f t="shared" si="8"/>
        <v>1.7847815195895199E-2</v>
      </c>
      <c r="I16" s="111">
        <f t="shared" si="3"/>
        <v>1.7847815195895199E-2</v>
      </c>
      <c r="J16" s="112"/>
      <c r="K16" s="94">
        <f>+[1]FPREM!K16+'[1]LEMA prev'!K16+'[1]DEFF prev'!K16+'[1]Cygest prev'!K16+'[1]SV prev'!K16</f>
        <v>0</v>
      </c>
      <c r="L16" s="95">
        <f t="shared" si="0"/>
        <v>0</v>
      </c>
      <c r="M16" s="113"/>
      <c r="N16" s="96"/>
      <c r="O16" s="114"/>
      <c r="P16" s="114"/>
      <c r="Q16" s="115"/>
      <c r="S16" s="94">
        <f>+[1]FPREM!S16+'[1]LEMA prev'!S16+'[1]DEFF prev'!S16+'[1]Cygest prev'!S16+'[1]SV prev'!S16</f>
        <v>0</v>
      </c>
      <c r="T16" s="116">
        <f t="shared" si="1"/>
        <v>0</v>
      </c>
      <c r="U16" s="113"/>
      <c r="V16" s="114"/>
      <c r="W16" s="114"/>
      <c r="X16" s="114"/>
      <c r="Y16" s="115"/>
      <c r="AA16" s="117"/>
      <c r="AB16" s="113"/>
      <c r="AC16" s="118"/>
      <c r="AD16" s="118"/>
      <c r="AE16" s="118"/>
      <c r="AF16" s="119"/>
      <c r="AG16" s="120"/>
      <c r="AH16" s="117"/>
      <c r="AI16" s="121">
        <f t="shared" si="9"/>
        <v>0</v>
      </c>
      <c r="AJ16" s="109">
        <f t="shared" si="10"/>
        <v>0</v>
      </c>
      <c r="EI16" s="122"/>
      <c r="EK16" s="122"/>
      <c r="EL16" s="122"/>
      <c r="EM16" s="122"/>
      <c r="EN16" s="122"/>
      <c r="EO16" s="122"/>
      <c r="EP16" s="122"/>
      <c r="EQ16" s="122"/>
      <c r="ER16" s="122"/>
    </row>
    <row r="17" spans="1:155" s="109" customFormat="1" x14ac:dyDescent="0.2">
      <c r="A17" s="107"/>
      <c r="B17" s="90"/>
      <c r="C17" s="108"/>
      <c r="D17" s="1"/>
      <c r="F17" s="3"/>
      <c r="G17" s="110">
        <v>4.1159654533821005E-2</v>
      </c>
      <c r="H17" s="111">
        <f t="shared" si="8"/>
        <v>4.1159654533821005E-2</v>
      </c>
      <c r="I17" s="111">
        <f t="shared" si="3"/>
        <v>4.1159654533821005E-2</v>
      </c>
      <c r="J17" s="112"/>
      <c r="K17" s="94">
        <f>+[1]FPREM!K17+'[1]LEMA prev'!K17+'[1]DEFF prev'!K17+'[1]Cygest prev'!K17+'[1]SV prev'!K17</f>
        <v>0</v>
      </c>
      <c r="L17" s="95">
        <f t="shared" si="0"/>
        <v>0</v>
      </c>
      <c r="M17" s="113"/>
      <c r="N17" s="96"/>
      <c r="O17" s="114"/>
      <c r="P17" s="114"/>
      <c r="Q17" s="115"/>
      <c r="S17" s="94">
        <f>+[1]FPREM!S17+'[1]LEMA prev'!S17+'[1]DEFF prev'!S17+'[1]Cygest prev'!S17+'[1]SV prev'!S17</f>
        <v>0</v>
      </c>
      <c r="T17" s="116">
        <f t="shared" si="1"/>
        <v>0</v>
      </c>
      <c r="U17" s="113"/>
      <c r="V17" s="114"/>
      <c r="W17" s="114"/>
      <c r="X17" s="114"/>
      <c r="Y17" s="115"/>
      <c r="AA17" s="117"/>
      <c r="AB17" s="113"/>
      <c r="AC17" s="118"/>
      <c r="AD17" s="118"/>
      <c r="AE17" s="118"/>
      <c r="AF17" s="119"/>
      <c r="AG17" s="120"/>
      <c r="AH17" s="117"/>
      <c r="AI17" s="121">
        <f t="shared" si="9"/>
        <v>0</v>
      </c>
      <c r="AJ17" s="109">
        <f t="shared" si="10"/>
        <v>0</v>
      </c>
      <c r="EI17" s="122"/>
      <c r="EK17" s="122"/>
      <c r="EL17" s="122"/>
      <c r="EM17" s="122"/>
      <c r="EN17" s="122"/>
      <c r="EO17" s="122"/>
      <c r="EP17" s="122"/>
      <c r="EQ17" s="122"/>
      <c r="ER17" s="122"/>
    </row>
    <row r="18" spans="1:155" s="109" customFormat="1" x14ac:dyDescent="0.2">
      <c r="A18" s="107"/>
      <c r="B18" s="90"/>
      <c r="C18" s="108"/>
      <c r="D18" s="1"/>
      <c r="F18" s="3"/>
      <c r="G18" s="110">
        <v>2.9078771659657558E-2</v>
      </c>
      <c r="H18" s="111">
        <f t="shared" si="8"/>
        <v>2.9078771659657558E-2</v>
      </c>
      <c r="I18" s="111">
        <f t="shared" si="3"/>
        <v>2.9078771659657558E-2</v>
      </c>
      <c r="J18" s="112"/>
      <c r="K18" s="94">
        <f>+[1]FPREM!K18+'[1]LEMA prev'!K18+'[1]DEFF prev'!K18+'[1]Cygest prev'!K18+'[1]SV prev'!K18</f>
        <v>0</v>
      </c>
      <c r="L18" s="95">
        <f t="shared" si="0"/>
        <v>0</v>
      </c>
      <c r="M18" s="113"/>
      <c r="N18" s="96"/>
      <c r="O18" s="114"/>
      <c r="P18" s="114"/>
      <c r="Q18" s="115"/>
      <c r="S18" s="94">
        <f>+[1]FPREM!S18+'[1]LEMA prev'!S18+'[1]DEFF prev'!S18+'[1]Cygest prev'!S18+'[1]SV prev'!S18</f>
        <v>0</v>
      </c>
      <c r="T18" s="116">
        <f t="shared" si="1"/>
        <v>0</v>
      </c>
      <c r="U18" s="113"/>
      <c r="V18" s="114"/>
      <c r="W18" s="114"/>
      <c r="X18" s="114"/>
      <c r="Y18" s="115"/>
      <c r="AA18" s="117"/>
      <c r="AB18" s="113"/>
      <c r="AC18" s="118"/>
      <c r="AD18" s="118"/>
      <c r="AE18" s="118"/>
      <c r="AF18" s="119"/>
      <c r="AG18" s="120"/>
      <c r="AH18" s="117"/>
      <c r="AI18" s="121">
        <f t="shared" si="9"/>
        <v>0</v>
      </c>
      <c r="AJ18" s="109">
        <f t="shared" si="10"/>
        <v>0</v>
      </c>
      <c r="EI18" s="122"/>
      <c r="EK18" s="122"/>
      <c r="EL18" s="122"/>
      <c r="EM18" s="122"/>
      <c r="EN18" s="122"/>
      <c r="EO18" s="122"/>
      <c r="EP18" s="122"/>
      <c r="EQ18" s="122"/>
      <c r="ER18" s="122"/>
    </row>
    <row r="19" spans="1:155" s="109" customFormat="1" x14ac:dyDescent="0.2">
      <c r="A19" s="107"/>
      <c r="B19" s="90"/>
      <c r="C19" s="108"/>
      <c r="D19" s="1"/>
      <c r="F19" s="3"/>
      <c r="G19" s="110">
        <v>3.0036355063912754E-2</v>
      </c>
      <c r="H19" s="111">
        <f t="shared" si="8"/>
        <v>3.0036355063912754E-2</v>
      </c>
      <c r="I19" s="111">
        <f t="shared" si="3"/>
        <v>3.0036355063912754E-2</v>
      </c>
      <c r="J19" s="112"/>
      <c r="K19" s="94">
        <f>+[1]FPREM!K19+'[1]LEMA prev'!K19+'[1]DEFF prev'!K19+'[1]Cygest prev'!K19+'[1]SV prev'!K19</f>
        <v>0</v>
      </c>
      <c r="L19" s="95">
        <f t="shared" si="0"/>
        <v>0</v>
      </c>
      <c r="M19" s="113"/>
      <c r="N19" s="96"/>
      <c r="O19" s="114"/>
      <c r="P19" s="114"/>
      <c r="Q19" s="115"/>
      <c r="S19" s="94">
        <f>+[1]FPREM!S19+'[1]LEMA prev'!S19+'[1]DEFF prev'!S19+'[1]Cygest prev'!S19+'[1]SV prev'!S19</f>
        <v>0</v>
      </c>
      <c r="T19" s="116">
        <f t="shared" si="1"/>
        <v>0</v>
      </c>
      <c r="U19" s="113"/>
      <c r="V19" s="114"/>
      <c r="W19" s="114"/>
      <c r="X19" s="114"/>
      <c r="Y19" s="115"/>
      <c r="AA19" s="117"/>
      <c r="AB19" s="113"/>
      <c r="AC19" s="118"/>
      <c r="AD19" s="118"/>
      <c r="AE19" s="118"/>
      <c r="AF19" s="119"/>
      <c r="AG19" s="120"/>
      <c r="AH19" s="117"/>
      <c r="AI19" s="121">
        <f t="shared" si="9"/>
        <v>0</v>
      </c>
      <c r="AJ19" s="109">
        <f t="shared" si="10"/>
        <v>0</v>
      </c>
      <c r="EI19" s="122"/>
      <c r="EK19" s="122"/>
      <c r="EL19" s="122"/>
      <c r="EM19" s="122"/>
      <c r="EN19" s="122"/>
      <c r="EO19" s="122"/>
      <c r="EP19" s="122"/>
      <c r="EQ19" s="122"/>
      <c r="ER19" s="122"/>
    </row>
    <row r="20" spans="1:155" x14ac:dyDescent="0.2">
      <c r="A20" s="89"/>
      <c r="B20" s="90">
        <f>'[1]Trame vierge'!B20</f>
        <v>706200</v>
      </c>
      <c r="C20" s="91"/>
      <c r="G20" s="92">
        <v>0.20351657937708775</v>
      </c>
      <c r="H20" s="60">
        <f>ABS(L20-G20)</f>
        <v>0.13745504672995215</v>
      </c>
      <c r="I20" s="60">
        <f>ABS(T20-G20)</f>
        <v>0.20351657937708775</v>
      </c>
      <c r="J20" s="93"/>
      <c r="K20" s="94">
        <f>+[1]FPREM!K20+'[1]LEMA prev'!K20+'[1]DEFF prev'!K20+'[1]Cygest prev'!K20+'[1]SV prev'!K20</f>
        <v>215168.7</v>
      </c>
      <c r="L20" s="95">
        <f t="shared" si="0"/>
        <v>6.6061532647135601E-2</v>
      </c>
      <c r="M20" s="51"/>
      <c r="N20" s="96">
        <f t="shared" ref="N20:Q25" si="11">$K20/4</f>
        <v>53792.175000000003</v>
      </c>
      <c r="O20" s="96">
        <f t="shared" si="11"/>
        <v>53792.175000000003</v>
      </c>
      <c r="P20" s="96">
        <f t="shared" si="11"/>
        <v>53792.175000000003</v>
      </c>
      <c r="Q20" s="97">
        <f>$K20/4</f>
        <v>53792.175000000003</v>
      </c>
      <c r="S20" s="94">
        <f>+[1]FPREM!S20+'[1]LEMA prev'!S20+'[1]DEFF prev'!S20+'[1]Cygest prev'!S20+'[1]SV prev'!S20</f>
        <v>0</v>
      </c>
      <c r="T20" s="95">
        <f t="shared" si="1"/>
        <v>0</v>
      </c>
      <c r="U20" s="51"/>
      <c r="V20" s="98">
        <f>[1]FPREM!V20+'[1]LEMA prev'!V20+'[1]DEFF prev'!V20+'[1]Cygest prev'!V20+'[1]SV prev'!V20</f>
        <v>0</v>
      </c>
      <c r="W20" s="98">
        <f>[1]FPREM!W20+'[1]LEMA prev'!W20+'[1]DEFF prev'!W20+'[1]Cygest prev'!W20+'[1]SV prev'!W20</f>
        <v>0</v>
      </c>
      <c r="X20" s="98">
        <f>[1]FPREM!X20+'[1]LEMA prev'!X20+'[1]DEFF prev'!X20+'[1]Cygest prev'!X20+'[1]SV prev'!X20</f>
        <v>0</v>
      </c>
      <c r="Y20" s="99">
        <f>[1]FPREM!Y20+'[1]LEMA prev'!Y20+'[1]DEFF prev'!Y20+'[1]Cygest prev'!Y20+'[1]SV prev'!Y20</f>
        <v>0</v>
      </c>
      <c r="AA20" s="73">
        <f>SUM(AC20:AF20)</f>
        <v>0</v>
      </c>
      <c r="AB20" s="51"/>
      <c r="AC20" s="100">
        <f>IF($V$7="x",V20-N20,0)</f>
        <v>0</v>
      </c>
      <c r="AD20" s="100">
        <f>IF($W$7="x",W20-O20,0)</f>
        <v>0</v>
      </c>
      <c r="AE20" s="100">
        <f>IF($X$7="x",X20-P20,0)</f>
        <v>0</v>
      </c>
      <c r="AF20" s="101">
        <f>IF($Y$7="x",Y20-Q20,0)</f>
        <v>0</v>
      </c>
      <c r="AG20" s="102"/>
      <c r="AH20" s="73">
        <f>IF(ISBLANK($V$7),(N20+O20+P20+Q20),IF(ISBLANK($W$7),(V20+O20+P20+Q20),IF(ISBLANK($X$7),(V20+W20+P20+Q20),IF(ISBLANK($Y$7),(V20+W20+X20+Q20),(V20+W20+X20+Y20)))))</f>
        <v>215168.7</v>
      </c>
      <c r="AI20" s="103">
        <f>(AH20-K20)/K20</f>
        <v>0</v>
      </c>
      <c r="AJ20" s="109">
        <f t="shared" si="10"/>
        <v>0</v>
      </c>
      <c r="EJ20" s="1" t="s">
        <v>21</v>
      </c>
      <c r="EK20" s="104" t="e">
        <f t="shared" ref="EK20:EQ20" si="12">EK22/50</f>
        <v>#REF!</v>
      </c>
      <c r="EL20" s="104" t="e">
        <f t="shared" si="12"/>
        <v>#REF!</v>
      </c>
      <c r="EM20" s="104" t="e">
        <f t="shared" si="12"/>
        <v>#REF!</v>
      </c>
      <c r="EN20" s="104" t="e">
        <f t="shared" si="12"/>
        <v>#REF!</v>
      </c>
      <c r="EO20" s="104" t="e">
        <f t="shared" si="12"/>
        <v>#REF!</v>
      </c>
      <c r="EP20" s="104" t="e">
        <f t="shared" si="12"/>
        <v>#REF!</v>
      </c>
      <c r="EQ20" s="104" t="e">
        <f t="shared" si="12"/>
        <v>#REF!</v>
      </c>
      <c r="ES20" s="9">
        <v>0</v>
      </c>
      <c r="ET20" s="9">
        <v>0</v>
      </c>
      <c r="EU20" s="9">
        <v>0</v>
      </c>
      <c r="EV20" s="9">
        <v>0</v>
      </c>
      <c r="EW20" s="9">
        <v>0</v>
      </c>
      <c r="EX20" s="9">
        <v>0</v>
      </c>
      <c r="EY20" s="9">
        <v>0</v>
      </c>
    </row>
    <row r="21" spans="1:155" s="124" customFormat="1" x14ac:dyDescent="0.2">
      <c r="A21" s="123"/>
      <c r="B21" s="90">
        <f>'[1]Trame vierge'!B21</f>
        <v>706210</v>
      </c>
      <c r="C21" s="91"/>
      <c r="D21" s="1"/>
      <c r="F21" s="3"/>
      <c r="G21" s="92">
        <v>1.9766969765973638E-2</v>
      </c>
      <c r="H21" s="60">
        <f>ABS(L21-G21)</f>
        <v>3.2981163056529511E-3</v>
      </c>
      <c r="I21" s="60">
        <f>ABS(T21-G21)</f>
        <v>1.9766969765973638E-2</v>
      </c>
      <c r="J21" s="125"/>
      <c r="K21" s="94">
        <f>+[1]FPREM!K21+'[1]LEMA prev'!K21+'[1]DEFF prev'!K21+'[1]Cygest prev'!K21+'[1]SV prev'!K21</f>
        <v>53640.623333333337</v>
      </c>
      <c r="L21" s="95">
        <f t="shared" si="0"/>
        <v>1.6468853460320686E-2</v>
      </c>
      <c r="M21" s="126"/>
      <c r="N21" s="96">
        <f t="shared" si="11"/>
        <v>13410.155833333334</v>
      </c>
      <c r="O21" s="96">
        <f t="shared" si="11"/>
        <v>13410.155833333334</v>
      </c>
      <c r="P21" s="96">
        <f t="shared" si="11"/>
        <v>13410.155833333334</v>
      </c>
      <c r="Q21" s="97">
        <f t="shared" si="11"/>
        <v>13410.155833333334</v>
      </c>
      <c r="S21" s="94">
        <f>+[1]FPREM!S21+'[1]LEMA prev'!S21+'[1]DEFF prev'!S21+'[1]Cygest prev'!S21+'[1]SV prev'!S21</f>
        <v>0</v>
      </c>
      <c r="T21" s="95">
        <f t="shared" si="1"/>
        <v>0</v>
      </c>
      <c r="U21" s="126"/>
      <c r="V21" s="98">
        <f>[1]FPREM!V21+'[1]LEMA prev'!V21+'[1]DEFF prev'!V21+'[1]Cygest prev'!V21+'[1]SV prev'!V21</f>
        <v>0</v>
      </c>
      <c r="W21" s="98">
        <f>[1]FPREM!W21+'[1]LEMA prev'!W21+'[1]DEFF prev'!W21+'[1]Cygest prev'!W21+'[1]SV prev'!W21</f>
        <v>0</v>
      </c>
      <c r="X21" s="98">
        <f>[1]FPREM!X21+'[1]LEMA prev'!X21+'[1]DEFF prev'!X21+'[1]Cygest prev'!X21+'[1]SV prev'!X21</f>
        <v>0</v>
      </c>
      <c r="Y21" s="99">
        <f>[1]FPREM!Y21+'[1]LEMA prev'!Y21+'[1]DEFF prev'!Y21+'[1]Cygest prev'!Y21+'[1]SV prev'!Y21</f>
        <v>0</v>
      </c>
      <c r="AA21" s="73">
        <f>SUM(AC21:AF21)</f>
        <v>0</v>
      </c>
      <c r="AB21" s="126"/>
      <c r="AC21" s="127"/>
      <c r="AD21" s="127"/>
      <c r="AE21" s="127"/>
      <c r="AF21" s="128"/>
      <c r="AG21" s="34"/>
      <c r="AH21" s="129"/>
      <c r="AI21" s="103"/>
      <c r="EI21" s="130"/>
      <c r="EK21" s="130"/>
      <c r="EL21" s="130"/>
      <c r="EM21" s="130"/>
      <c r="EN21" s="130"/>
      <c r="EO21" s="130"/>
      <c r="EP21" s="130"/>
      <c r="EQ21" s="130"/>
      <c r="ER21" s="130"/>
    </row>
    <row r="22" spans="1:155" x14ac:dyDescent="0.2">
      <c r="A22" s="89"/>
      <c r="B22" s="90">
        <f>'[1]Trame vierge'!B22</f>
        <v>706310</v>
      </c>
      <c r="C22" s="91"/>
      <c r="G22" s="92">
        <v>9.3995303050359302E-2</v>
      </c>
      <c r="H22" s="60">
        <f>ABS(L22-G22)</f>
        <v>9.062397593080386E-2</v>
      </c>
      <c r="I22" s="60">
        <f>ABS(T22-G22)</f>
        <v>9.3995303050359302E-2</v>
      </c>
      <c r="J22" s="93"/>
      <c r="K22" s="94">
        <f>+[1]FPREM!K22+'[1]LEMA prev'!K22+'[1]DEFF prev'!K22+'[1]Cygest prev'!K22+'[1]SV prev'!K22</f>
        <v>10980.733333333334</v>
      </c>
      <c r="L22" s="95">
        <f t="shared" si="0"/>
        <v>3.3713271195554471E-3</v>
      </c>
      <c r="M22" s="51"/>
      <c r="N22" s="96">
        <f t="shared" si="11"/>
        <v>2745.1833333333334</v>
      </c>
      <c r="O22" s="96">
        <f t="shared" si="11"/>
        <v>2745.1833333333334</v>
      </c>
      <c r="P22" s="96">
        <f t="shared" si="11"/>
        <v>2745.1833333333334</v>
      </c>
      <c r="Q22" s="97">
        <f t="shared" si="11"/>
        <v>2745.1833333333334</v>
      </c>
      <c r="S22" s="94">
        <f>+[1]FPREM!S22+'[1]LEMA prev'!S22+'[1]DEFF prev'!S22+'[1]Cygest prev'!S22+'[1]SV prev'!S22</f>
        <v>0</v>
      </c>
      <c r="T22" s="95">
        <f t="shared" si="1"/>
        <v>0</v>
      </c>
      <c r="U22" s="51"/>
      <c r="V22" s="98">
        <f>[1]FPREM!V22+'[1]LEMA prev'!V22+'[1]DEFF prev'!V22+'[1]Cygest prev'!V22+'[1]SV prev'!V22</f>
        <v>0</v>
      </c>
      <c r="W22" s="98">
        <f>[1]FPREM!W22+'[1]LEMA prev'!W22+'[1]DEFF prev'!W22+'[1]Cygest prev'!W22+'[1]SV prev'!W22</f>
        <v>0</v>
      </c>
      <c r="X22" s="98">
        <f>[1]FPREM!X22+'[1]LEMA prev'!X22+'[1]DEFF prev'!X22+'[1]Cygest prev'!X22+'[1]SV prev'!X22</f>
        <v>0</v>
      </c>
      <c r="Y22" s="99">
        <f>[1]FPREM!Y22+'[1]LEMA prev'!Y22+'[1]DEFF prev'!Y22+'[1]Cygest prev'!Y22+'[1]SV prev'!Y22</f>
        <v>0</v>
      </c>
      <c r="AA22" s="73">
        <f t="shared" ref="AA22:AA27" si="13">SUM(AC22:AF22)</f>
        <v>0</v>
      </c>
      <c r="AB22" s="51"/>
      <c r="AC22" s="100">
        <f>IF($V$7="x",V22-N22,0)</f>
        <v>0</v>
      </c>
      <c r="AD22" s="100">
        <f t="shared" si="4"/>
        <v>0</v>
      </c>
      <c r="AE22" s="100">
        <f t="shared" si="5"/>
        <v>0</v>
      </c>
      <c r="AF22" s="101">
        <f>IF($Y$7="x",Y22-Q22,0)</f>
        <v>0</v>
      </c>
      <c r="AG22" s="102"/>
      <c r="AH22" s="73">
        <f>IF(ISBLANK($V$7),(N22+O22+P22+Q22),IF(ISBLANK($W$7),(V22+O22+P22+Q22),IF(ISBLANK($X$7),(V22+W22+P22+Q22),IF(ISBLANK($Y$7),(V22+W22+X22+Q22),(V22+W22+X22+Y22)))))</f>
        <v>10980.733333333334</v>
      </c>
      <c r="AI22" s="103">
        <f>(AH22-K22)/K22</f>
        <v>0</v>
      </c>
      <c r="EJ22" s="1" t="s">
        <v>21</v>
      </c>
      <c r="EK22" s="104" t="e">
        <f t="shared" ref="EK22:EQ22" si="14">EK14/50</f>
        <v>#REF!</v>
      </c>
      <c r="EL22" s="104" t="e">
        <f t="shared" si="14"/>
        <v>#REF!</v>
      </c>
      <c r="EM22" s="104" t="e">
        <f t="shared" si="14"/>
        <v>#REF!</v>
      </c>
      <c r="EN22" s="104" t="e">
        <f t="shared" si="14"/>
        <v>#REF!</v>
      </c>
      <c r="EO22" s="104" t="e">
        <f t="shared" si="14"/>
        <v>#REF!</v>
      </c>
      <c r="EP22" s="104" t="e">
        <f t="shared" si="14"/>
        <v>#REF!</v>
      </c>
      <c r="EQ22" s="104" t="e">
        <f t="shared" si="14"/>
        <v>#REF!</v>
      </c>
      <c r="ES22" s="9">
        <v>0</v>
      </c>
      <c r="ET22" s="9">
        <v>0</v>
      </c>
      <c r="EU22" s="9">
        <v>0</v>
      </c>
      <c r="EV22" s="9">
        <v>0</v>
      </c>
      <c r="EW22" s="9">
        <v>0</v>
      </c>
      <c r="EX22" s="9">
        <v>0</v>
      </c>
      <c r="EY22" s="9">
        <v>0</v>
      </c>
    </row>
    <row r="23" spans="1:155" x14ac:dyDescent="0.2">
      <c r="A23" s="89"/>
      <c r="B23" s="90">
        <f>'[1]Trame vierge'!B23</f>
        <v>706320</v>
      </c>
      <c r="C23" s="91"/>
      <c r="G23" s="92"/>
      <c r="H23" s="60"/>
      <c r="I23" s="60"/>
      <c r="J23" s="93"/>
      <c r="K23" s="94">
        <f>+[1]FPREM!K23+'[1]LEMA prev'!K23+'[1]DEFF prev'!K23+'[1]Cygest prev'!K23+'[1]SV prev'!K23</f>
        <v>358266.66666666663</v>
      </c>
      <c r="L23" s="95">
        <f t="shared" si="0"/>
        <v>0.10999576191323572</v>
      </c>
      <c r="M23" s="51"/>
      <c r="N23" s="96">
        <f t="shared" si="11"/>
        <v>89566.666666666657</v>
      </c>
      <c r="O23" s="96">
        <f t="shared" si="11"/>
        <v>89566.666666666657</v>
      </c>
      <c r="P23" s="96">
        <f t="shared" si="11"/>
        <v>89566.666666666657</v>
      </c>
      <c r="Q23" s="97">
        <f t="shared" si="11"/>
        <v>89566.666666666657</v>
      </c>
      <c r="S23" s="94">
        <f>+[1]FPREM!S23+'[1]LEMA prev'!S23+'[1]DEFF prev'!S23+'[1]Cygest prev'!S23+'[1]SV prev'!S23</f>
        <v>0</v>
      </c>
      <c r="T23" s="95">
        <f t="shared" si="1"/>
        <v>0</v>
      </c>
      <c r="U23" s="51"/>
      <c r="V23" s="98">
        <f>[1]FPREM!V23+'[1]LEMA prev'!V23+'[1]DEFF prev'!V23+'[1]Cygest prev'!V23+'[1]SV prev'!V23</f>
        <v>0</v>
      </c>
      <c r="W23" s="98">
        <f>[1]FPREM!W23+'[1]LEMA prev'!W23+'[1]DEFF prev'!W23+'[1]Cygest prev'!W23+'[1]SV prev'!W23</f>
        <v>0</v>
      </c>
      <c r="X23" s="98">
        <f>[1]FPREM!X23+'[1]LEMA prev'!X23+'[1]DEFF prev'!X23+'[1]Cygest prev'!X23+'[1]SV prev'!X23</f>
        <v>0</v>
      </c>
      <c r="Y23" s="99">
        <f>[1]FPREM!Y23+'[1]LEMA prev'!Y23+'[1]DEFF prev'!Y23+'[1]Cygest prev'!Y23+'[1]SV prev'!Y23</f>
        <v>0</v>
      </c>
      <c r="AA23" s="73"/>
      <c r="AB23" s="51"/>
      <c r="AC23" s="100"/>
      <c r="AD23" s="100"/>
      <c r="AE23" s="100"/>
      <c r="AF23" s="101"/>
      <c r="AG23" s="102"/>
      <c r="AH23" s="73"/>
      <c r="AI23" s="103"/>
      <c r="EK23" s="104"/>
      <c r="EL23" s="104"/>
      <c r="EM23" s="104"/>
      <c r="EN23" s="104"/>
      <c r="EO23" s="104"/>
      <c r="EP23" s="104"/>
      <c r="EQ23" s="104"/>
      <c r="ES23" s="9"/>
      <c r="ET23" s="9"/>
      <c r="EU23" s="9"/>
      <c r="EV23" s="9"/>
      <c r="EW23" s="9"/>
      <c r="EX23" s="9"/>
      <c r="EY23" s="9"/>
    </row>
    <row r="24" spans="1:155" s="109" customFormat="1" x14ac:dyDescent="0.2">
      <c r="A24" s="107"/>
      <c r="B24" s="90">
        <f>'[1]Trame vierge'!B24</f>
        <v>708100</v>
      </c>
      <c r="C24" s="91"/>
      <c r="D24" s="1"/>
      <c r="F24" s="3"/>
      <c r="G24" s="110">
        <v>1.5760955089460793E-3</v>
      </c>
      <c r="H24" s="111">
        <f>ABS(L24-G24)</f>
        <v>3.1384526472219745E-2</v>
      </c>
      <c r="I24" s="111">
        <f>ABS(T24-G24)</f>
        <v>1.5760955089460793E-3</v>
      </c>
      <c r="J24" s="112"/>
      <c r="K24" s="94">
        <f>+[1]FPREM!K24+'[1]LEMA prev'!K24+'[1]DEFF prev'!K24+'[1]Cygest prev'!K24+'[1]SV prev'!K24</f>
        <v>107355.88319999998</v>
      </c>
      <c r="L24" s="95">
        <f t="shared" si="0"/>
        <v>3.2960621981165825E-2</v>
      </c>
      <c r="M24" s="113"/>
      <c r="N24" s="96">
        <f>$K24/4</f>
        <v>26838.970799999996</v>
      </c>
      <c r="O24" s="96">
        <f>$K24/4</f>
        <v>26838.970799999996</v>
      </c>
      <c r="P24" s="96">
        <f>$K24/4</f>
        <v>26838.970799999996</v>
      </c>
      <c r="Q24" s="97">
        <f>$K24/4</f>
        <v>26838.970799999996</v>
      </c>
      <c r="S24" s="94">
        <f>+[1]FPREM!S24+'[1]LEMA prev'!S24+'[1]DEFF prev'!S24+'[1]Cygest prev'!S24+'[1]SV prev'!S24</f>
        <v>0</v>
      </c>
      <c r="T24" s="116">
        <f t="shared" si="1"/>
        <v>0</v>
      </c>
      <c r="U24" s="113"/>
      <c r="V24" s="98">
        <f>[1]FPREM!V24+'[1]LEMA prev'!V24+'[1]DEFF prev'!V24+'[1]Cygest prev'!V24+'[1]SV prev'!V24</f>
        <v>0</v>
      </c>
      <c r="W24" s="98">
        <f>[1]FPREM!W24+'[1]LEMA prev'!W24+'[1]DEFF prev'!W24+'[1]Cygest prev'!W24+'[1]SV prev'!W24</f>
        <v>0</v>
      </c>
      <c r="X24" s="98">
        <f>[1]FPREM!X24+'[1]LEMA prev'!X24+'[1]DEFF prev'!X24+'[1]Cygest prev'!X24+'[1]SV prev'!X24</f>
        <v>0</v>
      </c>
      <c r="Y24" s="99">
        <f>[1]FPREM!Y24+'[1]LEMA prev'!Y24+'[1]DEFF prev'!Y24+'[1]Cygest prev'!Y24+'[1]SV prev'!Y24</f>
        <v>0</v>
      </c>
      <c r="AA24" s="117"/>
      <c r="AB24" s="113"/>
      <c r="AC24" s="118"/>
      <c r="AD24" s="118"/>
      <c r="AE24" s="118"/>
      <c r="AF24" s="119"/>
      <c r="AG24" s="120"/>
      <c r="AH24" s="117"/>
      <c r="AI24" s="121">
        <f>IF(ISBLANK($V$7),(N24+O24+P24+Q24),IF(ISBLANK($W$7),(V24+O24+P24+Q24),IF(ISBLANK($X$7),(V24+W24+P24+Q24),IF(ISBLANK($Y$7),(V24+W24+X24+Q24),(V24+W24+X24+Y24)))))</f>
        <v>107355.88319999998</v>
      </c>
      <c r="AJ24" s="109">
        <f>IF(AI24=0,0%,IF(K24=0,100%,(AI24-K24)/K24))</f>
        <v>0</v>
      </c>
      <c r="EI24" s="122"/>
      <c r="EK24" s="122"/>
      <c r="EL24" s="122"/>
      <c r="EM24" s="122"/>
      <c r="EN24" s="122"/>
      <c r="EO24" s="122"/>
      <c r="EP24" s="122"/>
      <c r="EQ24" s="122"/>
      <c r="ER24" s="122"/>
    </row>
    <row r="25" spans="1:155" x14ac:dyDescent="0.2">
      <c r="A25" s="89"/>
      <c r="B25" s="90">
        <f>'[1]Trame vierge'!B25</f>
        <v>708200</v>
      </c>
      <c r="C25" s="91"/>
      <c r="F25" s="131"/>
      <c r="G25" s="92">
        <v>5.5173673314055233E-3</v>
      </c>
      <c r="H25" s="60">
        <f t="shared" ref="H25" si="15">ABS(L25-G25)</f>
        <v>2.5184836403215543E-2</v>
      </c>
      <c r="I25" s="60">
        <f>ABS(T25-G25)</f>
        <v>5.5173673314055233E-3</v>
      </c>
      <c r="J25" s="93"/>
      <c r="K25" s="94">
        <f>+[1]FPREM!K25+'[1]LEMA prev'!K25+'[1]DEFF prev'!K25+'[1]Cygest prev'!K25+'[1]SV prev'!K25</f>
        <v>100000</v>
      </c>
      <c r="L25" s="95">
        <f t="shared" si="0"/>
        <v>3.0702203734621066E-2</v>
      </c>
      <c r="M25" s="132"/>
      <c r="N25" s="96">
        <f t="shared" si="11"/>
        <v>25000</v>
      </c>
      <c r="O25" s="96">
        <f t="shared" si="11"/>
        <v>25000</v>
      </c>
      <c r="P25" s="96">
        <f t="shared" si="11"/>
        <v>25000</v>
      </c>
      <c r="Q25" s="97">
        <f t="shared" si="11"/>
        <v>25000</v>
      </c>
      <c r="S25" s="94">
        <f>+[1]FPREM!S25+'[1]LEMA prev'!S25+'[1]DEFF prev'!S25+'[1]Cygest prev'!S25+'[1]SV prev'!S25</f>
        <v>0</v>
      </c>
      <c r="T25" s="95">
        <f t="shared" si="1"/>
        <v>0</v>
      </c>
      <c r="U25" s="132"/>
      <c r="V25" s="98">
        <f>[1]FPREM!V25+'[1]LEMA prev'!V25+'[1]DEFF prev'!V25+'[1]Cygest prev'!V25+'[1]SV prev'!V25</f>
        <v>0</v>
      </c>
      <c r="W25" s="98">
        <f>[1]FPREM!W25+'[1]LEMA prev'!W25+'[1]DEFF prev'!W25+'[1]Cygest prev'!W25+'[1]SV prev'!W25</f>
        <v>0</v>
      </c>
      <c r="X25" s="98">
        <f>[1]FPREM!X25+'[1]LEMA prev'!X25+'[1]DEFF prev'!X25+'[1]Cygest prev'!X25+'[1]SV prev'!X25</f>
        <v>0</v>
      </c>
      <c r="Y25" s="99">
        <f>[1]FPREM!Y25+'[1]LEMA prev'!Y25+'[1]DEFF prev'!Y25+'[1]Cygest prev'!Y25+'[1]SV prev'!Y25</f>
        <v>0</v>
      </c>
      <c r="AA25" s="73">
        <f t="shared" si="13"/>
        <v>0</v>
      </c>
      <c r="AB25" s="132"/>
      <c r="AC25" s="100">
        <f>IF($V$7="x",V25-N25,0)</f>
        <v>0</v>
      </c>
      <c r="AD25" s="100">
        <f>IF($W$7="x",W25-O25,0)</f>
        <v>0</v>
      </c>
      <c r="AE25" s="100">
        <f>IF($X$7="x",X25-P25,0)</f>
        <v>0</v>
      </c>
      <c r="AF25" s="101">
        <f t="shared" si="6"/>
        <v>0</v>
      </c>
      <c r="AG25" s="102"/>
      <c r="AH25" s="73">
        <f>IF(ISBLANK($V$7),(N25+O25+P25+Q25),IF(ISBLANK($W$7),(V25+O25+P25+Q25),IF(ISBLANK($X$7),(V25+W25+P25+Q25),IF(ISBLANK($Y$7),(V25+W25+X25+Q25),(V25+W25+X25+Y25)))))</f>
        <v>100000</v>
      </c>
      <c r="AI25" s="103">
        <f>(AH25-K25)/K25</f>
        <v>0</v>
      </c>
    </row>
    <row r="26" spans="1:155" x14ac:dyDescent="0.2">
      <c r="A26" s="89"/>
      <c r="B26" s="90">
        <v>708300</v>
      </c>
      <c r="C26" s="91"/>
      <c r="F26" s="131"/>
      <c r="G26" s="92"/>
      <c r="H26" s="60"/>
      <c r="I26" s="60"/>
      <c r="J26" s="93"/>
      <c r="K26" s="94"/>
      <c r="L26" s="95"/>
      <c r="M26" s="132"/>
      <c r="N26" s="96"/>
      <c r="O26" s="96"/>
      <c r="P26" s="96"/>
      <c r="Q26" s="97"/>
      <c r="S26" s="94"/>
      <c r="T26" s="95"/>
      <c r="U26" s="132"/>
      <c r="V26" s="98"/>
      <c r="W26" s="98"/>
      <c r="X26" s="98"/>
      <c r="Y26" s="99"/>
      <c r="AA26" s="73"/>
      <c r="AB26" s="132"/>
      <c r="AC26" s="100"/>
      <c r="AD26" s="100"/>
      <c r="AE26" s="100"/>
      <c r="AF26" s="101"/>
      <c r="AG26" s="102"/>
      <c r="AH26" s="73"/>
      <c r="AI26" s="103"/>
    </row>
    <row r="27" spans="1:155" x14ac:dyDescent="0.2">
      <c r="A27" s="2"/>
      <c r="B27" s="2"/>
      <c r="G27" s="82"/>
      <c r="H27" s="60"/>
      <c r="I27" s="60"/>
      <c r="J27" s="93"/>
      <c r="K27" s="133"/>
      <c r="L27" s="95"/>
      <c r="M27" s="51"/>
      <c r="N27" s="134"/>
      <c r="O27" s="134"/>
      <c r="P27" s="134"/>
      <c r="Q27" s="135"/>
      <c r="S27" s="133"/>
      <c r="T27" s="95"/>
      <c r="U27" s="51"/>
      <c r="V27" s="134"/>
      <c r="W27" s="134"/>
      <c r="X27" s="134"/>
      <c r="Y27" s="135"/>
      <c r="AA27" s="73">
        <f t="shared" si="13"/>
        <v>0</v>
      </c>
      <c r="AB27" s="51"/>
      <c r="AC27" s="136"/>
      <c r="AD27" s="136"/>
      <c r="AE27" s="136"/>
      <c r="AF27" s="137"/>
      <c r="AG27" s="87"/>
      <c r="AH27" s="73">
        <f>IF(ISBLANK($V$7),(N27+O27+P27+Q27),IF(ISBLANK($W$7),(V27+O27+P27+Q27),IF(ISBLANK($X$7),(V27+W27+P27+Q27),IF(ISBLANK($Y$7),(V27+W27+X27+Q27),(V27+W27+X27+Y27)))))</f>
        <v>0</v>
      </c>
      <c r="AI27" s="138" t="e">
        <f>(AH27-K27)/K27</f>
        <v>#DIV/0!</v>
      </c>
    </row>
    <row r="28" spans="1:155" s="2" customFormat="1" x14ac:dyDescent="0.2">
      <c r="B28" s="139" t="str">
        <f>'[1]Trame vierge'!B28</f>
        <v>Chiffre d'affaires NET</v>
      </c>
      <c r="C28" s="139"/>
      <c r="D28" s="139"/>
      <c r="E28" s="139"/>
      <c r="F28" s="3"/>
      <c r="G28" s="140">
        <f>G12</f>
        <v>1</v>
      </c>
      <c r="H28" s="140">
        <f>H12</f>
        <v>0.33891477273207576</v>
      </c>
      <c r="I28" s="141">
        <f>I12</f>
        <v>1</v>
      </c>
      <c r="J28" s="61"/>
      <c r="K28" s="142">
        <f>K13+K14+K24+K20+K21+K22+K23+K25</f>
        <v>3257095.1865333333</v>
      </c>
      <c r="L28" s="143">
        <f>K28/$K$28</f>
        <v>1</v>
      </c>
      <c r="M28" s="144"/>
      <c r="N28" s="145">
        <f>N13+N14+N24+N20+N21+N22+N23+N25</f>
        <v>814273.79663333332</v>
      </c>
      <c r="O28" s="145">
        <f>O13+O14+O24+O20+O21+O22+O23+O25</f>
        <v>814273.79663333332</v>
      </c>
      <c r="P28" s="145">
        <f>P13+P14+P24+P20+P21+P22+P23+P25</f>
        <v>814273.79663333332</v>
      </c>
      <c r="Q28" s="146">
        <f>Q13+Q14+Q24+Q20+Q21+Q22+Q23+Q25</f>
        <v>814273.79663333332</v>
      </c>
      <c r="S28" s="142">
        <f>S13+S14+S20+S21+S22+S23+S25</f>
        <v>0</v>
      </c>
      <c r="T28" s="143" t="e">
        <f>S28/$S$28</f>
        <v>#DIV/0!</v>
      </c>
      <c r="U28" s="144"/>
      <c r="V28" s="145">
        <f>V13+V14+V20+V21+V22+V23+V25</f>
        <v>0</v>
      </c>
      <c r="W28" s="145">
        <f>W13+W14+W20+W21+W22+W23+W25</f>
        <v>0</v>
      </c>
      <c r="X28" s="145">
        <f>X13+X14+X20+X21+X22+X23+X25</f>
        <v>0</v>
      </c>
      <c r="Y28" s="146">
        <f>Y13+Y14+Y20+Y21+Y22+Y23+Y25</f>
        <v>0</v>
      </c>
      <c r="AA28" s="147">
        <f>AA13+AA14+AA20+AA21+AA22+AA23+AA25</f>
        <v>0</v>
      </c>
      <c r="AB28" s="144"/>
      <c r="AC28" s="148">
        <f>AC12</f>
        <v>0</v>
      </c>
      <c r="AD28" s="148">
        <f>AD12</f>
        <v>0</v>
      </c>
      <c r="AE28" s="148">
        <f>AE12</f>
        <v>0</v>
      </c>
      <c r="AF28" s="149">
        <f>AF12</f>
        <v>0</v>
      </c>
      <c r="AG28" s="150"/>
      <c r="AH28" s="149">
        <f>IF(ISBLANK($V$7),(N28+O28+P28+Q28),IF(ISBLANK($W$7),(V28+O28+P28+Q28),IF(ISBLANK($X$7),(V28+W28+P28+Q28),IF(ISBLANK($Y$7),(V28+W28+X28+Q28),(V28+W28+X28+Y28)))))</f>
        <v>3257095.1865333333</v>
      </c>
      <c r="AI28" s="88">
        <f>(AH28-K28)/K28</f>
        <v>0</v>
      </c>
    </row>
    <row r="29" spans="1:155" x14ac:dyDescent="0.2">
      <c r="D29" s="1" t="str">
        <f t="shared" ref="D29:D30" si="16">LOWER(C29)</f>
        <v/>
      </c>
      <c r="G29" s="92"/>
      <c r="H29" s="60"/>
      <c r="I29" s="60"/>
      <c r="J29" s="93"/>
      <c r="K29" s="151"/>
      <c r="L29" s="95"/>
      <c r="M29" s="132"/>
      <c r="N29" s="98"/>
      <c r="O29" s="98"/>
      <c r="P29" s="98"/>
      <c r="Q29" s="99"/>
      <c r="S29" s="151"/>
      <c r="T29" s="95"/>
      <c r="U29" s="132"/>
      <c r="V29" s="98"/>
      <c r="W29" s="98"/>
      <c r="X29" s="98"/>
      <c r="Y29" s="99"/>
      <c r="AA29" s="73"/>
      <c r="AB29" s="132"/>
      <c r="AC29" s="100"/>
      <c r="AD29" s="100"/>
      <c r="AE29" s="100"/>
      <c r="AF29" s="101"/>
      <c r="AG29" s="102"/>
      <c r="AH29" s="73"/>
      <c r="AI29" s="80"/>
    </row>
    <row r="30" spans="1:155" s="2" customFormat="1" x14ac:dyDescent="0.2">
      <c r="B30" s="2" t="str">
        <f>'[1]Trame vierge'!B30</f>
        <v>Reprise sur  amortis, prov, transf de charges</v>
      </c>
      <c r="D30" s="1" t="str">
        <f t="shared" si="16"/>
        <v/>
      </c>
      <c r="F30" s="3"/>
      <c r="G30" s="82">
        <f>SUM(G31)</f>
        <v>3.0934541205444754E-2</v>
      </c>
      <c r="H30" s="82">
        <f>SUM(H31)</f>
        <v>3.0934541205444754E-2</v>
      </c>
      <c r="I30" s="83" t="e">
        <f>SUM(I31)</f>
        <v>#DIV/0!</v>
      </c>
      <c r="J30" s="61"/>
      <c r="K30" s="84">
        <f>+SUM(K31:K32)</f>
        <v>0</v>
      </c>
      <c r="L30" s="85">
        <f>K30/$K$28</f>
        <v>0</v>
      </c>
      <c r="M30" s="51"/>
      <c r="N30" s="152">
        <f t="shared" ref="N30:Q30" si="17">SUM(N31)</f>
        <v>0</v>
      </c>
      <c r="O30" s="152">
        <f t="shared" si="17"/>
        <v>0</v>
      </c>
      <c r="P30" s="152">
        <f t="shared" si="17"/>
        <v>0</v>
      </c>
      <c r="Q30" s="153">
        <f t="shared" si="17"/>
        <v>0</v>
      </c>
      <c r="S30" s="84">
        <f>+SUM(S31:S32)</f>
        <v>0</v>
      </c>
      <c r="T30" s="85" t="e">
        <f>S30/$S$28</f>
        <v>#DIV/0!</v>
      </c>
      <c r="U30" s="51"/>
      <c r="V30" s="152">
        <f t="shared" ref="V30:Y30" si="18">SUM(V31)</f>
        <v>0</v>
      </c>
      <c r="W30" s="152">
        <f t="shared" si="18"/>
        <v>0</v>
      </c>
      <c r="X30" s="152">
        <f t="shared" si="18"/>
        <v>0</v>
      </c>
      <c r="Y30" s="153">
        <f t="shared" si="18"/>
        <v>0</v>
      </c>
      <c r="AA30" s="66">
        <f>SUM(AA31)</f>
        <v>0</v>
      </c>
      <c r="AB30" s="51"/>
      <c r="AC30" s="136">
        <f>SUM(AC31)</f>
        <v>0</v>
      </c>
      <c r="AD30" s="136">
        <f>SUM(AD31)</f>
        <v>0</v>
      </c>
      <c r="AE30" s="136">
        <f>SUM(AE31)</f>
        <v>0</v>
      </c>
      <c r="AF30" s="137">
        <f>SUM(AF31)</f>
        <v>0</v>
      </c>
      <c r="AG30" s="87"/>
      <c r="AH30" s="73">
        <f>SUM(AH31)</f>
        <v>0</v>
      </c>
      <c r="AI30" s="103" t="e">
        <f>(AH30-K30)/K30</f>
        <v>#DIV/0!</v>
      </c>
    </row>
    <row r="31" spans="1:155" x14ac:dyDescent="0.2">
      <c r="B31" s="1" t="str">
        <f>'[1]Trame vierge'!B31</f>
        <v>79100000</v>
      </c>
      <c r="G31" s="92">
        <v>3.0934541205444754E-2</v>
      </c>
      <c r="H31" s="60">
        <f>ABS(L31-G31)</f>
        <v>3.0934541205444754E-2</v>
      </c>
      <c r="I31" s="60" t="e">
        <f>ABS(T31-G31)</f>
        <v>#DIV/0!</v>
      </c>
      <c r="J31" s="93"/>
      <c r="K31" s="94">
        <f>+[1]FPREM!K31+'[1]LEMA prev'!K31+'[1]DEFF prev'!K31+'[1]Cygest prev'!K31+'[1]SV prev'!K31</f>
        <v>0</v>
      </c>
      <c r="L31" s="95">
        <f>K31/$K$28</f>
        <v>0</v>
      </c>
      <c r="M31" s="51"/>
      <c r="N31" s="96">
        <v>0</v>
      </c>
      <c r="O31" s="96">
        <v>0</v>
      </c>
      <c r="P31" s="96">
        <v>0</v>
      </c>
      <c r="Q31" s="97">
        <v>0</v>
      </c>
      <c r="S31" s="94">
        <f>+[1]FPREM!S31+'[1]LEMA prev'!S31+'[1]DEFF prev'!S31+'[1]Cygest prev'!S31+'[1]SV prev'!S31</f>
        <v>0</v>
      </c>
      <c r="T31" s="95" t="e">
        <f>S31/$S$28</f>
        <v>#DIV/0!</v>
      </c>
      <c r="U31" s="51"/>
      <c r="V31" s="98">
        <f>[1]FPREM!V31+'[1]LEMA prev'!V31+'[1]DEFF prev'!V31+'[1]Cygest prev'!V31+'[1]SV prev'!V31</f>
        <v>0</v>
      </c>
      <c r="W31" s="98">
        <f>[1]FPREM!W31+'[1]LEMA prev'!W31+'[1]DEFF prev'!W31+'[1]Cygest prev'!W31+'[1]SV prev'!W31</f>
        <v>0</v>
      </c>
      <c r="X31" s="98">
        <f>[1]FPREM!X31+'[1]LEMA prev'!X31+'[1]DEFF prev'!X31+'[1]Cygest prev'!X31+'[1]SV prev'!X31</f>
        <v>0</v>
      </c>
      <c r="Y31" s="99">
        <f>[1]FPREM!Y31+'[1]LEMA prev'!Y31+'[1]DEFF prev'!Y31+'[1]Cygest prev'!Y31+'[1]SV prev'!Y31</f>
        <v>0</v>
      </c>
      <c r="AA31" s="73">
        <f t="shared" ref="AA31" si="19">SUM(AC31:AF31)</f>
        <v>0</v>
      </c>
      <c r="AB31" s="51"/>
      <c r="AC31" s="100">
        <f>IF($V$7="x",V31-N31,0)</f>
        <v>0</v>
      </c>
      <c r="AD31" s="100">
        <f>IF($W$7="x",W31-O31,0)</f>
        <v>0</v>
      </c>
      <c r="AE31" s="100">
        <f>IF($X$7="x",X31-P31,0)</f>
        <v>0</v>
      </c>
      <c r="AF31" s="101">
        <f t="shared" ref="AF31" si="20">IF($Y$7="x",Y31-Q31,0)</f>
        <v>0</v>
      </c>
      <c r="AG31" s="102"/>
      <c r="AH31" s="73">
        <f>IF(ISBLANK($V$7),(N31+O31+P31+Q31),IF(ISBLANK($W$7),(V31+O31+P31+Q31),IF(ISBLANK($X$7),(V31+W31+P31+Q31),IF(ISBLANK($Y$7),(V31+W31+X31+Q31),(V31+W31+X31+Y31)))))</f>
        <v>0</v>
      </c>
      <c r="AI31" s="103" t="e">
        <f>(AH31-K31)/K31</f>
        <v>#DIV/0!</v>
      </c>
    </row>
    <row r="32" spans="1:155" x14ac:dyDescent="0.2">
      <c r="G32" s="92"/>
      <c r="H32" s="60"/>
      <c r="I32" s="60"/>
      <c r="J32" s="93"/>
      <c r="K32" s="94"/>
      <c r="L32" s="95"/>
      <c r="M32" s="51"/>
      <c r="N32" s="96"/>
      <c r="O32" s="96"/>
      <c r="P32" s="96"/>
      <c r="Q32" s="97"/>
      <c r="S32" s="94"/>
      <c r="T32" s="95"/>
      <c r="U32" s="51"/>
      <c r="V32" s="96"/>
      <c r="W32" s="96"/>
      <c r="X32" s="96"/>
      <c r="Y32" s="97"/>
      <c r="AA32" s="73"/>
      <c r="AB32" s="51"/>
      <c r="AC32" s="136"/>
      <c r="AD32" s="136"/>
      <c r="AE32" s="136"/>
      <c r="AF32" s="137"/>
      <c r="AG32" s="87"/>
      <c r="AH32" s="73"/>
      <c r="AI32" s="80"/>
    </row>
    <row r="33" spans="1:38" s="2" customFormat="1" x14ac:dyDescent="0.2">
      <c r="B33" s="2" t="s">
        <v>22</v>
      </c>
      <c r="D33" s="1"/>
      <c r="F33" s="3"/>
      <c r="G33" s="92">
        <f t="shared" ref="G33" si="21">SUM(G34)</f>
        <v>2.5197995353612034E-3</v>
      </c>
      <c r="H33" s="82">
        <f>SUM(H34)</f>
        <v>2.5197995353612034E-3</v>
      </c>
      <c r="I33" s="83" t="e">
        <f>SUM(I34)</f>
        <v>#DIV/0!</v>
      </c>
      <c r="J33" s="61"/>
      <c r="K33" s="84">
        <v>0</v>
      </c>
      <c r="L33" s="85">
        <f>K33/$K$28</f>
        <v>0</v>
      </c>
      <c r="M33" s="51"/>
      <c r="N33" s="152">
        <f t="shared" ref="N33:Q33" si="22">SUM(N34)</f>
        <v>0</v>
      </c>
      <c r="O33" s="152">
        <f t="shared" si="22"/>
        <v>0</v>
      </c>
      <c r="P33" s="152">
        <f t="shared" si="22"/>
        <v>0</v>
      </c>
      <c r="Q33" s="153">
        <f t="shared" si="22"/>
        <v>0</v>
      </c>
      <c r="S33" s="84">
        <v>0</v>
      </c>
      <c r="T33" s="85" t="e">
        <f>S33/$S$28</f>
        <v>#DIV/0!</v>
      </c>
      <c r="U33" s="51"/>
      <c r="V33" s="152">
        <f t="shared" ref="V33:Y33" si="23">SUM(V34)</f>
        <v>0</v>
      </c>
      <c r="W33" s="152">
        <f t="shared" si="23"/>
        <v>0</v>
      </c>
      <c r="X33" s="152">
        <f t="shared" si="23"/>
        <v>0</v>
      </c>
      <c r="Y33" s="153">
        <f t="shared" si="23"/>
        <v>0</v>
      </c>
      <c r="AA33" s="73">
        <f>SUM(AA34)</f>
        <v>0</v>
      </c>
      <c r="AB33" s="51"/>
      <c r="AC33" s="136">
        <f>SUM(AC34)</f>
        <v>0</v>
      </c>
      <c r="AD33" s="136">
        <f>SUM(AD34)</f>
        <v>0</v>
      </c>
      <c r="AE33" s="136">
        <f>SUM(AE34)</f>
        <v>0</v>
      </c>
      <c r="AF33" s="137">
        <f>SUM(AF34)</f>
        <v>0</v>
      </c>
      <c r="AG33" s="87"/>
      <c r="AH33" s="73">
        <f>SUM(AH34)</f>
        <v>0</v>
      </c>
      <c r="AI33" s="103" t="e">
        <f>(AH33-K33)/K33</f>
        <v>#DIV/0!</v>
      </c>
    </row>
    <row r="34" spans="1:38" x14ac:dyDescent="0.2">
      <c r="A34" s="2"/>
      <c r="B34" s="1" t="s">
        <v>23</v>
      </c>
      <c r="C34" s="91"/>
      <c r="F34" s="154"/>
      <c r="G34" s="92">
        <v>2.5197995353612034E-3</v>
      </c>
      <c r="H34" s="60">
        <f>ABS(L34-G34)</f>
        <v>2.5197995353612034E-3</v>
      </c>
      <c r="I34" s="60" t="e">
        <f>ABS(T34-G34)</f>
        <v>#DIV/0!</v>
      </c>
      <c r="J34" s="93"/>
      <c r="K34" s="94">
        <f>+[1]FPREM!K34+'[1]LEMA prev'!K34+'[1]DEFF prev'!K34+'[1]Cygest prev'!K34+'[1]SV prev'!K34</f>
        <v>0</v>
      </c>
      <c r="L34" s="95">
        <f>K34/$K$28</f>
        <v>0</v>
      </c>
      <c r="M34" s="51"/>
      <c r="N34" s="96">
        <v>0</v>
      </c>
      <c r="O34" s="96">
        <v>0</v>
      </c>
      <c r="P34" s="96">
        <v>0</v>
      </c>
      <c r="Q34" s="97">
        <v>0</v>
      </c>
      <c r="S34" s="94">
        <f>+[1]FPREM!S34+'[1]LEMA prev'!S34+'[1]DEFF prev'!S34+'[1]Cygest prev'!S34+'[1]SV prev'!S34</f>
        <v>0</v>
      </c>
      <c r="T34" s="95" t="e">
        <f>S34/$S$28</f>
        <v>#DIV/0!</v>
      </c>
      <c r="U34" s="51"/>
      <c r="V34" s="98">
        <f>[1]FPREM!V34+'[1]LEMA prev'!V34+'[1]DEFF prev'!V34+'[1]Cygest prev'!V34+'[1]SV prev'!V34</f>
        <v>0</v>
      </c>
      <c r="W34" s="98">
        <f>[1]FPREM!W34+'[1]LEMA prev'!W34+'[1]DEFF prev'!W34+'[1]Cygest prev'!W34+'[1]SV prev'!W34</f>
        <v>0</v>
      </c>
      <c r="X34" s="98">
        <f>[1]FPREM!X34+'[1]LEMA prev'!X34+'[1]DEFF prev'!X34+'[1]Cygest prev'!X34+'[1]SV prev'!X34</f>
        <v>0</v>
      </c>
      <c r="Y34" s="99">
        <f>[1]FPREM!Y34+'[1]LEMA prev'!Y34+'[1]DEFF prev'!Y34+'[1]Cygest prev'!Y34+'[1]SV prev'!Y34</f>
        <v>0</v>
      </c>
      <c r="AA34" s="73">
        <f t="shared" ref="AA34" si="24">SUM(AC34:AF34)</f>
        <v>0</v>
      </c>
      <c r="AB34" s="51"/>
      <c r="AC34" s="100">
        <f>IF($V$7="x",V34-N34,0)</f>
        <v>0</v>
      </c>
      <c r="AD34" s="100">
        <f>IF($W$7="x",W34-O34,0)</f>
        <v>0</v>
      </c>
      <c r="AE34" s="100">
        <f>IF($X$7="x",X34-P34,0)</f>
        <v>0</v>
      </c>
      <c r="AF34" s="101">
        <f t="shared" ref="AF34" si="25">IF($Y$7="x",Y34-Q34,0)</f>
        <v>0</v>
      </c>
      <c r="AG34" s="102"/>
      <c r="AH34" s="73">
        <f>IF(ISBLANK($V$7),(N34+O34+P34+Q34),IF(ISBLANK($W$7),(V34+O34+P34+Q34),IF(ISBLANK($X$7),(V34+W34+P34+Q34),IF(ISBLANK($Y$7),(V34+W34+X34+Q34),(V34+W34+X34+Y34)))))</f>
        <v>0</v>
      </c>
      <c r="AI34" s="103" t="e">
        <f>(AH34-K34)/K34</f>
        <v>#DIV/0!</v>
      </c>
    </row>
    <row r="35" spans="1:38" x14ac:dyDescent="0.2">
      <c r="A35" s="2"/>
      <c r="C35" s="91"/>
      <c r="D35" s="91"/>
      <c r="E35" s="91"/>
      <c r="F35" s="154"/>
      <c r="G35" s="92"/>
      <c r="H35" s="60"/>
      <c r="I35" s="60"/>
      <c r="J35" s="93"/>
      <c r="K35" s="151"/>
      <c r="L35" s="95"/>
      <c r="M35" s="51"/>
      <c r="N35" s="98"/>
      <c r="O35" s="98"/>
      <c r="P35" s="98"/>
      <c r="Q35" s="99"/>
      <c r="S35" s="151"/>
      <c r="T35" s="95"/>
      <c r="U35" s="51"/>
      <c r="V35" s="98"/>
      <c r="W35" s="98"/>
      <c r="X35" s="98"/>
      <c r="Y35" s="99"/>
      <c r="AA35" s="73"/>
      <c r="AB35" s="51"/>
      <c r="AC35" s="100"/>
      <c r="AD35" s="100"/>
      <c r="AE35" s="100"/>
      <c r="AF35" s="101"/>
      <c r="AG35" s="102"/>
      <c r="AH35" s="73"/>
      <c r="AI35" s="80"/>
    </row>
    <row r="36" spans="1:38" x14ac:dyDescent="0.2">
      <c r="B36" s="139" t="s">
        <v>24</v>
      </c>
      <c r="C36" s="139"/>
      <c r="D36" s="139"/>
      <c r="E36" s="139"/>
      <c r="G36" s="140">
        <f t="shared" ref="G36" si="26">+G28+G30+G33</f>
        <v>1.0334543407408059</v>
      </c>
      <c r="H36" s="141">
        <f>ABS(L36-G36)</f>
        <v>3.3454340740805888E-2</v>
      </c>
      <c r="I36" s="141" t="e">
        <f>ABS(T36-G36)</f>
        <v>#DIV/0!</v>
      </c>
      <c r="J36" s="93"/>
      <c r="K36" s="142">
        <f>K28+K30+K34</f>
        <v>3257095.1865333333</v>
      </c>
      <c r="L36" s="155">
        <f>K36/$K$28</f>
        <v>1</v>
      </c>
      <c r="M36" s="144"/>
      <c r="N36" s="145">
        <f t="shared" ref="N36:Q36" si="27">+N28+N30+N33</f>
        <v>814273.79663333332</v>
      </c>
      <c r="O36" s="145">
        <f t="shared" si="27"/>
        <v>814273.79663333332</v>
      </c>
      <c r="P36" s="145">
        <f t="shared" si="27"/>
        <v>814273.79663333332</v>
      </c>
      <c r="Q36" s="146">
        <f t="shared" si="27"/>
        <v>814273.79663333332</v>
      </c>
      <c r="S36" s="142">
        <f>S28+S30+S34</f>
        <v>0</v>
      </c>
      <c r="T36" s="155" t="e">
        <f>S36/$S$28</f>
        <v>#DIV/0!</v>
      </c>
      <c r="U36" s="144"/>
      <c r="V36" s="145">
        <f t="shared" ref="V36:AA36" si="28">+V28+V30+V33</f>
        <v>0</v>
      </c>
      <c r="W36" s="145">
        <f t="shared" si="28"/>
        <v>0</v>
      </c>
      <c r="X36" s="145">
        <f t="shared" si="28"/>
        <v>0</v>
      </c>
      <c r="Y36" s="146">
        <f t="shared" si="28"/>
        <v>0</v>
      </c>
      <c r="AA36" s="156">
        <f t="shared" si="28"/>
        <v>0</v>
      </c>
      <c r="AB36" s="144"/>
      <c r="AC36" s="148">
        <f>+AC28+AC30+AC33</f>
        <v>0</v>
      </c>
      <c r="AD36" s="148">
        <f>+AD28+AD30+AD33</f>
        <v>0</v>
      </c>
      <c r="AE36" s="148">
        <f>+AE28+AE30+AE33</f>
        <v>0</v>
      </c>
      <c r="AF36" s="149">
        <f>+AF28+AF30+AF33</f>
        <v>0</v>
      </c>
      <c r="AG36" s="150"/>
      <c r="AH36" s="149">
        <f>IF(ISBLANK($V$7),(N36+O36+P36+Q36),IF(ISBLANK($W$7),(V36+O36+P36+Q36),IF(ISBLANK($X$7),(V36+W36+P36+Q36),IF(ISBLANK($Y$7),(V36+W36+X36+Q36),(V36+W36+X36+Y36)))))</f>
        <v>3257095.1865333333</v>
      </c>
      <c r="AI36" s="88">
        <f>(AH36-K36)/K36</f>
        <v>0</v>
      </c>
    </row>
    <row r="37" spans="1:38" x14ac:dyDescent="0.2">
      <c r="B37" s="2"/>
      <c r="C37" s="2"/>
      <c r="D37" s="2"/>
      <c r="E37" s="2"/>
      <c r="G37" s="82"/>
      <c r="H37" s="157"/>
      <c r="I37" s="157"/>
      <c r="J37" s="93"/>
      <c r="K37" s="84"/>
      <c r="L37" s="95"/>
      <c r="M37" s="144"/>
      <c r="N37" s="152"/>
      <c r="O37" s="152"/>
      <c r="P37" s="152"/>
      <c r="Q37" s="153"/>
      <c r="S37" s="84"/>
      <c r="T37" s="95"/>
      <c r="U37" s="144"/>
      <c r="V37" s="152"/>
      <c r="W37" s="152"/>
      <c r="X37" s="152"/>
      <c r="Y37" s="153"/>
      <c r="AA37" s="137"/>
      <c r="AB37" s="144"/>
      <c r="AC37" s="136"/>
      <c r="AD37" s="136"/>
      <c r="AE37" s="136"/>
      <c r="AF37" s="137"/>
      <c r="AG37" s="87"/>
      <c r="AH37" s="137"/>
      <c r="AI37" s="80"/>
    </row>
    <row r="38" spans="1:38" x14ac:dyDescent="0.2">
      <c r="A38" s="2"/>
      <c r="B38" s="68" t="s">
        <v>25</v>
      </c>
      <c r="C38" s="68"/>
      <c r="D38" s="68"/>
      <c r="G38" s="92"/>
      <c r="H38" s="60"/>
      <c r="I38" s="60"/>
      <c r="J38" s="93"/>
      <c r="K38" s="151"/>
      <c r="L38" s="95"/>
      <c r="M38" s="144"/>
      <c r="N38" s="98"/>
      <c r="O38" s="98"/>
      <c r="P38" s="98"/>
      <c r="Q38" s="99"/>
      <c r="S38" s="151"/>
      <c r="T38" s="95"/>
      <c r="U38" s="144"/>
      <c r="V38" s="98"/>
      <c r="W38" s="98"/>
      <c r="X38" s="98"/>
      <c r="Y38" s="99"/>
      <c r="AA38" s="101"/>
      <c r="AB38" s="144"/>
      <c r="AC38" s="100"/>
      <c r="AD38" s="100"/>
      <c r="AE38" s="100"/>
      <c r="AF38" s="101"/>
      <c r="AG38" s="102"/>
      <c r="AH38" s="101"/>
      <c r="AI38" s="80"/>
    </row>
    <row r="39" spans="1:38" x14ac:dyDescent="0.2">
      <c r="D39" s="158"/>
      <c r="E39" s="159"/>
      <c r="G39" s="160"/>
      <c r="H39" s="60"/>
      <c r="I39" s="60"/>
      <c r="J39" s="93"/>
      <c r="K39" s="161"/>
      <c r="L39" s="95"/>
      <c r="M39" s="124"/>
      <c r="N39" s="162"/>
      <c r="O39" s="162"/>
      <c r="P39" s="162"/>
      <c r="Q39" s="163"/>
      <c r="S39" s="161"/>
      <c r="T39" s="95"/>
      <c r="U39" s="124"/>
      <c r="V39" s="162"/>
      <c r="W39" s="162"/>
      <c r="X39" s="162"/>
      <c r="Y39" s="163"/>
      <c r="AA39" s="128"/>
      <c r="AB39" s="124"/>
      <c r="AC39" s="127"/>
      <c r="AD39" s="127"/>
      <c r="AE39" s="127"/>
      <c r="AF39" s="128"/>
      <c r="AG39" s="34"/>
      <c r="AH39" s="128"/>
      <c r="AI39" s="80"/>
    </row>
    <row r="40" spans="1:38" s="2" customFormat="1" x14ac:dyDescent="0.2">
      <c r="B40" s="164" t="str">
        <f>'[1]Trame vierge'!B40</f>
        <v>Autres achats et charges externes</v>
      </c>
      <c r="C40" s="164"/>
      <c r="D40" s="164"/>
      <c r="E40" s="165"/>
      <c r="F40" s="81">
        <f>+K40-[1]FPREM!K40-'[1]LEMA prev'!K40-'[1]DEFF prev'!K40-'[1]Cygest prev'!K40-'[1]SV prev'!K40</f>
        <v>0</v>
      </c>
      <c r="G40" s="166">
        <f>SUM(G41:G62)</f>
        <v>0.30282330551798653</v>
      </c>
      <c r="H40" s="157">
        <f>ABS(L40-G40)</f>
        <v>9.4696282698715606E-2</v>
      </c>
      <c r="I40" s="157" t="e">
        <f>ABS(T40-G40)</f>
        <v>#DIV/0!</v>
      </c>
      <c r="J40" s="61"/>
      <c r="K40" s="167">
        <f>SUM(K41:K64)</f>
        <v>1294759.1373333333</v>
      </c>
      <c r="L40" s="85">
        <f t="shared" ref="L40:L62" si="29">K40/$K$28</f>
        <v>0.39751958821670214</v>
      </c>
      <c r="M40" s="126"/>
      <c r="N40" s="168">
        <f>SUM(N41:N64)</f>
        <v>323689.78433333331</v>
      </c>
      <c r="O40" s="169">
        <f>SUM(O41:O64)</f>
        <v>323689.78433333331</v>
      </c>
      <c r="P40" s="169">
        <f>SUM(P41:P64)</f>
        <v>323689.78433333331</v>
      </c>
      <c r="Q40" s="168">
        <f>SUM(Q41:Q64)</f>
        <v>323689.78433333331</v>
      </c>
      <c r="S40" s="167">
        <f>SUM(S41:S62)</f>
        <v>0</v>
      </c>
      <c r="T40" s="85" t="e">
        <f>S40/$S$28</f>
        <v>#DIV/0!</v>
      </c>
      <c r="U40" s="126"/>
      <c r="V40" s="169">
        <f>+SUM(V41:V62)</f>
        <v>0</v>
      </c>
      <c r="W40" s="169">
        <f>+SUM(W41:W62)</f>
        <v>0</v>
      </c>
      <c r="X40" s="169">
        <f>+SUM(X41:X62)</f>
        <v>0</v>
      </c>
      <c r="Y40" s="168">
        <f>+SUM(Y41:Y62)</f>
        <v>0</v>
      </c>
      <c r="AA40" s="66">
        <f>SUM(AA41:AA64)</f>
        <v>0</v>
      </c>
      <c r="AB40" s="126"/>
      <c r="AC40" s="66">
        <f>SUM(AC41:AC64)</f>
        <v>0</v>
      </c>
      <c r="AD40" s="66">
        <f>SUM(AD41:AD64)</f>
        <v>0</v>
      </c>
      <c r="AE40" s="170">
        <f>SUM(AE41:AE64)</f>
        <v>0</v>
      </c>
      <c r="AF40" s="66">
        <f>SUM(AF41:AF64)</f>
        <v>0</v>
      </c>
      <c r="AG40" s="67"/>
      <c r="AH40" s="66" t="e">
        <f>SUM(AH41:AH64)</f>
        <v>#REF!</v>
      </c>
      <c r="AI40" s="103" t="e">
        <f t="shared" ref="AI40:AI53" si="30">IF(K40=0,100%,(AH40-K40)/K40)</f>
        <v>#REF!</v>
      </c>
    </row>
    <row r="41" spans="1:38" x14ac:dyDescent="0.2">
      <c r="A41" s="89"/>
      <c r="B41" s="171">
        <f>'[1]Trame vierge'!B41</f>
        <v>606400</v>
      </c>
      <c r="C41" s="91"/>
      <c r="E41" s="7"/>
      <c r="G41" s="92">
        <v>2.8098556640782771E-2</v>
      </c>
      <c r="H41" s="60">
        <f t="shared" ref="H41:H53" si="31">ABS(L41-G41)</f>
        <v>8.9716861678150461E-4</v>
      </c>
      <c r="I41" s="60" t="e">
        <f>ABS(T41-G41)</f>
        <v>#DIV/0!</v>
      </c>
      <c r="J41" s="93"/>
      <c r="K41" s="94">
        <f>+[1]FPREM!K41+'[1]LEMA prev'!K41+'[1]DEFF prev'!K41+'[1]Cygest prev'!K41+'[1]SV prev'!K41</f>
        <v>88597.50999999998</v>
      </c>
      <c r="L41" s="95">
        <f t="shared" si="29"/>
        <v>2.7201388024001266E-2</v>
      </c>
      <c r="M41" s="51"/>
      <c r="N41" s="98">
        <f>$K41/4</f>
        <v>22149.377499999995</v>
      </c>
      <c r="O41" s="98">
        <f t="shared" ref="O41:Q56" si="32">$K41/4</f>
        <v>22149.377499999995</v>
      </c>
      <c r="P41" s="98">
        <f t="shared" si="32"/>
        <v>22149.377499999995</v>
      </c>
      <c r="Q41" s="99">
        <f t="shared" si="32"/>
        <v>22149.377499999995</v>
      </c>
      <c r="S41" s="94">
        <f>+[1]FPREM!S41+'[1]LEMA prev'!S41+'[1]DEFF prev'!S41+'[1]Cygest prev'!S41+'[1]SV prev'!S41</f>
        <v>0</v>
      </c>
      <c r="T41" s="95" t="e">
        <f t="shared" ref="T41:T62" si="33">S41/$S$28</f>
        <v>#DIV/0!</v>
      </c>
      <c r="U41" s="51"/>
      <c r="V41" s="98">
        <f>[1]FPREM!V41+'[1]LEMA prev'!V41+'[1]DEFF prev'!V41+'[1]Cygest prev'!V41+'[1]SV prev'!V41</f>
        <v>0</v>
      </c>
      <c r="W41" s="98">
        <f>[1]FPREM!W41+'[1]LEMA prev'!W41+'[1]DEFF prev'!W41+'[1]Cygest prev'!W41+'[1]SV prev'!W41</f>
        <v>0</v>
      </c>
      <c r="X41" s="98">
        <f>[1]FPREM!X41+'[1]LEMA prev'!X41+'[1]DEFF prev'!X41+'[1]Cygest prev'!X41+'[1]SV prev'!X41</f>
        <v>0</v>
      </c>
      <c r="Y41" s="99">
        <f>[1]FPREM!Y41+'[1]LEMA prev'!Y41+'[1]DEFF prev'!Y41+'[1]Cygest prev'!Y41+'[1]SV prev'!Y41</f>
        <v>0</v>
      </c>
      <c r="AA41" s="73">
        <f>SUM(AC41:AF41)</f>
        <v>0</v>
      </c>
      <c r="AB41" s="51"/>
      <c r="AC41" s="100">
        <f>IF($V$7="x",V41-N42,0)</f>
        <v>0</v>
      </c>
      <c r="AD41" s="100">
        <f>IF($W$7="x",W41-O41,0)</f>
        <v>0</v>
      </c>
      <c r="AE41" s="100">
        <f>IF($X$7="x",X41-P41,0)</f>
        <v>0</v>
      </c>
      <c r="AF41" s="101">
        <f t="shared" ref="AF41:AF62" si="34">IF($Y$7="x",Y41-Q41,0)</f>
        <v>0</v>
      </c>
      <c r="AG41" s="102"/>
      <c r="AH41" s="73">
        <f>IF(ISBLANK($V$7),(N42+O41+P41+Q41),IF(ISBLANK($W$7),(V41+O41+P41+Q41),IF(ISBLANK($X$7),(V41+W41+P41+Q41),IF(ISBLANK($Y$7),(V41+W41+X41+Q41),(V41+W41+X41+Y41)))))</f>
        <v>68126.087499999994</v>
      </c>
      <c r="AI41" s="103">
        <f t="shared" si="30"/>
        <v>-0.23106092372121959</v>
      </c>
    </row>
    <row r="42" spans="1:38" x14ac:dyDescent="0.2">
      <c r="A42" s="89"/>
      <c r="B42" s="171">
        <f>'[1]Trame vierge'!B42</f>
        <v>606100</v>
      </c>
      <c r="C42" s="91"/>
      <c r="E42" s="7"/>
      <c r="G42" s="92">
        <v>3.6531193546881684E-3</v>
      </c>
      <c r="H42" s="60">
        <f t="shared" si="31"/>
        <v>1.592442703987125E-3</v>
      </c>
      <c r="I42" s="60" t="e">
        <f t="shared" ref="I42:I53" si="35">ABS(T42-G42)</f>
        <v>#DIV/0!</v>
      </c>
      <c r="J42" s="93"/>
      <c r="K42" s="94">
        <f>+[1]FPREM!K42+'[1]LEMA prev'!K42+'[1]DEFF prev'!K42+'[1]Cygest prev'!K42+'[1]SV prev'!K42</f>
        <v>6711.82</v>
      </c>
      <c r="L42" s="95">
        <f t="shared" si="29"/>
        <v>2.0606766507010434E-3</v>
      </c>
      <c r="M42" s="51"/>
      <c r="N42" s="98">
        <f t="shared" ref="N42:Q63" si="36">$K42/4</f>
        <v>1677.9549999999999</v>
      </c>
      <c r="O42" s="98">
        <f t="shared" si="32"/>
        <v>1677.9549999999999</v>
      </c>
      <c r="P42" s="98">
        <f t="shared" si="32"/>
        <v>1677.9549999999999</v>
      </c>
      <c r="Q42" s="99">
        <f t="shared" si="32"/>
        <v>1677.9549999999999</v>
      </c>
      <c r="S42" s="94">
        <f>+[1]FPREM!S42+'[1]LEMA prev'!S42+'[1]DEFF prev'!S42+'[1]Cygest prev'!S42+'[1]SV prev'!S42</f>
        <v>0</v>
      </c>
      <c r="T42" s="95" t="e">
        <f t="shared" si="33"/>
        <v>#DIV/0!</v>
      </c>
      <c r="U42" s="51"/>
      <c r="V42" s="98">
        <f>[1]FPREM!V42+'[1]LEMA prev'!V42+'[1]DEFF prev'!V42+'[1]Cygest prev'!V42+'[1]SV prev'!V42</f>
        <v>0</v>
      </c>
      <c r="W42" s="98">
        <f>[1]FPREM!W42+'[1]LEMA prev'!W42+'[1]DEFF prev'!W42+'[1]Cygest prev'!W42+'[1]SV prev'!W42</f>
        <v>0</v>
      </c>
      <c r="X42" s="98">
        <f>[1]FPREM!X42+'[1]LEMA prev'!X42+'[1]DEFF prev'!X42+'[1]Cygest prev'!X42+'[1]SV prev'!X42</f>
        <v>0</v>
      </c>
      <c r="Y42" s="99">
        <f>[1]FPREM!Y42+'[1]LEMA prev'!Y42+'[1]DEFF prev'!Y42+'[1]Cygest prev'!Y42+'[1]SV prev'!Y42</f>
        <v>0</v>
      </c>
      <c r="AA42" s="73">
        <f>SUM(AC42:AF42)</f>
        <v>0</v>
      </c>
      <c r="AB42" s="51"/>
      <c r="AC42" s="100">
        <f>IF($V$7="x",V42-N42,0)</f>
        <v>0</v>
      </c>
      <c r="AD42" s="100">
        <f t="shared" ref="AD42:AD62" si="37">IF($W$7="x",W42-O42,0)</f>
        <v>0</v>
      </c>
      <c r="AE42" s="100">
        <f t="shared" ref="AE42:AE62" si="38">IF($X$7="x",X42-P42,0)</f>
        <v>0</v>
      </c>
      <c r="AF42" s="101">
        <f t="shared" si="34"/>
        <v>0</v>
      </c>
      <c r="AG42" s="102"/>
      <c r="AH42" s="73" t="e">
        <f>IF(ISBLANK($V$7),(#REF!+O42+P42+Q42),IF(ISBLANK($W$7),(V42+O42+P42+Q42),IF(ISBLANK($X$7),(V42+W42+P42+Q42),IF(ISBLANK($Y$7),(V42+W42+X42+Q42),(V42+W42+X42+Y42)))))</f>
        <v>#REF!</v>
      </c>
      <c r="AI42" s="103" t="e">
        <f t="shared" si="30"/>
        <v>#REF!</v>
      </c>
      <c r="AL42" s="1">
        <f>3.3+1.2+1.6+0.5</f>
        <v>6.6</v>
      </c>
    </row>
    <row r="43" spans="1:38" x14ac:dyDescent="0.2">
      <c r="A43" s="89"/>
      <c r="B43" s="171">
        <f>'[1]Trame vierge'!B43</f>
        <v>612000</v>
      </c>
      <c r="C43" s="91"/>
      <c r="G43" s="92">
        <v>1.2821148020060697E-2</v>
      </c>
      <c r="H43" s="60">
        <f t="shared" si="31"/>
        <v>1.3667156760441012E-2</v>
      </c>
      <c r="I43" s="60" t="e">
        <f t="shared" si="35"/>
        <v>#DIV/0!</v>
      </c>
      <c r="J43" s="93"/>
      <c r="K43" s="94">
        <f>+[1]FPREM!K43+'[1]LEMA prev'!K43+'[1]DEFF prev'!K43+'[1]Cygest prev'!K43+'[1]SV prev'!K43</f>
        <v>86274.93</v>
      </c>
      <c r="L43" s="95">
        <f t="shared" si="29"/>
        <v>2.6488304780501709E-2</v>
      </c>
      <c r="M43" s="51"/>
      <c r="N43" s="98">
        <f t="shared" si="36"/>
        <v>21568.732499999998</v>
      </c>
      <c r="O43" s="98">
        <f t="shared" si="32"/>
        <v>21568.732499999998</v>
      </c>
      <c r="P43" s="98">
        <f t="shared" si="32"/>
        <v>21568.732499999998</v>
      </c>
      <c r="Q43" s="99">
        <f t="shared" si="32"/>
        <v>21568.732499999998</v>
      </c>
      <c r="S43" s="94">
        <f>+[1]FPREM!S43+'[1]LEMA prev'!S43+'[1]DEFF prev'!S43+'[1]Cygest prev'!S43+'[1]SV prev'!S43</f>
        <v>0</v>
      </c>
      <c r="T43" s="95" t="e">
        <f t="shared" si="33"/>
        <v>#DIV/0!</v>
      </c>
      <c r="U43" s="51"/>
      <c r="V43" s="98">
        <f>[1]FPREM!V43+'[1]LEMA prev'!V43+'[1]DEFF prev'!V43+'[1]Cygest prev'!V43+'[1]SV prev'!V43</f>
        <v>0</v>
      </c>
      <c r="W43" s="98">
        <f>[1]FPREM!W43+'[1]LEMA prev'!W43+'[1]DEFF prev'!W43+'[1]Cygest prev'!W43+'[1]SV prev'!W43</f>
        <v>0</v>
      </c>
      <c r="X43" s="98">
        <f>[1]FPREM!X43+'[1]LEMA prev'!X43+'[1]DEFF prev'!X43+'[1]Cygest prev'!X43+'[1]SV prev'!X43</f>
        <v>0</v>
      </c>
      <c r="Y43" s="99">
        <f>[1]FPREM!Y43+'[1]LEMA prev'!Y43+'[1]DEFF prev'!Y43+'[1]Cygest prev'!Y43+'[1]SV prev'!Y43</f>
        <v>0</v>
      </c>
      <c r="AA43" s="73">
        <f t="shared" ref="AA43:AA62" si="39">SUM(AC43:AF43)</f>
        <v>0</v>
      </c>
      <c r="AB43" s="51"/>
      <c r="AC43" s="100">
        <f t="shared" ref="AC43:AC62" si="40">IF($V$7="x",V43-N43,0)</f>
        <v>0</v>
      </c>
      <c r="AD43" s="100">
        <f t="shared" si="37"/>
        <v>0</v>
      </c>
      <c r="AE43" s="100">
        <f t="shared" si="38"/>
        <v>0</v>
      </c>
      <c r="AF43" s="101">
        <f t="shared" si="34"/>
        <v>0</v>
      </c>
      <c r="AG43" s="102"/>
      <c r="AH43" s="73">
        <f t="shared" ref="AH43:AH62" si="41">IF(ISBLANK($V$7),(N43+O43+P43+Q43),IF(ISBLANK($W$7),(V43+O43+P43+Q43),IF(ISBLANK($X$7),(V43+W43+P43+Q43),IF(ISBLANK($Y$7),(V43+W43+X43+Q43),(V43+W43+X43+Y43)))))</f>
        <v>86274.93</v>
      </c>
      <c r="AI43" s="103">
        <f t="shared" si="30"/>
        <v>0</v>
      </c>
    </row>
    <row r="44" spans="1:38" x14ac:dyDescent="0.2">
      <c r="A44" s="89"/>
      <c r="B44" s="171">
        <f>'[1]Trame vierge'!B44</f>
        <v>613000</v>
      </c>
      <c r="C44" s="91"/>
      <c r="G44" s="92">
        <v>9.3832985273531108E-2</v>
      </c>
      <c r="H44" s="60">
        <f t="shared" si="31"/>
        <v>1.0144470282643522E-2</v>
      </c>
      <c r="I44" s="60" t="e">
        <f t="shared" si="35"/>
        <v>#DIV/0!</v>
      </c>
      <c r="J44" s="93"/>
      <c r="K44" s="94">
        <f>+[1]FPREM!K44+'[1]LEMA prev'!K44+'[1]DEFF prev'!K44+'[1]Cygest prev'!K44+'[1]SV prev'!K44</f>
        <v>338664.47</v>
      </c>
      <c r="L44" s="95">
        <f t="shared" si="29"/>
        <v>0.10397745555617463</v>
      </c>
      <c r="M44" s="51"/>
      <c r="N44" s="98">
        <f t="shared" si="36"/>
        <v>84666.117499999993</v>
      </c>
      <c r="O44" s="98">
        <f t="shared" si="32"/>
        <v>84666.117499999993</v>
      </c>
      <c r="P44" s="98">
        <f t="shared" si="32"/>
        <v>84666.117499999993</v>
      </c>
      <c r="Q44" s="99">
        <f t="shared" si="32"/>
        <v>84666.117499999993</v>
      </c>
      <c r="S44" s="94">
        <f>+[1]FPREM!S44+'[1]LEMA prev'!S44+'[1]DEFF prev'!S44+'[1]Cygest prev'!S44+'[1]SV prev'!S44</f>
        <v>0</v>
      </c>
      <c r="T44" s="95" t="e">
        <f t="shared" si="33"/>
        <v>#DIV/0!</v>
      </c>
      <c r="U44" s="51"/>
      <c r="V44" s="98">
        <f>[1]FPREM!V44+'[1]LEMA prev'!V44+'[1]DEFF prev'!V44+'[1]Cygest prev'!V44+'[1]SV prev'!V44</f>
        <v>0</v>
      </c>
      <c r="W44" s="98">
        <f>[1]FPREM!W44+'[1]LEMA prev'!W44+'[1]DEFF prev'!W44+'[1]Cygest prev'!W44+'[1]SV prev'!W44</f>
        <v>0</v>
      </c>
      <c r="X44" s="98">
        <f>[1]FPREM!X44+'[1]LEMA prev'!X44+'[1]DEFF prev'!X44+'[1]Cygest prev'!X44+'[1]SV prev'!X44</f>
        <v>0</v>
      </c>
      <c r="Y44" s="99">
        <f>[1]FPREM!Y44+'[1]LEMA prev'!Y44+'[1]DEFF prev'!Y44+'[1]Cygest prev'!Y44+'[1]SV prev'!Y44</f>
        <v>0</v>
      </c>
      <c r="AA44" s="73">
        <f t="shared" si="39"/>
        <v>0</v>
      </c>
      <c r="AB44" s="51"/>
      <c r="AC44" s="100">
        <f t="shared" si="40"/>
        <v>0</v>
      </c>
      <c r="AD44" s="100">
        <f t="shared" si="37"/>
        <v>0</v>
      </c>
      <c r="AE44" s="100">
        <f t="shared" si="38"/>
        <v>0</v>
      </c>
      <c r="AF44" s="101">
        <f t="shared" si="34"/>
        <v>0</v>
      </c>
      <c r="AG44" s="102"/>
      <c r="AH44" s="73">
        <f t="shared" si="41"/>
        <v>338664.47</v>
      </c>
      <c r="AI44" s="103">
        <f t="shared" si="30"/>
        <v>0</v>
      </c>
      <c r="AK44" s="172"/>
    </row>
    <row r="45" spans="1:38" x14ac:dyDescent="0.2">
      <c r="A45" s="89"/>
      <c r="B45" s="171">
        <f>'[1]Trame vierge'!B45</f>
        <v>613100</v>
      </c>
      <c r="C45" s="91"/>
      <c r="G45" s="92">
        <v>0</v>
      </c>
      <c r="H45" s="60">
        <f t="shared" si="31"/>
        <v>1.3826532770528368E-2</v>
      </c>
      <c r="I45" s="60" t="e">
        <f t="shared" si="35"/>
        <v>#DIV/0!</v>
      </c>
      <c r="J45" s="93"/>
      <c r="K45" s="94">
        <f>+[1]FPREM!K45+'[1]LEMA prev'!K45+'[1]DEFF prev'!K45+'[1]Cygest prev'!K45+'[1]SV prev'!K45</f>
        <v>45034.333333333336</v>
      </c>
      <c r="L45" s="95">
        <f t="shared" si="29"/>
        <v>1.3826532770528368E-2</v>
      </c>
      <c r="M45" s="51"/>
      <c r="N45" s="98">
        <f t="shared" si="36"/>
        <v>11258.583333333334</v>
      </c>
      <c r="O45" s="98">
        <f t="shared" si="32"/>
        <v>11258.583333333334</v>
      </c>
      <c r="P45" s="98">
        <f t="shared" si="32"/>
        <v>11258.583333333334</v>
      </c>
      <c r="Q45" s="99">
        <f t="shared" si="32"/>
        <v>11258.583333333334</v>
      </c>
      <c r="S45" s="94">
        <f>+[1]FPREM!S45+'[1]LEMA prev'!S45+'[1]DEFF prev'!S45+'[1]Cygest prev'!S45+'[1]SV prev'!S45</f>
        <v>0</v>
      </c>
      <c r="T45" s="95" t="e">
        <f t="shared" si="33"/>
        <v>#DIV/0!</v>
      </c>
      <c r="U45" s="51"/>
      <c r="V45" s="98">
        <f>[1]FPREM!V45+'[1]LEMA prev'!V45+'[1]DEFF prev'!V45+'[1]Cygest prev'!V45+'[1]SV prev'!V45</f>
        <v>0</v>
      </c>
      <c r="W45" s="98">
        <f>[1]FPREM!W45+'[1]LEMA prev'!W45+'[1]DEFF prev'!W45+'[1]Cygest prev'!W45+'[1]SV prev'!W45</f>
        <v>0</v>
      </c>
      <c r="X45" s="98">
        <f>[1]FPREM!X45+'[1]LEMA prev'!X45+'[1]DEFF prev'!X45+'[1]Cygest prev'!X45+'[1]SV prev'!X45</f>
        <v>0</v>
      </c>
      <c r="Y45" s="99">
        <f>[1]FPREM!Y45+'[1]LEMA prev'!Y45+'[1]DEFF prev'!Y45+'[1]Cygest prev'!Y45+'[1]SV prev'!Y45</f>
        <v>0</v>
      </c>
      <c r="AA45" s="73">
        <f t="shared" si="39"/>
        <v>0</v>
      </c>
      <c r="AB45" s="51"/>
      <c r="AC45" s="100">
        <f t="shared" si="40"/>
        <v>0</v>
      </c>
      <c r="AD45" s="100">
        <f t="shared" si="37"/>
        <v>0</v>
      </c>
      <c r="AE45" s="100">
        <f t="shared" si="38"/>
        <v>0</v>
      </c>
      <c r="AF45" s="101">
        <f t="shared" si="34"/>
        <v>0</v>
      </c>
      <c r="AG45" s="102"/>
      <c r="AH45" s="73">
        <f t="shared" si="41"/>
        <v>45034.333333333336</v>
      </c>
      <c r="AI45" s="103">
        <f t="shared" si="30"/>
        <v>0</v>
      </c>
    </row>
    <row r="46" spans="1:38" x14ac:dyDescent="0.2">
      <c r="A46" s="89"/>
      <c r="B46" s="171">
        <f>'[1]Trame vierge'!B46</f>
        <v>614000</v>
      </c>
      <c r="C46" s="91"/>
      <c r="G46" s="92">
        <v>1.0716187958186881E-2</v>
      </c>
      <c r="H46" s="60">
        <f t="shared" si="31"/>
        <v>5.6173844286315274E-3</v>
      </c>
      <c r="I46" s="60" t="e">
        <f t="shared" si="35"/>
        <v>#DIV/0!</v>
      </c>
      <c r="J46" s="93"/>
      <c r="K46" s="94">
        <f>+[1]FPREM!K46+'[1]LEMA prev'!K46+'[1]DEFF prev'!K46+'[1]Cygest prev'!K46+'[1]SV prev'!K46</f>
        <v>53200</v>
      </c>
      <c r="L46" s="95">
        <f t="shared" si="29"/>
        <v>1.6333572386818408E-2</v>
      </c>
      <c r="M46" s="51"/>
      <c r="N46" s="98">
        <f t="shared" si="36"/>
        <v>13300</v>
      </c>
      <c r="O46" s="98">
        <f t="shared" si="32"/>
        <v>13300</v>
      </c>
      <c r="P46" s="98">
        <f t="shared" si="32"/>
        <v>13300</v>
      </c>
      <c r="Q46" s="99">
        <f t="shared" si="32"/>
        <v>13300</v>
      </c>
      <c r="S46" s="94">
        <f>+[1]FPREM!S46+'[1]LEMA prev'!S46+'[1]DEFF prev'!S46+'[1]Cygest prev'!S46+'[1]SV prev'!S46</f>
        <v>0</v>
      </c>
      <c r="T46" s="95" t="e">
        <f t="shared" si="33"/>
        <v>#DIV/0!</v>
      </c>
      <c r="U46" s="51"/>
      <c r="V46" s="98">
        <f>[1]FPREM!V46+'[1]LEMA prev'!V46+'[1]DEFF prev'!V46+'[1]Cygest prev'!V46+'[1]SV prev'!V46</f>
        <v>0</v>
      </c>
      <c r="W46" s="98">
        <f>[1]FPREM!W46+'[1]LEMA prev'!W46+'[1]DEFF prev'!W46+'[1]Cygest prev'!W46+'[1]SV prev'!W46</f>
        <v>0</v>
      </c>
      <c r="X46" s="98">
        <f>[1]FPREM!X46+'[1]LEMA prev'!X46+'[1]DEFF prev'!X46+'[1]Cygest prev'!X46+'[1]SV prev'!X46</f>
        <v>0</v>
      </c>
      <c r="Y46" s="99">
        <f>[1]FPREM!Y46+'[1]LEMA prev'!Y46+'[1]DEFF prev'!Y46+'[1]Cygest prev'!Y46+'[1]SV prev'!Y46</f>
        <v>0</v>
      </c>
      <c r="AA46" s="73">
        <f t="shared" si="39"/>
        <v>0</v>
      </c>
      <c r="AB46" s="51"/>
      <c r="AC46" s="100">
        <f t="shared" si="40"/>
        <v>0</v>
      </c>
      <c r="AD46" s="100">
        <f t="shared" si="37"/>
        <v>0</v>
      </c>
      <c r="AE46" s="100">
        <f t="shared" si="38"/>
        <v>0</v>
      </c>
      <c r="AF46" s="101">
        <f t="shared" si="34"/>
        <v>0</v>
      </c>
      <c r="AG46" s="102"/>
      <c r="AH46" s="73">
        <f t="shared" si="41"/>
        <v>53200</v>
      </c>
      <c r="AI46" s="103">
        <f t="shared" si="30"/>
        <v>0</v>
      </c>
    </row>
    <row r="47" spans="1:38" x14ac:dyDescent="0.2">
      <c r="A47" s="89"/>
      <c r="B47" s="171">
        <f>'[1]Trame vierge'!B47</f>
        <v>615000</v>
      </c>
      <c r="C47" s="91"/>
      <c r="G47" s="92">
        <v>1.8679885765133609E-2</v>
      </c>
      <c r="H47" s="60">
        <f t="shared" si="31"/>
        <v>1.6411846430408935E-2</v>
      </c>
      <c r="I47" s="60" t="e">
        <f t="shared" si="35"/>
        <v>#DIV/0!</v>
      </c>
      <c r="J47" s="93"/>
      <c r="K47" s="94">
        <f>+[1]FPREM!K47+'[1]LEMA prev'!K47+'[1]DEFF prev'!K47+'[1]Cygest prev'!K47+'[1]SV prev'!K47</f>
        <v>7387.2199999999993</v>
      </c>
      <c r="L47" s="95">
        <f t="shared" si="29"/>
        <v>2.2680393347246741E-3</v>
      </c>
      <c r="M47" s="51"/>
      <c r="N47" s="98">
        <f t="shared" si="36"/>
        <v>1846.8049999999998</v>
      </c>
      <c r="O47" s="98">
        <f t="shared" si="32"/>
        <v>1846.8049999999998</v>
      </c>
      <c r="P47" s="98">
        <f t="shared" si="32"/>
        <v>1846.8049999999998</v>
      </c>
      <c r="Q47" s="99">
        <f t="shared" si="32"/>
        <v>1846.8049999999998</v>
      </c>
      <c r="S47" s="94">
        <f>+[1]FPREM!S47+'[1]LEMA prev'!S47+'[1]DEFF prev'!S47+'[1]Cygest prev'!S47+'[1]SV prev'!S47</f>
        <v>0</v>
      </c>
      <c r="T47" s="95" t="e">
        <f t="shared" si="33"/>
        <v>#DIV/0!</v>
      </c>
      <c r="U47" s="51"/>
      <c r="V47" s="98">
        <f>[1]FPREM!V47+'[1]LEMA prev'!V47+'[1]DEFF prev'!V47+'[1]Cygest prev'!V47+'[1]SV prev'!V47</f>
        <v>0</v>
      </c>
      <c r="W47" s="98">
        <f>[1]FPREM!W47+'[1]LEMA prev'!W47+'[1]DEFF prev'!W47+'[1]Cygest prev'!W47+'[1]SV prev'!W47</f>
        <v>0</v>
      </c>
      <c r="X47" s="98">
        <f>[1]FPREM!X47+'[1]LEMA prev'!X47+'[1]DEFF prev'!X47+'[1]Cygest prev'!X47+'[1]SV prev'!X47</f>
        <v>0</v>
      </c>
      <c r="Y47" s="99">
        <f>[1]FPREM!Y47+'[1]LEMA prev'!Y47+'[1]DEFF prev'!Y47+'[1]Cygest prev'!Y47+'[1]SV prev'!Y47</f>
        <v>0</v>
      </c>
      <c r="AA47" s="73">
        <f t="shared" si="39"/>
        <v>0</v>
      </c>
      <c r="AB47" s="51"/>
      <c r="AC47" s="100">
        <f t="shared" si="40"/>
        <v>0</v>
      </c>
      <c r="AD47" s="100">
        <f t="shared" si="37"/>
        <v>0</v>
      </c>
      <c r="AE47" s="100">
        <f t="shared" si="38"/>
        <v>0</v>
      </c>
      <c r="AF47" s="101">
        <f t="shared" si="34"/>
        <v>0</v>
      </c>
      <c r="AG47" s="102"/>
      <c r="AH47" s="73">
        <f t="shared" si="41"/>
        <v>7387.2199999999993</v>
      </c>
      <c r="AI47" s="103">
        <f t="shared" si="30"/>
        <v>0</v>
      </c>
    </row>
    <row r="48" spans="1:38" x14ac:dyDescent="0.2">
      <c r="A48" s="89"/>
      <c r="B48" s="171">
        <f>'[1]Trame vierge'!B48</f>
        <v>615030</v>
      </c>
      <c r="C48" s="91"/>
      <c r="G48" s="92"/>
      <c r="H48" s="60"/>
      <c r="I48" s="60"/>
      <c r="J48" s="93"/>
      <c r="K48" s="94">
        <f>+[1]FPREM!K48+'[1]LEMA prev'!K48+'[1]DEFF prev'!K48+'[1]Cygest prev'!K48+'[1]SV prev'!K48</f>
        <v>25028.65</v>
      </c>
      <c r="L48" s="95"/>
      <c r="M48" s="51"/>
      <c r="N48" s="98">
        <f t="shared" si="36"/>
        <v>6257.1625000000004</v>
      </c>
      <c r="O48" s="98">
        <f t="shared" si="32"/>
        <v>6257.1625000000004</v>
      </c>
      <c r="P48" s="98">
        <f t="shared" si="32"/>
        <v>6257.1625000000004</v>
      </c>
      <c r="Q48" s="99">
        <f t="shared" si="32"/>
        <v>6257.1625000000004</v>
      </c>
      <c r="S48" s="94">
        <f>+[1]FPREM!S48+'[1]LEMA prev'!S48+'[1]DEFF prev'!S48+'[1]Cygest prev'!S48+'[1]SV prev'!S48</f>
        <v>0</v>
      </c>
      <c r="T48" s="95"/>
      <c r="U48" s="51"/>
      <c r="V48" s="98">
        <f>[1]FPREM!V48+'[1]LEMA prev'!V48+'[1]DEFF prev'!V48+'[1]Cygest prev'!V48+'[1]SV prev'!V48</f>
        <v>0</v>
      </c>
      <c r="W48" s="98">
        <f>[1]FPREM!W48+'[1]LEMA prev'!W48+'[1]DEFF prev'!W48+'[1]Cygest prev'!W48+'[1]SV prev'!W48</f>
        <v>0</v>
      </c>
      <c r="X48" s="98">
        <f>[1]FPREM!X48+'[1]LEMA prev'!X48+'[1]DEFF prev'!X48+'[1]Cygest prev'!X48+'[1]SV prev'!X48</f>
        <v>0</v>
      </c>
      <c r="Y48" s="99">
        <f>[1]FPREM!Y48+'[1]LEMA prev'!Y48+'[1]DEFF prev'!Y48+'[1]Cygest prev'!Y48+'[1]SV prev'!Y48</f>
        <v>0</v>
      </c>
      <c r="AA48" s="73"/>
      <c r="AB48" s="51"/>
      <c r="AC48" s="100"/>
      <c r="AD48" s="100"/>
      <c r="AE48" s="100"/>
      <c r="AF48" s="101"/>
      <c r="AG48" s="102"/>
      <c r="AH48" s="73"/>
      <c r="AI48" s="103"/>
    </row>
    <row r="49" spans="1:35" x14ac:dyDescent="0.2">
      <c r="A49" s="89"/>
      <c r="B49" s="171">
        <f>'[1]Trame vierge'!B49</f>
        <v>616000</v>
      </c>
      <c r="C49" s="91"/>
      <c r="G49" s="92">
        <v>1.3042660496176018E-2</v>
      </c>
      <c r="H49" s="60">
        <f t="shared" si="31"/>
        <v>8.2771503986585927E-3</v>
      </c>
      <c r="I49" s="60" t="e">
        <f t="shared" si="35"/>
        <v>#DIV/0!</v>
      </c>
      <c r="J49" s="93"/>
      <c r="K49" s="94">
        <f>+[1]FPREM!K49+'[1]LEMA prev'!K49+'[1]DEFF prev'!K49+'[1]Cygest prev'!K49+'[1]SV prev'!K49</f>
        <v>15521.719999999998</v>
      </c>
      <c r="L49" s="95">
        <f t="shared" si="29"/>
        <v>4.7655100975174244E-3</v>
      </c>
      <c r="M49" s="51"/>
      <c r="N49" s="98">
        <f t="shared" si="36"/>
        <v>3880.4299999999994</v>
      </c>
      <c r="O49" s="98">
        <f t="shared" si="32"/>
        <v>3880.4299999999994</v>
      </c>
      <c r="P49" s="98">
        <f t="shared" si="32"/>
        <v>3880.4299999999994</v>
      </c>
      <c r="Q49" s="99">
        <f t="shared" si="32"/>
        <v>3880.4299999999994</v>
      </c>
      <c r="S49" s="94">
        <f>+[1]FPREM!S49+'[1]LEMA prev'!S49+'[1]DEFF prev'!S49+'[1]Cygest prev'!S49+'[1]SV prev'!S49</f>
        <v>0</v>
      </c>
      <c r="T49" s="95" t="e">
        <f t="shared" si="33"/>
        <v>#DIV/0!</v>
      </c>
      <c r="U49" s="51"/>
      <c r="V49" s="98">
        <f>[1]FPREM!V49+'[1]LEMA prev'!V49+'[1]DEFF prev'!V49+'[1]Cygest prev'!V49+'[1]SV prev'!V49</f>
        <v>0</v>
      </c>
      <c r="W49" s="98">
        <f>[1]FPREM!W49+'[1]LEMA prev'!W49+'[1]DEFF prev'!W49+'[1]Cygest prev'!W49+'[1]SV prev'!W49</f>
        <v>0</v>
      </c>
      <c r="X49" s="98">
        <f>[1]FPREM!X49+'[1]LEMA prev'!X49+'[1]DEFF prev'!X49+'[1]Cygest prev'!X49+'[1]SV prev'!X49</f>
        <v>0</v>
      </c>
      <c r="Y49" s="99">
        <f>[1]FPREM!Y49+'[1]LEMA prev'!Y49+'[1]DEFF prev'!Y49+'[1]Cygest prev'!Y49+'[1]SV prev'!Y49</f>
        <v>0</v>
      </c>
      <c r="AA49" s="73">
        <f t="shared" si="39"/>
        <v>0</v>
      </c>
      <c r="AB49" s="51"/>
      <c r="AC49" s="100">
        <f t="shared" si="40"/>
        <v>0</v>
      </c>
      <c r="AD49" s="100">
        <f t="shared" si="37"/>
        <v>0</v>
      </c>
      <c r="AE49" s="100">
        <f t="shared" si="38"/>
        <v>0</v>
      </c>
      <c r="AF49" s="101">
        <f t="shared" si="34"/>
        <v>0</v>
      </c>
      <c r="AG49" s="102"/>
      <c r="AH49" s="73">
        <f t="shared" si="41"/>
        <v>15521.719999999998</v>
      </c>
      <c r="AI49" s="103">
        <f t="shared" si="30"/>
        <v>0</v>
      </c>
    </row>
    <row r="50" spans="1:35" x14ac:dyDescent="0.2">
      <c r="A50" s="89"/>
      <c r="B50" s="171">
        <f>'[1]Trame vierge'!B50</f>
        <v>621100</v>
      </c>
      <c r="C50" s="91"/>
      <c r="G50" s="92"/>
      <c r="H50" s="60"/>
      <c r="I50" s="60"/>
      <c r="J50" s="93"/>
      <c r="K50" s="94">
        <f>+[1]FPREM!K50+'[1]LEMA prev'!K50+'[1]DEFF prev'!K50+'[1]Cygest prev'!K50+'[1]SV prev'!K50</f>
        <v>64592.36</v>
      </c>
      <c r="L50" s="95"/>
      <c r="M50" s="51"/>
      <c r="N50" s="98">
        <f t="shared" si="36"/>
        <v>16148.09</v>
      </c>
      <c r="O50" s="98">
        <f t="shared" si="32"/>
        <v>16148.09</v>
      </c>
      <c r="P50" s="98">
        <f t="shared" si="32"/>
        <v>16148.09</v>
      </c>
      <c r="Q50" s="99">
        <f t="shared" si="32"/>
        <v>16148.09</v>
      </c>
      <c r="S50" s="94">
        <f>+[1]FPREM!S50+'[1]LEMA prev'!S50+'[1]DEFF prev'!S50+'[1]Cygest prev'!S50+'[1]SV prev'!S50</f>
        <v>0</v>
      </c>
      <c r="T50" s="95"/>
      <c r="U50" s="51"/>
      <c r="V50" s="98">
        <f>[1]FPREM!V50+'[1]LEMA prev'!V50+'[1]DEFF prev'!V50+'[1]Cygest prev'!V50+'[1]SV prev'!V50</f>
        <v>0</v>
      </c>
      <c r="W50" s="98">
        <f>[1]FPREM!W50+'[1]LEMA prev'!W50+'[1]DEFF prev'!W50+'[1]Cygest prev'!W50+'[1]SV prev'!W50</f>
        <v>0</v>
      </c>
      <c r="X50" s="98">
        <f>[1]FPREM!X50+'[1]LEMA prev'!X50+'[1]DEFF prev'!X50+'[1]Cygest prev'!X50+'[1]SV prev'!X50</f>
        <v>0</v>
      </c>
      <c r="Y50" s="99">
        <f>[1]FPREM!Y50+'[1]LEMA prev'!Y50+'[1]DEFF prev'!Y50+'[1]Cygest prev'!Y50+'[1]SV prev'!Y50</f>
        <v>0</v>
      </c>
      <c r="AA50" s="73"/>
      <c r="AB50" s="51"/>
      <c r="AC50" s="100"/>
      <c r="AD50" s="100"/>
      <c r="AE50" s="100"/>
      <c r="AF50" s="101"/>
      <c r="AG50" s="102"/>
      <c r="AH50" s="73"/>
      <c r="AI50" s="103"/>
    </row>
    <row r="51" spans="1:35" x14ac:dyDescent="0.2">
      <c r="A51" s="89"/>
      <c r="B51" s="171">
        <f>'[1]Trame vierge'!B51</f>
        <v>621400</v>
      </c>
      <c r="C51" s="91"/>
      <c r="G51" s="92"/>
      <c r="H51" s="60"/>
      <c r="I51" s="60"/>
      <c r="J51" s="93"/>
      <c r="K51" s="94">
        <f>+[1]FPREM!K51+'[1]LEMA prev'!K51+'[1]DEFF prev'!K51+'[1]Cygest prev'!K51+'[1]SV prev'!K51</f>
        <v>0</v>
      </c>
      <c r="L51" s="95"/>
      <c r="M51" s="51"/>
      <c r="N51" s="98">
        <f t="shared" si="36"/>
        <v>0</v>
      </c>
      <c r="O51" s="98">
        <f t="shared" si="32"/>
        <v>0</v>
      </c>
      <c r="P51" s="98">
        <f t="shared" si="32"/>
        <v>0</v>
      </c>
      <c r="Q51" s="99">
        <f t="shared" si="32"/>
        <v>0</v>
      </c>
      <c r="S51" s="94">
        <f>+[1]FPREM!S51+'[1]LEMA prev'!S51+'[1]DEFF prev'!S51+'[1]Cygest prev'!S51+'[1]SV prev'!S51</f>
        <v>0</v>
      </c>
      <c r="T51" s="95"/>
      <c r="U51" s="51"/>
      <c r="V51" s="98">
        <f>[1]FPREM!V51+'[1]LEMA prev'!V51+'[1]DEFF prev'!V51+'[1]Cygest prev'!V51+'[1]SV prev'!V51</f>
        <v>0</v>
      </c>
      <c r="W51" s="98">
        <f>[1]FPREM!W51+'[1]LEMA prev'!W51+'[1]DEFF prev'!W51+'[1]Cygest prev'!W51+'[1]SV prev'!W51</f>
        <v>0</v>
      </c>
      <c r="X51" s="98">
        <f>[1]FPREM!X51+'[1]LEMA prev'!X51+'[1]DEFF prev'!X51+'[1]Cygest prev'!X51+'[1]SV prev'!X51</f>
        <v>0</v>
      </c>
      <c r="Y51" s="99">
        <f>[1]FPREM!Y51+'[1]LEMA prev'!Y51+'[1]DEFF prev'!Y51+'[1]Cygest prev'!Y51+'[1]SV prev'!Y51</f>
        <v>0</v>
      </c>
      <c r="AA51" s="73"/>
      <c r="AB51" s="51"/>
      <c r="AC51" s="100"/>
      <c r="AD51" s="100"/>
      <c r="AE51" s="100"/>
      <c r="AF51" s="101"/>
      <c r="AG51" s="102"/>
      <c r="AH51" s="73"/>
      <c r="AI51" s="103"/>
    </row>
    <row r="52" spans="1:35" x14ac:dyDescent="0.2">
      <c r="A52" s="89"/>
      <c r="B52" s="171">
        <f>'[1]Trame vierge'!B52</f>
        <v>622200</v>
      </c>
      <c r="C52" s="91"/>
      <c r="G52" s="92"/>
      <c r="H52" s="60"/>
      <c r="I52" s="60"/>
      <c r="J52" s="93"/>
      <c r="K52" s="94">
        <f>+[1]FPREM!K52+'[1]LEMA prev'!K52+'[1]DEFF prev'!K52+'[1]Cygest prev'!K52+'[1]SV prev'!K52</f>
        <v>179133.33333333331</v>
      </c>
      <c r="L52" s="95"/>
      <c r="M52" s="51"/>
      <c r="N52" s="98">
        <f t="shared" si="36"/>
        <v>44783.333333333328</v>
      </c>
      <c r="O52" s="98">
        <f t="shared" si="32"/>
        <v>44783.333333333328</v>
      </c>
      <c r="P52" s="98">
        <f t="shared" si="32"/>
        <v>44783.333333333328</v>
      </c>
      <c r="Q52" s="99">
        <f t="shared" si="32"/>
        <v>44783.333333333328</v>
      </c>
      <c r="S52" s="94">
        <f>+[1]FPREM!S52+'[1]LEMA prev'!S52+'[1]DEFF prev'!S52+'[1]Cygest prev'!S52+'[1]SV prev'!S52</f>
        <v>0</v>
      </c>
      <c r="T52" s="95"/>
      <c r="U52" s="51"/>
      <c r="V52" s="98">
        <f>[1]FPREM!V52+'[1]LEMA prev'!V52+'[1]DEFF prev'!V52+'[1]Cygest prev'!V52+'[1]SV prev'!V52</f>
        <v>0</v>
      </c>
      <c r="W52" s="98">
        <f>[1]FPREM!W52+'[1]LEMA prev'!W52+'[1]DEFF prev'!W52+'[1]Cygest prev'!W52+'[1]SV prev'!W52</f>
        <v>0</v>
      </c>
      <c r="X52" s="98">
        <f>[1]FPREM!X52+'[1]LEMA prev'!X52+'[1]DEFF prev'!X52+'[1]Cygest prev'!X52+'[1]SV prev'!X52</f>
        <v>0</v>
      </c>
      <c r="Y52" s="99">
        <f>[1]FPREM!Y52+'[1]LEMA prev'!Y52+'[1]DEFF prev'!Y52+'[1]Cygest prev'!Y52+'[1]SV prev'!Y52</f>
        <v>0</v>
      </c>
      <c r="AA52" s="73"/>
      <c r="AB52" s="51"/>
      <c r="AC52" s="100"/>
      <c r="AD52" s="100"/>
      <c r="AE52" s="100"/>
      <c r="AF52" s="101"/>
      <c r="AG52" s="102"/>
      <c r="AH52" s="73"/>
      <c r="AI52" s="103"/>
    </row>
    <row r="53" spans="1:35" x14ac:dyDescent="0.2">
      <c r="A53" s="89"/>
      <c r="B53" s="171">
        <f>'[1]Trame vierge'!B53</f>
        <v>622600</v>
      </c>
      <c r="C53" s="91"/>
      <c r="E53" s="7"/>
      <c r="G53" s="92">
        <v>1.9466092742765114E-2</v>
      </c>
      <c r="H53" s="60">
        <f t="shared" si="31"/>
        <v>1.116369491546009E-2</v>
      </c>
      <c r="I53" s="60" t="e">
        <f t="shared" si="35"/>
        <v>#DIV/0!</v>
      </c>
      <c r="J53" s="93"/>
      <c r="K53" s="94">
        <f>+[1]FPREM!K53+'[1]LEMA prev'!K53+'[1]DEFF prev'!K53+'[1]Cygest prev'!K53+'[1]SV prev'!K53</f>
        <v>27041.699999999997</v>
      </c>
      <c r="L53" s="95">
        <f t="shared" si="29"/>
        <v>8.3023978273050244E-3</v>
      </c>
      <c r="M53" s="51"/>
      <c r="N53" s="98">
        <f t="shared" si="36"/>
        <v>6760.4249999999993</v>
      </c>
      <c r="O53" s="98">
        <f t="shared" si="32"/>
        <v>6760.4249999999993</v>
      </c>
      <c r="P53" s="98">
        <f t="shared" si="32"/>
        <v>6760.4249999999993</v>
      </c>
      <c r="Q53" s="99">
        <f t="shared" si="32"/>
        <v>6760.4249999999993</v>
      </c>
      <c r="S53" s="94">
        <f>+[1]FPREM!S53+'[1]LEMA prev'!S53+'[1]DEFF prev'!S53+'[1]Cygest prev'!S53+'[1]SV prev'!S53</f>
        <v>0</v>
      </c>
      <c r="T53" s="95" t="e">
        <f t="shared" si="33"/>
        <v>#DIV/0!</v>
      </c>
      <c r="U53" s="51"/>
      <c r="V53" s="98">
        <f>[1]FPREM!V53+'[1]LEMA prev'!V53+'[1]DEFF prev'!V53+'[1]Cygest prev'!V53+'[1]SV prev'!V53</f>
        <v>0</v>
      </c>
      <c r="W53" s="98">
        <f>[1]FPREM!W53+'[1]LEMA prev'!W53+'[1]DEFF prev'!W53+'[1]Cygest prev'!W53+'[1]SV prev'!W53</f>
        <v>0</v>
      </c>
      <c r="X53" s="98">
        <f>[1]FPREM!X53+'[1]LEMA prev'!X53+'[1]DEFF prev'!X53+'[1]Cygest prev'!X53+'[1]SV prev'!X53</f>
        <v>0</v>
      </c>
      <c r="Y53" s="99">
        <f>[1]FPREM!Y53+'[1]LEMA prev'!Y53+'[1]DEFF prev'!Y53+'[1]Cygest prev'!Y53+'[1]SV prev'!Y53</f>
        <v>0</v>
      </c>
      <c r="AA53" s="73">
        <f t="shared" si="39"/>
        <v>0</v>
      </c>
      <c r="AB53" s="51"/>
      <c r="AC53" s="100">
        <f t="shared" si="40"/>
        <v>0</v>
      </c>
      <c r="AD53" s="100">
        <f t="shared" si="37"/>
        <v>0</v>
      </c>
      <c r="AE53" s="100">
        <f t="shared" si="38"/>
        <v>0</v>
      </c>
      <c r="AF53" s="101">
        <f t="shared" si="34"/>
        <v>0</v>
      </c>
      <c r="AG53" s="102"/>
      <c r="AH53" s="73">
        <f t="shared" si="41"/>
        <v>27041.699999999997</v>
      </c>
      <c r="AI53" s="103">
        <f t="shared" si="30"/>
        <v>0</v>
      </c>
    </row>
    <row r="54" spans="1:35" x14ac:dyDescent="0.2">
      <c r="A54" s="89"/>
      <c r="B54" s="171">
        <f>'[1]Trame vierge'!B54</f>
        <v>622601</v>
      </c>
      <c r="C54" s="91"/>
      <c r="G54" s="92" t="s">
        <v>26</v>
      </c>
      <c r="H54" s="92" t="s">
        <v>26</v>
      </c>
      <c r="I54" s="173" t="s">
        <v>26</v>
      </c>
      <c r="J54" s="93"/>
      <c r="K54" s="94">
        <f>+[1]FPREM!K54+'[1]LEMA prev'!K54+'[1]DEFF prev'!K54+'[1]Cygest prev'!K54+'[1]SV prev'!K54</f>
        <v>0</v>
      </c>
      <c r="L54" s="95">
        <f t="shared" si="29"/>
        <v>0</v>
      </c>
      <c r="M54" s="51"/>
      <c r="N54" s="98">
        <f t="shared" si="36"/>
        <v>0</v>
      </c>
      <c r="O54" s="98">
        <f t="shared" si="32"/>
        <v>0</v>
      </c>
      <c r="P54" s="98">
        <f t="shared" si="32"/>
        <v>0</v>
      </c>
      <c r="Q54" s="99">
        <f t="shared" si="32"/>
        <v>0</v>
      </c>
      <c r="S54" s="94">
        <f>+[1]FPREM!S54+'[1]LEMA prev'!S54+'[1]DEFF prev'!S54+'[1]Cygest prev'!S54+'[1]SV prev'!S54</f>
        <v>0</v>
      </c>
      <c r="T54" s="95" t="e">
        <f t="shared" si="33"/>
        <v>#DIV/0!</v>
      </c>
      <c r="U54" s="51"/>
      <c r="V54" s="98">
        <f>[1]FPREM!V54+'[1]LEMA prev'!V54+'[1]DEFF prev'!V54+'[1]Cygest prev'!V54+'[1]SV prev'!V54</f>
        <v>0</v>
      </c>
      <c r="W54" s="98">
        <f>[1]FPREM!W54+'[1]LEMA prev'!W54+'[1]DEFF prev'!W54+'[1]Cygest prev'!W54+'[1]SV prev'!W54</f>
        <v>0</v>
      </c>
      <c r="X54" s="98">
        <f>[1]FPREM!X54+'[1]LEMA prev'!X54+'[1]DEFF prev'!X54+'[1]Cygest prev'!X54+'[1]SV prev'!X54</f>
        <v>0</v>
      </c>
      <c r="Y54" s="99">
        <f>[1]FPREM!Y54+'[1]LEMA prev'!Y54+'[1]DEFF prev'!Y54+'[1]Cygest prev'!Y54+'[1]SV prev'!Y54</f>
        <v>0</v>
      </c>
      <c r="AA54" s="73">
        <f t="shared" si="39"/>
        <v>0</v>
      </c>
      <c r="AB54" s="51"/>
      <c r="AC54" s="100">
        <f t="shared" si="40"/>
        <v>0</v>
      </c>
      <c r="AD54" s="100">
        <f t="shared" si="37"/>
        <v>0</v>
      </c>
      <c r="AE54" s="100">
        <f t="shared" si="38"/>
        <v>0</v>
      </c>
      <c r="AF54" s="101">
        <f t="shared" si="34"/>
        <v>0</v>
      </c>
      <c r="AG54" s="102"/>
      <c r="AH54" s="73">
        <f t="shared" si="41"/>
        <v>0</v>
      </c>
      <c r="AI54" s="174">
        <v>0</v>
      </c>
    </row>
    <row r="55" spans="1:35" x14ac:dyDescent="0.2">
      <c r="A55" s="89"/>
      <c r="B55" s="171">
        <f>'[1]Trame vierge'!B55</f>
        <v>622602</v>
      </c>
      <c r="C55" s="91"/>
      <c r="G55" s="92">
        <v>2.1892483795195528E-2</v>
      </c>
      <c r="H55" s="60">
        <f t="shared" ref="H55:H62" si="42">ABS(L55-G55)</f>
        <v>1.7155689468831094E-2</v>
      </c>
      <c r="I55" s="60" t="e">
        <f t="shared" ref="I55:I62" si="43">ABS(T55-G55)</f>
        <v>#DIV/0!</v>
      </c>
      <c r="J55" s="93"/>
      <c r="K55" s="94">
        <f>+[1]FPREM!K55+'[1]LEMA prev'!K55+'[1]DEFF prev'!K55+'[1]Cygest prev'!K55+'[1]SV prev'!K55</f>
        <v>15428.19</v>
      </c>
      <c r="L55" s="95">
        <f t="shared" si="29"/>
        <v>4.7367943263644336E-3</v>
      </c>
      <c r="M55" s="51"/>
      <c r="N55" s="98">
        <f t="shared" si="36"/>
        <v>3857.0475000000001</v>
      </c>
      <c r="O55" s="98">
        <f t="shared" si="32"/>
        <v>3857.0475000000001</v>
      </c>
      <c r="P55" s="98">
        <f t="shared" si="32"/>
        <v>3857.0475000000001</v>
      </c>
      <c r="Q55" s="99">
        <f t="shared" si="32"/>
        <v>3857.0475000000001</v>
      </c>
      <c r="S55" s="94">
        <f>+[1]FPREM!S55+'[1]LEMA prev'!S55+'[1]DEFF prev'!S55+'[1]Cygest prev'!S55+'[1]SV prev'!S55</f>
        <v>0</v>
      </c>
      <c r="T55" s="95" t="e">
        <f t="shared" si="33"/>
        <v>#DIV/0!</v>
      </c>
      <c r="U55" s="51"/>
      <c r="V55" s="98">
        <f>[1]FPREM!V55+'[1]LEMA prev'!V55+'[1]DEFF prev'!V55+'[1]Cygest prev'!V55+'[1]SV prev'!V55</f>
        <v>0</v>
      </c>
      <c r="W55" s="98">
        <f>[1]FPREM!W55+'[1]LEMA prev'!W55+'[1]DEFF prev'!W55+'[1]Cygest prev'!W55+'[1]SV prev'!W55</f>
        <v>0</v>
      </c>
      <c r="X55" s="98">
        <f>[1]FPREM!X55+'[1]LEMA prev'!X55+'[1]DEFF prev'!X55+'[1]Cygest prev'!X55+'[1]SV prev'!X55</f>
        <v>0</v>
      </c>
      <c r="Y55" s="99">
        <f>[1]FPREM!Y55+'[1]LEMA prev'!Y55+'[1]DEFF prev'!Y55+'[1]Cygest prev'!Y55+'[1]SV prev'!Y55</f>
        <v>0</v>
      </c>
      <c r="AA55" s="73">
        <f t="shared" si="39"/>
        <v>0</v>
      </c>
      <c r="AB55" s="51"/>
      <c r="AC55" s="100">
        <f t="shared" si="40"/>
        <v>0</v>
      </c>
      <c r="AD55" s="100">
        <f t="shared" si="37"/>
        <v>0</v>
      </c>
      <c r="AE55" s="100">
        <f t="shared" si="38"/>
        <v>0</v>
      </c>
      <c r="AF55" s="101">
        <f t="shared" si="34"/>
        <v>0</v>
      </c>
      <c r="AG55" s="102"/>
      <c r="AH55" s="73">
        <f t="shared" si="41"/>
        <v>15428.19</v>
      </c>
      <c r="AI55" s="103">
        <f t="shared" ref="AI55:AI62" si="44">IF(K55=0,100%,(AH55-K55)/K55)</f>
        <v>0</v>
      </c>
    </row>
    <row r="56" spans="1:35" x14ac:dyDescent="0.2">
      <c r="A56" s="89"/>
      <c r="B56" s="171">
        <f>'[1]Trame vierge'!B56</f>
        <v>623000</v>
      </c>
      <c r="C56" s="91"/>
      <c r="G56" s="92"/>
      <c r="H56" s="60"/>
      <c r="I56" s="60"/>
      <c r="J56" s="93"/>
      <c r="K56" s="94">
        <f>+[1]FPREM!K56+'[1]LEMA prev'!K56+'[1]DEFF prev'!K56+'[1]Cygest prev'!K56+'[1]SV prev'!K56</f>
        <v>17836.666666666668</v>
      </c>
      <c r="L56" s="95"/>
      <c r="M56" s="51"/>
      <c r="N56" s="98">
        <f t="shared" si="36"/>
        <v>4459.166666666667</v>
      </c>
      <c r="O56" s="98">
        <f t="shared" si="32"/>
        <v>4459.166666666667</v>
      </c>
      <c r="P56" s="98">
        <f t="shared" si="32"/>
        <v>4459.166666666667</v>
      </c>
      <c r="Q56" s="99">
        <f t="shared" si="32"/>
        <v>4459.166666666667</v>
      </c>
      <c r="S56" s="94">
        <f>+[1]FPREM!S56+'[1]LEMA prev'!S56+'[1]DEFF prev'!S56+'[1]Cygest prev'!S56+'[1]SV prev'!S56</f>
        <v>0</v>
      </c>
      <c r="T56" s="95"/>
      <c r="U56" s="51"/>
      <c r="V56" s="98">
        <f>[1]FPREM!V56+'[1]LEMA prev'!V56+'[1]DEFF prev'!V56+'[1]Cygest prev'!V56+'[1]SV prev'!V56</f>
        <v>0</v>
      </c>
      <c r="W56" s="98">
        <f>[1]FPREM!W56+'[1]LEMA prev'!W56+'[1]DEFF prev'!W56+'[1]Cygest prev'!W56+'[1]SV prev'!W56</f>
        <v>0</v>
      </c>
      <c r="X56" s="98">
        <f>[1]FPREM!X56+'[1]LEMA prev'!X56+'[1]DEFF prev'!X56+'[1]Cygest prev'!X56+'[1]SV prev'!X56</f>
        <v>0</v>
      </c>
      <c r="Y56" s="99">
        <f>[1]FPREM!Y56+'[1]LEMA prev'!Y56+'[1]DEFF prev'!Y56+'[1]Cygest prev'!Y56+'[1]SV prev'!Y56</f>
        <v>0</v>
      </c>
      <c r="AA56" s="73"/>
      <c r="AB56" s="51"/>
      <c r="AC56" s="100"/>
      <c r="AD56" s="100"/>
      <c r="AE56" s="100"/>
      <c r="AF56" s="101"/>
      <c r="AG56" s="102"/>
      <c r="AH56" s="73"/>
      <c r="AI56" s="103"/>
    </row>
    <row r="57" spans="1:35" x14ac:dyDescent="0.2">
      <c r="A57" s="89"/>
      <c r="B57" s="171">
        <f>'[1]Trame vierge'!B57</f>
        <v>625100</v>
      </c>
      <c r="C57" s="91"/>
      <c r="G57" s="92">
        <v>2.5178388785737763E-2</v>
      </c>
      <c r="H57" s="60">
        <f t="shared" si="42"/>
        <v>2.1548648381195547E-2</v>
      </c>
      <c r="I57" s="60" t="e">
        <f t="shared" si="43"/>
        <v>#DIV/0!</v>
      </c>
      <c r="J57" s="93"/>
      <c r="K57" s="94">
        <f>+[1]FPREM!K57+'[1]LEMA prev'!K57+'[1]DEFF prev'!K57+'[1]Cygest prev'!K57+'[1]SV prev'!K57</f>
        <v>11822.41</v>
      </c>
      <c r="L57" s="95">
        <f t="shared" si="29"/>
        <v>3.6297404045422142E-3</v>
      </c>
      <c r="M57" s="51"/>
      <c r="N57" s="98">
        <f t="shared" si="36"/>
        <v>2955.6025</v>
      </c>
      <c r="O57" s="98">
        <f t="shared" si="36"/>
        <v>2955.6025</v>
      </c>
      <c r="P57" s="98">
        <f t="shared" si="36"/>
        <v>2955.6025</v>
      </c>
      <c r="Q57" s="99">
        <f t="shared" si="36"/>
        <v>2955.6025</v>
      </c>
      <c r="S57" s="94">
        <f>+[1]FPREM!S57+'[1]LEMA prev'!S57+'[1]DEFF prev'!S57+'[1]Cygest prev'!S57+'[1]SV prev'!S57</f>
        <v>0</v>
      </c>
      <c r="T57" s="95" t="e">
        <f t="shared" si="33"/>
        <v>#DIV/0!</v>
      </c>
      <c r="U57" s="51"/>
      <c r="V57" s="98">
        <f>[1]FPREM!V57+'[1]LEMA prev'!V57+'[1]DEFF prev'!V57+'[1]Cygest prev'!V57+'[1]SV prev'!V57</f>
        <v>0</v>
      </c>
      <c r="W57" s="98">
        <f>[1]FPREM!W57+'[1]LEMA prev'!W57+'[1]DEFF prev'!W57+'[1]Cygest prev'!W57+'[1]SV prev'!W57</f>
        <v>0</v>
      </c>
      <c r="X57" s="98">
        <f>[1]FPREM!X57+'[1]LEMA prev'!X57+'[1]DEFF prev'!X57+'[1]Cygest prev'!X57+'[1]SV prev'!X57</f>
        <v>0</v>
      </c>
      <c r="Y57" s="99">
        <f>[1]FPREM!Y57+'[1]LEMA prev'!Y57+'[1]DEFF prev'!Y57+'[1]Cygest prev'!Y57+'[1]SV prev'!Y57</f>
        <v>0</v>
      </c>
      <c r="AA57" s="73">
        <f t="shared" si="39"/>
        <v>0</v>
      </c>
      <c r="AB57" s="51"/>
      <c r="AC57" s="100">
        <f t="shared" si="40"/>
        <v>0</v>
      </c>
      <c r="AD57" s="100">
        <f t="shared" si="37"/>
        <v>0</v>
      </c>
      <c r="AE57" s="100">
        <f t="shared" si="38"/>
        <v>0</v>
      </c>
      <c r="AF57" s="101">
        <f t="shared" si="34"/>
        <v>0</v>
      </c>
      <c r="AG57" s="102"/>
      <c r="AH57" s="73">
        <f t="shared" si="41"/>
        <v>11822.41</v>
      </c>
      <c r="AI57" s="103">
        <f t="shared" si="44"/>
        <v>0</v>
      </c>
    </row>
    <row r="58" spans="1:35" x14ac:dyDescent="0.2">
      <c r="A58" s="89"/>
      <c r="B58" s="171">
        <f>'[1]Trame vierge'!B58</f>
        <v>625700</v>
      </c>
      <c r="C58" s="91"/>
      <c r="E58" s="7"/>
      <c r="G58" s="92">
        <v>1.0316040421931702E-2</v>
      </c>
      <c r="H58" s="60">
        <f t="shared" si="42"/>
        <v>8.7019883590844175E-3</v>
      </c>
      <c r="I58" s="60" t="e">
        <f t="shared" si="43"/>
        <v>#DIV/0!</v>
      </c>
      <c r="J58" s="93"/>
      <c r="K58" s="94">
        <f>+[1]FPREM!K58+'[1]LEMA prev'!K58+'[1]DEFF prev'!K58+'[1]Cygest prev'!K58+'[1]SV prev'!K58</f>
        <v>61943.53</v>
      </c>
      <c r="L58" s="95">
        <f t="shared" si="29"/>
        <v>1.9018028781016119E-2</v>
      </c>
      <c r="M58" s="51"/>
      <c r="N58" s="98">
        <f t="shared" si="36"/>
        <v>15485.8825</v>
      </c>
      <c r="O58" s="98">
        <f t="shared" si="36"/>
        <v>15485.8825</v>
      </c>
      <c r="P58" s="98">
        <f t="shared" si="36"/>
        <v>15485.8825</v>
      </c>
      <c r="Q58" s="99">
        <f t="shared" si="36"/>
        <v>15485.8825</v>
      </c>
      <c r="S58" s="94">
        <f>+[1]FPREM!S58+'[1]LEMA prev'!S58+'[1]DEFF prev'!S58+'[1]Cygest prev'!S58+'[1]SV prev'!S58</f>
        <v>0</v>
      </c>
      <c r="T58" s="95" t="e">
        <f t="shared" si="33"/>
        <v>#DIV/0!</v>
      </c>
      <c r="U58" s="51"/>
      <c r="V58" s="98">
        <f>[1]FPREM!V58+'[1]LEMA prev'!V58+'[1]DEFF prev'!V58+'[1]Cygest prev'!V58+'[1]SV prev'!V58</f>
        <v>0</v>
      </c>
      <c r="W58" s="98">
        <f>[1]FPREM!W58+'[1]LEMA prev'!W58+'[1]DEFF prev'!W58+'[1]Cygest prev'!W58+'[1]SV prev'!W58</f>
        <v>0</v>
      </c>
      <c r="X58" s="98">
        <f>[1]FPREM!X58+'[1]LEMA prev'!X58+'[1]DEFF prev'!X58+'[1]Cygest prev'!X58+'[1]SV prev'!X58</f>
        <v>0</v>
      </c>
      <c r="Y58" s="99">
        <f>[1]FPREM!Y58+'[1]LEMA prev'!Y58+'[1]DEFF prev'!Y58+'[1]Cygest prev'!Y58+'[1]SV prev'!Y58</f>
        <v>0</v>
      </c>
      <c r="AA58" s="73">
        <f t="shared" si="39"/>
        <v>0</v>
      </c>
      <c r="AB58" s="51"/>
      <c r="AC58" s="100">
        <f t="shared" si="40"/>
        <v>0</v>
      </c>
      <c r="AD58" s="100">
        <f t="shared" si="37"/>
        <v>0</v>
      </c>
      <c r="AE58" s="100">
        <f t="shared" si="38"/>
        <v>0</v>
      </c>
      <c r="AF58" s="101">
        <f t="shared" si="34"/>
        <v>0</v>
      </c>
      <c r="AG58" s="102"/>
      <c r="AH58" s="73">
        <f t="shared" si="41"/>
        <v>61943.53</v>
      </c>
      <c r="AI58" s="103">
        <f t="shared" si="44"/>
        <v>0</v>
      </c>
    </row>
    <row r="59" spans="1:35" x14ac:dyDescent="0.2">
      <c r="A59" s="89"/>
      <c r="B59" s="171">
        <f>'[1]Trame vierge'!B59</f>
        <v>626000</v>
      </c>
      <c r="C59" s="91"/>
      <c r="E59" s="7"/>
      <c r="G59" s="92">
        <v>3.5996356037663602E-3</v>
      </c>
      <c r="H59" s="60">
        <f t="shared" si="42"/>
        <v>5.4868719451579007E-3</v>
      </c>
      <c r="I59" s="60" t="e">
        <f t="shared" si="43"/>
        <v>#DIV/0!</v>
      </c>
      <c r="J59" s="93"/>
      <c r="K59" s="94">
        <f>+[1]FPREM!K59+'[1]LEMA prev'!K59+'[1]DEFF prev'!K59+'[1]Cygest prev'!K59+'[1]SV prev'!K59</f>
        <v>29595.620000000006</v>
      </c>
      <c r="L59" s="95">
        <f t="shared" si="29"/>
        <v>9.0865075489242608E-3</v>
      </c>
      <c r="M59" s="51"/>
      <c r="N59" s="98">
        <f t="shared" si="36"/>
        <v>7398.9050000000016</v>
      </c>
      <c r="O59" s="98">
        <f t="shared" si="36"/>
        <v>7398.9050000000016</v>
      </c>
      <c r="P59" s="98">
        <f t="shared" si="36"/>
        <v>7398.9050000000016</v>
      </c>
      <c r="Q59" s="99">
        <f t="shared" si="36"/>
        <v>7398.9050000000016</v>
      </c>
      <c r="S59" s="94">
        <f>+[1]FPREM!S59+'[1]LEMA prev'!S59+'[1]DEFF prev'!S59+'[1]Cygest prev'!S59+'[1]SV prev'!S59</f>
        <v>0</v>
      </c>
      <c r="T59" s="95" t="e">
        <f t="shared" si="33"/>
        <v>#DIV/0!</v>
      </c>
      <c r="U59" s="51"/>
      <c r="V59" s="98">
        <f>[1]FPREM!V59+'[1]LEMA prev'!V59+'[1]DEFF prev'!V59+'[1]Cygest prev'!V59+'[1]SV prev'!V59</f>
        <v>0</v>
      </c>
      <c r="W59" s="98">
        <f>[1]FPREM!W59+'[1]LEMA prev'!W59+'[1]DEFF prev'!W59+'[1]Cygest prev'!W59+'[1]SV prev'!W59</f>
        <v>0</v>
      </c>
      <c r="X59" s="98">
        <f>[1]FPREM!X59+'[1]LEMA prev'!X59+'[1]DEFF prev'!X59+'[1]Cygest prev'!X59+'[1]SV prev'!X59</f>
        <v>0</v>
      </c>
      <c r="Y59" s="99">
        <f>[1]FPREM!Y59+'[1]LEMA prev'!Y59+'[1]DEFF prev'!Y59+'[1]Cygest prev'!Y59+'[1]SV prev'!Y59</f>
        <v>0</v>
      </c>
      <c r="AA59" s="73">
        <f t="shared" si="39"/>
        <v>0</v>
      </c>
      <c r="AB59" s="51"/>
      <c r="AC59" s="100">
        <f t="shared" si="40"/>
        <v>0</v>
      </c>
      <c r="AD59" s="100">
        <f t="shared" si="37"/>
        <v>0</v>
      </c>
      <c r="AE59" s="100">
        <f>IF($X$7="x",X59-P59,0)</f>
        <v>0</v>
      </c>
      <c r="AF59" s="101">
        <f t="shared" si="34"/>
        <v>0</v>
      </c>
      <c r="AG59" s="102"/>
      <c r="AH59" s="73">
        <f t="shared" si="41"/>
        <v>29595.620000000006</v>
      </c>
      <c r="AI59" s="103">
        <f t="shared" si="44"/>
        <v>0</v>
      </c>
    </row>
    <row r="60" spans="1:35" x14ac:dyDescent="0.2">
      <c r="A60" s="89"/>
      <c r="B60" s="171">
        <f>'[1]Trame vierge'!B60</f>
        <v>626100</v>
      </c>
      <c r="C60" s="91"/>
      <c r="G60" s="92">
        <v>1.2388324098286451E-2</v>
      </c>
      <c r="H60" s="60">
        <f t="shared" si="42"/>
        <v>2.8506395390021883E-2</v>
      </c>
      <c r="I60" s="60" t="e">
        <f t="shared" si="43"/>
        <v>#DIV/0!</v>
      </c>
      <c r="J60" s="93"/>
      <c r="K60" s="94">
        <f>+[1]FPREM!K60+'[1]LEMA prev'!K60+'[1]DEFF prev'!K60+'[1]Cygest prev'!K60+'[1]SV prev'!K60</f>
        <v>133197.99399999998</v>
      </c>
      <c r="L60" s="95">
        <f t="shared" si="29"/>
        <v>4.0894719488308334E-2</v>
      </c>
      <c r="M60" s="51"/>
      <c r="N60" s="98">
        <f t="shared" si="36"/>
        <v>33299.498499999994</v>
      </c>
      <c r="O60" s="98">
        <f t="shared" si="36"/>
        <v>33299.498499999994</v>
      </c>
      <c r="P60" s="98">
        <f t="shared" si="36"/>
        <v>33299.498499999994</v>
      </c>
      <c r="Q60" s="99">
        <f t="shared" si="36"/>
        <v>33299.498499999994</v>
      </c>
      <c r="S60" s="94">
        <f>+[1]FPREM!S60+'[1]LEMA prev'!S60+'[1]DEFF prev'!S60+'[1]Cygest prev'!S60+'[1]SV prev'!S60</f>
        <v>0</v>
      </c>
      <c r="T60" s="95" t="e">
        <f t="shared" si="33"/>
        <v>#DIV/0!</v>
      </c>
      <c r="U60" s="51"/>
      <c r="V60" s="98">
        <f>[1]FPREM!V60+'[1]LEMA prev'!V60+'[1]DEFF prev'!V60+'[1]Cygest prev'!V60+'[1]SV prev'!V60</f>
        <v>0</v>
      </c>
      <c r="W60" s="98">
        <f>[1]FPREM!W60+'[1]LEMA prev'!W60+'[1]DEFF prev'!W60+'[1]Cygest prev'!W60+'[1]SV prev'!W60</f>
        <v>0</v>
      </c>
      <c r="X60" s="98">
        <f>[1]FPREM!X60+'[1]LEMA prev'!X60+'[1]DEFF prev'!X60+'[1]Cygest prev'!X60+'[1]SV prev'!X60</f>
        <v>0</v>
      </c>
      <c r="Y60" s="99">
        <f>[1]FPREM!Y60+'[1]LEMA prev'!Y60+'[1]DEFF prev'!Y60+'[1]Cygest prev'!Y60+'[1]SV prev'!Y60</f>
        <v>0</v>
      </c>
      <c r="AA60" s="73">
        <f t="shared" si="39"/>
        <v>0</v>
      </c>
      <c r="AB60" s="51"/>
      <c r="AC60" s="100">
        <f t="shared" si="40"/>
        <v>0</v>
      </c>
      <c r="AD60" s="100">
        <f t="shared" si="37"/>
        <v>0</v>
      </c>
      <c r="AE60" s="100">
        <f t="shared" si="38"/>
        <v>0</v>
      </c>
      <c r="AF60" s="101">
        <f t="shared" si="34"/>
        <v>0</v>
      </c>
      <c r="AG60" s="102"/>
      <c r="AH60" s="73">
        <f t="shared" si="41"/>
        <v>133197.99399999998</v>
      </c>
      <c r="AI60" s="103">
        <f t="shared" si="44"/>
        <v>0</v>
      </c>
    </row>
    <row r="61" spans="1:35" x14ac:dyDescent="0.2">
      <c r="A61" s="89"/>
      <c r="B61" s="171">
        <f>'[1]Trame vierge'!B61</f>
        <v>627000</v>
      </c>
      <c r="C61" s="91"/>
      <c r="G61" s="92">
        <v>2.6343491290745404E-2</v>
      </c>
      <c r="H61" s="60">
        <f t="shared" si="42"/>
        <v>2.1844307459523947E-2</v>
      </c>
      <c r="I61" s="60" t="e">
        <f t="shared" si="43"/>
        <v>#DIV/0!</v>
      </c>
      <c r="J61" s="93"/>
      <c r="K61" s="94">
        <f>+[1]FPREM!K61+'[1]LEMA prev'!K61+'[1]DEFF prev'!K61+'[1]Cygest prev'!K61+'[1]SV prev'!K61</f>
        <v>14654.270000000002</v>
      </c>
      <c r="L61" s="95">
        <f t="shared" si="29"/>
        <v>4.4991838312214549E-3</v>
      </c>
      <c r="M61" s="51"/>
      <c r="N61" s="98">
        <f t="shared" si="36"/>
        <v>3663.5675000000006</v>
      </c>
      <c r="O61" s="98">
        <f t="shared" si="36"/>
        <v>3663.5675000000006</v>
      </c>
      <c r="P61" s="98">
        <f t="shared" si="36"/>
        <v>3663.5675000000006</v>
      </c>
      <c r="Q61" s="99">
        <f t="shared" si="36"/>
        <v>3663.5675000000006</v>
      </c>
      <c r="S61" s="94">
        <f>+[1]FPREM!S61+'[1]LEMA prev'!S61+'[1]DEFF prev'!S61+'[1]Cygest prev'!S61+'[1]SV prev'!S61</f>
        <v>0</v>
      </c>
      <c r="T61" s="95" t="e">
        <f t="shared" si="33"/>
        <v>#DIV/0!</v>
      </c>
      <c r="U61" s="51"/>
      <c r="V61" s="98">
        <f>[1]FPREM!V61+'[1]LEMA prev'!V61+'[1]DEFF prev'!V61+'[1]Cygest prev'!V61+'[1]SV prev'!V61</f>
        <v>0</v>
      </c>
      <c r="W61" s="98">
        <f>[1]FPREM!W61+'[1]LEMA prev'!W61+'[1]DEFF prev'!W61+'[1]Cygest prev'!W61+'[1]SV prev'!W61</f>
        <v>0</v>
      </c>
      <c r="X61" s="98">
        <f>[1]FPREM!X61+'[1]LEMA prev'!X61+'[1]DEFF prev'!X61+'[1]Cygest prev'!X61+'[1]SV prev'!X61</f>
        <v>0</v>
      </c>
      <c r="Y61" s="99">
        <f>[1]FPREM!Y61+'[1]LEMA prev'!Y61+'[1]DEFF prev'!Y61+'[1]Cygest prev'!Y61+'[1]SV prev'!Y61</f>
        <v>0</v>
      </c>
      <c r="AA61" s="73">
        <f t="shared" si="39"/>
        <v>0</v>
      </c>
      <c r="AB61" s="51"/>
      <c r="AC61" s="100">
        <f t="shared" si="40"/>
        <v>0</v>
      </c>
      <c r="AD61" s="100">
        <f t="shared" si="37"/>
        <v>0</v>
      </c>
      <c r="AE61" s="100">
        <f t="shared" si="38"/>
        <v>0</v>
      </c>
      <c r="AF61" s="101">
        <f t="shared" si="34"/>
        <v>0</v>
      </c>
      <c r="AG61" s="102"/>
      <c r="AH61" s="73">
        <f t="shared" si="41"/>
        <v>14654.270000000002</v>
      </c>
      <c r="AI61" s="103">
        <f t="shared" si="44"/>
        <v>0</v>
      </c>
    </row>
    <row r="62" spans="1:35" s="176" customFormat="1" x14ac:dyDescent="0.2">
      <c r="A62" s="175"/>
      <c r="B62" s="171">
        <f>'[1]Trame vierge'!B62</f>
        <v>628100</v>
      </c>
      <c r="C62" s="91"/>
      <c r="D62" s="1"/>
      <c r="F62" s="3"/>
      <c r="G62" s="177">
        <v>2.7943052709989151E-3</v>
      </c>
      <c r="H62" s="178">
        <f t="shared" si="42"/>
        <v>1.5041344801552468E-2</v>
      </c>
      <c r="I62" s="60" t="e">
        <f t="shared" si="43"/>
        <v>#DIV/0!</v>
      </c>
      <c r="J62" s="93"/>
      <c r="K62" s="94">
        <f>+[1]FPREM!K62+'[1]LEMA prev'!K62+'[1]DEFF prev'!K62+'[1]Cygest prev'!K62+'[1]SV prev'!K62</f>
        <v>58092.41</v>
      </c>
      <c r="L62" s="179">
        <f t="shared" si="29"/>
        <v>1.7835650072551383E-2</v>
      </c>
      <c r="M62" s="61"/>
      <c r="N62" s="98">
        <f t="shared" si="36"/>
        <v>14523.102500000001</v>
      </c>
      <c r="O62" s="98">
        <f t="shared" si="36"/>
        <v>14523.102500000001</v>
      </c>
      <c r="P62" s="98">
        <f t="shared" si="36"/>
        <v>14523.102500000001</v>
      </c>
      <c r="Q62" s="99">
        <f t="shared" si="36"/>
        <v>14523.102500000001</v>
      </c>
      <c r="S62" s="94">
        <f>+[1]FPREM!S62+'[1]LEMA prev'!S62+'[1]DEFF prev'!S62+'[1]Cygest prev'!S62+'[1]SV prev'!S62</f>
        <v>0</v>
      </c>
      <c r="T62" s="179" t="e">
        <f t="shared" si="33"/>
        <v>#DIV/0!</v>
      </c>
      <c r="U62" s="61"/>
      <c r="V62" s="98">
        <f>[1]FPREM!V62+'[1]LEMA prev'!V62+'[1]DEFF prev'!V62+'[1]Cygest prev'!V62+'[1]SV prev'!V62</f>
        <v>0</v>
      </c>
      <c r="W62" s="98">
        <f>[1]FPREM!W62+'[1]LEMA prev'!W62+'[1]DEFF prev'!W62+'[1]Cygest prev'!W62+'[1]SV prev'!W62</f>
        <v>0</v>
      </c>
      <c r="X62" s="98">
        <f>[1]FPREM!X62+'[1]LEMA prev'!X62+'[1]DEFF prev'!X62+'[1]Cygest prev'!X62+'[1]SV prev'!X62</f>
        <v>0</v>
      </c>
      <c r="Y62" s="99">
        <f>[1]FPREM!Y62+'[1]LEMA prev'!Y62+'[1]DEFF prev'!Y62+'[1]Cygest prev'!Y62+'[1]SV prev'!Y62</f>
        <v>0</v>
      </c>
      <c r="AA62" s="73">
        <f t="shared" si="39"/>
        <v>0</v>
      </c>
      <c r="AB62" s="61"/>
      <c r="AC62" s="100">
        <f t="shared" si="40"/>
        <v>0</v>
      </c>
      <c r="AD62" s="100">
        <f t="shared" si="37"/>
        <v>0</v>
      </c>
      <c r="AE62" s="100">
        <f t="shared" si="38"/>
        <v>0</v>
      </c>
      <c r="AF62" s="101">
        <f t="shared" si="34"/>
        <v>0</v>
      </c>
      <c r="AG62" s="102"/>
      <c r="AH62" s="73">
        <f t="shared" si="41"/>
        <v>58092.41</v>
      </c>
      <c r="AI62" s="103">
        <f t="shared" si="44"/>
        <v>0</v>
      </c>
    </row>
    <row r="63" spans="1:35" s="176" customFormat="1" x14ac:dyDescent="0.2">
      <c r="A63" s="175"/>
      <c r="B63" s="171">
        <f>'[1]Trame vierge'!B63</f>
        <v>628400</v>
      </c>
      <c r="C63" s="91"/>
      <c r="D63" s="1"/>
      <c r="F63" s="3"/>
      <c r="G63" s="177"/>
      <c r="H63" s="178"/>
      <c r="I63" s="60"/>
      <c r="J63" s="93"/>
      <c r="K63" s="94">
        <f>+[1]FPREM!K63+'[1]LEMA prev'!K63+'[1]DEFF prev'!K63+'[1]Cygest prev'!K63+'[1]SV prev'!K63</f>
        <v>15000</v>
      </c>
      <c r="L63" s="179"/>
      <c r="M63" s="61"/>
      <c r="N63" s="98">
        <f t="shared" si="36"/>
        <v>3750</v>
      </c>
      <c r="O63" s="98">
        <f t="shared" si="36"/>
        <v>3750</v>
      </c>
      <c r="P63" s="98">
        <f t="shared" si="36"/>
        <v>3750</v>
      </c>
      <c r="Q63" s="99">
        <f t="shared" si="36"/>
        <v>3750</v>
      </c>
      <c r="S63" s="94">
        <f>+[1]FPREM!S63+'[1]LEMA prev'!S63+'[1]DEFF prev'!S63+'[1]Cygest prev'!S63+'[1]SV prev'!S63</f>
        <v>0</v>
      </c>
      <c r="T63" s="179"/>
      <c r="U63" s="61"/>
      <c r="V63" s="98">
        <f>[1]FPREM!V63+'[1]LEMA prev'!V63+'[1]DEFF prev'!V63+'[1]Cygest prev'!V63+'[1]SV prev'!V63</f>
        <v>0</v>
      </c>
      <c r="W63" s="98">
        <f>[1]FPREM!W63+'[1]LEMA prev'!W63+'[1]DEFF prev'!W63+'[1]Cygest prev'!W63+'[1]SV prev'!W63</f>
        <v>0</v>
      </c>
      <c r="X63" s="98">
        <f>[1]FPREM!X63+'[1]LEMA prev'!X63+'[1]DEFF prev'!X63+'[1]Cygest prev'!X63+'[1]SV prev'!X63</f>
        <v>0</v>
      </c>
      <c r="Y63" s="99">
        <f>[1]FPREM!Y63+'[1]LEMA prev'!Y63+'[1]DEFF prev'!Y63+'[1]Cygest prev'!Y63+'[1]SV prev'!Y63</f>
        <v>0</v>
      </c>
      <c r="AA63" s="73"/>
      <c r="AB63" s="61"/>
      <c r="AC63" s="100"/>
      <c r="AD63" s="100"/>
      <c r="AE63" s="100"/>
      <c r="AF63" s="101"/>
      <c r="AG63" s="102"/>
      <c r="AH63" s="73"/>
      <c r="AI63" s="103"/>
    </row>
    <row r="64" spans="1:35" x14ac:dyDescent="0.2">
      <c r="G64" s="92"/>
      <c r="H64" s="60"/>
      <c r="I64" s="60"/>
      <c r="J64" s="93"/>
      <c r="K64" s="151"/>
      <c r="L64" s="95"/>
      <c r="M64" s="132"/>
      <c r="N64" s="98"/>
      <c r="O64" s="98"/>
      <c r="P64" s="98"/>
      <c r="Q64" s="99"/>
      <c r="S64" s="151"/>
      <c r="T64" s="95"/>
      <c r="U64" s="132"/>
      <c r="V64" s="98"/>
      <c r="W64" s="98"/>
      <c r="X64" s="98"/>
      <c r="Y64" s="99"/>
      <c r="AA64" s="101"/>
      <c r="AB64" s="132"/>
      <c r="AC64" s="100"/>
      <c r="AD64" s="100"/>
      <c r="AE64" s="100"/>
      <c r="AF64" s="101"/>
      <c r="AG64" s="102"/>
      <c r="AH64" s="101"/>
      <c r="AI64" s="80"/>
    </row>
    <row r="65" spans="1:156" s="2" customFormat="1" x14ac:dyDescent="0.2">
      <c r="B65" s="164" t="str">
        <f>'[1]Trame vierge'!B65</f>
        <v xml:space="preserve">Impôts, taxes et versement assimilés </v>
      </c>
      <c r="C65" s="164"/>
      <c r="D65" s="164"/>
      <c r="F65" s="81">
        <f>+K65-[1]FPREM!K65-'[1]LEMA prev'!K65-'[1]DEFF prev'!K65-'[1]Cygest prev'!K65-'[1]SV prev'!K65</f>
        <v>0</v>
      </c>
      <c r="G65" s="82">
        <f>+SUM(G66:G66)</f>
        <v>1.2049003686272345E-2</v>
      </c>
      <c r="H65" s="157">
        <f>SUM(H66)</f>
        <v>2.8676619981932994E-3</v>
      </c>
      <c r="I65" s="157" t="e">
        <f>SUM(I66)</f>
        <v>#DIV/0!</v>
      </c>
      <c r="J65" s="61"/>
      <c r="K65" s="84">
        <f>+SUM(K66:K66)</f>
        <v>48585</v>
      </c>
      <c r="L65" s="85">
        <f>K65/$K$28</f>
        <v>1.4916665684465645E-2</v>
      </c>
      <c r="M65" s="51"/>
      <c r="N65" s="152">
        <f t="shared" ref="N65:Q65" si="45">+SUM(N66:N66)</f>
        <v>12146.25</v>
      </c>
      <c r="O65" s="152">
        <f t="shared" si="45"/>
        <v>12146.25</v>
      </c>
      <c r="P65" s="152">
        <f t="shared" si="45"/>
        <v>12146.25</v>
      </c>
      <c r="Q65" s="153">
        <f t="shared" si="45"/>
        <v>12146.25</v>
      </c>
      <c r="S65" s="84">
        <f>+SUM(S66:S66)</f>
        <v>0</v>
      </c>
      <c r="T65" s="85" t="e">
        <f>S65/$S$28</f>
        <v>#DIV/0!</v>
      </c>
      <c r="U65" s="51"/>
      <c r="V65" s="152">
        <f>+SUM(V66:V66)</f>
        <v>0</v>
      </c>
      <c r="W65" s="152">
        <f>+SUM(W66:W66)</f>
        <v>0</v>
      </c>
      <c r="X65" s="152">
        <f>+SUM(X66:X66)</f>
        <v>0</v>
      </c>
      <c r="Y65" s="153">
        <f>+SUM(Y66:Y66)</f>
        <v>0</v>
      </c>
      <c r="AA65" s="66">
        <f>SUM(AA66)</f>
        <v>0</v>
      </c>
      <c r="AB65" s="51"/>
      <c r="AC65" s="136">
        <f>+SUM(AC66:AC66)</f>
        <v>0</v>
      </c>
      <c r="AD65" s="136">
        <f>+SUM(AD66:AD66)</f>
        <v>0</v>
      </c>
      <c r="AE65" s="136">
        <f>+SUM(AE66:AE66)</f>
        <v>0</v>
      </c>
      <c r="AF65" s="137">
        <f>+SUM(AF66:AF66)</f>
        <v>0</v>
      </c>
      <c r="AG65" s="87"/>
      <c r="AH65" s="73">
        <f>SUM(AH66)</f>
        <v>48585</v>
      </c>
      <c r="AI65" s="103">
        <f>IF(K65=0,100%,(AH65-K65)/K65)</f>
        <v>0</v>
      </c>
    </row>
    <row r="66" spans="1:156" x14ac:dyDescent="0.2">
      <c r="A66" s="89"/>
      <c r="B66" s="171">
        <f>'[1]Trame vierge'!B66</f>
        <v>630000</v>
      </c>
      <c r="C66" s="91"/>
      <c r="G66" s="92">
        <v>1.2049003686272345E-2</v>
      </c>
      <c r="H66" s="60">
        <f>ABS(L66-G66)</f>
        <v>2.8676619981932994E-3</v>
      </c>
      <c r="I66" s="60" t="e">
        <f>ABS(T66-G66)</f>
        <v>#DIV/0!</v>
      </c>
      <c r="J66" s="93">
        <v>6.7999999999999996E-3</v>
      </c>
      <c r="K66" s="94">
        <f>+[1]FPREM!K66+'[1]LEMA prev'!K66+'[1]DEFF prev'!K66+'[1]Cygest prev'!K66+'[1]SV prev'!K66</f>
        <v>48585</v>
      </c>
      <c r="L66" s="95">
        <f>K66/$K$28</f>
        <v>1.4916665684465645E-2</v>
      </c>
      <c r="M66" s="132"/>
      <c r="N66" s="98">
        <f>$K66/4</f>
        <v>12146.25</v>
      </c>
      <c r="O66" s="98">
        <f t="shared" ref="O66:Q66" si="46">$K66/4</f>
        <v>12146.25</v>
      </c>
      <c r="P66" s="98">
        <f t="shared" si="46"/>
        <v>12146.25</v>
      </c>
      <c r="Q66" s="99">
        <f t="shared" si="46"/>
        <v>12146.25</v>
      </c>
      <c r="S66" s="94">
        <f>SUM(V66:Y66)</f>
        <v>0</v>
      </c>
      <c r="T66" s="95" t="e">
        <f>S66/$S$28</f>
        <v>#DIV/0!</v>
      </c>
      <c r="U66" s="132"/>
      <c r="V66" s="98">
        <f>[1]FPREM!V66+'[1]LEMA prev'!V66+'[1]DEFF prev'!V66+'[1]Cygest prev'!V66+'[1]SV prev'!V66</f>
        <v>0</v>
      </c>
      <c r="W66" s="98">
        <f>[1]FPREM!W66+'[1]LEMA prev'!W66+'[1]DEFF prev'!W66+'[1]Cygest prev'!W66+'[1]SV prev'!W66</f>
        <v>0</v>
      </c>
      <c r="X66" s="98">
        <f>[1]FPREM!X66+'[1]LEMA prev'!X66+'[1]DEFF prev'!X66+'[1]Cygest prev'!X66+'[1]SV prev'!X66</f>
        <v>0</v>
      </c>
      <c r="Y66" s="99">
        <f>[1]FPREM!Y66+'[1]LEMA prev'!Y66+'[1]DEFF prev'!Y66+'[1]Cygest prev'!Y66+'[1]SV prev'!Y66</f>
        <v>0</v>
      </c>
      <c r="AA66" s="73">
        <f t="shared" ref="AA66" si="47">SUM(AC66:AF66)</f>
        <v>0</v>
      </c>
      <c r="AB66" s="132"/>
      <c r="AC66" s="100">
        <f>IF($V$7="x",V66-N66,0)</f>
        <v>0</v>
      </c>
      <c r="AD66" s="100">
        <f t="shared" ref="AD66" si="48">IF($W$7="x",W66-O66,0)</f>
        <v>0</v>
      </c>
      <c r="AE66" s="100">
        <f t="shared" ref="AE66" si="49">IF($X$7="x",X66-P66,0)</f>
        <v>0</v>
      </c>
      <c r="AF66" s="101">
        <f t="shared" ref="AF66" si="50">IF($Y$7="x",Y66-Q66,0)</f>
        <v>0</v>
      </c>
      <c r="AG66" s="102"/>
      <c r="AH66" s="73">
        <f>IF(ISBLANK($V$7),(N66+O66+P66+Q66),IF(ISBLANK($W$7),(V66+O66+P66+Q66),IF(ISBLANK($X$7),(V66+W66+P66+Q66),IF(ISBLANK($Y$7),(V66+W66+X66+Q66),(V66+W66+X66+Y66)))))</f>
        <v>48585</v>
      </c>
      <c r="AI66" s="103">
        <f>IF(K66=0,100%,(AH66-K66)/K66)</f>
        <v>0</v>
      </c>
    </row>
    <row r="67" spans="1:156" x14ac:dyDescent="0.2">
      <c r="G67" s="92"/>
      <c r="H67" s="60"/>
      <c r="I67" s="60"/>
      <c r="J67" s="93"/>
      <c r="K67" s="151"/>
      <c r="L67" s="95"/>
      <c r="M67" s="132"/>
      <c r="N67" s="98"/>
      <c r="O67" s="98"/>
      <c r="P67" s="98"/>
      <c r="Q67" s="99"/>
      <c r="S67" s="151"/>
      <c r="T67" s="95"/>
      <c r="U67" s="132"/>
      <c r="V67" s="98"/>
      <c r="W67" s="98"/>
      <c r="X67" s="98"/>
      <c r="Y67" s="99"/>
      <c r="AA67" s="101"/>
      <c r="AB67" s="132"/>
      <c r="AC67" s="100"/>
      <c r="AD67" s="100"/>
      <c r="AE67" s="100"/>
      <c r="AF67" s="101"/>
      <c r="AG67" s="102"/>
      <c r="AH67" s="101"/>
      <c r="AI67" s="103"/>
    </row>
    <row r="68" spans="1:156" s="2" customFormat="1" x14ac:dyDescent="0.2">
      <c r="B68" s="164" t="str">
        <f>'[1]Trame vierge'!B68</f>
        <v>Salaires et traitements</v>
      </c>
      <c r="C68" s="164"/>
      <c r="D68" s="1"/>
      <c r="F68" s="81">
        <f>+K68-[1]FPREM!K68-'[1]LEMA prev'!K68-'[1]DEFF prev'!K68-'[1]Cygest prev'!K68-'[1]SV prev'!K68</f>
        <v>0</v>
      </c>
      <c r="G68" s="82">
        <f>+SUM(G69:G70)</f>
        <v>0.45391678461702234</v>
      </c>
      <c r="H68" s="157">
        <f>SUM(H69:H70)</f>
        <v>0.15247556168217521</v>
      </c>
      <c r="I68" s="157" t="e">
        <f>SUM(I69:I70)</f>
        <v>#DIV/0!</v>
      </c>
      <c r="J68" s="61"/>
      <c r="K68" s="84">
        <f>+SUM(K69:K71)</f>
        <v>1471222.4300000002</v>
      </c>
      <c r="L68" s="85">
        <f>K68/$K$28</f>
        <v>0.45169770784804286</v>
      </c>
      <c r="M68" s="51"/>
      <c r="N68" s="152">
        <f>+SUM(N69:N71)</f>
        <v>367805.60750000004</v>
      </c>
      <c r="O68" s="152">
        <f>+SUM(O69:O71)</f>
        <v>367805.60750000004</v>
      </c>
      <c r="P68" s="152">
        <f>+SUM(P69:P71)</f>
        <v>367805.60750000004</v>
      </c>
      <c r="Q68" s="153">
        <f>+SUM(Q69:Q71)</f>
        <v>367805.60750000004</v>
      </c>
      <c r="S68" s="84">
        <f>+SUM(S69:S69)</f>
        <v>0</v>
      </c>
      <c r="T68" s="85" t="e">
        <f>S68/$S$28</f>
        <v>#DIV/0!</v>
      </c>
      <c r="U68" s="51"/>
      <c r="V68" s="152">
        <f>+SUM(V69:V70)</f>
        <v>0</v>
      </c>
      <c r="W68" s="152">
        <f>+SUM(W69:W70)</f>
        <v>0</v>
      </c>
      <c r="X68" s="152">
        <f>+SUM(X69:X70)</f>
        <v>0</v>
      </c>
      <c r="Y68" s="153">
        <f>+SUM(Y69:Y70)</f>
        <v>0</v>
      </c>
      <c r="AA68" s="66">
        <f>SUM(AA69:AA70)</f>
        <v>0</v>
      </c>
      <c r="AB68" s="180"/>
      <c r="AC68" s="136">
        <f>+SUM(AC69:AC70)</f>
        <v>0</v>
      </c>
      <c r="AD68" s="136">
        <f>+SUM(AD69:AD70)</f>
        <v>0</v>
      </c>
      <c r="AE68" s="136">
        <f>+SUM(AE69:AE70)</f>
        <v>0</v>
      </c>
      <c r="AF68" s="137">
        <f>+SUM(AF69:AF70)</f>
        <v>0</v>
      </c>
      <c r="AG68" s="87"/>
      <c r="AH68" s="73">
        <f>SUM(AH69:AH70)</f>
        <v>1471222.4300000002</v>
      </c>
      <c r="AI68" s="103">
        <f>IF(K68=0,100%,(AH68-K68)/K68)</f>
        <v>0</v>
      </c>
      <c r="ET68" s="181" t="s">
        <v>27</v>
      </c>
      <c r="EU68" s="181"/>
      <c r="EV68" s="182" t="s">
        <v>28</v>
      </c>
      <c r="EW68" s="182" t="s">
        <v>29</v>
      </c>
      <c r="EX68" s="182" t="s">
        <v>30</v>
      </c>
      <c r="EY68" s="182" t="s">
        <v>31</v>
      </c>
      <c r="EZ68" s="182" t="s">
        <v>32</v>
      </c>
    </row>
    <row r="69" spans="1:156" x14ac:dyDescent="0.2">
      <c r="A69" s="89"/>
      <c r="B69" s="171">
        <f>'[1]Trame vierge'!B69</f>
        <v>641000</v>
      </c>
      <c r="C69" s="91"/>
      <c r="G69" s="92">
        <v>0.37656946539144498</v>
      </c>
      <c r="H69" s="60">
        <f>ABS(L69-G69)</f>
        <v>7.5128242456597882E-2</v>
      </c>
      <c r="I69" s="60" t="e">
        <f>ABS(T69-G69)</f>
        <v>#DIV/0!</v>
      </c>
      <c r="J69" s="93"/>
      <c r="K69" s="94">
        <f>+[1]FPREM!K69+'[1]LEMA prev'!K69+'[1]DEFF prev'!K69+'[1]Cygest prev'!K69+'[1]SV prev'!K69</f>
        <v>1471222.4300000002</v>
      </c>
      <c r="L69" s="95">
        <f>K69/$K$28</f>
        <v>0.45169770784804286</v>
      </c>
      <c r="M69" s="132"/>
      <c r="N69" s="98">
        <f>$K69/4</f>
        <v>367805.60750000004</v>
      </c>
      <c r="O69" s="98">
        <f t="shared" ref="O69:Q70" si="51">$K69/4</f>
        <v>367805.60750000004</v>
      </c>
      <c r="P69" s="98">
        <f t="shared" si="51"/>
        <v>367805.60750000004</v>
      </c>
      <c r="Q69" s="99">
        <f t="shared" si="51"/>
        <v>367805.60750000004</v>
      </c>
      <c r="S69" s="94">
        <f>SUM(V69:Y69)</f>
        <v>0</v>
      </c>
      <c r="T69" s="95" t="e">
        <f>S69/$S$28</f>
        <v>#DIV/0!</v>
      </c>
      <c r="U69" s="132"/>
      <c r="V69" s="98">
        <f>[1]FPREM!V69+'[1]LEMA prev'!V69+'[1]DEFF prev'!V69+'[1]Cygest prev'!V69+'[1]SV prev'!V69</f>
        <v>0</v>
      </c>
      <c r="W69" s="98">
        <f>[1]FPREM!W69+'[1]LEMA prev'!W69+'[1]DEFF prev'!W69+'[1]Cygest prev'!W69+'[1]SV prev'!W69</f>
        <v>0</v>
      </c>
      <c r="X69" s="98">
        <f>[1]FPREM!X69+'[1]LEMA prev'!X69+'[1]DEFF prev'!X69+'[1]Cygest prev'!X69+'[1]SV prev'!X69</f>
        <v>0</v>
      </c>
      <c r="Y69" s="99">
        <f>[1]FPREM!Y69+'[1]LEMA prev'!Y69+'[1]DEFF prev'!Y69+'[1]Cygest prev'!Y69+'[1]SV prev'!Y69</f>
        <v>0</v>
      </c>
      <c r="AA69" s="73">
        <f t="shared" ref="AA69:AA70" si="52">SUM(AC69:AF69)</f>
        <v>0</v>
      </c>
      <c r="AB69" s="132"/>
      <c r="AC69" s="100">
        <f t="shared" ref="AC69:AC70" si="53">IF($V$7="x",V69-N69,0)</f>
        <v>0</v>
      </c>
      <c r="AD69" s="100">
        <f t="shared" ref="AD69:AD70" si="54">IF($W$7="x",W69-O69,0)</f>
        <v>0</v>
      </c>
      <c r="AE69" s="100">
        <f t="shared" ref="AE69:AE70" si="55">IF($X$7="x",X69-P69,0)</f>
        <v>0</v>
      </c>
      <c r="AF69" s="101">
        <f t="shared" ref="AF69:AF70" si="56">IF($Y$7="x",Y69-Q69,0)</f>
        <v>0</v>
      </c>
      <c r="AG69" s="102"/>
      <c r="AH69" s="73">
        <f>IF(ISBLANK($V$7),(N69+O69+P69+Q69),IF(ISBLANK($W$7),(V69+O69+P69+Q69),IF(ISBLANK($X$7),(V69+W69+P69+Q69),IF(ISBLANK($Y$7),(V69+W69+X69+Q69),(V69+W69+X69+Y69)))))</f>
        <v>1471222.4300000002</v>
      </c>
      <c r="AI69" s="103">
        <f>IF(K69=0,100%,(AH69-K69)/K69)</f>
        <v>0</v>
      </c>
      <c r="ET69" s="176"/>
      <c r="EU69" s="176"/>
      <c r="EV69" s="183"/>
      <c r="EW69" s="183"/>
      <c r="EX69" s="183"/>
      <c r="EY69" s="183"/>
      <c r="EZ69" s="183">
        <f>SUM(EV69:EY69)</f>
        <v>0</v>
      </c>
    </row>
    <row r="70" spans="1:156" x14ac:dyDescent="0.2">
      <c r="A70" s="89"/>
      <c r="B70" s="171">
        <f>'[1]Trame vierge'!B70</f>
        <v>644000</v>
      </c>
      <c r="C70" s="91"/>
      <c r="G70" s="92">
        <v>7.7347319225577332E-2</v>
      </c>
      <c r="H70" s="60">
        <f t="shared" ref="H70" si="57">ABS(L70-G70)</f>
        <v>7.7347319225577332E-2</v>
      </c>
      <c r="I70" s="60" t="e">
        <f>ABS(T70-G70)</f>
        <v>#DIV/0!</v>
      </c>
      <c r="J70" s="93"/>
      <c r="K70" s="94">
        <f>+[1]FPREM!K70+'[1]LEMA prev'!K70+'[1]DEFF prev'!K70+'[1]Cygest prev'!K70+'[1]SV prev'!K70</f>
        <v>0</v>
      </c>
      <c r="L70" s="95">
        <f>K70/$K$28</f>
        <v>0</v>
      </c>
      <c r="M70" s="132"/>
      <c r="N70" s="98">
        <f t="shared" ref="N70" si="58">$K70/4</f>
        <v>0</v>
      </c>
      <c r="O70" s="98">
        <f t="shared" si="51"/>
        <v>0</v>
      </c>
      <c r="P70" s="98">
        <f t="shared" si="51"/>
        <v>0</v>
      </c>
      <c r="Q70" s="99">
        <f t="shared" si="51"/>
        <v>0</v>
      </c>
      <c r="S70" s="94">
        <f>SUM(V70:Y70)</f>
        <v>0</v>
      </c>
      <c r="T70" s="95" t="e">
        <f>S70/$S$28</f>
        <v>#DIV/0!</v>
      </c>
      <c r="U70" s="132"/>
      <c r="V70" s="98">
        <f>[1]FPREM!V70+'[1]LEMA prev'!V70+'[1]DEFF prev'!V70+'[1]Cygest prev'!V70+'[1]SV prev'!V70</f>
        <v>0</v>
      </c>
      <c r="W70" s="98">
        <f>[1]FPREM!W70+'[1]LEMA prev'!W70+'[1]DEFF prev'!W70+'[1]Cygest prev'!W70+'[1]SV prev'!W70</f>
        <v>0</v>
      </c>
      <c r="X70" s="98">
        <f>[1]FPREM!X70+'[1]LEMA prev'!X70+'[1]DEFF prev'!X70+'[1]Cygest prev'!X70+'[1]SV prev'!X70</f>
        <v>0</v>
      </c>
      <c r="Y70" s="99">
        <f>[1]FPREM!Y70+'[1]LEMA prev'!Y70+'[1]DEFF prev'!Y70+'[1]Cygest prev'!Y70+'[1]SV prev'!Y70</f>
        <v>0</v>
      </c>
      <c r="AA70" s="73">
        <f t="shared" si="52"/>
        <v>0</v>
      </c>
      <c r="AB70" s="132"/>
      <c r="AC70" s="100">
        <f t="shared" si="53"/>
        <v>0</v>
      </c>
      <c r="AD70" s="100">
        <f t="shared" si="54"/>
        <v>0</v>
      </c>
      <c r="AE70" s="100">
        <f t="shared" si="55"/>
        <v>0</v>
      </c>
      <c r="AF70" s="101">
        <f t="shared" si="56"/>
        <v>0</v>
      </c>
      <c r="AG70" s="102"/>
      <c r="AH70" s="73">
        <f>IF(ISBLANK($V$7),(N70+O70+P70+Q70),IF(ISBLANK($W$7),(V70+O70+P70+Q70),IF(ISBLANK($X$7),(V70+W70+P70+Q70),IF(ISBLANK($Y$7),(V70+W70+X70+Q70),(V70+W70+X70+Y70)))))</f>
        <v>0</v>
      </c>
      <c r="AI70" s="103">
        <f>IF(K70=0,100%,(AH70-K70)/K70)</f>
        <v>1</v>
      </c>
    </row>
    <row r="71" spans="1:156" x14ac:dyDescent="0.2">
      <c r="A71" s="2"/>
      <c r="G71" s="92"/>
      <c r="H71" s="60"/>
      <c r="I71" s="60"/>
      <c r="J71" s="93"/>
      <c r="K71" s="151"/>
      <c r="L71" s="95"/>
      <c r="M71" s="51"/>
      <c r="N71" s="98"/>
      <c r="O71" s="98"/>
      <c r="P71" s="98"/>
      <c r="Q71" s="99"/>
      <c r="S71" s="151"/>
      <c r="T71" s="95"/>
      <c r="U71" s="51"/>
      <c r="V71" s="98"/>
      <c r="W71" s="98"/>
      <c r="X71" s="98"/>
      <c r="Y71" s="99"/>
      <c r="AA71" s="184"/>
      <c r="AB71" s="51"/>
      <c r="AC71" s="100"/>
      <c r="AD71" s="100"/>
      <c r="AE71" s="100"/>
      <c r="AF71" s="101"/>
      <c r="AG71" s="102"/>
      <c r="AH71" s="99"/>
      <c r="AI71" s="80"/>
    </row>
    <row r="72" spans="1:156" x14ac:dyDescent="0.2">
      <c r="A72" s="2"/>
      <c r="B72" s="164" t="str">
        <f>'[1]Trame vierge'!B72</f>
        <v xml:space="preserve">Charges sociales </v>
      </c>
      <c r="E72" s="185">
        <f>K72/K68-40%</f>
        <v>0</v>
      </c>
      <c r="F72" s="81">
        <f>+K72-[1]FPREM!K72-'[1]LEMA prev'!K72-'[1]DEFF prev'!K72-'[1]Cygest prev'!K72-'[1]SV prev'!K72</f>
        <v>0</v>
      </c>
      <c r="G72" s="82">
        <f>+SUM(G73:G74)</f>
        <v>0.13953788159718544</v>
      </c>
      <c r="H72" s="157">
        <f>SUM(H73:H74)</f>
        <v>4.1141201542031686E-2</v>
      </c>
      <c r="I72" s="157" t="e">
        <f>SUM(I73:I74)</f>
        <v>#DIV/0!</v>
      </c>
      <c r="J72" s="93"/>
      <c r="K72" s="84">
        <f>+SUM(K73:K75)</f>
        <v>588488.97200000007</v>
      </c>
      <c r="L72" s="95">
        <f>K72/$K$28</f>
        <v>0.18067908313921713</v>
      </c>
      <c r="M72" s="51"/>
      <c r="N72" s="152">
        <f t="shared" ref="N72:Q72" si="59">+SUM(N73:N75)</f>
        <v>147122.24300000002</v>
      </c>
      <c r="O72" s="152">
        <f t="shared" si="59"/>
        <v>147122.24300000002</v>
      </c>
      <c r="P72" s="152">
        <f t="shared" si="59"/>
        <v>147122.24300000002</v>
      </c>
      <c r="Q72" s="153">
        <f t="shared" si="59"/>
        <v>147122.24300000002</v>
      </c>
      <c r="S72" s="84">
        <f>+SUM(S73:S73)</f>
        <v>0</v>
      </c>
      <c r="T72" s="95" t="e">
        <f>S72/$S$28</f>
        <v>#DIV/0!</v>
      </c>
      <c r="U72" s="51"/>
      <c r="V72" s="152">
        <f>+SUM(V73:V75)</f>
        <v>0</v>
      </c>
      <c r="W72" s="152">
        <f t="shared" ref="W72:Y72" si="60">+SUM(W73:W75)</f>
        <v>0</v>
      </c>
      <c r="X72" s="152">
        <f t="shared" si="60"/>
        <v>0</v>
      </c>
      <c r="Y72" s="153">
        <f t="shared" si="60"/>
        <v>0</v>
      </c>
      <c r="AA72" s="66">
        <f>SUM(AA73:AA74)</f>
        <v>0</v>
      </c>
      <c r="AB72" s="51"/>
      <c r="AC72" s="136">
        <f>+SUM(AC73:AC75)</f>
        <v>0</v>
      </c>
      <c r="AD72" s="136">
        <f>+SUM(AD73:AD75)</f>
        <v>0</v>
      </c>
      <c r="AE72" s="136">
        <f>+SUM(AE73:AE75)</f>
        <v>0</v>
      </c>
      <c r="AF72" s="137">
        <f>+SUM(AF73:AF75)</f>
        <v>0</v>
      </c>
      <c r="AG72" s="87"/>
      <c r="AH72" s="73">
        <f>SUM(AH73:AH74)</f>
        <v>588488.97200000007</v>
      </c>
      <c r="AI72" s="103">
        <f>IF(K72=0,100%,(AH72-K72)/K72)</f>
        <v>0</v>
      </c>
    </row>
    <row r="73" spans="1:156" x14ac:dyDescent="0.2">
      <c r="A73" s="89"/>
      <c r="B73" s="171">
        <f>'[1]Trame vierge'!B73</f>
        <v>645000</v>
      </c>
      <c r="C73" s="91"/>
      <c r="G73" s="92">
        <v>0.13953788159718544</v>
      </c>
      <c r="H73" s="60">
        <f>ABS(L73-G73)</f>
        <v>4.1141201542031686E-2</v>
      </c>
      <c r="I73" s="60" t="e">
        <f>ABS(T73-G73)</f>
        <v>#DIV/0!</v>
      </c>
      <c r="J73" s="93"/>
      <c r="K73" s="94">
        <f>+[1]FPREM!K73+'[1]LEMA prev'!K73+'[1]DEFF prev'!K73+'[1]Cygest prev'!K73+'[1]SV prev'!K73</f>
        <v>588488.97200000007</v>
      </c>
      <c r="L73" s="95">
        <f>K73/$K$28</f>
        <v>0.18067908313921713</v>
      </c>
      <c r="M73" s="132"/>
      <c r="N73" s="98">
        <f>$K73/4</f>
        <v>147122.24300000002</v>
      </c>
      <c r="O73" s="98">
        <f t="shared" ref="O73:Q74" si="61">$K73/4</f>
        <v>147122.24300000002</v>
      </c>
      <c r="P73" s="98">
        <f t="shared" si="61"/>
        <v>147122.24300000002</v>
      </c>
      <c r="Q73" s="99">
        <f t="shared" si="61"/>
        <v>147122.24300000002</v>
      </c>
      <c r="S73" s="94">
        <f>SUM(V73:Y73)</f>
        <v>0</v>
      </c>
      <c r="T73" s="95" t="e">
        <f>S73/$S$28</f>
        <v>#DIV/0!</v>
      </c>
      <c r="U73" s="132"/>
      <c r="V73" s="98">
        <f>[1]FPREM!V73+'[1]LEMA prev'!V73+'[1]DEFF prev'!V73+'[1]Cygest prev'!V73+'[1]SV prev'!V73</f>
        <v>0</v>
      </c>
      <c r="W73" s="98">
        <f>[1]FPREM!W73+'[1]LEMA prev'!W73+'[1]DEFF prev'!W73+'[1]Cygest prev'!W73+'[1]SV prev'!W73</f>
        <v>0</v>
      </c>
      <c r="X73" s="98">
        <f>[1]FPREM!X73+'[1]LEMA prev'!X73+'[1]DEFF prev'!X73+'[1]Cygest prev'!X73+'[1]SV prev'!X73</f>
        <v>0</v>
      </c>
      <c r="Y73" s="99">
        <f>[1]FPREM!Y73+'[1]LEMA prev'!Y73+'[1]DEFF prev'!Y73+'[1]Cygest prev'!Y73+'[1]SV prev'!Y73</f>
        <v>0</v>
      </c>
      <c r="AA73" s="73">
        <f t="shared" ref="AA73" si="62">SUM(AC73:AF73)</f>
        <v>0</v>
      </c>
      <c r="AB73" s="132"/>
      <c r="AC73" s="100">
        <f t="shared" ref="AC73:AC74" si="63">IF($V$7="x",V73-N73,0)</f>
        <v>0</v>
      </c>
      <c r="AD73" s="100">
        <f t="shared" ref="AD73:AD74" si="64">IF($W$7="x",W73-O73,0)</f>
        <v>0</v>
      </c>
      <c r="AE73" s="100">
        <f t="shared" ref="AE73:AE74" si="65">IF($X$7="x",X73-P73,0)</f>
        <v>0</v>
      </c>
      <c r="AF73" s="101">
        <f t="shared" ref="AF73:AF74" si="66">IF($Y$7="x",Y73-Q73,0)</f>
        <v>0</v>
      </c>
      <c r="AG73" s="102"/>
      <c r="AH73" s="73">
        <f>IF(ISBLANK($V$7),(N73+O73+P73+Q73),IF(ISBLANK($W$7),(V73+O73+P73+Q73),IF(ISBLANK($X$7),(V73+W73+P73+Q73),IF(ISBLANK($Y$7),(V73+W73+X73+Q73),(V73+W73+X73+Y73)))))</f>
        <v>588488.97200000007</v>
      </c>
      <c r="AI73" s="103">
        <f>IF(K73=0,100%,(AH73-K73)/K73)</f>
        <v>0</v>
      </c>
    </row>
    <row r="74" spans="1:156" x14ac:dyDescent="0.2">
      <c r="A74" s="89"/>
      <c r="B74" s="171">
        <f>'[1]Trame vierge'!B74</f>
        <v>645001</v>
      </c>
      <c r="C74" s="91"/>
      <c r="G74" s="92">
        <v>0</v>
      </c>
      <c r="H74" s="60">
        <f>ABS(L74-G74)</f>
        <v>0</v>
      </c>
      <c r="I74" s="60" t="e">
        <f t="shared" ref="I74" si="67">ABS(T74-G74)</f>
        <v>#DIV/0!</v>
      </c>
      <c r="J74" s="93"/>
      <c r="K74" s="94">
        <f>+[1]FPREM!K74+'[1]LEMA prev'!K74+'[1]DEFF prev'!K74+'[1]Cygest prev'!K74+'[1]SV prev'!K74</f>
        <v>0</v>
      </c>
      <c r="L74" s="95">
        <f>K74/$K$28</f>
        <v>0</v>
      </c>
      <c r="M74" s="132"/>
      <c r="N74" s="98">
        <f>$K74/4</f>
        <v>0</v>
      </c>
      <c r="O74" s="98">
        <f t="shared" si="61"/>
        <v>0</v>
      </c>
      <c r="P74" s="98">
        <f t="shared" si="61"/>
        <v>0</v>
      </c>
      <c r="Q74" s="99">
        <f t="shared" si="61"/>
        <v>0</v>
      </c>
      <c r="S74" s="94">
        <f>SUM(V74:Y74)</f>
        <v>0</v>
      </c>
      <c r="T74" s="95" t="e">
        <f>S74/$S$28</f>
        <v>#DIV/0!</v>
      </c>
      <c r="U74" s="132"/>
      <c r="V74" s="98">
        <f>[1]FPREM!V74+'[1]LEMA prev'!V74+'[1]DEFF prev'!V74+'[1]Cygest prev'!V74+'[1]SV prev'!V74</f>
        <v>0</v>
      </c>
      <c r="W74" s="98">
        <f>[1]FPREM!W74+'[1]LEMA prev'!W74+'[1]DEFF prev'!W74+'[1]Cygest prev'!W74+'[1]SV prev'!W74</f>
        <v>0</v>
      </c>
      <c r="X74" s="98">
        <f>[1]FPREM!X74+'[1]LEMA prev'!X74+'[1]DEFF prev'!X74+'[1]Cygest prev'!X74+'[1]SV prev'!X74</f>
        <v>0</v>
      </c>
      <c r="Y74" s="99">
        <f>[1]FPREM!Y74+'[1]LEMA prev'!Y74+'[1]DEFF prev'!Y74+'[1]Cygest prev'!Y74+'[1]SV prev'!Y74</f>
        <v>0</v>
      </c>
      <c r="AA74" s="66">
        <f>SUM(AA75:AA80)</f>
        <v>0</v>
      </c>
      <c r="AB74" s="132"/>
      <c r="AC74" s="100">
        <f t="shared" si="63"/>
        <v>0</v>
      </c>
      <c r="AD74" s="100">
        <f t="shared" si="64"/>
        <v>0</v>
      </c>
      <c r="AE74" s="100">
        <f t="shared" si="65"/>
        <v>0</v>
      </c>
      <c r="AF74" s="101">
        <f t="shared" si="66"/>
        <v>0</v>
      </c>
      <c r="AG74" s="102"/>
      <c r="AH74" s="73">
        <f>IF(ISBLANK($V$7),(N74+O74+P74+Q74),IF(ISBLANK($W$7),(V74+O74+P74+Q74),IF(ISBLANK($X$7),(V74+W74+P74+Q74),IF(ISBLANK($Y$7),(V74+W74+X74+Q74),(V74+W74+X74+Y74)))))</f>
        <v>0</v>
      </c>
      <c r="AI74" s="80"/>
    </row>
    <row r="75" spans="1:156" x14ac:dyDescent="0.2">
      <c r="D75" s="1" t="str">
        <f t="shared" ref="D75:D79" si="68">LOWER(C75)</f>
        <v/>
      </c>
      <c r="G75" s="92"/>
      <c r="H75" s="60"/>
      <c r="I75" s="60"/>
      <c r="J75" s="93"/>
      <c r="K75" s="151"/>
      <c r="L75" s="95"/>
      <c r="M75" s="132"/>
      <c r="N75" s="98"/>
      <c r="O75" s="98"/>
      <c r="P75" s="98"/>
      <c r="Q75" s="99"/>
      <c r="S75" s="151"/>
      <c r="T75" s="95"/>
      <c r="U75" s="132"/>
      <c r="V75" s="98"/>
      <c r="W75" s="98"/>
      <c r="X75" s="98"/>
      <c r="Y75" s="99"/>
      <c r="AA75" s="184"/>
      <c r="AB75" s="132"/>
      <c r="AC75" s="100"/>
      <c r="AD75" s="100"/>
      <c r="AE75" s="100"/>
      <c r="AF75" s="101"/>
      <c r="AG75" s="102"/>
      <c r="AH75" s="99"/>
      <c r="AI75" s="80"/>
    </row>
    <row r="76" spans="1:156" x14ac:dyDescent="0.2">
      <c r="B76" s="186" t="s">
        <v>33</v>
      </c>
      <c r="G76" s="92"/>
      <c r="H76" s="60"/>
      <c r="I76" s="60"/>
      <c r="J76" s="93"/>
      <c r="K76" s="151">
        <f>SUM(K77)</f>
        <v>36909.800000000003</v>
      </c>
      <c r="L76" s="95"/>
      <c r="M76" s="132"/>
      <c r="N76" s="152">
        <f t="shared" ref="N76:Q76" si="69">+SUM(N77:N79)</f>
        <v>9227.4500000000007</v>
      </c>
      <c r="O76" s="152">
        <f t="shared" si="69"/>
        <v>9227.4500000000007</v>
      </c>
      <c r="P76" s="152">
        <f t="shared" si="69"/>
        <v>9227.4500000000007</v>
      </c>
      <c r="Q76" s="153">
        <f t="shared" si="69"/>
        <v>9227.4500000000007</v>
      </c>
      <c r="S76" s="151"/>
      <c r="T76" s="95"/>
      <c r="U76" s="132"/>
      <c r="V76" s="98"/>
      <c r="W76" s="98"/>
      <c r="X76" s="98"/>
      <c r="Y76" s="99"/>
      <c r="AA76" s="184"/>
      <c r="AB76" s="132"/>
      <c r="AC76" s="100"/>
      <c r="AD76" s="100"/>
      <c r="AE76" s="100"/>
      <c r="AF76" s="101"/>
      <c r="AG76" s="102"/>
      <c r="AH76" s="99"/>
      <c r="AI76" s="80"/>
    </row>
    <row r="77" spans="1:156" x14ac:dyDescent="0.2">
      <c r="B77" s="171">
        <f>'[1]Trame vierge'!B77</f>
        <v>681000</v>
      </c>
      <c r="C77" s="91"/>
      <c r="G77" s="92"/>
      <c r="H77" s="60"/>
      <c r="I77" s="60"/>
      <c r="J77" s="93"/>
      <c r="K77" s="94">
        <f>+[1]FPREM!K77+'[1]LEMA prev'!K77+'[1]DEFF prev'!K77+'[1]Cygest prev'!K77+'[1]SV prev'!K77</f>
        <v>36909.800000000003</v>
      </c>
      <c r="L77" s="95"/>
      <c r="M77" s="132"/>
      <c r="N77" s="98">
        <f>$K77/4</f>
        <v>9227.4500000000007</v>
      </c>
      <c r="O77" s="98">
        <f t="shared" ref="O77:Q77" si="70">$K77/4</f>
        <v>9227.4500000000007</v>
      </c>
      <c r="P77" s="98">
        <f t="shared" si="70"/>
        <v>9227.4500000000007</v>
      </c>
      <c r="Q77" s="99">
        <f t="shared" si="70"/>
        <v>9227.4500000000007</v>
      </c>
      <c r="S77" s="151"/>
      <c r="T77" s="95"/>
      <c r="U77" s="132"/>
      <c r="V77" s="98"/>
      <c r="W77" s="98"/>
      <c r="X77" s="98"/>
      <c r="Y77" s="99"/>
      <c r="AA77" s="184"/>
      <c r="AB77" s="132"/>
      <c r="AC77" s="100"/>
      <c r="AD77" s="100"/>
      <c r="AE77" s="100"/>
      <c r="AF77" s="101"/>
      <c r="AG77" s="102"/>
      <c r="AH77" s="99"/>
      <c r="AI77" s="80"/>
    </row>
    <row r="78" spans="1:156" x14ac:dyDescent="0.2">
      <c r="G78" s="92"/>
      <c r="H78" s="60"/>
      <c r="I78" s="60"/>
      <c r="J78" s="93"/>
      <c r="K78" s="151"/>
      <c r="L78" s="95"/>
      <c r="M78" s="132"/>
      <c r="N78" s="98"/>
      <c r="O78" s="98"/>
      <c r="P78" s="98"/>
      <c r="Q78" s="99"/>
      <c r="S78" s="151"/>
      <c r="T78" s="95"/>
      <c r="U78" s="132"/>
      <c r="V78" s="98"/>
      <c r="W78" s="98"/>
      <c r="X78" s="98"/>
      <c r="Y78" s="99"/>
      <c r="AA78" s="184"/>
      <c r="AB78" s="132"/>
      <c r="AC78" s="100"/>
      <c r="AD78" s="100"/>
      <c r="AE78" s="100"/>
      <c r="AF78" s="101"/>
      <c r="AG78" s="102"/>
      <c r="AH78" s="99"/>
      <c r="AI78" s="80"/>
    </row>
    <row r="79" spans="1:156" x14ac:dyDescent="0.2">
      <c r="A79" s="2"/>
      <c r="B79" s="164" t="str">
        <f>'[1]Trame vierge'!B79</f>
        <v xml:space="preserve">Autres charges </v>
      </c>
      <c r="C79" s="164"/>
      <c r="D79" s="1" t="str">
        <f t="shared" si="68"/>
        <v/>
      </c>
      <c r="E79" s="164"/>
      <c r="G79" s="82">
        <f t="shared" ref="G79" si="71">+SUM(G80)</f>
        <v>4.2538316111231005E-3</v>
      </c>
      <c r="H79" s="157">
        <f>SUM(H80)</f>
        <v>4.2538316111231005E-3</v>
      </c>
      <c r="I79" s="157" t="e">
        <f>SUM(I80)</f>
        <v>#DIV/0!</v>
      </c>
      <c r="J79" s="93"/>
      <c r="K79" s="84">
        <f>+SUM(K80:K81)</f>
        <v>0</v>
      </c>
      <c r="L79" s="95">
        <f>K79/$K$28</f>
        <v>0</v>
      </c>
      <c r="M79" s="51"/>
      <c r="N79" s="152">
        <f t="shared" ref="N79:Q79" si="72">+SUM(N80)</f>
        <v>0</v>
      </c>
      <c r="O79" s="152">
        <f t="shared" si="72"/>
        <v>0</v>
      </c>
      <c r="P79" s="152">
        <f t="shared" si="72"/>
        <v>0</v>
      </c>
      <c r="Q79" s="153">
        <f t="shared" si="72"/>
        <v>0</v>
      </c>
      <c r="S79" s="84">
        <f>+SUM(S80:S81)</f>
        <v>0</v>
      </c>
      <c r="T79" s="95" t="e">
        <f>S79/$S$28</f>
        <v>#DIV/0!</v>
      </c>
      <c r="U79" s="51"/>
      <c r="V79" s="152">
        <f>+SUM(V80:V81)</f>
        <v>0</v>
      </c>
      <c r="W79" s="152">
        <f t="shared" ref="W79:Y79" si="73">+SUM(W80:W81)</f>
        <v>0</v>
      </c>
      <c r="X79" s="152">
        <f t="shared" si="73"/>
        <v>0</v>
      </c>
      <c r="Y79" s="153">
        <f t="shared" si="73"/>
        <v>0</v>
      </c>
      <c r="AA79" s="66">
        <f>SUM(AA80)</f>
        <v>0</v>
      </c>
      <c r="AB79" s="51"/>
      <c r="AC79" s="136">
        <f>+SUM(AC80)</f>
        <v>0</v>
      </c>
      <c r="AD79" s="136">
        <f>+SUM(AD80)</f>
        <v>0</v>
      </c>
      <c r="AE79" s="136">
        <f>+SUM(AE80)</f>
        <v>0</v>
      </c>
      <c r="AF79" s="137">
        <f>+SUM(AF80)</f>
        <v>0</v>
      </c>
      <c r="AG79" s="87"/>
      <c r="AH79" s="73">
        <f>SUM(AH80)</f>
        <v>0</v>
      </c>
      <c r="AI79" s="103">
        <f>IF(K79=0,100%,(AH79-K79)/K79)</f>
        <v>1</v>
      </c>
    </row>
    <row r="80" spans="1:156" x14ac:dyDescent="0.2">
      <c r="B80" s="171">
        <f>'[1]Trame vierge'!B80</f>
        <v>658000</v>
      </c>
      <c r="C80" s="91"/>
      <c r="G80" s="92">
        <v>4.2538316111231005E-3</v>
      </c>
      <c r="H80" s="60">
        <f>ABS(L80-G80)</f>
        <v>4.2538316111231005E-3</v>
      </c>
      <c r="I80" s="60" t="e">
        <f>ABS(T80-G80)</f>
        <v>#DIV/0!</v>
      </c>
      <c r="J80" s="93"/>
      <c r="K80" s="94">
        <f>+[1]FPREM!K80+'[1]LEMA prev'!K80+'[1]DEFF prev'!K80+'[1]Cygest prev'!K80+'[1]SV prev'!K80</f>
        <v>0</v>
      </c>
      <c r="L80" s="95">
        <f>K80/$K$28</f>
        <v>0</v>
      </c>
      <c r="M80" s="132"/>
      <c r="N80" s="98">
        <v>0</v>
      </c>
      <c r="O80" s="98">
        <v>0</v>
      </c>
      <c r="P80" s="98">
        <v>0</v>
      </c>
      <c r="Q80" s="99">
        <v>0</v>
      </c>
      <c r="S80" s="94">
        <f t="shared" ref="S80" si="74">SUM(V80:Y80)</f>
        <v>0</v>
      </c>
      <c r="T80" s="95" t="e">
        <f>S80/$S$28</f>
        <v>#DIV/0!</v>
      </c>
      <c r="U80" s="132"/>
      <c r="V80" s="98">
        <f>[1]FPREM!V80+'[1]LEMA prev'!V80+'[1]DEFF prev'!V80+'[1]Cygest prev'!V80+'[1]SV prev'!V80</f>
        <v>0</v>
      </c>
      <c r="W80" s="98">
        <f>[1]FPREM!W80+'[1]LEMA prev'!W80+'[1]DEFF prev'!W80+'[1]Cygest prev'!W80+'[1]SV prev'!W80</f>
        <v>0</v>
      </c>
      <c r="X80" s="98">
        <f>[1]FPREM!X80+'[1]LEMA prev'!X80+'[1]DEFF prev'!X80+'[1]Cygest prev'!X80+'[1]SV prev'!X80</f>
        <v>0</v>
      </c>
      <c r="Y80" s="99">
        <f>[1]FPREM!Y80+'[1]LEMA prev'!Y80+'[1]DEFF prev'!Y80+'[1]Cygest prev'!Y80+'[1]SV prev'!Y80</f>
        <v>0</v>
      </c>
      <c r="AA80" s="73">
        <f t="shared" ref="AA80" si="75">SUM(AC80:AF80)</f>
        <v>0</v>
      </c>
      <c r="AB80" s="132"/>
      <c r="AC80" s="100">
        <f t="shared" ref="AC80" si="76">IF($V$7="x",V80-N80,0)</f>
        <v>0</v>
      </c>
      <c r="AD80" s="100">
        <f>IF($W$7="x",W80-O80,0)</f>
        <v>0</v>
      </c>
      <c r="AE80" s="100">
        <f t="shared" ref="AE80" si="77">IF($X$7="x",X80-P80,0)</f>
        <v>0</v>
      </c>
      <c r="AF80" s="101">
        <f t="shared" ref="AF80" si="78">IF($Y$7="x",Y80-Q80,0)</f>
        <v>0</v>
      </c>
      <c r="AG80" s="102"/>
      <c r="AH80" s="73">
        <f>IF(ISBLANK($V$7),(N80+O80+P80+Q80),IF(ISBLANK($W$7),(V80+O80+P80+Q80),IF(ISBLANK($X$7),(V80+W80+P80+Q80),IF(ISBLANK($Y$7),(V80+W80+X80+Q80),(V80+W80+X80+Y80)))))</f>
        <v>0</v>
      </c>
      <c r="AI80" s="103">
        <f>IF(K80=0,100%,(AH80-K80)/K80)</f>
        <v>1</v>
      </c>
    </row>
    <row r="81" spans="1:142" x14ac:dyDescent="0.2">
      <c r="G81" s="92"/>
      <c r="H81" s="60"/>
      <c r="I81" s="60"/>
      <c r="J81" s="93"/>
      <c r="K81" s="151"/>
      <c r="L81" s="95"/>
      <c r="M81" s="132"/>
      <c r="N81" s="98"/>
      <c r="O81" s="98"/>
      <c r="P81" s="98"/>
      <c r="Q81" s="99"/>
      <c r="S81" s="151"/>
      <c r="T81" s="95"/>
      <c r="U81" s="132"/>
      <c r="V81" s="98"/>
      <c r="W81" s="98"/>
      <c r="X81" s="98"/>
      <c r="Y81" s="99"/>
      <c r="AA81" s="184"/>
      <c r="AB81" s="132"/>
      <c r="AC81" s="100"/>
      <c r="AD81" s="100"/>
      <c r="AE81" s="100"/>
      <c r="AF81" s="101"/>
      <c r="AG81" s="102"/>
      <c r="AH81" s="99"/>
      <c r="AI81" s="80"/>
    </row>
    <row r="82" spans="1:142" x14ac:dyDescent="0.2">
      <c r="B82" s="139" t="str">
        <f>'[1]Trame vierge'!B82</f>
        <v>Total des charges d'exploitaion</v>
      </c>
      <c r="C82" s="139"/>
      <c r="D82" s="139"/>
      <c r="E82" s="139"/>
      <c r="F82" s="81">
        <f>+K82-[1]FPREM!K82-'[1]LEMA prev'!K82-'[1]DEFF prev'!K82-'[1]Cygest prev'!K82-'[1]SV prev'!K82</f>
        <v>-36909.800000000163</v>
      </c>
      <c r="G82" s="140">
        <f>+G40+G65+G68+G72+G79</f>
        <v>0.91258080702958977</v>
      </c>
      <c r="H82" s="141">
        <f>ABS(L82-G82)</f>
        <v>0.13223223785883786</v>
      </c>
      <c r="I82" s="141" t="e">
        <f>ABS(T82-G82)</f>
        <v>#DIV/0!</v>
      </c>
      <c r="J82" s="93"/>
      <c r="K82" s="142">
        <f>+K40+K65+K68+K72+K79</f>
        <v>3403055.5393333333</v>
      </c>
      <c r="L82" s="155">
        <f>K82/$K$28</f>
        <v>1.0448130448884276</v>
      </c>
      <c r="M82" s="51"/>
      <c r="N82" s="145">
        <f>+N40+N65+N68+N72+N79</f>
        <v>850763.88483333332</v>
      </c>
      <c r="O82" s="145">
        <f>+O40+O65+O68+O72+O79</f>
        <v>850763.88483333332</v>
      </c>
      <c r="P82" s="145">
        <f>+P40+P65+P68+P72+P79</f>
        <v>850763.88483333332</v>
      </c>
      <c r="Q82" s="146">
        <f>+Q40+Q65+Q68+Q72+Q79</f>
        <v>850763.88483333332</v>
      </c>
      <c r="S82" s="142">
        <f>+S40+S65+S68+S72+S79</f>
        <v>0</v>
      </c>
      <c r="T82" s="155" t="e">
        <f>S82/$S$28</f>
        <v>#DIV/0!</v>
      </c>
      <c r="U82" s="51"/>
      <c r="V82" s="145">
        <f>+V40+V65+V68+V72+V79</f>
        <v>0</v>
      </c>
      <c r="W82" s="145">
        <f>+W40+W65+W68+W72+W79</f>
        <v>0</v>
      </c>
      <c r="X82" s="145">
        <f>+X40+X65+X68+X72+X79</f>
        <v>0</v>
      </c>
      <c r="Y82" s="146">
        <f>+Y40+Y65+Y68+Y72+Y79</f>
        <v>0</v>
      </c>
      <c r="AA82" s="156">
        <f>+AA40+AA65+AA68+AA72+AA79</f>
        <v>0</v>
      </c>
      <c r="AB82" s="51"/>
      <c r="AC82" s="148">
        <f>+AC40+AC65+AC68+AC72+AC79</f>
        <v>0</v>
      </c>
      <c r="AD82" s="148">
        <f>+AD40+AD65+AD68+AD72+AD79</f>
        <v>0</v>
      </c>
      <c r="AE82" s="148">
        <f>+AE40+AE65+AE68+AE72+AE79</f>
        <v>0</v>
      </c>
      <c r="AF82" s="149">
        <f>+AF40+AF65+AF68+AF72+AF79</f>
        <v>0</v>
      </c>
      <c r="AG82" s="150"/>
      <c r="AH82" s="146" t="e">
        <f>+AH40+AH65+AH68+AH72+AH79</f>
        <v>#REF!</v>
      </c>
      <c r="AI82" s="103" t="e">
        <f>IF(K82=0,100%,(AH82-K82)/K82)</f>
        <v>#REF!</v>
      </c>
    </row>
    <row r="83" spans="1:142" s="176" customFormat="1" ht="6.6" customHeight="1" x14ac:dyDescent="0.2">
      <c r="B83" s="187"/>
      <c r="C83" s="187"/>
      <c r="D83" s="187"/>
      <c r="E83" s="187"/>
      <c r="F83" s="3"/>
      <c r="G83" s="188"/>
      <c r="H83" s="189"/>
      <c r="I83" s="189"/>
      <c r="J83" s="93"/>
      <c r="K83" s="190"/>
      <c r="L83" s="179"/>
      <c r="M83" s="61"/>
      <c r="N83" s="191"/>
      <c r="O83" s="191"/>
      <c r="P83" s="191"/>
      <c r="Q83" s="192"/>
      <c r="S83" s="190"/>
      <c r="T83" s="179"/>
      <c r="U83" s="61"/>
      <c r="V83" s="191"/>
      <c r="W83" s="191"/>
      <c r="X83" s="191"/>
      <c r="Y83" s="192"/>
      <c r="AA83" s="193"/>
      <c r="AB83" s="61"/>
      <c r="AC83" s="194"/>
      <c r="AD83" s="194"/>
      <c r="AE83" s="194"/>
      <c r="AF83" s="193"/>
      <c r="AG83" s="195"/>
      <c r="AH83" s="193"/>
      <c r="AI83" s="196"/>
    </row>
    <row r="84" spans="1:142" x14ac:dyDescent="0.2">
      <c r="B84" s="139" t="str">
        <f>'[1]Trame vierge'!B84</f>
        <v xml:space="preserve">Résultat d'exploitation </v>
      </c>
      <c r="C84" s="139"/>
      <c r="D84" s="139"/>
      <c r="E84" s="197"/>
      <c r="G84" s="198">
        <f>+G36-G82</f>
        <v>0.12087353371121612</v>
      </c>
      <c r="H84" s="141">
        <f>ABS(L84-G84)</f>
        <v>0.16568657859964381</v>
      </c>
      <c r="I84" s="141" t="e">
        <f>ABS(T84-G84)</f>
        <v>#DIV/0!</v>
      </c>
      <c r="J84" s="93"/>
      <c r="K84" s="199">
        <f>K36-K82</f>
        <v>-145960.35279999999</v>
      </c>
      <c r="L84" s="155">
        <f>K84/$K$28</f>
        <v>-4.4813044888427682E-2</v>
      </c>
      <c r="M84" s="51"/>
      <c r="N84" s="200">
        <f>+N36-N82</f>
        <v>-36490.088199999998</v>
      </c>
      <c r="O84" s="200">
        <f>+O36-O82</f>
        <v>-36490.088199999998</v>
      </c>
      <c r="P84" s="201">
        <f>+P36-P82</f>
        <v>-36490.088199999998</v>
      </c>
      <c r="Q84" s="200">
        <f>+Q36-Q82</f>
        <v>-36490.088199999998</v>
      </c>
      <c r="S84" s="199">
        <f>+S36-S82</f>
        <v>0</v>
      </c>
      <c r="T84" s="155" t="e">
        <f>S84/$S$28</f>
        <v>#DIV/0!</v>
      </c>
      <c r="U84" s="51"/>
      <c r="V84" s="200">
        <f>+V36-V82</f>
        <v>0</v>
      </c>
      <c r="W84" s="200">
        <f>+W36-W82</f>
        <v>0</v>
      </c>
      <c r="X84" s="201">
        <f>+X36-X82</f>
        <v>0</v>
      </c>
      <c r="Y84" s="200">
        <f>+Y36-Y82</f>
        <v>0</v>
      </c>
      <c r="AA84" s="202">
        <f>+AA36-AA82</f>
        <v>0</v>
      </c>
      <c r="AB84" s="51"/>
      <c r="AC84" s="203">
        <f>+AC36-AC82</f>
        <v>0</v>
      </c>
      <c r="AD84" s="203">
        <f>+AD36-AD82</f>
        <v>0</v>
      </c>
      <c r="AE84" s="204">
        <f>+AE36-AE82</f>
        <v>0</v>
      </c>
      <c r="AF84" s="203">
        <f>+AF36-AF82</f>
        <v>0</v>
      </c>
      <c r="AG84" s="150"/>
      <c r="AH84" s="200" t="e">
        <f>+AH36-AH82</f>
        <v>#REF!</v>
      </c>
      <c r="AI84" s="103" t="e">
        <f>IF(K84=0,100%,(AH84-K84)/K84)</f>
        <v>#REF!</v>
      </c>
    </row>
    <row r="85" spans="1:142" x14ac:dyDescent="0.2">
      <c r="B85" s="205" t="s">
        <v>34</v>
      </c>
      <c r="C85" s="206"/>
      <c r="D85" s="206"/>
      <c r="E85" s="207"/>
      <c r="F85" s="208"/>
      <c r="G85" s="209">
        <f>G84/G28</f>
        <v>0.12087353371121612</v>
      </c>
      <c r="H85" s="210">
        <f>ABS(L85-G85)</f>
        <v>0.12087354746980845</v>
      </c>
      <c r="I85" s="210" t="e">
        <f>ABS(T85-G85)</f>
        <v>#DIV/0!</v>
      </c>
      <c r="J85" s="211"/>
      <c r="K85" s="212">
        <f>K84/K28</f>
        <v>-4.4813044888427682E-2</v>
      </c>
      <c r="L85" s="213">
        <f>K85/$K$28</f>
        <v>-1.3758592341332258E-8</v>
      </c>
      <c r="M85" s="214"/>
      <c r="N85" s="215">
        <f>N84/N28</f>
        <v>-4.4813044888427682E-2</v>
      </c>
      <c r="O85" s="216">
        <f>O84/O28</f>
        <v>-4.4813044888427682E-2</v>
      </c>
      <c r="P85" s="216">
        <f>P84/P28</f>
        <v>-4.4813044888427682E-2</v>
      </c>
      <c r="Q85" s="217">
        <f>Q84/Q28</f>
        <v>-4.4813044888427682E-2</v>
      </c>
      <c r="S85" s="212" t="e">
        <f>S84/S28</f>
        <v>#DIV/0!</v>
      </c>
      <c r="T85" s="213" t="e">
        <f>S85/$S$28</f>
        <v>#DIV/0!</v>
      </c>
      <c r="U85" s="214"/>
      <c r="V85" s="218" t="e">
        <f>V84/V28</f>
        <v>#DIV/0!</v>
      </c>
      <c r="W85" s="218" t="e">
        <f>W84/W28</f>
        <v>#DIV/0!</v>
      </c>
      <c r="X85" s="218" t="e">
        <f>X84/X28</f>
        <v>#DIV/0!</v>
      </c>
      <c r="Y85" s="219" t="e">
        <f>Y84/Y28</f>
        <v>#DIV/0!</v>
      </c>
      <c r="AA85" s="220" t="e">
        <f>AA84/AA28</f>
        <v>#DIV/0!</v>
      </c>
      <c r="AB85" s="214"/>
      <c r="AC85" s="218" t="e">
        <f>AC84/AC28</f>
        <v>#DIV/0!</v>
      </c>
      <c r="AD85" s="218" t="e">
        <f>AD84/AD28</f>
        <v>#DIV/0!</v>
      </c>
      <c r="AE85" s="218" t="e">
        <f>AE84/AE28</f>
        <v>#DIV/0!</v>
      </c>
      <c r="AF85" s="219" t="e">
        <f>AF84/AF28</f>
        <v>#DIV/0!</v>
      </c>
      <c r="AG85" s="221"/>
      <c r="AH85" s="219" t="e">
        <f>AH84/AH28</f>
        <v>#REF!</v>
      </c>
      <c r="AI85" s="222"/>
      <c r="EK85" s="1" t="s">
        <v>35</v>
      </c>
      <c r="EL85" s="223">
        <v>1268000</v>
      </c>
    </row>
    <row r="86" spans="1:142" x14ac:dyDescent="0.2">
      <c r="B86" s="224" t="s">
        <v>36</v>
      </c>
      <c r="C86" s="225"/>
      <c r="D86" s="225"/>
      <c r="E86" s="226">
        <v>0.12</v>
      </c>
      <c r="F86" s="227"/>
      <c r="G86" s="228"/>
      <c r="H86" s="229"/>
      <c r="I86" s="229"/>
      <c r="J86" s="211"/>
      <c r="K86" s="230">
        <f>K28*$E$86-K84</f>
        <v>536811.77518399991</v>
      </c>
      <c r="L86" s="231"/>
      <c r="M86" s="214"/>
      <c r="N86" s="232">
        <f>N28*$E$86-N84</f>
        <v>134202.94379599998</v>
      </c>
      <c r="O86" s="232">
        <f>O28*$E$86-O84</f>
        <v>134202.94379599998</v>
      </c>
      <c r="P86" s="232">
        <f>P28*$E$86-P84</f>
        <v>134202.94379599998</v>
      </c>
      <c r="Q86" s="233">
        <f>Q28*$E$86-Q84</f>
        <v>134202.94379599998</v>
      </c>
      <c r="S86" s="230">
        <f>S28*$E$86-S84</f>
        <v>0</v>
      </c>
      <c r="T86" s="231"/>
      <c r="U86" s="214"/>
      <c r="V86" s="234">
        <f>V28*$E$86-V84</f>
        <v>0</v>
      </c>
      <c r="W86" s="234">
        <f>W28*$E$86-W84</f>
        <v>0</v>
      </c>
      <c r="X86" s="234">
        <f>X28*$E$86-X84</f>
        <v>0</v>
      </c>
      <c r="Y86" s="235">
        <f>Y28*$E$86-Y84</f>
        <v>0</v>
      </c>
      <c r="AA86" s="236">
        <f>AA28*$E$86-AA84</f>
        <v>0</v>
      </c>
      <c r="AB86" s="214"/>
      <c r="AC86" s="237">
        <f>AC28*$E$86-AC84</f>
        <v>0</v>
      </c>
      <c r="AD86" s="237">
        <f>AD28*$E$86-AD84</f>
        <v>0</v>
      </c>
      <c r="AE86" s="237">
        <f>AE28*$E$86-AE84</f>
        <v>0</v>
      </c>
      <c r="AF86" s="238">
        <f>AF28*$E$86-AF84</f>
        <v>0</v>
      </c>
      <c r="AG86" s="239"/>
      <c r="AH86" s="233" t="e">
        <f>AH28*$E$86-AH84</f>
        <v>#REF!</v>
      </c>
      <c r="EL86" s="223"/>
    </row>
    <row r="87" spans="1:142" x14ac:dyDescent="0.2">
      <c r="G87" s="240"/>
      <c r="H87" s="240"/>
      <c r="I87" s="240"/>
      <c r="K87" s="241"/>
      <c r="N87" s="242"/>
      <c r="O87" s="242"/>
      <c r="P87" s="242"/>
      <c r="Q87" s="242"/>
      <c r="S87" s="241"/>
      <c r="V87" s="243"/>
      <c r="Y87" s="242"/>
      <c r="AA87" s="244"/>
      <c r="AC87" s="244"/>
      <c r="AD87" s="244"/>
      <c r="AE87" s="244"/>
      <c r="AF87" s="244"/>
      <c r="AG87" s="75"/>
      <c r="AH87" s="244"/>
    </row>
    <row r="88" spans="1:142" x14ac:dyDescent="0.2">
      <c r="B88" s="245" t="s">
        <v>37</v>
      </c>
      <c r="C88" s="246"/>
      <c r="D88" s="247"/>
      <c r="E88" s="248"/>
      <c r="G88" s="249"/>
      <c r="H88" s="250"/>
      <c r="I88" s="250"/>
      <c r="J88" s="179"/>
      <c r="K88" s="251"/>
      <c r="L88" s="252"/>
      <c r="M88" s="253"/>
      <c r="N88" s="254"/>
      <c r="O88" s="255"/>
      <c r="P88" s="256"/>
      <c r="Q88" s="255"/>
      <c r="S88" s="251"/>
      <c r="T88" s="252"/>
      <c r="U88" s="253"/>
      <c r="V88" s="254"/>
      <c r="W88" s="255"/>
      <c r="X88" s="256"/>
      <c r="Y88" s="255"/>
      <c r="AA88" s="257"/>
      <c r="AB88" s="253"/>
      <c r="AC88" s="100"/>
      <c r="AD88" s="100"/>
      <c r="AE88" s="100"/>
      <c r="AF88" s="101"/>
      <c r="AG88" s="102"/>
      <c r="AH88" s="258"/>
    </row>
    <row r="89" spans="1:142" x14ac:dyDescent="0.2">
      <c r="A89" s="2"/>
      <c r="B89" s="259" t="str">
        <f>'[1]Trame vierge'!B89</f>
        <v>Autres intérêts et produits assimilés</v>
      </c>
      <c r="C89" s="2"/>
      <c r="D89" s="2"/>
      <c r="E89" s="260"/>
      <c r="G89" s="157">
        <f>SUM(G90)</f>
        <v>0</v>
      </c>
      <c r="H89" s="157">
        <f>SUM(H90)</f>
        <v>0</v>
      </c>
      <c r="I89" s="157" t="e">
        <f>SUM(I90)</f>
        <v>#DIV/0!</v>
      </c>
      <c r="J89" s="179"/>
      <c r="K89" s="261">
        <f>SUM(K90)</f>
        <v>0</v>
      </c>
      <c r="L89" s="95">
        <f t="shared" ref="L89:L93" si="79">K89/$K$28</f>
        <v>0</v>
      </c>
      <c r="M89" s="260"/>
      <c r="N89" s="72">
        <f>SUM(N90)</f>
        <v>0</v>
      </c>
      <c r="O89" s="72">
        <f>SUM(O90)</f>
        <v>0</v>
      </c>
      <c r="P89" s="72">
        <f t="shared" ref="P89:S89" si="80">SUM(P90)</f>
        <v>0</v>
      </c>
      <c r="Q89" s="72">
        <f t="shared" si="80"/>
        <v>0</v>
      </c>
      <c r="S89" s="262">
        <f t="shared" si="80"/>
        <v>0</v>
      </c>
      <c r="T89" s="95" t="e">
        <f t="shared" ref="T89:T90" si="81">S89/$S$28</f>
        <v>#DIV/0!</v>
      </c>
      <c r="U89" s="260"/>
      <c r="V89" s="263">
        <f>SUM(V90)</f>
        <v>0</v>
      </c>
      <c r="W89" s="263">
        <f>SUM(W90)</f>
        <v>0</v>
      </c>
      <c r="X89" s="263">
        <f t="shared" ref="X89:AA89" si="82">SUM(X90)</f>
        <v>0</v>
      </c>
      <c r="Y89" s="263">
        <f t="shared" si="82"/>
        <v>0</v>
      </c>
      <c r="AA89" s="264">
        <f t="shared" si="82"/>
        <v>0</v>
      </c>
      <c r="AB89" s="260"/>
      <c r="AC89" s="66">
        <f>SUM(AC90)</f>
        <v>0</v>
      </c>
      <c r="AD89" s="66">
        <f>SUM(AD90)</f>
        <v>0</v>
      </c>
      <c r="AE89" s="66">
        <f t="shared" ref="AE89:AH89" si="83">SUM(AE90)</f>
        <v>0</v>
      </c>
      <c r="AF89" s="66">
        <f t="shared" si="83"/>
        <v>0</v>
      </c>
      <c r="AG89" s="67"/>
      <c r="AH89" s="263">
        <f t="shared" si="83"/>
        <v>0</v>
      </c>
    </row>
    <row r="90" spans="1:142" x14ac:dyDescent="0.2">
      <c r="B90" s="265"/>
      <c r="E90" s="253"/>
      <c r="G90" s="173">
        <v>0</v>
      </c>
      <c r="H90" s="60">
        <f>ABS(L90-G90)</f>
        <v>0</v>
      </c>
      <c r="I90" s="60" t="e">
        <f>ABS(T90-G90)</f>
        <v>#DIV/0!</v>
      </c>
      <c r="J90" s="179"/>
      <c r="K90" s="94">
        <f>+[1]FPREM!K90+'[1]LEMA prev'!K90+'[1]DEFF prev'!K90+'[1]Cygest prev'!K90+'[1]SV prev'!K90</f>
        <v>0</v>
      </c>
      <c r="L90" s="95">
        <f t="shared" si="79"/>
        <v>0</v>
      </c>
      <c r="M90" s="95"/>
      <c r="N90" s="98">
        <v>0</v>
      </c>
      <c r="O90" s="99">
        <v>0</v>
      </c>
      <c r="P90" s="266">
        <v>0</v>
      </c>
      <c r="Q90" s="99">
        <v>0</v>
      </c>
      <c r="S90" s="94">
        <f>SUM(V90:Y90)</f>
        <v>0</v>
      </c>
      <c r="T90" s="95" t="e">
        <f t="shared" si="81"/>
        <v>#DIV/0!</v>
      </c>
      <c r="U90" s="95"/>
      <c r="V90" s="98">
        <f>[1]FPREM!V90+'[1]LEMA prev'!V90+'[1]DEFF prev'!V90+'[1]Cygest prev'!V90+'[1]SV prev'!V90</f>
        <v>0</v>
      </c>
      <c r="W90" s="98">
        <f>[1]FPREM!W90+'[1]LEMA prev'!W90+'[1]DEFF prev'!W90+'[1]Cygest prev'!W90+'[1]SV prev'!W90</f>
        <v>0</v>
      </c>
      <c r="X90" s="98">
        <f>[1]FPREM!X90+'[1]LEMA prev'!X90+'[1]DEFF prev'!X90+'[1]Cygest prev'!X90+'[1]SV prev'!X90</f>
        <v>0</v>
      </c>
      <c r="Y90" s="99">
        <f>[1]FPREM!Y90+'[1]LEMA prev'!Y90+'[1]DEFF prev'!Y90+'[1]Cygest prev'!Y90+'[1]SV prev'!Y90</f>
        <v>0</v>
      </c>
      <c r="AA90" s="267">
        <f>SUM(AC90:AF90)</f>
        <v>0</v>
      </c>
      <c r="AB90" s="95"/>
      <c r="AC90" s="100">
        <f t="shared" ref="AC90" si="84">IF($V$7="x",V90-N90,0)</f>
        <v>0</v>
      </c>
      <c r="AD90" s="100">
        <f>IF($W$7="x",W90-O90,0)</f>
        <v>0</v>
      </c>
      <c r="AE90" s="100">
        <f t="shared" ref="AE90" si="85">IF($X$7="x",X90-P90,0)</f>
        <v>0</v>
      </c>
      <c r="AF90" s="101">
        <f t="shared" ref="AF90" si="86">IF($Y$7="x",Y90-Q90,0)</f>
        <v>0</v>
      </c>
      <c r="AG90" s="102"/>
      <c r="AH90" s="73">
        <f>IF(ISBLANK($V$7),(N90+O90+P90+Q90),IF(ISBLANK($W$7),(V90+O90+P90+Q90),IF(ISBLANK($X$7),(V90+W90+P90+Q90),IF(ISBLANK($Y$7),(V90+W90+X90+Q90),(V90+W90+X90+Y90)))))</f>
        <v>0</v>
      </c>
    </row>
    <row r="91" spans="1:142" x14ac:dyDescent="0.2">
      <c r="B91" s="265"/>
      <c r="E91" s="253"/>
      <c r="G91" s="173"/>
      <c r="H91" s="60"/>
      <c r="I91" s="60"/>
      <c r="J91" s="179"/>
      <c r="K91" s="151"/>
      <c r="L91" s="95"/>
      <c r="M91" s="95"/>
      <c r="N91" s="98"/>
      <c r="O91" s="99"/>
      <c r="P91" s="266"/>
      <c r="Q91" s="99"/>
      <c r="S91" s="151"/>
      <c r="T91" s="95"/>
      <c r="U91" s="95"/>
      <c r="V91" s="98"/>
      <c r="W91" s="99"/>
      <c r="X91" s="266"/>
      <c r="Y91" s="99"/>
      <c r="AA91" s="184"/>
      <c r="AB91" s="95"/>
      <c r="AC91" s="100"/>
      <c r="AD91" s="100"/>
      <c r="AE91" s="100"/>
      <c r="AF91" s="101"/>
      <c r="AG91" s="102"/>
      <c r="AH91" s="101"/>
    </row>
    <row r="92" spans="1:142" x14ac:dyDescent="0.2">
      <c r="A92" s="2"/>
      <c r="B92" s="259" t="str">
        <f>'[1]Trame vierge'!B92</f>
        <v>Produits financiers de particpitations</v>
      </c>
      <c r="C92" s="268"/>
      <c r="D92" s="268"/>
      <c r="E92" s="260"/>
      <c r="G92" s="157">
        <f>SUM(G93)</f>
        <v>0</v>
      </c>
      <c r="H92" s="157">
        <f>SUM(H93)</f>
        <v>0</v>
      </c>
      <c r="I92" s="157" t="e">
        <f>SUM(I93)</f>
        <v>#DIV/0!</v>
      </c>
      <c r="J92" s="179"/>
      <c r="K92" s="261">
        <f>SUM(K93)</f>
        <v>0</v>
      </c>
      <c r="L92" s="95">
        <f t="shared" si="79"/>
        <v>0</v>
      </c>
      <c r="M92" s="85"/>
      <c r="N92" s="72">
        <f>SUM(N93)</f>
        <v>0</v>
      </c>
      <c r="O92" s="72">
        <f>SUM(O93)</f>
        <v>0</v>
      </c>
      <c r="P92" s="72">
        <f t="shared" ref="P92:Q92" si="87">SUM(P93)</f>
        <v>0</v>
      </c>
      <c r="Q92" s="72">
        <f t="shared" si="87"/>
        <v>0</v>
      </c>
      <c r="S92" s="262">
        <f t="shared" ref="S92" si="88">SUM(S93)</f>
        <v>0</v>
      </c>
      <c r="T92" s="95" t="e">
        <f t="shared" ref="T92:T93" si="89">S92/$S$28</f>
        <v>#DIV/0!</v>
      </c>
      <c r="U92" s="85"/>
      <c r="V92" s="263">
        <f>SUM(V93)</f>
        <v>0</v>
      </c>
      <c r="W92" s="263">
        <f>SUM(W93)</f>
        <v>0</v>
      </c>
      <c r="X92" s="263">
        <f t="shared" ref="X92:Y92" si="90">SUM(X93)</f>
        <v>0</v>
      </c>
      <c r="Y92" s="263">
        <f t="shared" si="90"/>
        <v>0</v>
      </c>
      <c r="AA92" s="264">
        <f t="shared" ref="AA92" si="91">SUM(AA93)</f>
        <v>0</v>
      </c>
      <c r="AB92" s="85"/>
      <c r="AC92" s="66">
        <f>SUM(AC93)</f>
        <v>0</v>
      </c>
      <c r="AD92" s="66">
        <f>SUM(AD93)</f>
        <v>0</v>
      </c>
      <c r="AE92" s="66">
        <f t="shared" ref="AE92:AF92" si="92">SUM(AE93)</f>
        <v>0</v>
      </c>
      <c r="AF92" s="66">
        <f t="shared" si="92"/>
        <v>0</v>
      </c>
      <c r="AG92" s="67"/>
      <c r="AH92" s="263">
        <f t="shared" ref="AH92" si="93">SUM(AH93)</f>
        <v>0</v>
      </c>
    </row>
    <row r="93" spans="1:142" x14ac:dyDescent="0.2">
      <c r="B93" s="265"/>
      <c r="E93" s="253"/>
      <c r="G93" s="173">
        <v>0</v>
      </c>
      <c r="H93" s="60">
        <f>ABS(L93-G93)</f>
        <v>0</v>
      </c>
      <c r="I93" s="60" t="e">
        <f>ABS(T93-G93)</f>
        <v>#DIV/0!</v>
      </c>
      <c r="J93" s="179"/>
      <c r="K93" s="94">
        <f>+[1]FPREM!K93+'[1]LEMA prev'!K93+'[1]DEFF prev'!K93+'[1]Cygest prev'!K93+'[1]SV prev'!K93</f>
        <v>0</v>
      </c>
      <c r="L93" s="95">
        <f t="shared" si="79"/>
        <v>0</v>
      </c>
      <c r="M93" s="95"/>
      <c r="N93" s="98">
        <v>0</v>
      </c>
      <c r="O93" s="99">
        <v>0</v>
      </c>
      <c r="P93" s="266">
        <v>0</v>
      </c>
      <c r="Q93" s="99">
        <v>0</v>
      </c>
      <c r="S93" s="94">
        <f>SUM(V93:Y93)</f>
        <v>0</v>
      </c>
      <c r="T93" s="95" t="e">
        <f t="shared" si="89"/>
        <v>#DIV/0!</v>
      </c>
      <c r="U93" s="95"/>
      <c r="V93" s="98">
        <f>[1]FPREM!V93+'[1]LEMA prev'!V93+'[1]DEFF prev'!V93+'[1]Cygest prev'!V93+'[1]SV prev'!V93</f>
        <v>0</v>
      </c>
      <c r="W93" s="98">
        <f>[1]FPREM!W93+'[1]LEMA prev'!W93+'[1]DEFF prev'!W93+'[1]Cygest prev'!W93+'[1]SV prev'!W93</f>
        <v>0</v>
      </c>
      <c r="X93" s="98">
        <f>[1]FPREM!X93+'[1]LEMA prev'!X93+'[1]DEFF prev'!X93+'[1]Cygest prev'!X93+'[1]SV prev'!X93</f>
        <v>0</v>
      </c>
      <c r="Y93" s="99">
        <f>[1]FPREM!Y93+'[1]LEMA prev'!Y93+'[1]DEFF prev'!Y93+'[1]Cygest prev'!Y93+'[1]SV prev'!Y93</f>
        <v>0</v>
      </c>
      <c r="AA93" s="267">
        <f>SUM(AC93:AF93)</f>
        <v>0</v>
      </c>
      <c r="AB93" s="95"/>
      <c r="AC93" s="100">
        <f t="shared" ref="AC93" si="94">IF($V$7="x",V93-N93,0)</f>
        <v>0</v>
      </c>
      <c r="AD93" s="100">
        <f>IF($W$7="x",W93-O93,0)</f>
        <v>0</v>
      </c>
      <c r="AE93" s="100">
        <f t="shared" ref="AE93" si="95">IF($X$7="x",X93-P93,0)</f>
        <v>0</v>
      </c>
      <c r="AF93" s="101">
        <f t="shared" ref="AF93" si="96">IF($Y$7="x",Y93-Q93,0)</f>
        <v>0</v>
      </c>
      <c r="AG93" s="102"/>
      <c r="AH93" s="73">
        <f>IF(ISBLANK($V$7),(N93+O93+P93+Q93),IF(ISBLANK($W$7),(V93+O93+P93+Q93),IF(ISBLANK($X$7),(V93+W93+P93+Q93),IF(ISBLANK($Y$7),(V93+W93+X93+Q93),(V93+W93+X93+Y93)))))</f>
        <v>0</v>
      </c>
    </row>
    <row r="94" spans="1:142" x14ac:dyDescent="0.2">
      <c r="B94" s="265"/>
      <c r="E94" s="253"/>
      <c r="G94" s="173"/>
      <c r="H94" s="60"/>
      <c r="I94" s="60"/>
      <c r="J94" s="179"/>
      <c r="K94" s="151"/>
      <c r="L94" s="95"/>
      <c r="M94" s="95"/>
      <c r="N94" s="98"/>
      <c r="O94" s="99"/>
      <c r="P94" s="266"/>
      <c r="Q94" s="99"/>
      <c r="S94" s="151"/>
      <c r="T94" s="95"/>
      <c r="U94" s="95"/>
      <c r="V94" s="98"/>
      <c r="W94" s="99"/>
      <c r="X94" s="266"/>
      <c r="Y94" s="99"/>
      <c r="AA94" s="184"/>
      <c r="AB94" s="95"/>
      <c r="AC94" s="100"/>
      <c r="AD94" s="100"/>
      <c r="AE94" s="100"/>
      <c r="AF94" s="101"/>
      <c r="AG94" s="102"/>
      <c r="AH94" s="101"/>
    </row>
    <row r="95" spans="1:142" x14ac:dyDescent="0.2">
      <c r="B95" s="269" t="s">
        <v>38</v>
      </c>
      <c r="C95" s="139"/>
      <c r="D95" s="139"/>
      <c r="E95" s="139"/>
      <c r="G95" s="141">
        <f t="shared" ref="G95" si="97">+G92+G89</f>
        <v>0</v>
      </c>
      <c r="H95" s="141">
        <f>ABS(L95-G95)</f>
        <v>0</v>
      </c>
      <c r="I95" s="141" t="e">
        <f>ABS(T95-G95)</f>
        <v>#DIV/0!</v>
      </c>
      <c r="J95" s="179"/>
      <c r="K95" s="142">
        <f>+K92+K89</f>
        <v>0</v>
      </c>
      <c r="L95" s="155">
        <f>K95/$K$28</f>
        <v>0</v>
      </c>
      <c r="M95" s="85"/>
      <c r="N95" s="145">
        <f>+N92+N89</f>
        <v>0</v>
      </c>
      <c r="O95" s="146">
        <f t="shared" ref="O95:Q95" si="98">+O92+O89</f>
        <v>0</v>
      </c>
      <c r="P95" s="270">
        <f t="shared" si="98"/>
        <v>0</v>
      </c>
      <c r="Q95" s="146">
        <f t="shared" si="98"/>
        <v>0</v>
      </c>
      <c r="S95" s="142">
        <f>+S92+S89</f>
        <v>0</v>
      </c>
      <c r="T95" s="155" t="e">
        <f>S95/$S$28</f>
        <v>#DIV/0!</v>
      </c>
      <c r="U95" s="85"/>
      <c r="V95" s="145">
        <f t="shared" ref="V95:Y95" si="99">+V92+V89</f>
        <v>0</v>
      </c>
      <c r="W95" s="146">
        <f t="shared" si="99"/>
        <v>0</v>
      </c>
      <c r="X95" s="270">
        <f t="shared" si="99"/>
        <v>0</v>
      </c>
      <c r="Y95" s="146">
        <f t="shared" si="99"/>
        <v>0</v>
      </c>
      <c r="AA95" s="156">
        <f>+AA92+AA89</f>
        <v>0</v>
      </c>
      <c r="AB95" s="85"/>
      <c r="AC95" s="148">
        <f t="shared" ref="AC95:AF95" si="100">+AC92+AC89</f>
        <v>0</v>
      </c>
      <c r="AD95" s="148">
        <f t="shared" si="100"/>
        <v>0</v>
      </c>
      <c r="AE95" s="148">
        <f t="shared" si="100"/>
        <v>0</v>
      </c>
      <c r="AF95" s="149">
        <f t="shared" si="100"/>
        <v>0</v>
      </c>
      <c r="AG95" s="150"/>
      <c r="AH95" s="146">
        <f>+AH92+AH89</f>
        <v>0</v>
      </c>
    </row>
    <row r="96" spans="1:142" x14ac:dyDescent="0.2">
      <c r="B96" s="265"/>
      <c r="E96" s="253"/>
      <c r="G96" s="60"/>
      <c r="H96" s="60"/>
      <c r="I96" s="60"/>
      <c r="J96" s="271"/>
      <c r="K96" s="272"/>
      <c r="L96" s="253"/>
      <c r="M96" s="253"/>
      <c r="N96" s="71"/>
      <c r="O96" s="72"/>
      <c r="P96" s="243"/>
      <c r="Q96" s="72"/>
      <c r="S96" s="272"/>
      <c r="T96" s="253"/>
      <c r="U96" s="253"/>
      <c r="V96" s="71"/>
      <c r="W96" s="72"/>
      <c r="X96" s="243"/>
      <c r="Y96" s="72"/>
      <c r="AA96" s="273"/>
      <c r="AB96" s="253"/>
      <c r="AC96" s="74"/>
      <c r="AD96" s="74"/>
      <c r="AE96" s="74"/>
      <c r="AF96" s="73"/>
      <c r="AG96" s="75"/>
      <c r="AH96" s="72"/>
    </row>
    <row r="97" spans="2:34" x14ac:dyDescent="0.2">
      <c r="B97" s="274" t="str">
        <f>'[1]Trame vierge'!B97</f>
        <v>Charges financières</v>
      </c>
      <c r="C97" s="275"/>
      <c r="E97" s="253"/>
      <c r="G97" s="173"/>
      <c r="H97" s="157">
        <f ca="1">SUM(H98)</f>
        <v>1.5239361196818381E-2</v>
      </c>
      <c r="I97" s="157" t="e">
        <f>SUM(I98)</f>
        <v>#DIV/0!</v>
      </c>
      <c r="J97" s="179"/>
      <c r="K97" s="151"/>
      <c r="L97" s="95"/>
      <c r="M97" s="253"/>
      <c r="N97" s="98"/>
      <c r="O97" s="99"/>
      <c r="P97" s="266"/>
      <c r="Q97" s="99"/>
      <c r="S97" s="151"/>
      <c r="T97" s="95"/>
      <c r="U97" s="253"/>
      <c r="V97" s="98"/>
      <c r="W97" s="99"/>
      <c r="X97" s="266"/>
      <c r="Y97" s="99"/>
      <c r="AA97" s="184"/>
      <c r="AB97" s="253"/>
      <c r="AC97" s="100"/>
      <c r="AD97" s="100"/>
      <c r="AE97" s="100"/>
      <c r="AF97" s="101"/>
      <c r="AG97" s="102"/>
      <c r="AH97" s="99"/>
    </row>
    <row r="98" spans="2:34" x14ac:dyDescent="0.2">
      <c r="B98" s="259" t="str">
        <f>'[1]Trame vierge'!B98</f>
        <v>Intérêts et charges assimilées</v>
      </c>
      <c r="C98" s="2"/>
      <c r="D98" s="2"/>
      <c r="E98" s="260"/>
      <c r="G98" s="173">
        <v>0</v>
      </c>
      <c r="H98" s="60">
        <f ca="1">ABS(L98-G98)</f>
        <v>1.5239361196818381E-2</v>
      </c>
      <c r="I98" s="60" t="e">
        <f>ABS(T98-G98)</f>
        <v>#DIV/0!</v>
      </c>
      <c r="J98" s="179"/>
      <c r="K98" s="94">
        <f ca="1">+[1]FPREM!K98+'[1]LEMA prev'!K98+'[1]DEFF prev'!K98+'[1]Cygest prev'!K98+'[1]SV prev'!K98</f>
        <v>49636.05</v>
      </c>
      <c r="L98" s="95">
        <f t="shared" ref="L98" ca="1" si="101">K98/$K$28</f>
        <v>1.5239361196818381E-2</v>
      </c>
      <c r="M98" s="85"/>
      <c r="N98" s="98">
        <f ca="1">$K98/4</f>
        <v>12409.012500000001</v>
      </c>
      <c r="O98" s="98">
        <f t="shared" ref="O98:Q98" ca="1" si="102">$K98/4</f>
        <v>12409.012500000001</v>
      </c>
      <c r="P98" s="98">
        <f t="shared" ca="1" si="102"/>
        <v>12409.012500000001</v>
      </c>
      <c r="Q98" s="98">
        <f t="shared" ca="1" si="102"/>
        <v>12409.012500000001</v>
      </c>
      <c r="S98" s="94">
        <f t="shared" ref="S98" si="103">SUM(V98:Y98)</f>
        <v>0</v>
      </c>
      <c r="T98" s="95" t="e">
        <f>S98/$S$28</f>
        <v>#DIV/0!</v>
      </c>
      <c r="U98" s="85"/>
      <c r="V98" s="98">
        <f>[1]FPREM!V98+'[1]LEMA prev'!V98+'[1]DEFF prev'!V98+'[1]Cygest prev'!V98+'[1]SV prev'!V98</f>
        <v>0</v>
      </c>
      <c r="W98" s="98">
        <f>[1]FPREM!W98+'[1]LEMA prev'!W98+'[1]DEFF prev'!W98+'[1]Cygest prev'!W98+'[1]SV prev'!W98</f>
        <v>0</v>
      </c>
      <c r="X98" s="98">
        <f>[1]FPREM!X98+'[1]LEMA prev'!X98+'[1]DEFF prev'!X98+'[1]Cygest prev'!X98+'[1]SV prev'!X98</f>
        <v>0</v>
      </c>
      <c r="Y98" s="99">
        <f>[1]FPREM!Y98+'[1]LEMA prev'!Y98+'[1]DEFF prev'!Y98+'[1]Cygest prev'!Y98+'[1]SV prev'!Y98</f>
        <v>0</v>
      </c>
      <c r="AA98" s="267">
        <f>SUM(AC98:AF98)</f>
        <v>0</v>
      </c>
      <c r="AB98" s="85"/>
      <c r="AC98" s="100">
        <f t="shared" ref="AC98" si="104">IF($V$7="x",V98-N98,0)</f>
        <v>0</v>
      </c>
      <c r="AD98" s="100">
        <f>IF($W$7="x",W98-O98,0)</f>
        <v>0</v>
      </c>
      <c r="AE98" s="100">
        <f t="shared" ref="AE98" si="105">IF($X$7="x",X98-P98,0)</f>
        <v>0</v>
      </c>
      <c r="AF98" s="101">
        <f t="shared" ref="AF98" si="106">IF($Y$7="x",Y98-Q98,0)</f>
        <v>0</v>
      </c>
      <c r="AG98" s="102"/>
      <c r="AH98" s="73">
        <f ca="1">IF(ISBLANK($V$7),(N98+O98+P98+Q98),IF(ISBLANK($W$7),(V98+O98+P98+Q98),IF(ISBLANK($X$7),(V98+W98+P98+Q98),IF(ISBLANK($Y$7),(V98+W98+X98+Q98),(V98+W98+X98+Y98)))))</f>
        <v>0</v>
      </c>
    </row>
    <row r="99" spans="2:34" x14ac:dyDescent="0.2">
      <c r="B99" s="265"/>
      <c r="E99" s="253"/>
      <c r="G99" s="173"/>
      <c r="H99" s="60"/>
      <c r="I99" s="60"/>
      <c r="J99" s="179"/>
      <c r="K99" s="151"/>
      <c r="L99" s="95"/>
      <c r="M99" s="95"/>
      <c r="N99" s="98"/>
      <c r="O99" s="99"/>
      <c r="P99" s="266"/>
      <c r="Q99" s="99"/>
      <c r="S99" s="151"/>
      <c r="T99" s="95"/>
      <c r="U99" s="95"/>
      <c r="V99" s="98"/>
      <c r="W99" s="99"/>
      <c r="X99" s="266"/>
      <c r="Y99" s="99"/>
      <c r="AA99" s="184"/>
      <c r="AB99" s="95"/>
      <c r="AC99" s="100"/>
      <c r="AD99" s="100"/>
      <c r="AE99" s="100"/>
      <c r="AF99" s="101"/>
      <c r="AG99" s="102"/>
      <c r="AH99" s="99"/>
    </row>
    <row r="100" spans="2:34" x14ac:dyDescent="0.2">
      <c r="B100" s="269" t="str">
        <f>'[1]Trame vierge'!B100</f>
        <v xml:space="preserve">Total des charges financières </v>
      </c>
      <c r="C100" s="139"/>
      <c r="D100" s="139"/>
      <c r="E100" s="139"/>
      <c r="G100" s="141">
        <f t="shared" ref="G100" si="107">+SUM(G98)</f>
        <v>0</v>
      </c>
      <c r="H100" s="141">
        <f ca="1">ABS(L100-G100)</f>
        <v>1.5239361196818381E-2</v>
      </c>
      <c r="I100" s="141" t="e">
        <f>ABS(T100-G100)</f>
        <v>#DIV/0!</v>
      </c>
      <c r="J100" s="179"/>
      <c r="K100" s="142">
        <f ca="1">+K98</f>
        <v>49636.05</v>
      </c>
      <c r="L100" s="155">
        <f ca="1">K100/$K$28</f>
        <v>1.5239361196818381E-2</v>
      </c>
      <c r="M100" s="85"/>
      <c r="N100" s="145">
        <f ca="1">SUM(N98:N99)</f>
        <v>12409.012500000001</v>
      </c>
      <c r="O100" s="145">
        <f t="shared" ref="O100:Q100" ca="1" si="108">SUM(O98:O99)</f>
        <v>12409.012500000001</v>
      </c>
      <c r="P100" s="145">
        <f t="shared" ca="1" si="108"/>
        <v>12409.012500000001</v>
      </c>
      <c r="Q100" s="145">
        <f t="shared" ca="1" si="108"/>
        <v>12409.012500000001</v>
      </c>
      <c r="S100" s="142">
        <f>+S98</f>
        <v>0</v>
      </c>
      <c r="T100" s="155" t="e">
        <f>S100/$S$28</f>
        <v>#DIV/0!</v>
      </c>
      <c r="U100" s="85"/>
      <c r="V100" s="145">
        <f t="shared" ref="V100:Y100" si="109">+SUM(V98)</f>
        <v>0</v>
      </c>
      <c r="W100" s="146">
        <f t="shared" si="109"/>
        <v>0</v>
      </c>
      <c r="X100" s="270">
        <f t="shared" si="109"/>
        <v>0</v>
      </c>
      <c r="Y100" s="146">
        <f t="shared" si="109"/>
        <v>0</v>
      </c>
      <c r="AA100" s="156">
        <f>+AA98</f>
        <v>0</v>
      </c>
      <c r="AB100" s="85"/>
      <c r="AC100" s="148">
        <f>+SUM(AC98)</f>
        <v>0</v>
      </c>
      <c r="AD100" s="148">
        <f t="shared" ref="AD100:AF100" si="110">+SUM(AD98)</f>
        <v>0</v>
      </c>
      <c r="AE100" s="148">
        <f t="shared" si="110"/>
        <v>0</v>
      </c>
      <c r="AF100" s="149">
        <f t="shared" si="110"/>
        <v>0</v>
      </c>
      <c r="AG100" s="150"/>
      <c r="AH100" s="146">
        <f ca="1">+AH98</f>
        <v>0</v>
      </c>
    </row>
    <row r="101" spans="2:34" x14ac:dyDescent="0.2">
      <c r="B101" s="265"/>
      <c r="E101" s="253"/>
      <c r="G101" s="173"/>
      <c r="H101" s="157"/>
      <c r="I101" s="157"/>
      <c r="J101" s="179"/>
      <c r="K101" s="151"/>
      <c r="L101" s="95"/>
      <c r="M101" s="253"/>
      <c r="N101" s="98"/>
      <c r="O101" s="99"/>
      <c r="P101" s="266"/>
      <c r="Q101" s="99"/>
      <c r="S101" s="151"/>
      <c r="T101" s="95"/>
      <c r="U101" s="253"/>
      <c r="V101" s="98"/>
      <c r="W101" s="99"/>
      <c r="X101" s="266"/>
      <c r="Y101" s="99"/>
      <c r="AA101" s="184"/>
      <c r="AB101" s="253"/>
      <c r="AC101" s="100"/>
      <c r="AD101" s="100"/>
      <c r="AE101" s="100"/>
      <c r="AF101" s="101"/>
      <c r="AG101" s="102"/>
      <c r="AH101" s="99"/>
    </row>
    <row r="102" spans="2:34" x14ac:dyDescent="0.2">
      <c r="B102" s="269" t="str">
        <f>'[1]Trame vierge'!B102</f>
        <v xml:space="preserve">Résultat financier </v>
      </c>
      <c r="C102" s="139"/>
      <c r="D102" s="139"/>
      <c r="E102" s="139"/>
      <c r="G102" s="141">
        <f t="shared" ref="G102" si="111">+G95-G100</f>
        <v>0</v>
      </c>
      <c r="H102" s="141">
        <f ca="1">ABS(L102-G102)</f>
        <v>1.5239361196818381E-2</v>
      </c>
      <c r="I102" s="141" t="e">
        <f>ABS(T102-G102)</f>
        <v>#DIV/0!</v>
      </c>
      <c r="J102" s="179"/>
      <c r="K102" s="142">
        <f ca="1">+K95-K100</f>
        <v>-49636.05</v>
      </c>
      <c r="L102" s="155">
        <f ca="1">K102/$K$28</f>
        <v>-1.5239361196818381E-2</v>
      </c>
      <c r="M102" s="85"/>
      <c r="N102" s="145">
        <f ca="1">N95-N100</f>
        <v>-12409.012500000001</v>
      </c>
      <c r="O102" s="145">
        <f t="shared" ref="O102:Q102" ca="1" si="112">O95-O100</f>
        <v>-12409.012500000001</v>
      </c>
      <c r="P102" s="145">
        <f t="shared" ca="1" si="112"/>
        <v>-12409.012500000001</v>
      </c>
      <c r="Q102" s="145">
        <f t="shared" ca="1" si="112"/>
        <v>-12409.012500000001</v>
      </c>
      <c r="S102" s="142">
        <f>+S95-S100</f>
        <v>0</v>
      </c>
      <c r="T102" s="155" t="e">
        <f>S102/$S$28</f>
        <v>#DIV/0!</v>
      </c>
      <c r="U102" s="85"/>
      <c r="V102" s="145">
        <f t="shared" ref="V102:Y102" si="113">+V95-V100</f>
        <v>0</v>
      </c>
      <c r="W102" s="146">
        <f t="shared" si="113"/>
        <v>0</v>
      </c>
      <c r="X102" s="270">
        <f t="shared" si="113"/>
        <v>0</v>
      </c>
      <c r="Y102" s="146">
        <f t="shared" si="113"/>
        <v>0</v>
      </c>
      <c r="AA102" s="156">
        <f>+AA95-AA100</f>
        <v>0</v>
      </c>
      <c r="AB102" s="85"/>
      <c r="AC102" s="148">
        <f>+AC95-AC100</f>
        <v>0</v>
      </c>
      <c r="AD102" s="148">
        <f t="shared" ref="AD102:AF102" si="114">+AD95-AD100</f>
        <v>0</v>
      </c>
      <c r="AE102" s="148">
        <f t="shared" si="114"/>
        <v>0</v>
      </c>
      <c r="AF102" s="149">
        <f t="shared" si="114"/>
        <v>0</v>
      </c>
      <c r="AG102" s="150"/>
      <c r="AH102" s="146">
        <f ca="1">+AH95-AH100</f>
        <v>0</v>
      </c>
    </row>
    <row r="103" spans="2:34" x14ac:dyDescent="0.2">
      <c r="B103" s="276" t="str">
        <f>'[1]Trame vierge'!B103</f>
        <v>Résultat courant avant impôts</v>
      </c>
      <c r="C103" s="277"/>
      <c r="D103" s="277"/>
      <c r="E103" s="277"/>
      <c r="G103" s="278">
        <f t="shared" ref="G103" si="115">+G84+G102</f>
        <v>0.12087353371121612</v>
      </c>
      <c r="H103" s="279">
        <f ca="1">ABS(L103-G103)</f>
        <v>0.17053170872210621</v>
      </c>
      <c r="I103" s="280" t="e">
        <f>ABS(T103-G103)</f>
        <v>#DIV/0!</v>
      </c>
      <c r="J103" s="179"/>
      <c r="K103" s="201">
        <f ca="1">+K84+K102</f>
        <v>-161741.40279999998</v>
      </c>
      <c r="L103" s="281">
        <f ca="1">K103/$K$28</f>
        <v>-4.9658175010890093E-2</v>
      </c>
      <c r="M103" s="85"/>
      <c r="N103" s="201">
        <f ca="1">+N84+N102</f>
        <v>-28026.338199999998</v>
      </c>
      <c r="O103" s="200">
        <f t="shared" ref="O103:Q103" ca="1" si="116">+O84+O102</f>
        <v>-28026.338199999998</v>
      </c>
      <c r="P103" s="282">
        <f t="shared" ca="1" si="116"/>
        <v>-28026.338199999998</v>
      </c>
      <c r="Q103" s="200">
        <f t="shared" ca="1" si="116"/>
        <v>-28026.338199999998</v>
      </c>
      <c r="S103" s="199">
        <f>+S84+S102</f>
        <v>0</v>
      </c>
      <c r="T103" s="281" t="e">
        <f>S103/$S$28</f>
        <v>#DIV/0!</v>
      </c>
      <c r="U103" s="85"/>
      <c r="V103" s="201">
        <f t="shared" ref="V103:Y103" si="117">+V84+V102</f>
        <v>0</v>
      </c>
      <c r="W103" s="200">
        <f t="shared" si="117"/>
        <v>0</v>
      </c>
      <c r="X103" s="282">
        <f t="shared" si="117"/>
        <v>0</v>
      </c>
      <c r="Y103" s="146">
        <f t="shared" si="117"/>
        <v>0</v>
      </c>
      <c r="AA103" s="156">
        <f>+AA84+AA102</f>
        <v>0</v>
      </c>
      <c r="AB103" s="85"/>
      <c r="AC103" s="148">
        <f>+AC84+AC102</f>
        <v>0</v>
      </c>
      <c r="AD103" s="148">
        <f t="shared" ref="AD103:AF103" si="118">+AD84+AD102</f>
        <v>0</v>
      </c>
      <c r="AE103" s="148">
        <f t="shared" si="118"/>
        <v>0</v>
      </c>
      <c r="AF103" s="149">
        <f t="shared" si="118"/>
        <v>0</v>
      </c>
      <c r="AG103" s="150"/>
      <c r="AH103" s="146" t="e">
        <f ca="1">+AH84+AH102</f>
        <v>#REF!</v>
      </c>
    </row>
    <row r="104" spans="2:34" x14ac:dyDescent="0.2">
      <c r="G104" s="283"/>
      <c r="H104" s="240"/>
      <c r="I104" s="284"/>
      <c r="J104" s="93"/>
      <c r="K104" s="285"/>
      <c r="L104" s="132"/>
      <c r="N104" s="286"/>
      <c r="O104" s="286"/>
      <c r="P104" s="286"/>
      <c r="Q104" s="287"/>
      <c r="S104" s="288"/>
      <c r="T104" s="289"/>
      <c r="V104" s="286"/>
      <c r="W104" s="286"/>
      <c r="X104" s="286"/>
      <c r="Y104" s="287"/>
      <c r="AA104" s="290"/>
      <c r="AC104" s="290"/>
      <c r="AD104" s="290"/>
      <c r="AE104" s="290"/>
      <c r="AF104" s="290"/>
      <c r="AG104" s="102"/>
      <c r="AH104" s="290"/>
    </row>
    <row r="105" spans="2:34" x14ac:dyDescent="0.2">
      <c r="B105" s="291" t="str">
        <f>'[1]Trame vierge'!B105:C105</f>
        <v xml:space="preserve">Produits exceptionnels </v>
      </c>
      <c r="C105" s="292"/>
      <c r="D105" s="247"/>
      <c r="E105" s="248"/>
      <c r="G105" s="293"/>
      <c r="H105" s="284"/>
      <c r="I105" s="294"/>
      <c r="J105" s="179"/>
      <c r="K105" s="151"/>
      <c r="L105" s="252"/>
      <c r="M105" s="253"/>
      <c r="N105" s="254"/>
      <c r="O105" s="255"/>
      <c r="P105" s="255"/>
      <c r="Q105" s="295"/>
      <c r="S105" s="251"/>
      <c r="T105" s="252"/>
      <c r="U105" s="253"/>
      <c r="V105" s="255"/>
      <c r="W105" s="255"/>
      <c r="X105" s="254"/>
      <c r="Y105" s="99"/>
      <c r="AA105" s="101"/>
      <c r="AB105" s="253"/>
      <c r="AC105" s="101"/>
      <c r="AD105" s="100"/>
      <c r="AE105" s="100"/>
      <c r="AF105" s="101"/>
      <c r="AG105" s="102"/>
      <c r="AH105" s="101"/>
    </row>
    <row r="106" spans="2:34" x14ac:dyDescent="0.2">
      <c r="B106" s="259"/>
      <c r="C106" s="268"/>
      <c r="D106" s="268"/>
      <c r="E106" s="260"/>
      <c r="G106" s="82"/>
      <c r="H106" s="296"/>
      <c r="I106" s="297"/>
      <c r="J106" s="179"/>
      <c r="K106" s="84"/>
      <c r="L106" s="95"/>
      <c r="M106" s="253"/>
      <c r="N106" s="152"/>
      <c r="O106" s="153"/>
      <c r="P106" s="153"/>
      <c r="Q106" s="298"/>
      <c r="S106" s="84"/>
      <c r="T106" s="95"/>
      <c r="U106" s="253"/>
      <c r="V106" s="153"/>
      <c r="W106" s="153"/>
      <c r="X106" s="152"/>
      <c r="Y106" s="153"/>
      <c r="AA106" s="137"/>
      <c r="AB106" s="253"/>
      <c r="AC106" s="137"/>
      <c r="AD106" s="136"/>
      <c r="AE106" s="136"/>
      <c r="AF106" s="137"/>
      <c r="AG106" s="87"/>
      <c r="AH106" s="137"/>
    </row>
    <row r="107" spans="2:34" x14ac:dyDescent="0.2">
      <c r="B107" s="259" t="str">
        <f>'[1]Trame vierge'!B107</f>
        <v>Produits exceptionnels sur opérations de gestion</v>
      </c>
      <c r="C107" s="268"/>
      <c r="D107" s="268"/>
      <c r="E107" s="260"/>
      <c r="G107" s="92">
        <f t="shared" ref="G107" si="119">+SUM(G108)</f>
        <v>0</v>
      </c>
      <c r="H107" s="296">
        <f>SUM(H108)</f>
        <v>0</v>
      </c>
      <c r="I107" s="297" t="e">
        <f>SUM(I108)</f>
        <v>#DIV/0!</v>
      </c>
      <c r="J107" s="179"/>
      <c r="K107" s="84">
        <f>+SUM(K108:K109)</f>
        <v>0</v>
      </c>
      <c r="L107" s="95">
        <f>K107/$K$28</f>
        <v>0</v>
      </c>
      <c r="M107" s="253"/>
      <c r="N107" s="152">
        <f t="shared" ref="N107:Q107" si="120">+SUM(N108)</f>
        <v>0</v>
      </c>
      <c r="O107" s="153">
        <f t="shared" si="120"/>
        <v>0</v>
      </c>
      <c r="P107" s="153">
        <f t="shared" si="120"/>
        <v>0</v>
      </c>
      <c r="Q107" s="298">
        <f t="shared" si="120"/>
        <v>0</v>
      </c>
      <c r="S107" s="84">
        <f>+SUM(S108:S109)</f>
        <v>0</v>
      </c>
      <c r="T107" s="95" t="e">
        <f t="shared" ref="T107:T108" si="121">S107/$S$28</f>
        <v>#DIV/0!</v>
      </c>
      <c r="U107" s="253"/>
      <c r="V107" s="153">
        <f t="shared" ref="V107:Y107" si="122">+SUM(V108)</f>
        <v>0</v>
      </c>
      <c r="W107" s="153">
        <f t="shared" si="122"/>
        <v>0</v>
      </c>
      <c r="X107" s="152">
        <f t="shared" si="122"/>
        <v>0</v>
      </c>
      <c r="Y107" s="153">
        <f t="shared" si="122"/>
        <v>0</v>
      </c>
      <c r="AA107" s="86">
        <f>+SUM(AA108)</f>
        <v>0</v>
      </c>
      <c r="AB107" s="253"/>
      <c r="AC107" s="137">
        <f>+SUM(AC108)</f>
        <v>0</v>
      </c>
      <c r="AD107" s="136">
        <f t="shared" ref="AD107:AF107" si="123">+SUM(AD108)</f>
        <v>0</v>
      </c>
      <c r="AE107" s="136">
        <f t="shared" si="123"/>
        <v>0</v>
      </c>
      <c r="AF107" s="137">
        <f t="shared" si="123"/>
        <v>0</v>
      </c>
      <c r="AG107" s="87"/>
      <c r="AH107" s="73">
        <f>SUM(AH108)</f>
        <v>0</v>
      </c>
    </row>
    <row r="108" spans="2:34" x14ac:dyDescent="0.2">
      <c r="B108" s="299">
        <f>'[1]Trame vierge'!B108</f>
        <v>771000</v>
      </c>
      <c r="C108" s="1" t="str">
        <f>'[1]Trame vierge'!C108</f>
        <v>PRODUITS EXCEPTIONNELS</v>
      </c>
      <c r="E108" s="253"/>
      <c r="G108" s="92">
        <v>0</v>
      </c>
      <c r="H108" s="240">
        <f>ABS(L108-G108)</f>
        <v>0</v>
      </c>
      <c r="I108" s="300" t="e">
        <f>ABS(T108-G108)</f>
        <v>#DIV/0!</v>
      </c>
      <c r="J108" s="179"/>
      <c r="K108" s="94">
        <f>+[1]FPREM!K108+'[1]LEMA prev'!K108+'[1]DEFF prev'!K108+'[1]Cygest prev'!K108+'[1]SV prev'!K108</f>
        <v>0</v>
      </c>
      <c r="L108" s="95">
        <f t="shared" ref="L108" si="124">K108/$K$28</f>
        <v>0</v>
      </c>
      <c r="M108" s="253"/>
      <c r="N108" s="98">
        <v>0</v>
      </c>
      <c r="O108" s="99">
        <v>0</v>
      </c>
      <c r="P108" s="99">
        <v>0</v>
      </c>
      <c r="Q108" s="301">
        <v>0</v>
      </c>
      <c r="S108" s="94">
        <f t="shared" ref="S108" si="125">SUM(V108:Y108)</f>
        <v>0</v>
      </c>
      <c r="T108" s="95" t="e">
        <f t="shared" si="121"/>
        <v>#DIV/0!</v>
      </c>
      <c r="U108" s="253"/>
      <c r="V108" s="98">
        <f>[1]FPREM!V108+'[1]LEMA prev'!V108+'[1]DEFF prev'!V108+'[1]Cygest prev'!V108+'[1]SV prev'!V108</f>
        <v>0</v>
      </c>
      <c r="W108" s="98">
        <f>[1]FPREM!W108+'[1]LEMA prev'!W108+'[1]DEFF prev'!W108+'[1]Cygest prev'!W108+'[1]SV prev'!W108</f>
        <v>0</v>
      </c>
      <c r="X108" s="98">
        <f>[1]FPREM!X108+'[1]LEMA prev'!X108+'[1]DEFF prev'!X108+'[1]Cygest prev'!X108+'[1]SV prev'!X108</f>
        <v>0</v>
      </c>
      <c r="Y108" s="99">
        <f>[1]FPREM!Y108+'[1]LEMA prev'!Y108+'[1]DEFF prev'!Y108+'[1]Cygest prev'!Y108+'[1]SV prev'!Y108</f>
        <v>0</v>
      </c>
      <c r="AA108" s="267">
        <f>SUM(AC108:AF108)</f>
        <v>0</v>
      </c>
      <c r="AB108" s="253"/>
      <c r="AC108" s="100">
        <f t="shared" ref="AC108" si="126">IF($V$7="x",V108-N108,0)</f>
        <v>0</v>
      </c>
      <c r="AD108" s="100">
        <f>IF($W$7="x",W108-O108,0)</f>
        <v>0</v>
      </c>
      <c r="AE108" s="100">
        <f t="shared" ref="AE108" si="127">IF($X$7="x",X108-P108,0)</f>
        <v>0</v>
      </c>
      <c r="AF108" s="101">
        <f t="shared" ref="AF108" si="128">IF($Y$7="x",Y108-Q108,0)</f>
        <v>0</v>
      </c>
      <c r="AG108" s="102"/>
      <c r="AH108" s="73">
        <f>IF(ISBLANK($V$7),(N108+O108+P108+Q108),IF(ISBLANK($W$7),(V108+O108+P108+Q108),IF(ISBLANK($X$7),(V108+W108+P108+Q108),IF(ISBLANK($Y$7),(V108+W108+X108+Q108),(V108+W108+X108+Y108)))))</f>
        <v>0</v>
      </c>
    </row>
    <row r="109" spans="2:34" x14ac:dyDescent="0.2">
      <c r="B109" s="259"/>
      <c r="C109" s="268"/>
      <c r="D109" s="268"/>
      <c r="E109" s="260"/>
      <c r="G109" s="82"/>
      <c r="H109" s="296"/>
      <c r="I109" s="297"/>
      <c r="J109" s="179"/>
      <c r="K109" s="84"/>
      <c r="L109" s="95"/>
      <c r="M109" s="253"/>
      <c r="N109" s="152"/>
      <c r="O109" s="153"/>
      <c r="P109" s="153"/>
      <c r="Q109" s="298"/>
      <c r="S109" s="84"/>
      <c r="T109" s="95"/>
      <c r="U109" s="253"/>
      <c r="V109" s="153"/>
      <c r="W109" s="153"/>
      <c r="X109" s="152"/>
      <c r="Y109" s="153"/>
      <c r="AA109" s="137"/>
      <c r="AB109" s="253"/>
      <c r="AC109" s="137"/>
      <c r="AD109" s="136"/>
      <c r="AE109" s="136"/>
      <c r="AF109" s="137"/>
      <c r="AG109" s="87"/>
      <c r="AH109" s="137"/>
    </row>
    <row r="110" spans="2:34" x14ac:dyDescent="0.2">
      <c r="B110" s="302" t="str">
        <f>'[1]Trame vierge'!B110:C110</f>
        <v>Charges exceptionnelles</v>
      </c>
      <c r="C110" s="303"/>
      <c r="E110" s="253"/>
      <c r="G110" s="92">
        <f>SUM(G112:G120)</f>
        <v>3.2737651515294909E-3</v>
      </c>
      <c r="H110" s="283">
        <f t="shared" ref="H110:I110" si="129">SUM(H112:H120)</f>
        <v>3.2737651515294909E-3</v>
      </c>
      <c r="I110" s="304" t="e">
        <f t="shared" si="129"/>
        <v>#DIV/0!</v>
      </c>
      <c r="J110" s="179"/>
      <c r="K110" s="305">
        <f>SUM(K112:K120)</f>
        <v>0</v>
      </c>
      <c r="L110" s="306"/>
      <c r="M110" s="307"/>
      <c r="N110" s="308">
        <f t="shared" ref="N110:Q110" si="130">SUM(N112:N120)</f>
        <v>0</v>
      </c>
      <c r="O110" s="309">
        <f t="shared" si="130"/>
        <v>0</v>
      </c>
      <c r="P110" s="309">
        <f t="shared" si="130"/>
        <v>0</v>
      </c>
      <c r="Q110" s="310">
        <f t="shared" si="130"/>
        <v>0</v>
      </c>
      <c r="S110" s="305">
        <f>SUM(S112:S120)</f>
        <v>0</v>
      </c>
      <c r="T110" s="95"/>
      <c r="U110" s="253"/>
      <c r="V110" s="305">
        <f>SUM(V112:V120)</f>
        <v>0</v>
      </c>
      <c r="W110" s="305">
        <f t="shared" ref="W110:Y110" si="131">SUM(W112:W120)</f>
        <v>0</v>
      </c>
      <c r="X110" s="305">
        <f t="shared" si="131"/>
        <v>0</v>
      </c>
      <c r="Y110" s="305">
        <f t="shared" si="131"/>
        <v>0</v>
      </c>
      <c r="AA110" s="101"/>
      <c r="AB110" s="253"/>
      <c r="AC110" s="101"/>
      <c r="AD110" s="100"/>
      <c r="AE110" s="100"/>
      <c r="AF110" s="101"/>
      <c r="AG110" s="102"/>
      <c r="AH110" s="101"/>
    </row>
    <row r="111" spans="2:34" s="2" customFormat="1" x14ac:dyDescent="0.2">
      <c r="B111" s="259"/>
      <c r="E111" s="260"/>
      <c r="F111" s="3"/>
      <c r="G111" s="82"/>
      <c r="H111" s="296"/>
      <c r="I111" s="297"/>
      <c r="J111" s="311"/>
      <c r="K111" s="84"/>
      <c r="L111" s="85"/>
      <c r="M111" s="260"/>
      <c r="N111" s="152"/>
      <c r="O111" s="153"/>
      <c r="P111" s="153"/>
      <c r="Q111" s="298"/>
      <c r="S111" s="84"/>
      <c r="T111" s="85"/>
      <c r="U111" s="260"/>
      <c r="V111" s="152"/>
      <c r="W111" s="152"/>
      <c r="X111" s="152"/>
      <c r="Y111" s="153"/>
      <c r="AA111" s="66"/>
      <c r="AB111" s="260"/>
      <c r="AC111" s="136"/>
      <c r="AD111" s="136"/>
      <c r="AE111" s="136"/>
      <c r="AF111" s="137"/>
      <c r="AG111" s="87"/>
      <c r="AH111" s="66"/>
    </row>
    <row r="112" spans="2:34" x14ac:dyDescent="0.2">
      <c r="B112" s="265"/>
      <c r="C112" s="1" t="str">
        <f>'[1]Trame vierge'!C112</f>
        <v>Immobilisation IT matériel</v>
      </c>
      <c r="E112" s="253"/>
      <c r="G112" s="92">
        <v>0</v>
      </c>
      <c r="H112" s="240">
        <f>ABS(L112-G112)</f>
        <v>0</v>
      </c>
      <c r="I112" s="300" t="e">
        <f>ABS(T112-G112)</f>
        <v>#DIV/0!</v>
      </c>
      <c r="J112" s="179"/>
      <c r="K112" s="94">
        <f>+[1]FPREM!K112+'[1]LEMA prev'!K112+'[1]DEFF prev'!K112+'[1]Cygest prev'!K112+'[1]SV prev'!K112</f>
        <v>0</v>
      </c>
      <c r="L112" s="95">
        <f>K112/$K$28</f>
        <v>0</v>
      </c>
      <c r="M112" s="95"/>
      <c r="N112" s="98">
        <v>0</v>
      </c>
      <c r="O112" s="99">
        <v>0</v>
      </c>
      <c r="P112" s="99">
        <v>0</v>
      </c>
      <c r="Q112" s="301">
        <v>0</v>
      </c>
      <c r="S112" s="94">
        <f t="shared" ref="S112:S119" si="132">SUM(V112:Y112)</f>
        <v>0</v>
      </c>
      <c r="T112" s="95" t="e">
        <f>S112/$S$28</f>
        <v>#DIV/0!</v>
      </c>
      <c r="U112" s="95"/>
      <c r="V112" s="98">
        <f>[1]FPREM!V112+'[1]LEMA prev'!V112+'[1]DEFF prev'!V112+'[1]Cygest prev'!V112+'[1]SV prev'!V112</f>
        <v>0</v>
      </c>
      <c r="W112" s="98">
        <f>[1]FPREM!W112+'[1]LEMA prev'!W112+'[1]DEFF prev'!W112+'[1]Cygest prev'!W112+'[1]SV prev'!W112</f>
        <v>0</v>
      </c>
      <c r="X112" s="98">
        <f>[1]FPREM!X112+'[1]LEMA prev'!X112+'[1]DEFF prev'!X112+'[1]Cygest prev'!X112+'[1]SV prev'!X112</f>
        <v>0</v>
      </c>
      <c r="Y112" s="99">
        <f>[1]FPREM!Y112+'[1]LEMA prev'!Y112+'[1]DEFF prev'!Y112+'[1]Cygest prev'!Y112+'[1]SV prev'!Y112</f>
        <v>0</v>
      </c>
      <c r="AA112" s="267">
        <f>SUM(AC112:AF112)</f>
        <v>0</v>
      </c>
      <c r="AB112" s="95"/>
      <c r="AC112" s="100">
        <f t="shared" ref="AC112:AC119" si="133">IF($V$7="x",V112-N112,0)</f>
        <v>0</v>
      </c>
      <c r="AD112" s="100">
        <f>IF($W$7="x",W112-O112,0)</f>
        <v>0</v>
      </c>
      <c r="AE112" s="100">
        <f t="shared" ref="AE112:AE119" si="134">IF($X$7="x",X112-P112,0)</f>
        <v>0</v>
      </c>
      <c r="AF112" s="101">
        <f t="shared" ref="AF112:AF119" si="135">IF($Y$7="x",Y112-Q112,0)</f>
        <v>0</v>
      </c>
      <c r="AG112" s="102"/>
      <c r="AH112" s="73">
        <f>IF(ISBLANK($V$7),(N112+O112+P112+Q112),IF(ISBLANK($W$7),(V112+O112+P112+Q112),IF(ISBLANK($X$7),(V112+W112+P112+Q112),IF(ISBLANK($Y$7),(V112+W112+X112+Q112),(V112+W112+X112+Y112)))))</f>
        <v>0</v>
      </c>
    </row>
    <row r="113" spans="1:37" x14ac:dyDescent="0.2">
      <c r="B113" s="265"/>
      <c r="C113" s="1" t="str">
        <f>'[1]Trame vierge'!C113</f>
        <v>Immobilisation IT logiciel</v>
      </c>
      <c r="E113" s="253"/>
      <c r="G113" s="92">
        <v>0</v>
      </c>
      <c r="H113" s="240">
        <f t="shared" ref="H113:H115" si="136">ABS(L113-G113)</f>
        <v>0</v>
      </c>
      <c r="I113" s="300" t="e">
        <f t="shared" ref="I113:I117" si="137">ABS(T113-G113)</f>
        <v>#DIV/0!</v>
      </c>
      <c r="J113" s="179"/>
      <c r="K113" s="94">
        <f>+[1]FPREM!K113+'[1]LEMA prev'!K113+'[1]DEFF prev'!K113+'[1]Cygest prev'!K113+'[1]SV prev'!K113</f>
        <v>0</v>
      </c>
      <c r="L113" s="95">
        <f t="shared" ref="L113:L117" si="138">K113/$K$28</f>
        <v>0</v>
      </c>
      <c r="M113" s="95"/>
      <c r="N113" s="98">
        <v>0</v>
      </c>
      <c r="O113" s="99">
        <v>0</v>
      </c>
      <c r="P113" s="99">
        <v>0</v>
      </c>
      <c r="Q113" s="301">
        <v>0</v>
      </c>
      <c r="S113" s="94">
        <f t="shared" si="132"/>
        <v>0</v>
      </c>
      <c r="T113" s="95" t="e">
        <f t="shared" ref="T113:T117" si="139">S113/$S$28</f>
        <v>#DIV/0!</v>
      </c>
      <c r="U113" s="95"/>
      <c r="V113" s="98">
        <f>[1]FPREM!V113+'[1]LEMA prev'!V113+'[1]DEFF prev'!V113+'[1]Cygest prev'!V113+'[1]SV prev'!V113</f>
        <v>0</v>
      </c>
      <c r="W113" s="98">
        <f>[1]FPREM!W113+'[1]LEMA prev'!W113+'[1]DEFF prev'!W113+'[1]Cygest prev'!W113+'[1]SV prev'!W113</f>
        <v>0</v>
      </c>
      <c r="X113" s="98">
        <f>[1]FPREM!X113+'[1]LEMA prev'!X113+'[1]DEFF prev'!X113+'[1]Cygest prev'!X113+'[1]SV prev'!X113</f>
        <v>0</v>
      </c>
      <c r="Y113" s="99">
        <f>[1]FPREM!Y113+'[1]LEMA prev'!Y113+'[1]DEFF prev'!Y113+'[1]Cygest prev'!Y113+'[1]SV prev'!Y113</f>
        <v>0</v>
      </c>
      <c r="AA113" s="267">
        <f t="shared" ref="AA113:AA117" si="140">SUM(AC113:AF113)</f>
        <v>0</v>
      </c>
      <c r="AB113" s="95"/>
      <c r="AC113" s="100">
        <f t="shared" si="133"/>
        <v>0</v>
      </c>
      <c r="AD113" s="100">
        <f t="shared" ref="AD113:AD117" si="141">IF($W$7="x",W113-O113,0)</f>
        <v>0</v>
      </c>
      <c r="AE113" s="100">
        <f t="shared" si="134"/>
        <v>0</v>
      </c>
      <c r="AF113" s="101">
        <f t="shared" si="135"/>
        <v>0</v>
      </c>
      <c r="AG113" s="102"/>
      <c r="AH113" s="73">
        <f>IF(ISBLANK($V$7),(N113+O113+P113+Q113),IF(ISBLANK($W$7),(V113+O113+P113+Q113),IF(ISBLANK($X$7),(V113+W113+P113+Q113),IF(ISBLANK($Y$7),(V113+W113+X113+Q113),(V113+W113+X113+Y113)))))</f>
        <v>0</v>
      </c>
    </row>
    <row r="114" spans="1:37" x14ac:dyDescent="0.2">
      <c r="B114" s="265"/>
      <c r="C114" s="1" t="str">
        <f>'[1]Trame vierge'!C114</f>
        <v>Immobilisation travaux aménagement</v>
      </c>
      <c r="E114" s="253"/>
      <c r="G114" s="92">
        <v>0</v>
      </c>
      <c r="H114" s="60">
        <f t="shared" si="136"/>
        <v>0</v>
      </c>
      <c r="I114" s="60" t="e">
        <f t="shared" si="137"/>
        <v>#DIV/0!</v>
      </c>
      <c r="J114" s="179"/>
      <c r="K114" s="94">
        <f>+[1]FPREM!K114+'[1]LEMA prev'!K114+'[1]DEFF prev'!K114+'[1]Cygest prev'!K114+'[1]SV prev'!K114</f>
        <v>0</v>
      </c>
      <c r="L114" s="95">
        <f t="shared" si="138"/>
        <v>0</v>
      </c>
      <c r="M114" s="95"/>
      <c r="N114" s="98">
        <v>0</v>
      </c>
      <c r="O114" s="99">
        <v>0</v>
      </c>
      <c r="P114" s="99">
        <v>0</v>
      </c>
      <c r="Q114" s="301">
        <v>0</v>
      </c>
      <c r="S114" s="94">
        <f t="shared" si="132"/>
        <v>0</v>
      </c>
      <c r="T114" s="95" t="e">
        <f t="shared" si="139"/>
        <v>#DIV/0!</v>
      </c>
      <c r="U114" s="95"/>
      <c r="V114" s="98">
        <f>[1]FPREM!V114+'[1]LEMA prev'!V114+'[1]DEFF prev'!V114+'[1]Cygest prev'!V114+'[1]SV prev'!V114</f>
        <v>0</v>
      </c>
      <c r="W114" s="98">
        <f>[1]FPREM!W114+'[1]LEMA prev'!W114+'[1]DEFF prev'!W114+'[1]Cygest prev'!W114+'[1]SV prev'!W114</f>
        <v>0</v>
      </c>
      <c r="X114" s="98">
        <f>[1]FPREM!X114+'[1]LEMA prev'!X114+'[1]DEFF prev'!X114+'[1]Cygest prev'!X114+'[1]SV prev'!X114</f>
        <v>0</v>
      </c>
      <c r="Y114" s="99">
        <f>[1]FPREM!Y114+'[1]LEMA prev'!Y114+'[1]DEFF prev'!Y114+'[1]Cygest prev'!Y114+'[1]SV prev'!Y114</f>
        <v>0</v>
      </c>
      <c r="AA114" s="267">
        <f>SUM(AC114:AF114)</f>
        <v>0</v>
      </c>
      <c r="AB114" s="95"/>
      <c r="AC114" s="100">
        <f t="shared" si="133"/>
        <v>0</v>
      </c>
      <c r="AD114" s="100">
        <f t="shared" si="141"/>
        <v>0</v>
      </c>
      <c r="AE114" s="100">
        <f t="shared" si="134"/>
        <v>0</v>
      </c>
      <c r="AF114" s="101">
        <f t="shared" si="135"/>
        <v>0</v>
      </c>
      <c r="AG114" s="102"/>
      <c r="AH114" s="73">
        <f>IF(ISBLANK($V$7),(N114+O114+P114+Q114),IF(ISBLANK($W$7),(V114+O114+P114+Q114),IF(ISBLANK($X$7),(V114+W114+P114+Q114),IF(ISBLANK($Y$7),(V114+W114+X114+Q114),(V114+W114+X114+Y114)))))</f>
        <v>0</v>
      </c>
    </row>
    <row r="115" spans="1:37" x14ac:dyDescent="0.2">
      <c r="B115" s="265"/>
      <c r="C115" s="1" t="str">
        <f>'[1]Trame vierge'!C115</f>
        <v>Immobilisation mobilier</v>
      </c>
      <c r="E115" s="253"/>
      <c r="G115" s="92">
        <v>0</v>
      </c>
      <c r="H115" s="60">
        <f t="shared" si="136"/>
        <v>0</v>
      </c>
      <c r="I115" s="60" t="e">
        <f t="shared" si="137"/>
        <v>#DIV/0!</v>
      </c>
      <c r="J115" s="179"/>
      <c r="K115" s="94">
        <f>+[1]FPREM!K115+'[1]LEMA prev'!K115+'[1]DEFF prev'!K115+'[1]Cygest prev'!K115+'[1]SV prev'!K115</f>
        <v>0</v>
      </c>
      <c r="L115" s="95">
        <f t="shared" si="138"/>
        <v>0</v>
      </c>
      <c r="M115" s="95"/>
      <c r="N115" s="98">
        <v>0</v>
      </c>
      <c r="O115" s="99">
        <v>0</v>
      </c>
      <c r="P115" s="99">
        <v>0</v>
      </c>
      <c r="Q115" s="301">
        <v>0</v>
      </c>
      <c r="S115" s="94">
        <f t="shared" si="132"/>
        <v>0</v>
      </c>
      <c r="T115" s="95" t="e">
        <f t="shared" si="139"/>
        <v>#DIV/0!</v>
      </c>
      <c r="U115" s="95"/>
      <c r="V115" s="98">
        <f>[1]FPREM!V115+'[1]LEMA prev'!V115+'[1]DEFF prev'!V115+'[1]Cygest prev'!V115+'[1]SV prev'!V115</f>
        <v>0</v>
      </c>
      <c r="W115" s="98">
        <f>[1]FPREM!W115+'[1]LEMA prev'!W115+'[1]DEFF prev'!W115+'[1]Cygest prev'!W115+'[1]SV prev'!W115</f>
        <v>0</v>
      </c>
      <c r="X115" s="98">
        <f>[1]FPREM!X115+'[1]LEMA prev'!X115+'[1]DEFF prev'!X115+'[1]Cygest prev'!X115+'[1]SV prev'!X115</f>
        <v>0</v>
      </c>
      <c r="Y115" s="99">
        <f>[1]FPREM!Y115+'[1]LEMA prev'!Y115+'[1]DEFF prev'!Y115+'[1]Cygest prev'!Y115+'[1]SV prev'!Y115</f>
        <v>0</v>
      </c>
      <c r="AA115" s="267">
        <f t="shared" si="140"/>
        <v>0</v>
      </c>
      <c r="AB115" s="95"/>
      <c r="AC115" s="100">
        <f t="shared" si="133"/>
        <v>0</v>
      </c>
      <c r="AD115" s="100">
        <f t="shared" si="141"/>
        <v>0</v>
      </c>
      <c r="AE115" s="100">
        <f t="shared" si="134"/>
        <v>0</v>
      </c>
      <c r="AF115" s="101">
        <f t="shared" si="135"/>
        <v>0</v>
      </c>
      <c r="AG115" s="102"/>
      <c r="AH115" s="73">
        <f>IF(ISBLANK($V$7),(N115+O115+P115+Q115),IF(ISBLANK($W$7),(V115+O115+P115+Q115),IF(ISBLANK($X$7),(V115+W115+P115+Q115),IF(ISBLANK($Y$7),(V115+W115+X115+Q115),(V115+W115+X115+Y115)))))</f>
        <v>0</v>
      </c>
    </row>
    <row r="116" spans="1:37" x14ac:dyDescent="0.2">
      <c r="B116" s="265"/>
      <c r="C116" s="1" t="str">
        <f>'[1]Trame vierge'!C116</f>
        <v>Communication</v>
      </c>
      <c r="E116" s="253"/>
      <c r="G116" s="92">
        <v>0</v>
      </c>
      <c r="H116" s="60"/>
      <c r="I116" s="60"/>
      <c r="J116" s="179"/>
      <c r="K116" s="94">
        <f>+[1]FPREM!K116+'[1]LEMA prev'!K116+'[1]DEFF prev'!K116+'[1]Cygest prev'!K116+'[1]SV prev'!K116</f>
        <v>0</v>
      </c>
      <c r="L116" s="95">
        <f t="shared" si="138"/>
        <v>0</v>
      </c>
      <c r="M116" s="95"/>
      <c r="N116" s="98">
        <v>0</v>
      </c>
      <c r="O116" s="99">
        <v>0</v>
      </c>
      <c r="P116" s="99">
        <v>0</v>
      </c>
      <c r="Q116" s="301">
        <v>0</v>
      </c>
      <c r="S116" s="94"/>
      <c r="T116" s="95"/>
      <c r="U116" s="95"/>
      <c r="V116" s="98">
        <f>[1]FPREM!V116+'[1]LEMA prev'!V116+'[1]DEFF prev'!V116+'[1]Cygest prev'!V116+'[1]SV prev'!V116</f>
        <v>0</v>
      </c>
      <c r="W116" s="98">
        <f>[1]FPREM!W116+'[1]LEMA prev'!W116+'[1]DEFF prev'!W116+'[1]Cygest prev'!W116+'[1]SV prev'!W116</f>
        <v>0</v>
      </c>
      <c r="X116" s="98">
        <f>[1]FPREM!X116+'[1]LEMA prev'!X116+'[1]DEFF prev'!X116+'[1]Cygest prev'!X116+'[1]SV prev'!X116</f>
        <v>0</v>
      </c>
      <c r="Y116" s="99">
        <f>[1]FPREM!Y116+'[1]LEMA prev'!Y116+'[1]DEFF prev'!Y116+'[1]Cygest prev'!Y116+'[1]SV prev'!Y116</f>
        <v>0</v>
      </c>
      <c r="AA116" s="267"/>
      <c r="AB116" s="95"/>
      <c r="AC116" s="100"/>
      <c r="AD116" s="100"/>
      <c r="AE116" s="100">
        <f t="shared" si="134"/>
        <v>0</v>
      </c>
      <c r="AF116" s="101"/>
      <c r="AG116" s="102"/>
      <c r="AH116" s="73"/>
    </row>
    <row r="117" spans="1:37" x14ac:dyDescent="0.2">
      <c r="B117" s="265"/>
      <c r="C117" s="1" t="str">
        <f>'[1]Trame vierge'!C117</f>
        <v>Recrutement</v>
      </c>
      <c r="E117" s="253"/>
      <c r="G117" s="92">
        <v>3.2737651515294909E-3</v>
      </c>
      <c r="H117" s="60">
        <f>ABS(L117-G117)</f>
        <v>3.2737651515294909E-3</v>
      </c>
      <c r="I117" s="60" t="e">
        <f t="shared" si="137"/>
        <v>#DIV/0!</v>
      </c>
      <c r="J117" s="179"/>
      <c r="K117" s="94">
        <f>+[1]FPREM!K117+'[1]LEMA prev'!K117+'[1]DEFF prev'!K117+'[1]Cygest prev'!K117+'[1]SV prev'!K117</f>
        <v>0</v>
      </c>
      <c r="L117" s="95">
        <f t="shared" si="138"/>
        <v>0</v>
      </c>
      <c r="M117" s="95"/>
      <c r="N117" s="98">
        <v>0</v>
      </c>
      <c r="O117" s="99">
        <v>0</v>
      </c>
      <c r="P117" s="99">
        <v>0</v>
      </c>
      <c r="Q117" s="301">
        <v>0</v>
      </c>
      <c r="S117" s="94">
        <f t="shared" si="132"/>
        <v>0</v>
      </c>
      <c r="T117" s="95" t="e">
        <f t="shared" si="139"/>
        <v>#DIV/0!</v>
      </c>
      <c r="U117" s="95"/>
      <c r="V117" s="98">
        <f>[1]FPREM!V117+'[1]LEMA prev'!V117+'[1]DEFF prev'!V117+'[1]Cygest prev'!V117+'[1]SV prev'!V117</f>
        <v>0</v>
      </c>
      <c r="W117" s="98">
        <f>[1]FPREM!W117+'[1]LEMA prev'!W117+'[1]DEFF prev'!W117+'[1]Cygest prev'!W117+'[1]SV prev'!W117</f>
        <v>0</v>
      </c>
      <c r="X117" s="98">
        <f>[1]FPREM!X117+'[1]LEMA prev'!X117+'[1]DEFF prev'!X117+'[1]Cygest prev'!X117+'[1]SV prev'!X117</f>
        <v>0</v>
      </c>
      <c r="Y117" s="99">
        <f>[1]FPREM!Y117+'[1]LEMA prev'!Y117+'[1]DEFF prev'!Y117+'[1]Cygest prev'!Y117+'[1]SV prev'!Y117</f>
        <v>0</v>
      </c>
      <c r="AA117" s="267">
        <f t="shared" si="140"/>
        <v>0</v>
      </c>
      <c r="AB117" s="95"/>
      <c r="AC117" s="100">
        <f t="shared" si="133"/>
        <v>0</v>
      </c>
      <c r="AD117" s="100">
        <f t="shared" si="141"/>
        <v>0</v>
      </c>
      <c r="AE117" s="100">
        <f t="shared" si="134"/>
        <v>0</v>
      </c>
      <c r="AF117" s="101">
        <f t="shared" si="135"/>
        <v>0</v>
      </c>
      <c r="AG117" s="102"/>
      <c r="AH117" s="73">
        <f>IF(ISBLANK($V$7),(N117+O117+P117+Q117),IF(ISBLANK($W$7),(V117+O117+P117+Q117),IF(ISBLANK($X$7),(V117+W117+P117+Q117),IF(ISBLANK($Y$7),(V117+W117+X117+Q117),(V117+W117+X117+Y117)))))</f>
        <v>0</v>
      </c>
    </row>
    <row r="118" spans="1:37" x14ac:dyDescent="0.2">
      <c r="B118" s="265"/>
      <c r="C118" s="1" t="str">
        <f>'[1]Trame vierge'!C118</f>
        <v xml:space="preserve">Accompagnement </v>
      </c>
      <c r="E118" s="253"/>
      <c r="G118" s="92">
        <v>0</v>
      </c>
      <c r="H118" s="60">
        <f>ABS(L118-G118)</f>
        <v>0</v>
      </c>
      <c r="I118" s="60" t="e">
        <f>ABS(T118-G118)</f>
        <v>#DIV/0!</v>
      </c>
      <c r="J118" s="179"/>
      <c r="K118" s="94">
        <f>+[1]FPREM!K118+'[1]LEMA prev'!K118+'[1]DEFF prev'!K118+'[1]Cygest prev'!K118+'[1]SV prev'!K118</f>
        <v>0</v>
      </c>
      <c r="L118" s="95">
        <f>K118/$K$28</f>
        <v>0</v>
      </c>
      <c r="M118" s="95"/>
      <c r="N118" s="98">
        <v>0</v>
      </c>
      <c r="O118" s="99">
        <v>0</v>
      </c>
      <c r="P118" s="99">
        <v>0</v>
      </c>
      <c r="Q118" s="301">
        <v>0</v>
      </c>
      <c r="S118" s="94">
        <f t="shared" si="132"/>
        <v>0</v>
      </c>
      <c r="T118" s="95" t="e">
        <f>S118/$S$28</f>
        <v>#DIV/0!</v>
      </c>
      <c r="U118" s="95"/>
      <c r="V118" s="98">
        <f>[1]FPREM!V118+'[1]LEMA prev'!V118+'[1]DEFF prev'!V118+'[1]Cygest prev'!V118+'[1]SV prev'!V118</f>
        <v>0</v>
      </c>
      <c r="W118" s="98">
        <f>[1]FPREM!W118+'[1]LEMA prev'!W118+'[1]DEFF prev'!W118+'[1]Cygest prev'!W118+'[1]SV prev'!W118</f>
        <v>0</v>
      </c>
      <c r="X118" s="98">
        <f>[1]FPREM!X118+'[1]LEMA prev'!X118+'[1]DEFF prev'!X118+'[1]Cygest prev'!X118+'[1]SV prev'!X118</f>
        <v>0</v>
      </c>
      <c r="Y118" s="99">
        <f>[1]FPREM!Y118+'[1]LEMA prev'!Y118+'[1]DEFF prev'!Y118+'[1]Cygest prev'!Y118+'[1]SV prev'!Y118</f>
        <v>0</v>
      </c>
      <c r="AA118" s="267">
        <f>SUM(AC118:AF118)</f>
        <v>0</v>
      </c>
      <c r="AB118" s="95"/>
      <c r="AC118" s="100">
        <f t="shared" si="133"/>
        <v>0</v>
      </c>
      <c r="AD118" s="100">
        <f>IF($W$7="x",W118-O118,0)</f>
        <v>0</v>
      </c>
      <c r="AE118" s="100">
        <f t="shared" si="134"/>
        <v>0</v>
      </c>
      <c r="AF118" s="101">
        <f t="shared" si="135"/>
        <v>0</v>
      </c>
      <c r="AG118" s="102"/>
      <c r="AH118" s="73">
        <f>IF(ISBLANK($V$7),(N118+O118+P118+Q118),IF(ISBLANK($W$7),(V118+O118+P118+Q118),IF(ISBLANK($X$7),(V118+W118+P118+Q118),IF(ISBLANK($Y$7),(V118+W118+X118+Q118),(V118+W118+X118+Y118)))))</f>
        <v>0</v>
      </c>
    </row>
    <row r="119" spans="1:37" x14ac:dyDescent="0.2">
      <c r="B119" s="265"/>
      <c r="C119" s="1" t="str">
        <f>'[1]Trame vierge'!C119</f>
        <v>Fonds de Commerce</v>
      </c>
      <c r="E119" s="253"/>
      <c r="G119" s="92">
        <v>0</v>
      </c>
      <c r="H119" s="60">
        <f>ABS(L119-G119)</f>
        <v>0</v>
      </c>
      <c r="I119" s="60" t="e">
        <f>ABS(T119-G119)</f>
        <v>#DIV/0!</v>
      </c>
      <c r="J119" s="179"/>
      <c r="K119" s="94">
        <f>+[1]FPREM!K119+'[1]LEMA prev'!K119+'[1]DEFF prev'!K119+'[1]Cygest prev'!K119+'[1]SV prev'!K119</f>
        <v>0</v>
      </c>
      <c r="L119" s="95">
        <f>K119/$K$28</f>
        <v>0</v>
      </c>
      <c r="M119" s="95"/>
      <c r="N119" s="98">
        <v>0</v>
      </c>
      <c r="O119" s="99">
        <v>0</v>
      </c>
      <c r="P119" s="99">
        <v>0</v>
      </c>
      <c r="Q119" s="301">
        <v>0</v>
      </c>
      <c r="S119" s="94">
        <f t="shared" si="132"/>
        <v>0</v>
      </c>
      <c r="T119" s="95" t="e">
        <f>S119/$S$28</f>
        <v>#DIV/0!</v>
      </c>
      <c r="U119" s="95"/>
      <c r="V119" s="98">
        <f>[1]FPREM!V119+'[1]LEMA prev'!V119+'[1]DEFF prev'!V119+'[1]Cygest prev'!V119+'[1]SV prev'!V119</f>
        <v>0</v>
      </c>
      <c r="W119" s="98">
        <f>[1]FPREM!W119+'[1]LEMA prev'!W119+'[1]DEFF prev'!W119+'[1]Cygest prev'!W119+'[1]SV prev'!W119</f>
        <v>0</v>
      </c>
      <c r="X119" s="98">
        <f>[1]FPREM!X119+'[1]LEMA prev'!X119+'[1]DEFF prev'!X119+'[1]Cygest prev'!X119+'[1]SV prev'!X119</f>
        <v>0</v>
      </c>
      <c r="Y119" s="99">
        <f>[1]FPREM!Y119+'[1]LEMA prev'!Y119+'[1]DEFF prev'!Y119+'[1]Cygest prev'!Y119+'[1]SV prev'!Y119</f>
        <v>0</v>
      </c>
      <c r="AA119" s="267">
        <f>SUM(AC119:AF119)</f>
        <v>0</v>
      </c>
      <c r="AB119" s="95"/>
      <c r="AC119" s="100">
        <f t="shared" si="133"/>
        <v>0</v>
      </c>
      <c r="AD119" s="100">
        <f>IF($W$7="x",W119-O119,0)</f>
        <v>0</v>
      </c>
      <c r="AE119" s="100">
        <f t="shared" si="134"/>
        <v>0</v>
      </c>
      <c r="AF119" s="101">
        <f t="shared" si="135"/>
        <v>0</v>
      </c>
      <c r="AG119" s="102"/>
      <c r="AH119" s="73">
        <f>IF(ISBLANK($V$7),(N119+O119+P119+Q119),IF(ISBLANK($W$7),(V119+O119+P119+Q119),IF(ISBLANK($X$7),(V119+W119+P119+Q119),IF(ISBLANK($Y$7),(V119+W119+X119+Q119),(V119+W119+X119+Y119)))))</f>
        <v>0</v>
      </c>
    </row>
    <row r="120" spans="1:37" x14ac:dyDescent="0.2">
      <c r="B120" s="265"/>
      <c r="E120" s="253"/>
      <c r="G120" s="92"/>
      <c r="H120" s="60"/>
      <c r="I120" s="60"/>
      <c r="J120" s="179"/>
      <c r="K120" s="151"/>
      <c r="L120" s="95"/>
      <c r="M120" s="95"/>
      <c r="N120" s="98"/>
      <c r="O120" s="99"/>
      <c r="P120" s="99"/>
      <c r="Q120" s="301"/>
      <c r="S120" s="151"/>
      <c r="T120" s="95"/>
      <c r="U120" s="95"/>
      <c r="V120" s="99"/>
      <c r="W120" s="99"/>
      <c r="X120" s="98"/>
      <c r="Y120" s="99"/>
      <c r="AA120" s="137"/>
      <c r="AB120" s="95"/>
      <c r="AC120" s="101"/>
      <c r="AD120" s="100"/>
      <c r="AE120" s="100"/>
      <c r="AF120" s="101"/>
      <c r="AG120" s="102"/>
      <c r="AH120" s="137"/>
    </row>
    <row r="121" spans="1:37" x14ac:dyDescent="0.2">
      <c r="B121" s="269" t="str">
        <f>'[1]Trame vierge'!B121</f>
        <v>Total des charges exceptionnelles</v>
      </c>
      <c r="C121" s="139"/>
      <c r="D121" s="139"/>
      <c r="E121" s="197"/>
      <c r="G121" s="140">
        <f>+SUM(G112:G117)</f>
        <v>3.2737651515294909E-3</v>
      </c>
      <c r="H121" s="280">
        <f>ABS(L121-G121)</f>
        <v>3.2737651515294909E-3</v>
      </c>
      <c r="I121" s="280">
        <f>ABS(T121-G121)</f>
        <v>3.2737651515294909E-3</v>
      </c>
      <c r="J121" s="312"/>
      <c r="K121" s="145">
        <f>+SUM(K112:K117)</f>
        <v>0</v>
      </c>
      <c r="L121" s="155">
        <f>K121/$K$28</f>
        <v>0</v>
      </c>
      <c r="M121" s="85"/>
      <c r="N121" s="145">
        <f>+SUM(N112:N117)</f>
        <v>0</v>
      </c>
      <c r="O121" s="146">
        <f>+SUM(O112:O117)</f>
        <v>0</v>
      </c>
      <c r="P121" s="146">
        <f>+SUM(P112:P117)</f>
        <v>0</v>
      </c>
      <c r="Q121" s="313">
        <f>+SUM(Q112:Q117)</f>
        <v>0</v>
      </c>
      <c r="R121" s="9"/>
      <c r="S121" s="145">
        <f>+SUM(S112:S117)</f>
        <v>0</v>
      </c>
      <c r="T121" s="155">
        <f>S121/$K$28</f>
        <v>0</v>
      </c>
      <c r="U121" s="85"/>
      <c r="V121" s="145">
        <f>+SUM(V112:V120)</f>
        <v>0</v>
      </c>
      <c r="W121" s="145">
        <f t="shared" ref="W121:Y121" si="142">+SUM(W112:W120)</f>
        <v>0</v>
      </c>
      <c r="X121" s="145">
        <f t="shared" si="142"/>
        <v>0</v>
      </c>
      <c r="Y121" s="145">
        <f t="shared" si="142"/>
        <v>0</v>
      </c>
      <c r="Z121" s="9"/>
      <c r="AA121" s="146">
        <f>+SUM(AA112:AA117)</f>
        <v>0</v>
      </c>
      <c r="AB121" s="314"/>
      <c r="AC121" s="145">
        <f>+SUM(AC112:AC117)</f>
        <v>0</v>
      </c>
      <c r="AD121" s="145">
        <f>+SUM(AD112:AD117)</f>
        <v>0</v>
      </c>
      <c r="AE121" s="145">
        <f>+SUM(AE112:AE117)</f>
        <v>0</v>
      </c>
      <c r="AF121" s="146">
        <f>+SUM(AF112:AF117)</f>
        <v>0</v>
      </c>
      <c r="AG121" s="270"/>
      <c r="AH121" s="146">
        <f>+SUM(AH112:AH117)</f>
        <v>0</v>
      </c>
      <c r="AK121" s="1">
        <f>[1]FPREM!K128</f>
        <v>337001.6</v>
      </c>
    </row>
    <row r="122" spans="1:37" x14ac:dyDescent="0.2">
      <c r="B122" s="276" t="str">
        <f>'[1]Trame vierge'!B122</f>
        <v>Résultat exceptionnel</v>
      </c>
      <c r="C122" s="277"/>
      <c r="D122" s="277"/>
      <c r="E122" s="315"/>
      <c r="G122" s="198">
        <f>+G107-G121</f>
        <v>-3.2737651515294909E-3</v>
      </c>
      <c r="H122" s="279">
        <f>ABS(L122-G122)</f>
        <v>3.2737651515294909E-3</v>
      </c>
      <c r="I122" s="279">
        <f>ABS(T122-G122)</f>
        <v>3.2737651515294909E-3</v>
      </c>
      <c r="J122" s="179"/>
      <c r="K122" s="201">
        <f>+K107-K121</f>
        <v>0</v>
      </c>
      <c r="L122" s="281">
        <f>K122/$K$28</f>
        <v>0</v>
      </c>
      <c r="M122" s="85"/>
      <c r="N122" s="201">
        <f>+N107-N121</f>
        <v>0</v>
      </c>
      <c r="O122" s="200">
        <f>+O107-O121</f>
        <v>0</v>
      </c>
      <c r="P122" s="200">
        <f>+P107-P121</f>
        <v>0</v>
      </c>
      <c r="Q122" s="316">
        <f>+Q107-Q121</f>
        <v>0</v>
      </c>
      <c r="S122" s="201">
        <f>+S107-S121</f>
        <v>0</v>
      </c>
      <c r="T122" s="281">
        <f>S122/$K$28</f>
        <v>0</v>
      </c>
      <c r="U122" s="85"/>
      <c r="V122" s="145">
        <f>+V107-V121</f>
        <v>0</v>
      </c>
      <c r="W122" s="145">
        <f>+W107-W121</f>
        <v>0</v>
      </c>
      <c r="X122" s="145">
        <f>+X107-X121</f>
        <v>0</v>
      </c>
      <c r="Y122" s="146">
        <f>+Y107-Y121</f>
        <v>0</v>
      </c>
      <c r="AA122" s="200">
        <f>+AA107-AA121</f>
        <v>0</v>
      </c>
      <c r="AB122" s="85"/>
      <c r="AC122" s="145">
        <f>+AC107-AC121</f>
        <v>0</v>
      </c>
      <c r="AD122" s="145">
        <f>+AD107-AD121</f>
        <v>0</v>
      </c>
      <c r="AE122" s="145">
        <f>+AE107-AE121</f>
        <v>0</v>
      </c>
      <c r="AF122" s="146">
        <f>+AF107-AF121</f>
        <v>0</v>
      </c>
      <c r="AG122" s="270"/>
      <c r="AH122" s="200">
        <f>+AH107-AH121</f>
        <v>0</v>
      </c>
      <c r="AK122" s="1">
        <f>'[1]LEMA prev'!K128</f>
        <v>1357686.3852727271</v>
      </c>
    </row>
    <row r="123" spans="1:37" x14ac:dyDescent="0.2">
      <c r="B123" s="2"/>
      <c r="G123" s="283"/>
      <c r="J123" s="93"/>
      <c r="K123" s="317"/>
      <c r="L123" s="132"/>
      <c r="M123" s="132"/>
      <c r="N123" s="287"/>
      <c r="O123" s="287"/>
      <c r="P123" s="287"/>
      <c r="Q123" s="318"/>
      <c r="S123" s="317"/>
      <c r="T123" s="132"/>
      <c r="U123" s="132"/>
      <c r="V123" s="287"/>
      <c r="W123" s="287"/>
      <c r="X123" s="287"/>
      <c r="Y123" s="318"/>
      <c r="AA123" s="102"/>
      <c r="AB123" s="132"/>
      <c r="AC123" s="290"/>
      <c r="AD123" s="290"/>
      <c r="AE123" s="290"/>
      <c r="AF123" s="290"/>
      <c r="AG123" s="102"/>
      <c r="AH123" s="102"/>
      <c r="AK123" s="1">
        <f>'[1]DEFF prev'!K128</f>
        <v>1036924.5217272728</v>
      </c>
    </row>
    <row r="124" spans="1:37" x14ac:dyDescent="0.2">
      <c r="B124" s="319" t="str">
        <f>'[1]Trame vierge'!B124</f>
        <v xml:space="preserve">Impôts sur les bénéfices </v>
      </c>
      <c r="C124" s="247"/>
      <c r="D124" s="247"/>
      <c r="E124" s="248"/>
      <c r="G124" s="320">
        <f t="shared" ref="G124" si="143">+SUM(G125:G126)</f>
        <v>0</v>
      </c>
      <c r="H124" s="321">
        <f ca="1">SUM(H125)</f>
        <v>0</v>
      </c>
      <c r="I124" s="321" t="e">
        <f>SUM(I125)</f>
        <v>#DIV/0!</v>
      </c>
      <c r="J124" s="93"/>
      <c r="K124" s="322">
        <f ca="1">+SUM(K125:K126)</f>
        <v>0</v>
      </c>
      <c r="L124" s="252">
        <f t="shared" ref="L124:L125" ca="1" si="144">K124/$K$28</f>
        <v>0</v>
      </c>
      <c r="M124" s="132"/>
      <c r="N124" s="322">
        <f ca="1">+SUM(N125:N126)</f>
        <v>0</v>
      </c>
      <c r="O124" s="322">
        <f t="shared" ref="O124:Q124" ca="1" si="145">+SUM(O125:O126)</f>
        <v>0</v>
      </c>
      <c r="P124" s="322">
        <f t="shared" ca="1" si="145"/>
        <v>0</v>
      </c>
      <c r="Q124" s="323">
        <f t="shared" ca="1" si="145"/>
        <v>0</v>
      </c>
      <c r="S124" s="324">
        <f>IF(S125&lt;0,0,S125)</f>
        <v>0</v>
      </c>
      <c r="T124" s="252" t="e">
        <f>S124/$S$28</f>
        <v>#DIV/0!</v>
      </c>
      <c r="U124" s="132"/>
      <c r="V124" s="322">
        <f t="shared" ref="V124:Y124" si="146">+SUM(V125:V126)</f>
        <v>0</v>
      </c>
      <c r="W124" s="322">
        <f t="shared" si="146"/>
        <v>0</v>
      </c>
      <c r="X124" s="322">
        <f t="shared" si="146"/>
        <v>0</v>
      </c>
      <c r="Y124" s="323">
        <f t="shared" si="146"/>
        <v>0</v>
      </c>
      <c r="AA124" s="325">
        <f>+SUM(AA125)</f>
        <v>0</v>
      </c>
      <c r="AB124" s="132"/>
      <c r="AC124" s="137">
        <f>+SUM(AC125)</f>
        <v>0</v>
      </c>
      <c r="AD124" s="137">
        <f t="shared" ref="AD124:AF124" si="147">+SUM(AD125)</f>
        <v>0</v>
      </c>
      <c r="AE124" s="137">
        <f t="shared" si="147"/>
        <v>0</v>
      </c>
      <c r="AF124" s="326">
        <f t="shared" si="147"/>
        <v>0</v>
      </c>
      <c r="AG124" s="87"/>
      <c r="AH124" s="323" t="e">
        <f ca="1">IF(AH125&lt;0,0,AH125)</f>
        <v>#REF!</v>
      </c>
      <c r="AK124" s="327">
        <f ca="1">'[1]Cygest prev'!K128</f>
        <v>0</v>
      </c>
    </row>
    <row r="125" spans="1:37" x14ac:dyDescent="0.2">
      <c r="A125" s="89">
        <v>0.25</v>
      </c>
      <c r="B125" s="328" t="str">
        <f>'[1]Trame vierge'!B125</f>
        <v>69500000</v>
      </c>
      <c r="C125" s="329" t="str">
        <f>'[1]Trame vierge'!C125:E125</f>
        <v>IMPOTS SUR LES BENEFICES</v>
      </c>
      <c r="D125" s="329"/>
      <c r="E125" s="330"/>
      <c r="F125" s="154"/>
      <c r="G125" s="331"/>
      <c r="H125" s="332">
        <f ca="1">ABS(L125-G125)</f>
        <v>0</v>
      </c>
      <c r="I125" s="332" t="e">
        <f>ABS(T125-G125)</f>
        <v>#DIV/0!</v>
      </c>
      <c r="J125" s="93"/>
      <c r="K125" s="333">
        <f ca="1">IF(K103&lt;0,0,K103*$A$125)</f>
        <v>0</v>
      </c>
      <c r="L125" s="334">
        <f t="shared" ca="1" si="144"/>
        <v>0</v>
      </c>
      <c r="M125" s="132"/>
      <c r="N125" s="333">
        <f ca="1">$K$125/4</f>
        <v>0</v>
      </c>
      <c r="O125" s="333">
        <f t="shared" ref="O125:P125" ca="1" si="148">$K$125/4</f>
        <v>0</v>
      </c>
      <c r="P125" s="333">
        <f t="shared" ca="1" si="148"/>
        <v>0</v>
      </c>
      <c r="Q125" s="335">
        <f ca="1">$K$125/4</f>
        <v>0</v>
      </c>
      <c r="S125" s="336">
        <f>S103*$A$125</f>
        <v>0</v>
      </c>
      <c r="T125" s="334" t="e">
        <f>S125/$S$28</f>
        <v>#DIV/0!</v>
      </c>
      <c r="U125" s="132"/>
      <c r="V125" s="98">
        <f>[1]FPREM!V125+'[1]LEMA prev'!V125+'[1]DEFF prev'!V125+'[1]Cygest prev'!V125+'[1]SV prev'!V125</f>
        <v>0</v>
      </c>
      <c r="W125" s="98">
        <f>[1]FPREM!W125+'[1]LEMA prev'!W125+'[1]DEFF prev'!W125+'[1]Cygest prev'!W125+'[1]SV prev'!W125</f>
        <v>0</v>
      </c>
      <c r="X125" s="98">
        <f>[1]FPREM!X125+'[1]LEMA prev'!X125+'[1]DEFF prev'!X125+'[1]Cygest prev'!X125+'[1]SV prev'!X125</f>
        <v>0</v>
      </c>
      <c r="Y125" s="99">
        <f>[1]FPREM!Y125+'[1]LEMA prev'!Y125+'[1]DEFF prev'!Y125+'[1]Cygest prev'!Y125+'[1]SV prev'!Y125</f>
        <v>0</v>
      </c>
      <c r="AA125" s="337">
        <f>SUM(AC125:AF125)</f>
        <v>0</v>
      </c>
      <c r="AB125" s="132"/>
      <c r="AC125" s="101">
        <f>IF($V$7="x",V125-N125,0)</f>
        <v>0</v>
      </c>
      <c r="AD125" s="101">
        <f>IF($W$7="x",W125-O125,0)</f>
        <v>0</v>
      </c>
      <c r="AE125" s="101">
        <f t="shared" ref="AE125" si="149">IF($X$7="x",X125-P125,0)</f>
        <v>0</v>
      </c>
      <c r="AF125" s="338">
        <f t="shared" ref="AF125" si="150">IF($Y$7="x",Y125-Q125,0)</f>
        <v>0</v>
      </c>
      <c r="AG125" s="102"/>
      <c r="AH125" s="335" t="e">
        <f ca="1">AH103*$A$125</f>
        <v>#REF!</v>
      </c>
    </row>
    <row r="126" spans="1:37" x14ac:dyDescent="0.2">
      <c r="G126" s="339"/>
      <c r="J126" s="93"/>
      <c r="K126" s="317"/>
      <c r="L126" s="132"/>
      <c r="M126" s="132"/>
      <c r="N126" s="287"/>
      <c r="O126" s="287"/>
      <c r="P126" s="266"/>
      <c r="Q126" s="318"/>
      <c r="S126" s="317"/>
      <c r="T126" s="132"/>
      <c r="U126" s="132"/>
      <c r="V126" s="287"/>
      <c r="W126" s="287"/>
      <c r="X126" s="266"/>
      <c r="Y126" s="318"/>
      <c r="AA126" s="102"/>
      <c r="AB126" s="132"/>
      <c r="AC126" s="290"/>
      <c r="AD126" s="290"/>
      <c r="AE126" s="290"/>
      <c r="AF126" s="290"/>
      <c r="AG126" s="102"/>
      <c r="AH126" s="102"/>
    </row>
    <row r="127" spans="1:37" x14ac:dyDescent="0.2">
      <c r="B127" s="340" t="s">
        <v>39</v>
      </c>
      <c r="C127" s="341"/>
      <c r="D127" s="341"/>
      <c r="E127" s="341"/>
      <c r="G127" s="342">
        <f>+G36+G95+G107</f>
        <v>1.0334543407408059</v>
      </c>
      <c r="H127" s="343">
        <f>ABS(L127-G127)</f>
        <v>3.3454340740805888E-2</v>
      </c>
      <c r="I127" s="343" t="e">
        <f>ABS(T127-G127)</f>
        <v>#DIV/0!</v>
      </c>
      <c r="J127" s="179"/>
      <c r="K127" s="344">
        <f>+K36+K95+K107</f>
        <v>3257095.1865333333</v>
      </c>
      <c r="L127" s="345">
        <f>K127/$K$28</f>
        <v>1</v>
      </c>
      <c r="M127" s="85"/>
      <c r="N127" s="346">
        <f>+N36+N95+N107</f>
        <v>814273.79663333332</v>
      </c>
      <c r="O127" s="346">
        <f>+O36+O95+O107</f>
        <v>814273.79663333332</v>
      </c>
      <c r="P127" s="346">
        <f>+P36+P95+P107</f>
        <v>814273.79663333332</v>
      </c>
      <c r="Q127" s="347">
        <f>+Q36+Q95+Q107</f>
        <v>814273.79663333332</v>
      </c>
      <c r="S127" s="344">
        <f>+S36+S95+S107</f>
        <v>0</v>
      </c>
      <c r="T127" s="345" t="e">
        <f>S127/$S$28</f>
        <v>#DIV/0!</v>
      </c>
      <c r="U127" s="85"/>
      <c r="V127" s="346">
        <f>+V36+V95+V107</f>
        <v>0</v>
      </c>
      <c r="W127" s="346">
        <f>+W36+W95+W107</f>
        <v>0</v>
      </c>
      <c r="X127" s="346">
        <f>+X36+X95+X107</f>
        <v>0</v>
      </c>
      <c r="Y127" s="347">
        <f>+Y36+Y95+Y107</f>
        <v>0</v>
      </c>
      <c r="AA127" s="348">
        <f>+AA36+AA95+AA107</f>
        <v>0</v>
      </c>
      <c r="AB127" s="51"/>
      <c r="AC127" s="346">
        <f>+AC36+AC95+AC107</f>
        <v>0</v>
      </c>
      <c r="AD127" s="346">
        <f>+AD36+AD95+AD107</f>
        <v>0</v>
      </c>
      <c r="AE127" s="346">
        <f>+AE36+AE95+AE107</f>
        <v>0</v>
      </c>
      <c r="AF127" s="347">
        <f>+AF36+AF95+AF107</f>
        <v>0</v>
      </c>
      <c r="AG127" s="270"/>
      <c r="AH127" s="347">
        <f>+AH36+AH95+AH107</f>
        <v>3257095.1865333333</v>
      </c>
    </row>
    <row r="128" spans="1:37" x14ac:dyDescent="0.2">
      <c r="B128" s="269" t="s">
        <v>40</v>
      </c>
      <c r="C128" s="139"/>
      <c r="D128" s="139"/>
      <c r="E128" s="139"/>
      <c r="F128" s="3">
        <f ca="1">[1]FPREM!K128+'[1]LEMA prev'!K82+'[1]DEFF prev'!K128+'[1]Cygest prev'!K128+'[1]SV prev'!K82</f>
        <v>0</v>
      </c>
      <c r="G128" s="140">
        <f>+G82+G100+G121+G124</f>
        <v>0.91585457218111921</v>
      </c>
      <c r="H128" s="280">
        <f t="shared" ref="H128:H130" ca="1" si="151">ABS(L128-G128)</f>
        <v>0.91585457218111921</v>
      </c>
      <c r="I128" s="280" t="e">
        <f t="shared" ref="I128:I130" si="152">ABS(T128-G128)</f>
        <v>#DIV/0!</v>
      </c>
      <c r="J128" s="179"/>
      <c r="K128" s="142">
        <f ca="1">+K82+K100+K121+K124</f>
        <v>0</v>
      </c>
      <c r="L128" s="155">
        <f ca="1">K128/$K$28</f>
        <v>0</v>
      </c>
      <c r="M128" s="85"/>
      <c r="N128" s="391">
        <f ca="1">+N82+N100+N121+N124</f>
        <v>0</v>
      </c>
      <c r="O128" s="391">
        <f t="shared" ref="O128:Q128" ca="1" si="153">+O82+O100+O121+O124</f>
        <v>854709.14733333327</v>
      </c>
      <c r="P128" s="145">
        <f t="shared" ca="1" si="153"/>
        <v>854709.14733333327</v>
      </c>
      <c r="Q128" s="145">
        <f t="shared" ca="1" si="153"/>
        <v>854709.14733333327</v>
      </c>
      <c r="S128" s="142">
        <f>+S82+S100+S121+S124</f>
        <v>0</v>
      </c>
      <c r="T128" s="155" t="e">
        <f>S128/$S$28</f>
        <v>#DIV/0!</v>
      </c>
      <c r="U128" s="85"/>
      <c r="V128" s="145">
        <f>+V82+V100+V121+V124</f>
        <v>0</v>
      </c>
      <c r="W128" s="145">
        <f>+W82+W100+W121+W124</f>
        <v>0</v>
      </c>
      <c r="X128" s="145">
        <f>+X82+X100+X121+X124</f>
        <v>0</v>
      </c>
      <c r="Y128" s="146">
        <f>+Y82+Y100+Y121+Y124</f>
        <v>0</v>
      </c>
      <c r="AA128" s="156">
        <f>+AA82+AA100+AA121+AA124</f>
        <v>0</v>
      </c>
      <c r="AB128" s="51"/>
      <c r="AC128" s="145">
        <f>+AC82+AC100+AC121+AC124</f>
        <v>0</v>
      </c>
      <c r="AD128" s="145">
        <f>+AD82+AD100+AD121+AD124</f>
        <v>0</v>
      </c>
      <c r="AE128" s="145">
        <f>+AE82+AE100+AE121+AE124</f>
        <v>0</v>
      </c>
      <c r="AF128" s="146">
        <f>+AF82+AF100+AF121+AF124</f>
        <v>0</v>
      </c>
      <c r="AG128" s="270"/>
      <c r="AH128" s="146" t="e">
        <f ca="1">+AH82+AH100+AH121+AH124</f>
        <v>#REF!</v>
      </c>
    </row>
    <row r="129" spans="1:146" x14ac:dyDescent="0.2">
      <c r="B129" s="276" t="s">
        <v>41</v>
      </c>
      <c r="C129" s="277"/>
      <c r="D129" s="277"/>
      <c r="E129" s="277"/>
      <c r="G129" s="198">
        <f t="shared" ref="G129" si="154">+G127-G128</f>
        <v>0.11759976855968668</v>
      </c>
      <c r="H129" s="280">
        <f t="shared" ca="1" si="151"/>
        <v>0.88240023144031332</v>
      </c>
      <c r="I129" s="280" t="e">
        <f t="shared" si="152"/>
        <v>#DIV/0!</v>
      </c>
      <c r="J129" s="179"/>
      <c r="K129" s="199">
        <f ca="1">+K127-K128</f>
        <v>3257095.1865333333</v>
      </c>
      <c r="L129" s="281">
        <f ca="1">K129/$K$28</f>
        <v>1</v>
      </c>
      <c r="M129" s="85"/>
      <c r="N129" s="145">
        <f ca="1">N127-N128</f>
        <v>-28026.338199999998</v>
      </c>
      <c r="O129" s="145">
        <f t="shared" ref="O129:Q129" ca="1" si="155">O127-O128</f>
        <v>-28026.338199999998</v>
      </c>
      <c r="P129" s="145">
        <f t="shared" ca="1" si="155"/>
        <v>-28026.338199999998</v>
      </c>
      <c r="Q129" s="145">
        <f t="shared" ca="1" si="155"/>
        <v>-28026.338199999998</v>
      </c>
      <c r="S129" s="199">
        <f>+S127-S128</f>
        <v>0</v>
      </c>
      <c r="T129" s="281" t="e">
        <f>S129/$S$28</f>
        <v>#DIV/0!</v>
      </c>
      <c r="U129" s="85"/>
      <c r="V129" s="201">
        <f>+V127-V128</f>
        <v>0</v>
      </c>
      <c r="W129" s="201">
        <f t="shared" ref="W129:Y129" si="156">+W127-W128</f>
        <v>0</v>
      </c>
      <c r="X129" s="201">
        <f t="shared" si="156"/>
        <v>0</v>
      </c>
      <c r="Y129" s="200">
        <f t="shared" si="156"/>
        <v>0</v>
      </c>
      <c r="AA129" s="202">
        <f>+AA127-AA128</f>
        <v>0</v>
      </c>
      <c r="AB129" s="51"/>
      <c r="AC129" s="201">
        <f>+AC127-AC128</f>
        <v>0</v>
      </c>
      <c r="AD129" s="201">
        <f>+AD127-AD128</f>
        <v>0</v>
      </c>
      <c r="AE129" s="201">
        <f>+AE127-AE128</f>
        <v>0</v>
      </c>
      <c r="AF129" s="200">
        <f>+AF127-AF128</f>
        <v>0</v>
      </c>
      <c r="AG129" s="270"/>
      <c r="AH129" s="200" t="e">
        <f ca="1">+AH127-AH128</f>
        <v>#REF!</v>
      </c>
    </row>
    <row r="130" spans="1:146" x14ac:dyDescent="0.2">
      <c r="B130" s="205" t="s">
        <v>42</v>
      </c>
      <c r="C130" s="206"/>
      <c r="D130" s="206"/>
      <c r="E130" s="207"/>
      <c r="F130" s="208"/>
      <c r="G130" s="212">
        <f>G129/G36</f>
        <v>0.11379290204092445</v>
      </c>
      <c r="H130" s="349">
        <f t="shared" si="151"/>
        <v>0.11379290204092445</v>
      </c>
      <c r="I130" s="349">
        <f t="shared" si="152"/>
        <v>0.11379290204092445</v>
      </c>
      <c r="J130" s="211"/>
      <c r="K130" s="212">
        <f ca="1">K129/K36</f>
        <v>1</v>
      </c>
      <c r="L130" s="350"/>
      <c r="M130" s="214"/>
      <c r="N130" s="216">
        <f ca="1">N129/N36</f>
        <v>-3.4418813814071719E-2</v>
      </c>
      <c r="O130" s="216">
        <f ca="1">O129/O36</f>
        <v>-3.4418813814071719E-2</v>
      </c>
      <c r="P130" s="216">
        <f ca="1">P129/P36</f>
        <v>-3.4418813814071719E-2</v>
      </c>
      <c r="Q130" s="217">
        <f ca="1">Q129/Q36</f>
        <v>-3.4418813814071719E-2</v>
      </c>
      <c r="S130" s="212" t="e">
        <f>S129/S36</f>
        <v>#DIV/0!</v>
      </c>
      <c r="T130" s="350"/>
      <c r="U130" s="214"/>
      <c r="V130" s="212" t="e">
        <f>V129/V36</f>
        <v>#DIV/0!</v>
      </c>
      <c r="W130" s="212" t="e">
        <f>W129/W36</f>
        <v>#DIV/0!</v>
      </c>
      <c r="X130" s="212" t="e">
        <f>X129/X36</f>
        <v>#DIV/0!</v>
      </c>
      <c r="Y130" s="219" t="e">
        <f>Y129/Y36</f>
        <v>#DIV/0!</v>
      </c>
      <c r="AA130" s="220" t="e">
        <f>AA129/AA36</f>
        <v>#DIV/0!</v>
      </c>
      <c r="AB130" s="214"/>
      <c r="AC130" s="351" t="e">
        <f>AC129/AC36</f>
        <v>#DIV/0!</v>
      </c>
      <c r="AD130" s="218" t="e">
        <f>AD129/AD36</f>
        <v>#DIV/0!</v>
      </c>
      <c r="AE130" s="218" t="e">
        <f>AE129/AE36</f>
        <v>#DIV/0!</v>
      </c>
      <c r="AF130" s="352" t="e">
        <f>AF129/AF36</f>
        <v>#DIV/0!</v>
      </c>
      <c r="AG130" s="221"/>
      <c r="AH130" s="219" t="e">
        <f ca="1">AH129/AH36</f>
        <v>#REF!</v>
      </c>
      <c r="EK130" s="1" t="s">
        <v>35</v>
      </c>
      <c r="EL130" s="223">
        <v>1268000</v>
      </c>
    </row>
    <row r="131" spans="1:146" x14ac:dyDescent="0.2">
      <c r="J131" s="5"/>
      <c r="K131" s="6"/>
      <c r="L131" s="7"/>
      <c r="M131" s="8"/>
      <c r="N131" s="353"/>
      <c r="O131" s="353"/>
      <c r="P131" s="353"/>
      <c r="Q131" s="353"/>
      <c r="S131" s="6"/>
      <c r="T131" s="7"/>
      <c r="U131" s="8"/>
      <c r="V131" s="353"/>
      <c r="W131" s="353"/>
      <c r="X131" s="353"/>
      <c r="Y131" s="353"/>
      <c r="Z131" s="354"/>
      <c r="AA131" s="354"/>
      <c r="AB131" s="354"/>
      <c r="AC131" s="75"/>
      <c r="AD131" s="75"/>
      <c r="AE131" s="75"/>
      <c r="AF131" s="75"/>
      <c r="AG131" s="75"/>
      <c r="AH131" s="353"/>
      <c r="EK131" s="1" t="s">
        <v>43</v>
      </c>
      <c r="EL131" s="185">
        <v>1.4E-2</v>
      </c>
    </row>
    <row r="132" spans="1:146" x14ac:dyDescent="0.2">
      <c r="B132" s="225" t="s">
        <v>44</v>
      </c>
      <c r="C132" s="225"/>
      <c r="D132" s="225"/>
      <c r="E132" s="225"/>
      <c r="G132" s="355"/>
      <c r="H132" s="356"/>
      <c r="I132" s="356"/>
      <c r="J132" s="48"/>
      <c r="K132" s="357"/>
      <c r="L132" s="358"/>
      <c r="M132" s="359"/>
      <c r="N132" s="360"/>
      <c r="O132" s="360"/>
      <c r="P132" s="360"/>
      <c r="Q132" s="360"/>
      <c r="S132" s="357"/>
      <c r="T132" s="358"/>
      <c r="U132" s="359"/>
      <c r="V132" s="360"/>
      <c r="W132" s="360"/>
      <c r="X132" s="360"/>
      <c r="Y132" s="360"/>
      <c r="AA132" s="360"/>
      <c r="AB132" s="359"/>
      <c r="AC132" s="360"/>
      <c r="AD132" s="360"/>
      <c r="AE132" s="360"/>
      <c r="AF132" s="360"/>
      <c r="AG132" s="361"/>
      <c r="AH132" s="360"/>
    </row>
    <row r="133" spans="1:146" x14ac:dyDescent="0.2">
      <c r="N133" s="243"/>
      <c r="O133" s="243"/>
      <c r="P133" s="243"/>
      <c r="Q133" s="243"/>
      <c r="V133" s="243"/>
      <c r="W133" s="243"/>
      <c r="X133" s="243"/>
      <c r="Y133" s="243"/>
      <c r="Z133" s="354"/>
      <c r="AA133" s="354"/>
      <c r="AB133" s="354"/>
      <c r="AC133" s="75"/>
      <c r="AD133" s="75"/>
      <c r="AE133" s="75"/>
      <c r="AF133" s="75"/>
      <c r="AG133" s="75"/>
      <c r="AH133" s="243"/>
      <c r="EK133" s="362" t="s">
        <v>45</v>
      </c>
      <c r="EL133" s="362" t="s">
        <v>46</v>
      </c>
      <c r="EM133" s="362" t="s">
        <v>47</v>
      </c>
      <c r="EN133" s="362" t="s">
        <v>48</v>
      </c>
      <c r="EO133" s="362" t="s">
        <v>49</v>
      </c>
      <c r="EP133" s="362" t="s">
        <v>50</v>
      </c>
    </row>
    <row r="134" spans="1:146" x14ac:dyDescent="0.2">
      <c r="B134" s="139" t="s">
        <v>51</v>
      </c>
      <c r="C134" s="139"/>
      <c r="D134" s="139"/>
      <c r="E134" s="139"/>
      <c r="G134" s="363"/>
      <c r="H134" s="364"/>
      <c r="I134" s="363"/>
      <c r="J134" s="93"/>
      <c r="K134" s="344">
        <f>+[1]FPREM!K134+'[1]LEMA prev'!K134+'[1]DEFF prev'!K134+'[1]Cygest prev'!K134+'[1]SV prev'!K134</f>
        <v>0</v>
      </c>
      <c r="L134" s="345"/>
      <c r="N134" s="347">
        <v>0</v>
      </c>
      <c r="O134" s="347">
        <f ca="1">N138</f>
        <v>-18798.888199999998</v>
      </c>
      <c r="P134" s="346">
        <f ca="1">O138</f>
        <v>-37597.776400000002</v>
      </c>
      <c r="Q134" s="347">
        <f t="shared" ref="Q134" ca="1" si="157">P138</f>
        <v>-56396.664600000004</v>
      </c>
      <c r="S134" s="344">
        <f>V134</f>
        <v>0</v>
      </c>
      <c r="T134" s="345"/>
      <c r="V134" s="347">
        <v>0</v>
      </c>
      <c r="W134" s="347">
        <f>V138</f>
        <v>0</v>
      </c>
      <c r="X134" s="346">
        <f>W138</f>
        <v>0</v>
      </c>
      <c r="Y134" s="347">
        <f t="shared" ref="Y134" si="158">X138</f>
        <v>0</v>
      </c>
      <c r="AA134" s="348">
        <f>AD134</f>
        <v>0</v>
      </c>
      <c r="AC134" s="365">
        <v>0</v>
      </c>
      <c r="AD134" s="366">
        <f>AC138</f>
        <v>0</v>
      </c>
      <c r="AE134" s="365">
        <f>AD138</f>
        <v>0</v>
      </c>
      <c r="AF134" s="367">
        <f>AE138</f>
        <v>0</v>
      </c>
      <c r="AG134" s="150"/>
      <c r="AH134" s="347">
        <f>AK134</f>
        <v>0</v>
      </c>
      <c r="EK134" s="90">
        <v>1</v>
      </c>
      <c r="EL134" s="223">
        <f>EL130</f>
        <v>1268000</v>
      </c>
      <c r="EM134" s="223" t="e">
        <f>EN134+EO134</f>
        <v>#REF!</v>
      </c>
      <c r="EN134" s="223">
        <v>130000</v>
      </c>
      <c r="EO134" s="223" t="e">
        <f>EL134*#REF!</f>
        <v>#REF!</v>
      </c>
      <c r="EP134" s="223">
        <f>EL134-EN134</f>
        <v>1138000</v>
      </c>
    </row>
    <row r="135" spans="1:146" x14ac:dyDescent="0.2">
      <c r="B135" s="1" t="s">
        <v>52</v>
      </c>
      <c r="C135" s="2"/>
      <c r="D135" s="2"/>
      <c r="E135" s="2"/>
      <c r="G135" s="364"/>
      <c r="H135" s="363"/>
      <c r="I135" s="363"/>
      <c r="J135" s="93"/>
      <c r="K135" s="151">
        <f ca="1">K129</f>
        <v>3257095.1865333333</v>
      </c>
      <c r="L135" s="95"/>
      <c r="N135" s="151">
        <f ca="1">N129</f>
        <v>-28026.338199999998</v>
      </c>
      <c r="O135" s="151">
        <f t="shared" ref="O135:Q135" ca="1" si="159">O129</f>
        <v>-28026.338199999998</v>
      </c>
      <c r="P135" s="151">
        <f t="shared" ca="1" si="159"/>
        <v>-28026.338199999998</v>
      </c>
      <c r="Q135" s="151">
        <f t="shared" ca="1" si="159"/>
        <v>-28026.338199999998</v>
      </c>
      <c r="S135" s="151">
        <f>S129</f>
        <v>0</v>
      </c>
      <c r="T135" s="95"/>
      <c r="V135" s="99">
        <f>V103</f>
        <v>0</v>
      </c>
      <c r="W135" s="99">
        <f>W103</f>
        <v>0</v>
      </c>
      <c r="X135" s="98">
        <f>X103</f>
        <v>0</v>
      </c>
      <c r="Y135" s="99">
        <f>Y103</f>
        <v>0</v>
      </c>
      <c r="AA135" s="184">
        <f>AA129</f>
        <v>0</v>
      </c>
      <c r="AC135" s="101">
        <f>IF($V$7="x",V135-N135,0)</f>
        <v>0</v>
      </c>
      <c r="AD135" s="102">
        <f>IF($W$7="x",W135-O135,0)</f>
        <v>0</v>
      </c>
      <c r="AE135" s="101">
        <f t="shared" ref="AE135:AE137" si="160">IF($X$7="x",X135-P135,0)</f>
        <v>0</v>
      </c>
      <c r="AF135" s="338">
        <f t="shared" ref="AF135:AF137" si="161">IF($Y$7="x",Y135-Q135,0)</f>
        <v>0</v>
      </c>
      <c r="AG135" s="102"/>
      <c r="AH135" s="99" t="e">
        <f ca="1">AH129</f>
        <v>#REF!</v>
      </c>
      <c r="EK135" s="90">
        <v>2</v>
      </c>
      <c r="EL135" s="368">
        <f>EP134</f>
        <v>1138000</v>
      </c>
      <c r="EM135" s="223" t="e">
        <f t="shared" ref="EM135:EM140" si="162">EN135+EO135</f>
        <v>#REF!</v>
      </c>
      <c r="EN135" s="368">
        <v>140000</v>
      </c>
      <c r="EO135" s="223" t="e">
        <f>EL135*#REF!</f>
        <v>#REF!</v>
      </c>
      <c r="EP135" s="223">
        <f t="shared" ref="EP135:EP140" si="163">EL135-EN135</f>
        <v>998000</v>
      </c>
    </row>
    <row r="136" spans="1:146" x14ac:dyDescent="0.2">
      <c r="B136" s="1" t="s">
        <v>53</v>
      </c>
      <c r="C136" s="2"/>
      <c r="D136" s="2"/>
      <c r="E136" s="2"/>
      <c r="G136" s="364"/>
      <c r="H136" s="363"/>
      <c r="I136" s="363"/>
      <c r="J136" s="93"/>
      <c r="K136" s="151">
        <f>K77</f>
        <v>36909.800000000003</v>
      </c>
      <c r="L136" s="95"/>
      <c r="N136" s="99">
        <f>N77</f>
        <v>9227.4500000000007</v>
      </c>
      <c r="O136" s="99">
        <f t="shared" ref="O136:Q136" si="164">O77</f>
        <v>9227.4500000000007</v>
      </c>
      <c r="P136" s="99">
        <f t="shared" si="164"/>
        <v>9227.4500000000007</v>
      </c>
      <c r="Q136" s="99">
        <f t="shared" si="164"/>
        <v>9227.4500000000007</v>
      </c>
      <c r="S136" s="151">
        <f>SUM(V136:Y136)</f>
        <v>0</v>
      </c>
      <c r="T136" s="95"/>
      <c r="V136" s="99">
        <v>0</v>
      </c>
      <c r="W136" s="99">
        <v>0</v>
      </c>
      <c r="X136" s="98">
        <v>0</v>
      </c>
      <c r="Y136" s="99">
        <v>0</v>
      </c>
      <c r="AA136" s="184">
        <f>SUM(AC136:AF136)</f>
        <v>0</v>
      </c>
      <c r="AC136" s="101">
        <f t="shared" ref="AC136:AC137" si="165">IF($V$7="x",V136-N136,0)</f>
        <v>0</v>
      </c>
      <c r="AD136" s="102">
        <f>IF($W$7="x",W136-O136,0)</f>
        <v>0</v>
      </c>
      <c r="AE136" s="101">
        <f t="shared" si="160"/>
        <v>0</v>
      </c>
      <c r="AF136" s="338">
        <f t="shared" si="161"/>
        <v>0</v>
      </c>
      <c r="AG136" s="102"/>
      <c r="AH136" s="73">
        <f t="shared" ref="AH136:AH138" si="166">IF(ISBLANK($V$7),(N136+O136+P136+Q136),IF(ISBLANK($W$7),(V136+O136+P136+Q136),IF(ISBLANK($X$7),(V136+W136+P136+Q136),IF(ISBLANK($Y$7),(V136+W136+X136+Q136),(V136+W136+X136+Y136)))))</f>
        <v>36909.800000000003</v>
      </c>
      <c r="EK136" s="90"/>
      <c r="EL136" s="368"/>
      <c r="EM136" s="223"/>
      <c r="EN136" s="368"/>
      <c r="EO136" s="223"/>
      <c r="EP136" s="223"/>
    </row>
    <row r="137" spans="1:146" x14ac:dyDescent="0.2">
      <c r="G137" s="364"/>
      <c r="H137" s="364"/>
      <c r="I137" s="364"/>
      <c r="J137" s="93"/>
      <c r="K137" s="151">
        <v>0</v>
      </c>
      <c r="L137" s="95"/>
      <c r="N137" s="99">
        <f>$K$137/4</f>
        <v>0</v>
      </c>
      <c r="O137" s="99">
        <f t="shared" ref="O137:Q137" si="167">$K$137/4</f>
        <v>0</v>
      </c>
      <c r="P137" s="99">
        <f t="shared" si="167"/>
        <v>0</v>
      </c>
      <c r="Q137" s="99">
        <f t="shared" si="167"/>
        <v>0</v>
      </c>
      <c r="S137" s="151">
        <f>SUM(V137:Y137)</f>
        <v>0</v>
      </c>
      <c r="T137" s="95"/>
      <c r="V137" s="99">
        <v>0</v>
      </c>
      <c r="W137" s="99">
        <v>0</v>
      </c>
      <c r="X137" s="98">
        <v>0</v>
      </c>
      <c r="Y137" s="99">
        <v>0</v>
      </c>
      <c r="AA137" s="184">
        <f>SUM(AC137:AF137)</f>
        <v>0</v>
      </c>
      <c r="AC137" s="101">
        <f t="shared" si="165"/>
        <v>0</v>
      </c>
      <c r="AD137" s="102">
        <f>IF($W$7="x",W137-O137,0)</f>
        <v>0</v>
      </c>
      <c r="AE137" s="101">
        <f t="shared" si="160"/>
        <v>0</v>
      </c>
      <c r="AF137" s="338">
        <f t="shared" si="161"/>
        <v>0</v>
      </c>
      <c r="AG137" s="102"/>
      <c r="AH137" s="73">
        <f t="shared" si="166"/>
        <v>0</v>
      </c>
      <c r="EK137" s="90">
        <v>4</v>
      </c>
      <c r="EL137" s="368" t="e">
        <f>#REF!</f>
        <v>#REF!</v>
      </c>
      <c r="EM137" s="223" t="e">
        <f t="shared" si="162"/>
        <v>#REF!</v>
      </c>
      <c r="EN137" s="368">
        <v>180000</v>
      </c>
      <c r="EO137" s="223" t="e">
        <f>EL137*#REF!</f>
        <v>#REF!</v>
      </c>
      <c r="EP137" s="223" t="e">
        <f t="shared" si="163"/>
        <v>#REF!</v>
      </c>
    </row>
    <row r="138" spans="1:146" x14ac:dyDescent="0.2">
      <c r="B138" s="139" t="s">
        <v>54</v>
      </c>
      <c r="C138" s="139"/>
      <c r="D138" s="139"/>
      <c r="E138" s="139"/>
      <c r="G138" s="363"/>
      <c r="H138" s="364"/>
      <c r="I138" s="363"/>
      <c r="J138" s="369"/>
      <c r="K138" s="199">
        <f ca="1">SUM(K135:K137)</f>
        <v>3294004.9865333331</v>
      </c>
      <c r="L138" s="370"/>
      <c r="N138" s="200">
        <f ca="1">SUM(N134:N137)</f>
        <v>-18798.888199999998</v>
      </c>
      <c r="O138" s="200">
        <f ca="1">SUM(O134:O137)</f>
        <v>-37597.776400000002</v>
      </c>
      <c r="P138" s="201">
        <f t="shared" ref="P138" ca="1" si="168">SUM(P134:P137)</f>
        <v>-56396.664600000004</v>
      </c>
      <c r="Q138" s="200">
        <f ca="1">SUM(Q134:Q137)</f>
        <v>-75195.552800000005</v>
      </c>
      <c r="S138" s="199">
        <f>SUM(S134:S137)</f>
        <v>0</v>
      </c>
      <c r="T138" s="370"/>
      <c r="V138" s="200">
        <f>SUM(V134:V137)</f>
        <v>0</v>
      </c>
      <c r="W138" s="200">
        <f t="shared" ref="W138:X138" si="169">SUM(W134:W137)</f>
        <v>0</v>
      </c>
      <c r="X138" s="201">
        <f t="shared" si="169"/>
        <v>0</v>
      </c>
      <c r="Y138" s="200">
        <f>SUM(Y134:Y137)</f>
        <v>0</v>
      </c>
      <c r="AA138" s="202">
        <f>SUM(AA134:AA137)</f>
        <v>0</v>
      </c>
      <c r="AC138" s="203">
        <f>SUM(AC134:AC137)</f>
        <v>0</v>
      </c>
      <c r="AD138" s="371">
        <f t="shared" ref="AD138:AF138" si="170">SUM(AD134:AD137)</f>
        <v>0</v>
      </c>
      <c r="AE138" s="203">
        <f t="shared" si="170"/>
        <v>0</v>
      </c>
      <c r="AF138" s="372">
        <f t="shared" si="170"/>
        <v>0</v>
      </c>
      <c r="AG138" s="150"/>
      <c r="AH138" s="373">
        <f t="shared" ca="1" si="166"/>
        <v>-187988.88200000001</v>
      </c>
      <c r="EK138" s="90">
        <v>5</v>
      </c>
      <c r="EL138" s="368" t="e">
        <f>EP137</f>
        <v>#REF!</v>
      </c>
      <c r="EM138" s="223" t="e">
        <f t="shared" si="162"/>
        <v>#REF!</v>
      </c>
      <c r="EN138" s="223">
        <v>200000</v>
      </c>
      <c r="EO138" s="223" t="e">
        <f>EL138*#REF!</f>
        <v>#REF!</v>
      </c>
      <c r="EP138" s="223" t="e">
        <f t="shared" si="163"/>
        <v>#REF!</v>
      </c>
    </row>
    <row r="139" spans="1:146" x14ac:dyDescent="0.2">
      <c r="G139" s="364"/>
      <c r="H139" s="364"/>
      <c r="I139" s="364"/>
      <c r="N139" s="353"/>
      <c r="O139" s="353"/>
      <c r="P139" s="353"/>
      <c r="Q139" s="353"/>
      <c r="V139" s="353"/>
      <c r="W139" s="353"/>
      <c r="X139" s="353"/>
      <c r="Y139" s="353"/>
      <c r="AA139" s="75"/>
      <c r="AC139" s="374"/>
      <c r="AD139" s="374"/>
      <c r="AE139" s="374"/>
      <c r="AF139" s="375"/>
      <c r="AG139" s="75"/>
      <c r="AH139" s="75"/>
      <c r="EK139" s="90">
        <v>6</v>
      </c>
      <c r="EL139" s="368" t="e">
        <f>EP138</f>
        <v>#REF!</v>
      </c>
      <c r="EM139" s="223" t="e">
        <f t="shared" si="162"/>
        <v>#REF!</v>
      </c>
      <c r="EN139" s="223">
        <v>220000</v>
      </c>
      <c r="EO139" s="223" t="e">
        <f>EL139*#REF!</f>
        <v>#REF!</v>
      </c>
      <c r="EP139" s="223" t="e">
        <f t="shared" si="163"/>
        <v>#REF!</v>
      </c>
    </row>
    <row r="140" spans="1:146" x14ac:dyDescent="0.2">
      <c r="B140" s="139" t="s">
        <v>55</v>
      </c>
      <c r="C140" s="139"/>
      <c r="D140" s="139"/>
      <c r="E140" s="139"/>
      <c r="G140" s="363"/>
      <c r="H140" s="364"/>
      <c r="I140" s="363"/>
      <c r="J140" s="369"/>
      <c r="K140" s="376">
        <f ca="1">SUM(K135:K137)</f>
        <v>3294004.9865333331</v>
      </c>
      <c r="L140" s="377"/>
      <c r="N140" s="378">
        <f ca="1">N134-N138</f>
        <v>0</v>
      </c>
      <c r="O140" s="378">
        <f ca="1">O134-O138</f>
        <v>0</v>
      </c>
      <c r="P140" s="378">
        <f t="shared" ref="P140:R140" ca="1" si="171">P134-P138</f>
        <v>0</v>
      </c>
      <c r="Q140" s="378">
        <f t="shared" ca="1" si="171"/>
        <v>0</v>
      </c>
      <c r="S140" s="376">
        <f>SUM(S135:S137)</f>
        <v>0</v>
      </c>
      <c r="T140" s="377"/>
      <c r="V140" s="378">
        <f>SUM(V137:V139)</f>
        <v>0</v>
      </c>
      <c r="W140" s="378">
        <f t="shared" ref="W140:Y140" si="172">SUM(W137:W139)</f>
        <v>0</v>
      </c>
      <c r="X140" s="379">
        <f t="shared" si="172"/>
        <v>0</v>
      </c>
      <c r="Y140" s="378">
        <f t="shared" si="172"/>
        <v>0</v>
      </c>
      <c r="AA140" s="380">
        <f>SUM(AA135:AA137)</f>
        <v>0</v>
      </c>
      <c r="AC140" s="380">
        <f>SUM(AC135:AC137)</f>
        <v>0</v>
      </c>
      <c r="AD140" s="380">
        <f>SUM(AD135:AD137)</f>
        <v>0</v>
      </c>
      <c r="AE140" s="380">
        <f>SUM(AE135:AE137)</f>
        <v>0</v>
      </c>
      <c r="AF140" s="380">
        <f>SUM(AF135:AF137)</f>
        <v>0</v>
      </c>
      <c r="AG140" s="381"/>
      <c r="AH140" s="378" t="e">
        <f ca="1">SUM(AH135:AH137)</f>
        <v>#REF!</v>
      </c>
      <c r="EK140" s="90">
        <v>7</v>
      </c>
      <c r="EL140" s="368" t="e">
        <f>EP139</f>
        <v>#REF!</v>
      </c>
      <c r="EM140" s="223" t="e">
        <f t="shared" si="162"/>
        <v>#REF!</v>
      </c>
      <c r="EN140" s="223">
        <v>248000</v>
      </c>
      <c r="EO140" s="223" t="e">
        <f>EL140*#REF!</f>
        <v>#REF!</v>
      </c>
      <c r="EP140" s="223" t="e">
        <f t="shared" si="163"/>
        <v>#REF!</v>
      </c>
    </row>
    <row r="141" spans="1:146" x14ac:dyDescent="0.2">
      <c r="G141" s="240"/>
      <c r="H141" s="240"/>
      <c r="I141" s="240"/>
      <c r="N141" s="353"/>
      <c r="O141" s="353"/>
      <c r="P141" s="353"/>
      <c r="Q141" s="353"/>
      <c r="V141" s="353"/>
      <c r="W141" s="353"/>
      <c r="X141" s="353"/>
      <c r="Y141" s="353"/>
      <c r="AA141" s="1"/>
      <c r="AC141" s="374"/>
      <c r="AD141" s="374"/>
      <c r="AE141" s="374"/>
      <c r="AF141" s="75"/>
      <c r="AG141" s="75"/>
      <c r="AH141" s="9"/>
    </row>
    <row r="142" spans="1:146" x14ac:dyDescent="0.2">
      <c r="A142" s="185"/>
      <c r="B142" s="139" t="s">
        <v>58</v>
      </c>
      <c r="C142" s="139"/>
      <c r="D142" s="139"/>
      <c r="E142" s="139"/>
      <c r="G142" s="363"/>
      <c r="H142" s="364"/>
      <c r="I142" s="363"/>
      <c r="J142" s="369"/>
      <c r="K142" s="382"/>
      <c r="L142" s="369"/>
      <c r="M142" s="176"/>
      <c r="N142" s="383"/>
      <c r="O142" s="383"/>
      <c r="P142" s="383"/>
      <c r="Q142" s="383"/>
      <c r="S142" s="344">
        <f>-(S143*$A$142+S144)</f>
        <v>0</v>
      </c>
      <c r="T142" s="384"/>
      <c r="V142" s="347">
        <f t="shared" ref="V142:Y142" si="173">SUM(V138:V141)</f>
        <v>0</v>
      </c>
      <c r="W142" s="347">
        <f t="shared" si="173"/>
        <v>0</v>
      </c>
      <c r="X142" s="346">
        <f t="shared" si="173"/>
        <v>0</v>
      </c>
      <c r="Y142" s="347">
        <f t="shared" si="173"/>
        <v>0</v>
      </c>
      <c r="AA142" s="382"/>
      <c r="AB142" s="176"/>
      <c r="AC142" s="195"/>
      <c r="AD142" s="195"/>
      <c r="AE142" s="195"/>
      <c r="AF142" s="195"/>
      <c r="AG142" s="195"/>
      <c r="AH142" s="383"/>
    </row>
    <row r="143" spans="1:146" x14ac:dyDescent="0.2">
      <c r="B143" s="385" t="s">
        <v>56</v>
      </c>
      <c r="C143" s="385"/>
      <c r="D143" s="385"/>
      <c r="E143" s="385"/>
      <c r="G143" s="363"/>
      <c r="H143" s="364"/>
      <c r="I143" s="364"/>
      <c r="J143" s="369"/>
      <c r="K143" s="386"/>
      <c r="L143" s="369"/>
      <c r="M143" s="176"/>
      <c r="N143" s="383"/>
      <c r="O143" s="383"/>
      <c r="P143" s="383"/>
      <c r="Q143" s="383"/>
      <c r="S143" s="387">
        <v>0</v>
      </c>
      <c r="T143" s="388"/>
      <c r="V143" s="146"/>
      <c r="W143" s="146"/>
      <c r="X143" s="145"/>
      <c r="Y143" s="146"/>
      <c r="AA143" s="386"/>
      <c r="AB143" s="176"/>
      <c r="AC143" s="195"/>
      <c r="AD143" s="195"/>
      <c r="AE143" s="195"/>
      <c r="AF143" s="195"/>
      <c r="AG143" s="195"/>
      <c r="AH143" s="389"/>
    </row>
    <row r="144" spans="1:146" x14ac:dyDescent="0.2">
      <c r="B144" s="385" t="s">
        <v>57</v>
      </c>
      <c r="C144" s="385"/>
      <c r="D144" s="385"/>
      <c r="E144" s="385"/>
      <c r="G144" s="363"/>
      <c r="H144" s="364"/>
      <c r="I144" s="364"/>
      <c r="J144" s="369"/>
      <c r="K144" s="386"/>
      <c r="L144" s="369"/>
      <c r="M144" s="176"/>
      <c r="N144" s="383"/>
      <c r="O144" s="383"/>
      <c r="P144" s="383"/>
      <c r="Q144" s="383"/>
      <c r="S144" s="390">
        <v>0</v>
      </c>
      <c r="T144" s="370"/>
      <c r="V144" s="200"/>
      <c r="W144" s="200"/>
      <c r="X144" s="201"/>
      <c r="Y144" s="200"/>
      <c r="AA144" s="386"/>
      <c r="AB144" s="176"/>
      <c r="AC144" s="195"/>
      <c r="AD144" s="195"/>
      <c r="AE144" s="195"/>
      <c r="AF144" s="195"/>
      <c r="AG144" s="195"/>
      <c r="AH144" s="389"/>
    </row>
  </sheetData>
  <mergeCells count="9">
    <mergeCell ref="B105:C105"/>
    <mergeCell ref="B110:C110"/>
    <mergeCell ref="C125:E125"/>
    <mergeCell ref="G5:I5"/>
    <mergeCell ref="K5:Q5"/>
    <mergeCell ref="S5:Y5"/>
    <mergeCell ref="AA5:AF5"/>
    <mergeCell ref="B10:D10"/>
    <mergeCell ref="B38:D38"/>
  </mergeCells>
  <conditionalFormatting sqref="AI38:AI86">
    <cfRule type="cellIs" dxfId="12" priority="13" operator="between">
      <formula>"20%"</formula>
      <formula>"50%"</formula>
    </cfRule>
  </conditionalFormatting>
  <conditionalFormatting sqref="AI38:AI81">
    <cfRule type="cellIs" dxfId="11" priority="9" operator="greaterThan">
      <formula>1</formula>
    </cfRule>
    <cfRule type="cellIs" dxfId="10" priority="10" operator="between">
      <formula>0.5</formula>
      <formula>1</formula>
    </cfRule>
    <cfRule type="cellIs" dxfId="9" priority="12" operator="between">
      <formula>"0.2"</formula>
      <formula>"0.5"</formula>
    </cfRule>
  </conditionalFormatting>
  <conditionalFormatting sqref="AI39:AI81">
    <cfRule type="cellIs" dxfId="8" priority="11" operator="between">
      <formula>20%</formula>
      <formula>0.5</formula>
    </cfRule>
  </conditionalFormatting>
  <conditionalFormatting sqref="AI82">
    <cfRule type="cellIs" dxfId="7" priority="5" operator="greaterThan">
      <formula>1</formula>
    </cfRule>
    <cfRule type="cellIs" dxfId="6" priority="6" operator="between">
      <formula>0.5</formula>
      <formula>1</formula>
    </cfRule>
    <cfRule type="cellIs" dxfId="5" priority="8" operator="between">
      <formula>"0.2"</formula>
      <formula>"0.5"</formula>
    </cfRule>
  </conditionalFormatting>
  <conditionalFormatting sqref="AI82">
    <cfRule type="cellIs" dxfId="4" priority="7" operator="between">
      <formula>20%</formula>
      <formula>0.5</formula>
    </cfRule>
  </conditionalFormatting>
  <conditionalFormatting sqref="AI84">
    <cfRule type="cellIs" dxfId="3" priority="1" operator="greaterThan">
      <formula>1</formula>
    </cfRule>
    <cfRule type="cellIs" dxfId="2" priority="2" operator="between">
      <formula>0.5</formula>
      <formula>1</formula>
    </cfRule>
    <cfRule type="cellIs" dxfId="1" priority="4" operator="between">
      <formula>"0.2"</formula>
      <formula>"0.5"</formula>
    </cfRule>
  </conditionalFormatting>
  <conditionalFormatting sqref="AI84">
    <cfRule type="cellIs" dxfId="0" priority="3" operator="between">
      <formula>20%</formula>
      <formula>0.5</formula>
    </cfRule>
  </conditionalFormatting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Consolidé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LENOVO-PARIS</dc:creator>
  <cp:lastModifiedBy>LENOVO-PARIS</cp:lastModifiedBy>
  <dcterms:created xsi:type="dcterms:W3CDTF">2022-11-17T12:43:48Z</dcterms:created>
  <dcterms:modified xsi:type="dcterms:W3CDTF">2022-11-17T12:47:26Z</dcterms:modified>
</cp:coreProperties>
</file>