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G:\Mon Drive\LYTECO\SOUS TRAITANCE\ELUXIDE\DARDILLY\EXE\"/>
    </mc:Choice>
  </mc:AlternateContent>
  <xr:revisionPtr revIDLastSave="0" documentId="13_ncr:1_{DC70D699-C550-470E-9F88-0B00EADE63ED}" xr6:coauthVersionLast="47" xr6:coauthVersionMax="47" xr10:uidLastSave="{00000000-0000-0000-0000-000000000000}"/>
  <bookViews>
    <workbookView xWindow="-110" yWindow="-110" windowWidth="38620" windowHeight="21220" xr2:uid="{00000000-000D-0000-FFFF-FFFF00000000}"/>
  </bookViews>
  <sheets>
    <sheet name="SYNOPTIQUE DISTRIBUTION" sheetId="1" r:id="rId1"/>
    <sheet name="PARAM" sheetId="2" r:id="rId2"/>
  </sheets>
  <definedNames>
    <definedName name="COFFLONG">PARAM!$A$16</definedName>
    <definedName name="HAUTEURS">PARAM!$O$8:$O$11</definedName>
    <definedName name="_xlnm.Print_Titles" localSheetId="0">'SYNOPTIQUE DISTRIBUTION'!$2:$4</definedName>
    <definedName name="PUISSANCES">PARAM!$C$8:$C$11</definedName>
    <definedName name="TOTAUX">'SYNOPTIQUE DISTRIBUTION'!$E$9:$G$22</definedName>
    <definedName name="TYPES">PARAM!$B$8:$B$12</definedName>
    <definedName name="_xlnm.Print_Area" localSheetId="0">'SYNOPTIQUE DISTRIBUTION'!$B$1:$BP$113</definedName>
  </definedNames>
  <calcPr calcId="191029" concurrentCalc="0"/>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L45" i="1" l="1"/>
  <c r="F8" i="1"/>
  <c r="F6" i="1"/>
  <c r="S36" i="1"/>
  <c r="T36" i="1"/>
  <c r="L46" i="1"/>
  <c r="AM21" i="1"/>
  <c r="O29" i="1"/>
  <c r="I43" i="1"/>
  <c r="I44" i="1"/>
  <c r="I45" i="1"/>
  <c r="I46" i="1"/>
  <c r="AB29" i="1"/>
  <c r="AJ43" i="1"/>
  <c r="AI43" i="1"/>
  <c r="AF43" i="1"/>
  <c r="AE43" i="1"/>
  <c r="AB43" i="1"/>
  <c r="X43" i="1"/>
  <c r="AC39" i="1"/>
  <c r="Y39" i="1"/>
  <c r="AV36" i="1"/>
  <c r="AU36" i="1"/>
  <c r="AR36" i="1"/>
  <c r="AQ36" i="1"/>
  <c r="AN36" i="1"/>
  <c r="AM36" i="1"/>
  <c r="AJ36" i="1"/>
  <c r="AI36" i="1"/>
  <c r="AF36" i="1"/>
  <c r="AE36" i="1"/>
  <c r="AB36" i="1"/>
  <c r="AA36" i="1"/>
  <c r="X36" i="1"/>
  <c r="W36" i="1"/>
  <c r="P36" i="1"/>
  <c r="Q32" i="1"/>
  <c r="K31" i="1"/>
  <c r="AA29" i="1"/>
  <c r="X29" i="1"/>
  <c r="W29" i="1"/>
  <c r="T29" i="1"/>
  <c r="S29" i="1"/>
  <c r="P29" i="1"/>
  <c r="F28" i="1"/>
  <c r="E28" i="1"/>
  <c r="C12" i="2"/>
  <c r="C8" i="2"/>
  <c r="O7" i="1"/>
  <c r="AN21" i="1"/>
  <c r="AJ21" i="1"/>
  <c r="AK17" i="1"/>
  <c r="AR14" i="1"/>
  <c r="AQ14" i="1"/>
  <c r="AN14" i="1"/>
  <c r="AM14" i="1"/>
  <c r="AJ14" i="1"/>
  <c r="AK10" i="1"/>
  <c r="AM7" i="1"/>
  <c r="AN7" i="1"/>
  <c r="AC10" i="1"/>
  <c r="C10" i="2"/>
  <c r="AB14" i="1"/>
  <c r="O14" i="1"/>
  <c r="T14" i="1"/>
  <c r="P14" i="1"/>
  <c r="S14" i="1"/>
  <c r="S7" i="1"/>
  <c r="W7" i="1"/>
  <c r="AA7" i="1"/>
  <c r="AI7" i="1"/>
  <c r="AQ7" i="1"/>
  <c r="AE7" i="1"/>
  <c r="C9" i="2"/>
  <c r="C11" i="2"/>
  <c r="P7" i="1"/>
  <c r="T7" i="1"/>
  <c r="X7" i="1"/>
  <c r="AF7" i="1"/>
  <c r="AJ7" i="1"/>
  <c r="AR7" i="1"/>
  <c r="E6" i="1"/>
  <c r="F65" i="1"/>
  <c r="F59" i="1"/>
  <c r="F63" i="1"/>
  <c r="F57" i="1"/>
  <c r="F61" i="1"/>
  <c r="F67" i="1"/>
</calcChain>
</file>

<file path=xl/sharedStrings.xml><?xml version="1.0" encoding="utf-8"?>
<sst xmlns="http://schemas.openxmlformats.org/spreadsheetml/2006/main" count="213" uniqueCount="77">
  <si>
    <t>TYPES</t>
  </si>
  <si>
    <t>PUISSANCES</t>
  </si>
  <si>
    <t>LUMINAIRES</t>
  </si>
  <si>
    <t>QUANTITE UNITAIRE</t>
  </si>
  <si>
    <t>HAUTEURS</t>
  </si>
  <si>
    <t>Long.</t>
  </si>
  <si>
    <t>Puissance Totale Dép.</t>
  </si>
  <si>
    <t>Section Câble Mini</t>
  </si>
  <si>
    <t>Longueur 
Tot. Cables</t>
  </si>
  <si>
    <t>COEFF LONGUEUR</t>
  </si>
  <si>
    <t>Départ</t>
  </si>
  <si>
    <t>Distribution</t>
  </si>
  <si>
    <t>TOTAUX</t>
  </si>
  <si>
    <t>RECAPITULATIF SECTIONS DES CABLES 
(Avec marge de 15%)</t>
  </si>
  <si>
    <t>QUANTITES SUR PROJET</t>
  </si>
  <si>
    <t>8m</t>
  </si>
  <si>
    <t>Philips</t>
  </si>
  <si>
    <t>Citysoul2 BGP531</t>
  </si>
  <si>
    <t>Départ
1</t>
  </si>
  <si>
    <t>Départ
2</t>
  </si>
  <si>
    <t>5G6mm²</t>
  </si>
  <si>
    <t>5G10mm²</t>
  </si>
  <si>
    <t xml:space="preserve">Armoire </t>
  </si>
  <si>
    <t>L1-N</t>
  </si>
  <si>
    <t>L3-N</t>
  </si>
  <si>
    <t>L2-N</t>
  </si>
  <si>
    <t>4x16mm²</t>
  </si>
  <si>
    <t>4x10mm²</t>
  </si>
  <si>
    <t>4x4mm²</t>
  </si>
  <si>
    <t>Type A</t>
  </si>
  <si>
    <t>Type B</t>
  </si>
  <si>
    <t>Type C</t>
  </si>
  <si>
    <t>Type D</t>
  </si>
  <si>
    <t>Citysoul2 BGP532</t>
  </si>
  <si>
    <t>3000K / 4500lm</t>
  </si>
  <si>
    <t>3000K / 8600lm</t>
  </si>
  <si>
    <t>3000K / 12500lm</t>
  </si>
  <si>
    <t>3000K / 7600lm</t>
  </si>
  <si>
    <t>Arxx-D1-01</t>
  </si>
  <si>
    <t>Arxx-D1-02</t>
  </si>
  <si>
    <t>Arxx-D1-03</t>
  </si>
  <si>
    <t>Arxx-D1-04</t>
  </si>
  <si>
    <t>Arxx-D1-05</t>
  </si>
  <si>
    <t>Arxx-D1-06</t>
  </si>
  <si>
    <t>Arxx-D1-15</t>
  </si>
  <si>
    <t>Arxx-D1-14</t>
  </si>
  <si>
    <t>Arxx-D1-08</t>
  </si>
  <si>
    <t>Arxx-D1-07</t>
  </si>
  <si>
    <t>Arxx-D1-09</t>
  </si>
  <si>
    <t>Arxx-D1-13</t>
  </si>
  <si>
    <t>Arxx-D1-10</t>
  </si>
  <si>
    <t>Arxx-D1-11</t>
  </si>
  <si>
    <t>Arxx-D1-12</t>
  </si>
  <si>
    <t>Arxx-D2-01</t>
  </si>
  <si>
    <t>Arxx-D2-02</t>
  </si>
  <si>
    <t>Arxx-D2-17</t>
  </si>
  <si>
    <t>Arxx-D2-03</t>
  </si>
  <si>
    <t>Arxx-D2-04</t>
  </si>
  <si>
    <t>Arxx-D2-05</t>
  </si>
  <si>
    <t>Arxx-D2-06</t>
  </si>
  <si>
    <t>Arxx-D2-07</t>
  </si>
  <si>
    <t>Arxx-D2-08</t>
  </si>
  <si>
    <t>Arxx-D2-09</t>
  </si>
  <si>
    <t>Arxx-D2-10</t>
  </si>
  <si>
    <t>Arxx-D2-11</t>
  </si>
  <si>
    <t>Arxx-D2-12</t>
  </si>
  <si>
    <t>Arxx-D2-13</t>
  </si>
  <si>
    <t>Arxx-D2-16</t>
  </si>
  <si>
    <t>Arxx-D2-15</t>
  </si>
  <si>
    <t>Arxx-D2-14</t>
  </si>
  <si>
    <t>existant</t>
  </si>
  <si>
    <t>SHP</t>
  </si>
  <si>
    <t>EXIST E</t>
  </si>
  <si>
    <t>ARMOIRE
Epxx</t>
  </si>
  <si>
    <t>SOMME(RECHERCHEH(G28;S35:AU36;2;FAUX))</t>
  </si>
  <si>
    <t>Départ EP Place</t>
  </si>
  <si>
    <t>Départ EP  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</si>
</sst>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quot; W&quot;"/>
    <numFmt numFmtId="165" formatCode="0&quot; ml&quot;"/>
    <numFmt numFmtId="167" formatCode="0&quot; m&quot;"/>
    <numFmt numFmtId="168" formatCode="0.0&quot; m&quot;"/>
  </numFmts>
  <fonts count="10" x14ac:knownFonts="1">
    <font>
      <sz val="11"/>
      <color theme="1"/>
      <name val="Calibri"/>
      <family val="2"/>
      <scheme val="minor"/>
    </font>
    <font>
      <sz val="10"/>
      <color theme="1"/>
      <name val="Calibri"/>
      <family val="2"/>
      <scheme val="minor"/>
    </font>
    <font>
      <sz val="10"/>
      <color theme="0"/>
      <name val="Calibri"/>
      <family val="2"/>
      <scheme val="minor"/>
    </font>
    <font>
      <b/>
      <sz val="10"/>
      <color theme="0"/>
      <name val="Calibri"/>
      <family val="2"/>
      <scheme val="minor"/>
    </font>
    <font>
      <b/>
      <sz val="12"/>
      <color theme="0"/>
      <name val="Calibri"/>
      <family val="2"/>
      <scheme val="minor"/>
    </font>
    <font>
      <b/>
      <sz val="10"/>
      <color theme="1"/>
      <name val="Calibri"/>
      <family val="2"/>
      <scheme val="minor"/>
    </font>
    <font>
      <sz val="10"/>
      <name val="Arial"/>
      <family val="2"/>
    </font>
    <font>
      <sz val="10"/>
      <color rgb="FFFF0000"/>
      <name val="Calibri"/>
      <family val="2"/>
      <scheme val="minor"/>
    </font>
    <font>
      <sz val="8"/>
      <name val="Calibri"/>
      <family val="2"/>
      <scheme val="minor"/>
    </font>
    <font>
      <b/>
      <u/>
      <sz val="12"/>
      <name val="Calibri"/>
      <family val="2"/>
      <scheme val="minor"/>
    </font>
  </fonts>
  <fills count="9">
    <fill>
      <patternFill patternType="none"/>
    </fill>
    <fill>
      <patternFill patternType="gray125"/>
    </fill>
    <fill>
      <patternFill patternType="solid">
        <fgColor rgb="FF0E06EA"/>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theme="6" tint="0.59999389629810485"/>
        <bgColor indexed="64"/>
      </patternFill>
    </fill>
    <fill>
      <patternFill patternType="solid">
        <fgColor rgb="FF00C2C2"/>
        <bgColor indexed="64"/>
      </patternFill>
    </fill>
  </fills>
  <borders count="2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bottom style="medium">
        <color rgb="FFFF0000"/>
      </bottom>
      <diagonal/>
    </border>
    <border>
      <left/>
      <right/>
      <top style="medium">
        <color rgb="FFFF0000"/>
      </top>
      <bottom/>
      <diagonal/>
    </border>
    <border>
      <left/>
      <right/>
      <top/>
      <bottom style="mediumDashed">
        <color rgb="FFFF0000"/>
      </bottom>
      <diagonal/>
    </border>
    <border>
      <left style="thin">
        <color auto="1"/>
      </left>
      <right style="thin">
        <color auto="1"/>
      </right>
      <top style="thin">
        <color auto="1"/>
      </top>
      <bottom style="thin">
        <color auto="1"/>
      </bottom>
      <diagonal/>
    </border>
    <border>
      <left/>
      <right/>
      <top style="thin">
        <color auto="1"/>
      </top>
      <bottom/>
      <diagonal/>
    </border>
    <border>
      <left/>
      <right/>
      <top/>
      <bottom style="thin">
        <color auto="1"/>
      </bottom>
      <diagonal/>
    </border>
    <border>
      <left/>
      <right style="thin">
        <color rgb="FFFF0000"/>
      </right>
      <top/>
      <bottom/>
      <diagonal/>
    </border>
    <border>
      <left/>
      <right style="mediumDashed">
        <color rgb="FFFF0000"/>
      </right>
      <top style="mediumDashed">
        <color rgb="FFFF0000"/>
      </top>
      <bottom/>
      <diagonal/>
    </border>
    <border>
      <left/>
      <right style="mediumDashed">
        <color rgb="FFFF0000"/>
      </right>
      <top/>
      <bottom/>
      <diagonal/>
    </border>
  </borders>
  <cellStyleXfs count="2">
    <xf numFmtId="0" fontId="0" fillId="0" borderId="0"/>
    <xf numFmtId="0" fontId="6" fillId="0" borderId="0"/>
  </cellStyleXfs>
  <cellXfs count="86">
    <xf numFmtId="0" fontId="0" fillId="0" borderId="0" xfId="0"/>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164" fontId="1" fillId="0" borderId="0" xfId="0" applyNumberFormat="1" applyFont="1" applyAlignment="1">
      <alignment horizontal="center" vertical="center"/>
    </xf>
    <xf numFmtId="164" fontId="1" fillId="0" borderId="2" xfId="0" applyNumberFormat="1"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164" fontId="1" fillId="0" borderId="3" xfId="0" applyNumberFormat="1"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right" vertical="center"/>
    </xf>
    <xf numFmtId="165" fontId="1" fillId="0" borderId="14" xfId="0" applyNumberFormat="1" applyFont="1" applyBorder="1" applyAlignment="1">
      <alignment horizontal="left" vertical="center"/>
    </xf>
    <xf numFmtId="0" fontId="1" fillId="0" borderId="0" xfId="0" applyFont="1" applyBorder="1" applyAlignment="1">
      <alignment horizontal="right" vertical="center"/>
    </xf>
    <xf numFmtId="165" fontId="1" fillId="0" borderId="0" xfId="0" applyNumberFormat="1" applyFont="1" applyBorder="1" applyAlignment="1">
      <alignment horizontal="left" vertical="center"/>
    </xf>
    <xf numFmtId="0" fontId="1" fillId="0" borderId="15" xfId="0" applyFont="1" applyBorder="1" applyAlignment="1">
      <alignment horizontal="center" vertical="center"/>
    </xf>
    <xf numFmtId="0" fontId="1" fillId="0" borderId="0" xfId="0" applyFont="1" applyBorder="1" applyAlignment="1">
      <alignment horizontal="center" vertical="center"/>
    </xf>
    <xf numFmtId="165" fontId="1" fillId="0" borderId="0" xfId="0" applyNumberFormat="1" applyFont="1" applyAlignment="1">
      <alignment horizontal="center" vertical="center"/>
    </xf>
    <xf numFmtId="0" fontId="2" fillId="0" borderId="0" xfId="0" applyFont="1" applyAlignment="1">
      <alignment horizontal="center" vertical="center"/>
    </xf>
    <xf numFmtId="0" fontId="5" fillId="0" borderId="0" xfId="0" applyFont="1" applyAlignment="1">
      <alignment horizontal="center"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164" fontId="2" fillId="0" borderId="0" xfId="0" applyNumberFormat="1" applyFont="1" applyFill="1" applyAlignment="1">
      <alignment horizontal="center" vertical="center"/>
    </xf>
    <xf numFmtId="0" fontId="1" fillId="0" borderId="17" xfId="0" applyFont="1" applyBorder="1" applyAlignment="1">
      <alignment horizontal="center" vertical="center"/>
    </xf>
    <xf numFmtId="167" fontId="1" fillId="0" borderId="1" xfId="0" applyNumberFormat="1" applyFont="1" applyBorder="1" applyAlignment="1">
      <alignment horizontal="center" vertical="center"/>
    </xf>
    <xf numFmtId="167" fontId="1" fillId="0" borderId="3" xfId="0" applyNumberFormat="1" applyFont="1" applyBorder="1" applyAlignment="1">
      <alignment horizontal="center" vertical="center"/>
    </xf>
    <xf numFmtId="0" fontId="1" fillId="0" borderId="0" xfId="0" applyFont="1" applyAlignment="1">
      <alignment horizontal="left" vertical="center"/>
    </xf>
    <xf numFmtId="0" fontId="7" fillId="3" borderId="9" xfId="0" applyFont="1" applyFill="1" applyBorder="1" applyAlignment="1">
      <alignment vertical="center" wrapText="1"/>
    </xf>
    <xf numFmtId="0" fontId="7" fillId="3" borderId="18" xfId="0" applyFont="1" applyFill="1" applyBorder="1" applyAlignment="1">
      <alignment vertical="center" wrapText="1"/>
    </xf>
    <xf numFmtId="0" fontId="7" fillId="3" borderId="12" xfId="0" applyFont="1" applyFill="1" applyBorder="1" applyAlignment="1">
      <alignment vertical="center" wrapText="1"/>
    </xf>
    <xf numFmtId="0" fontId="1" fillId="7" borderId="16" xfId="0" applyFont="1" applyFill="1" applyBorder="1" applyAlignment="1">
      <alignment vertical="center"/>
    </xf>
    <xf numFmtId="0" fontId="5" fillId="4" borderId="16" xfId="0" applyFont="1" applyFill="1" applyBorder="1" applyAlignment="1">
      <alignment vertical="center"/>
    </xf>
    <xf numFmtId="0" fontId="1" fillId="0" borderId="11"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19" xfId="0" applyFont="1" applyBorder="1" applyAlignment="1">
      <alignment horizontal="right"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165" fontId="1" fillId="0" borderId="21" xfId="0" applyNumberFormat="1" applyFont="1" applyBorder="1" applyAlignment="1">
      <alignment horizontal="center" vertical="center"/>
    </xf>
    <xf numFmtId="0" fontId="2" fillId="3" borderId="7" xfId="0" applyFont="1" applyFill="1" applyBorder="1" applyAlignment="1">
      <alignment vertical="center" wrapText="1"/>
    </xf>
    <xf numFmtId="0" fontId="2" fillId="3" borderId="17" xfId="0" applyFont="1" applyFill="1" applyBorder="1" applyAlignment="1">
      <alignment vertical="center" wrapText="1"/>
    </xf>
    <xf numFmtId="0" fontId="2" fillId="3" borderId="10" xfId="0" applyFont="1" applyFill="1" applyBorder="1" applyAlignment="1">
      <alignment vertical="center" wrapText="1"/>
    </xf>
    <xf numFmtId="0" fontId="3" fillId="0" borderId="0" xfId="0" applyFont="1" applyAlignment="1">
      <alignment horizontal="center" vertical="center"/>
    </xf>
    <xf numFmtId="165" fontId="2" fillId="0" borderId="0" xfId="0" applyNumberFormat="1" applyFont="1" applyAlignment="1">
      <alignment horizontal="center" vertical="center"/>
    </xf>
    <xf numFmtId="0" fontId="2" fillId="0" borderId="0" xfId="0" applyFont="1" applyBorder="1" applyAlignment="1">
      <alignment horizontal="center" vertical="center"/>
    </xf>
    <xf numFmtId="0" fontId="3" fillId="0" borderId="21" xfId="0" applyFont="1" applyBorder="1" applyAlignment="1">
      <alignment horizontal="center" vertical="center"/>
    </xf>
    <xf numFmtId="0" fontId="1" fillId="0" borderId="18" xfId="0" applyFont="1" applyBorder="1" applyAlignment="1">
      <alignment horizontal="center" vertical="center"/>
    </xf>
    <xf numFmtId="168" fontId="1" fillId="0" borderId="3" xfId="0" applyNumberFormat="1" applyFont="1" applyBorder="1" applyAlignment="1">
      <alignment horizontal="center" vertical="center"/>
    </xf>
    <xf numFmtId="0" fontId="9" fillId="0" borderId="0" xfId="0" applyFont="1" applyAlignment="1">
      <alignment horizontal="left" vertical="center"/>
    </xf>
    <xf numFmtId="0" fontId="1" fillId="0" borderId="16" xfId="0" applyFont="1" applyBorder="1" applyAlignment="1">
      <alignment horizontal="center" vertical="center"/>
    </xf>
    <xf numFmtId="0" fontId="3" fillId="2" borderId="0" xfId="0" applyFont="1" applyFill="1" applyAlignment="1">
      <alignment horizontal="center" vertical="center"/>
    </xf>
    <xf numFmtId="0" fontId="4" fillId="2" borderId="0" xfId="0" applyFont="1" applyFill="1" applyAlignment="1">
      <alignment horizontal="center" vertical="center" wrapText="1"/>
    </xf>
    <xf numFmtId="0" fontId="2" fillId="2" borderId="0" xfId="0" applyFont="1" applyFill="1" applyAlignment="1">
      <alignment horizontal="center" vertical="center"/>
    </xf>
    <xf numFmtId="164" fontId="2" fillId="2" borderId="0" xfId="0" applyNumberFormat="1" applyFont="1" applyFill="1" applyAlignment="1">
      <alignment horizontal="center" vertical="center"/>
    </xf>
    <xf numFmtId="0" fontId="5" fillId="0" borderId="11" xfId="0" applyFont="1" applyBorder="1" applyAlignment="1">
      <alignment horizontal="center" vertical="center" wrapText="1"/>
    </xf>
    <xf numFmtId="0" fontId="5" fillId="0" borderId="11" xfId="0" applyFont="1" applyBorder="1" applyAlignment="1">
      <alignment horizontal="center" vertical="center"/>
    </xf>
    <xf numFmtId="164" fontId="1" fillId="0" borderId="16" xfId="0" applyNumberFormat="1" applyFont="1" applyBorder="1" applyAlignment="1">
      <alignment horizontal="center" vertical="center"/>
    </xf>
    <xf numFmtId="165" fontId="1" fillId="0" borderId="16" xfId="0" applyNumberFormat="1" applyFont="1" applyBorder="1" applyAlignment="1">
      <alignment horizontal="center" vertical="center"/>
    </xf>
    <xf numFmtId="0" fontId="5" fillId="4" borderId="1" xfId="0" applyFont="1" applyFill="1" applyBorder="1" applyAlignment="1">
      <alignment horizontal="center" vertical="center"/>
    </xf>
    <xf numFmtId="0" fontId="5" fillId="4" borderId="2" xfId="0" applyFont="1" applyFill="1" applyBorder="1" applyAlignment="1">
      <alignment horizontal="center" vertical="center"/>
    </xf>
    <xf numFmtId="0" fontId="1" fillId="0" borderId="16" xfId="0" applyFont="1" applyBorder="1" applyAlignment="1">
      <alignment horizontal="center" vertical="center" wrapText="1"/>
    </xf>
    <xf numFmtId="0" fontId="5" fillId="0" borderId="16" xfId="0" applyFont="1" applyBorder="1" applyAlignment="1">
      <alignment horizontal="center" vertical="center"/>
    </xf>
    <xf numFmtId="0" fontId="5" fillId="0" borderId="16" xfId="0" applyFont="1" applyBorder="1" applyAlignment="1">
      <alignment horizontal="center"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165" fontId="5" fillId="0" borderId="16" xfId="0" applyNumberFormat="1" applyFont="1" applyBorder="1" applyAlignment="1">
      <alignment horizontal="center" vertical="center"/>
    </xf>
    <xf numFmtId="0" fontId="5" fillId="0" borderId="7"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2" xfId="0" applyFont="1" applyBorder="1" applyAlignment="1">
      <alignment horizontal="center" vertical="center" wrapText="1"/>
    </xf>
    <xf numFmtId="0" fontId="1" fillId="4" borderId="16" xfId="0" applyFont="1" applyFill="1" applyBorder="1" applyAlignment="1">
      <alignment horizontal="center" vertical="center"/>
    </xf>
    <xf numFmtId="0" fontId="1" fillId="7" borderId="16" xfId="0" applyFont="1" applyFill="1" applyBorder="1" applyAlignment="1">
      <alignment horizontal="center" vertical="center"/>
    </xf>
    <xf numFmtId="0" fontId="1" fillId="6" borderId="16" xfId="0" applyFont="1" applyFill="1" applyBorder="1" applyAlignment="1">
      <alignment horizontal="center" vertical="center"/>
    </xf>
    <xf numFmtId="0" fontId="1" fillId="8" borderId="16" xfId="0" applyFont="1" applyFill="1" applyBorder="1" applyAlignment="1">
      <alignment horizontal="center" vertical="center"/>
    </xf>
    <xf numFmtId="0" fontId="5" fillId="5" borderId="1" xfId="0" applyFont="1" applyFill="1" applyBorder="1" applyAlignment="1">
      <alignment horizontal="center" vertical="center"/>
    </xf>
    <xf numFmtId="0" fontId="5" fillId="5" borderId="2" xfId="0" applyFont="1" applyFill="1" applyBorder="1" applyAlignment="1">
      <alignment horizontal="center" vertical="center"/>
    </xf>
    <xf numFmtId="164" fontId="5" fillId="0" borderId="1" xfId="0" applyNumberFormat="1" applyFont="1" applyBorder="1" applyAlignment="1">
      <alignment horizontal="center" vertical="center"/>
    </xf>
    <xf numFmtId="164" fontId="5" fillId="0" borderId="2" xfId="0" applyNumberFormat="1"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16" xfId="0" applyFont="1" applyBorder="1" applyAlignment="1">
      <alignment horizontal="center" vertical="center"/>
    </xf>
  </cellXfs>
  <cellStyles count="2">
    <cellStyle name="Normal" xfId="0" builtinId="0"/>
    <cellStyle name="Normal 2" xfId="1" xr:uid="{00000000-0005-0000-0000-000001000000}"/>
  </cellStyles>
  <dxfs count="414">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3" tint="0.59996337778862885"/>
        </patternFill>
      </fill>
    </dxf>
  </dxfs>
  <tableStyles count="0" defaultTableStyle="TableStyleMedium2" defaultPivotStyle="PivotStyleLight16"/>
  <colors>
    <mruColors>
      <color rgb="FFF8991E"/>
      <color rgb="FF00C2C2"/>
      <color rgb="FFD58EF5"/>
      <color rgb="FF6B1B00"/>
      <color rgb="FF3C69E1"/>
      <color rgb="FF5C4900"/>
      <color rgb="FF008500"/>
      <color rgb="FF1F8FFF"/>
      <color rgb="FF0E06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2:BE108"/>
  <sheetViews>
    <sheetView showGridLines="0" tabSelected="1" zoomScale="55" zoomScaleNormal="55" zoomScaleSheetLayoutView="115" workbookViewId="0">
      <pane ySplit="4" topLeftCell="A5" activePane="bottomLeft" state="frozen"/>
      <selection activeCell="G15" sqref="G15:H18"/>
      <selection pane="bottomLeft" activeCell="L45" sqref="L45"/>
    </sheetView>
  </sheetViews>
  <sheetFormatPr baseColWidth="10" defaultColWidth="6.453125" defaultRowHeight="12.75" customHeight="1" x14ac:dyDescent="0.35"/>
  <cols>
    <col min="1" max="1" width="1.453125" style="1" customWidth="1"/>
    <col min="2" max="2" width="6.453125" style="1"/>
    <col min="3" max="3" width="8.81640625" style="1" customWidth="1"/>
    <col min="4" max="4" width="9.453125" style="20" customWidth="1"/>
    <col min="5" max="5" width="10.08984375" style="1" bestFit="1" customWidth="1"/>
    <col min="6" max="6" width="10.453125" style="1" customWidth="1"/>
    <col min="7" max="7" width="10.453125" style="20" customWidth="1"/>
    <col min="8" max="8" width="6.453125" style="1"/>
    <col min="9" max="9" width="10.54296875" style="1" customWidth="1"/>
    <col min="10" max="10" width="7.08984375" style="1" bestFit="1" customWidth="1"/>
    <col min="11" max="11" width="6.453125" style="1"/>
    <col min="12" max="12" width="13.1796875" style="1" customWidth="1"/>
    <col min="13" max="16384" width="6.453125" style="1"/>
  </cols>
  <sheetData>
    <row r="2" spans="2:51" ht="12.75" customHeight="1" x14ac:dyDescent="0.35">
      <c r="B2" s="64" t="s">
        <v>22</v>
      </c>
      <c r="C2" s="64"/>
      <c r="E2" s="65" t="s">
        <v>6</v>
      </c>
      <c r="F2" s="65" t="s">
        <v>8</v>
      </c>
      <c r="G2" s="65" t="s">
        <v>7</v>
      </c>
      <c r="H2" s="20"/>
      <c r="I2" s="64" t="s">
        <v>10</v>
      </c>
      <c r="J2" s="64"/>
      <c r="L2" s="64" t="s">
        <v>11</v>
      </c>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row>
    <row r="3" spans="2:51" ht="12.75" customHeight="1" x14ac:dyDescent="0.35">
      <c r="B3" s="64"/>
      <c r="C3" s="64"/>
      <c r="E3" s="65"/>
      <c r="F3" s="65"/>
      <c r="G3" s="65"/>
      <c r="H3" s="20"/>
      <c r="I3" s="64"/>
      <c r="J3" s="64"/>
      <c r="L3" s="64"/>
      <c r="M3" s="64"/>
      <c r="N3" s="64"/>
      <c r="O3" s="64"/>
      <c r="P3" s="64"/>
      <c r="Q3" s="64"/>
      <c r="R3" s="64"/>
      <c r="S3" s="64"/>
      <c r="T3" s="64"/>
      <c r="U3" s="64"/>
      <c r="V3" s="64"/>
      <c r="W3" s="64"/>
      <c r="X3" s="64"/>
      <c r="Y3" s="64"/>
      <c r="Z3" s="64"/>
      <c r="AA3" s="64"/>
      <c r="AB3" s="64"/>
      <c r="AC3" s="64"/>
      <c r="AD3" s="64"/>
      <c r="AE3" s="64"/>
      <c r="AF3" s="64"/>
      <c r="AG3" s="64"/>
      <c r="AH3" s="64"/>
      <c r="AI3" s="64"/>
      <c r="AJ3" s="64"/>
      <c r="AK3" s="64"/>
      <c r="AL3" s="64"/>
      <c r="AM3" s="64"/>
      <c r="AN3" s="64"/>
      <c r="AO3" s="64"/>
    </row>
    <row r="5" spans="2:51" ht="12.75" customHeight="1" x14ac:dyDescent="0.35">
      <c r="B5" s="54" t="s">
        <v>73</v>
      </c>
      <c r="C5" s="54"/>
      <c r="P5" s="53" t="s">
        <v>38</v>
      </c>
      <c r="Q5" s="53"/>
      <c r="T5" s="53" t="s">
        <v>41</v>
      </c>
      <c r="U5" s="53"/>
      <c r="X5" s="53" t="s">
        <v>42</v>
      </c>
      <c r="Y5" s="53"/>
      <c r="AB5" s="53" t="s">
        <v>42</v>
      </c>
      <c r="AC5" s="53"/>
      <c r="AF5" s="53" t="s">
        <v>44</v>
      </c>
      <c r="AG5" s="53"/>
      <c r="AJ5" s="53" t="s">
        <v>45</v>
      </c>
      <c r="AK5" s="53"/>
      <c r="AN5" s="53" t="s">
        <v>46</v>
      </c>
      <c r="AO5" s="53"/>
      <c r="AR5" s="53" t="s">
        <v>47</v>
      </c>
      <c r="AS5" s="53"/>
    </row>
    <row r="6" spans="2:51" ht="12.75" customHeight="1" thickBot="1" x14ac:dyDescent="0.4">
      <c r="B6" s="54"/>
      <c r="C6" s="54"/>
      <c r="D6" s="57" t="s">
        <v>18</v>
      </c>
      <c r="E6" s="59" t="e">
        <f>P7+T7+X7+AB7+P13+AF7+AJ7+AN7+AR7+#REF!+#REF!</f>
        <v>#VALUE!</v>
      </c>
      <c r="F6" s="60">
        <f>O7+S7+W7+AA7+AE7+AI7+O14+S14</f>
        <v>300</v>
      </c>
      <c r="G6" s="66" t="s">
        <v>21</v>
      </c>
      <c r="I6" s="63" t="s">
        <v>75</v>
      </c>
      <c r="J6" s="63"/>
      <c r="K6" s="16"/>
      <c r="L6" s="16"/>
      <c r="M6" s="16"/>
      <c r="N6" s="16"/>
      <c r="O6" s="31" t="s">
        <v>21</v>
      </c>
      <c r="P6" s="55" t="s">
        <v>31</v>
      </c>
      <c r="Q6" s="55"/>
      <c r="R6" s="11"/>
      <c r="S6" s="31" t="s">
        <v>21</v>
      </c>
      <c r="T6" s="55" t="s">
        <v>30</v>
      </c>
      <c r="U6" s="55"/>
      <c r="V6" s="11"/>
      <c r="W6" s="31" t="s">
        <v>21</v>
      </c>
      <c r="X6" s="55" t="s">
        <v>30</v>
      </c>
      <c r="Y6" s="55"/>
      <c r="Z6" s="11"/>
      <c r="AA6" s="31" t="s">
        <v>21</v>
      </c>
      <c r="AB6" s="55" t="s">
        <v>30</v>
      </c>
      <c r="AC6" s="55"/>
      <c r="AD6" s="11"/>
      <c r="AE6" s="31" t="s">
        <v>21</v>
      </c>
      <c r="AF6" s="55" t="s">
        <v>29</v>
      </c>
      <c r="AG6" s="55"/>
      <c r="AH6" s="11"/>
      <c r="AI6" s="31" t="s">
        <v>21</v>
      </c>
      <c r="AJ6" s="55" t="s">
        <v>29</v>
      </c>
      <c r="AK6" s="55"/>
      <c r="AL6" s="11"/>
      <c r="AM6" s="32" t="s">
        <v>20</v>
      </c>
      <c r="AN6" s="55" t="s">
        <v>29</v>
      </c>
      <c r="AO6" s="55"/>
      <c r="AP6" s="11"/>
      <c r="AQ6" s="32" t="s">
        <v>20</v>
      </c>
      <c r="AR6" s="55" t="s">
        <v>29</v>
      </c>
      <c r="AS6" s="55"/>
    </row>
    <row r="7" spans="2:51" ht="12.75" customHeight="1" x14ac:dyDescent="0.35">
      <c r="B7" s="54"/>
      <c r="C7" s="54"/>
      <c r="D7" s="58"/>
      <c r="E7" s="59"/>
      <c r="F7" s="60"/>
      <c r="G7" s="67"/>
      <c r="I7" s="63"/>
      <c r="J7" s="63"/>
      <c r="N7" s="14" t="s">
        <v>5</v>
      </c>
      <c r="O7" s="15">
        <f>O8*COFFLONG</f>
        <v>45.6</v>
      </c>
      <c r="P7" s="56">
        <f>VLOOKUP(P6,PARAM!$B$8:$C$11,2,FALSE)</f>
        <v>159</v>
      </c>
      <c r="Q7" s="56"/>
      <c r="R7" s="12" t="s">
        <v>5</v>
      </c>
      <c r="S7" s="13">
        <f>S8*COFFLONG</f>
        <v>58.8</v>
      </c>
      <c r="T7" s="56">
        <f>VLOOKUP(T6,PARAM!$B$8:$C$11,2,FALSE)</f>
        <v>156</v>
      </c>
      <c r="U7" s="56"/>
      <c r="V7" s="12" t="s">
        <v>5</v>
      </c>
      <c r="W7" s="13">
        <f>W8*COFFLONG</f>
        <v>42</v>
      </c>
      <c r="X7" s="56">
        <f>VLOOKUP(X6,PARAM!$B$8:$C$11,2,FALSE)</f>
        <v>156</v>
      </c>
      <c r="Y7" s="56"/>
      <c r="Z7" s="12" t="s">
        <v>5</v>
      </c>
      <c r="AA7" s="13">
        <f>AA8*COFFLONG</f>
        <v>43.199999999999996</v>
      </c>
      <c r="AB7" s="56">
        <v>106</v>
      </c>
      <c r="AC7" s="56"/>
      <c r="AD7" s="12" t="s">
        <v>5</v>
      </c>
      <c r="AE7" s="13">
        <f>AE8*COFFLONG</f>
        <v>24</v>
      </c>
      <c r="AF7" s="56">
        <f>VLOOKUP(AF6,PARAM!$B$8:$C$11,2,FALSE)</f>
        <v>47</v>
      </c>
      <c r="AG7" s="56"/>
      <c r="AH7" s="12" t="s">
        <v>5</v>
      </c>
      <c r="AI7" s="13">
        <f>AI8*COFFLONG</f>
        <v>18</v>
      </c>
      <c r="AJ7" s="56">
        <f>VLOOKUP(AJ6,PARAM!$B$8:$C$11,2,FALSE)</f>
        <v>47</v>
      </c>
      <c r="AK7" s="56"/>
      <c r="AL7" s="12" t="s">
        <v>5</v>
      </c>
      <c r="AM7" s="13">
        <f>AM8*COFFLONG</f>
        <v>40.799999999999997</v>
      </c>
      <c r="AN7" s="56">
        <f>VLOOKUP(AN6,PARAM!$B$8:$C$11,2,FALSE)</f>
        <v>47</v>
      </c>
      <c r="AO7" s="56"/>
      <c r="AP7" s="12" t="s">
        <v>5</v>
      </c>
      <c r="AQ7" s="13">
        <f>AQ8*COFFLONG</f>
        <v>34.799999999999997</v>
      </c>
      <c r="AR7" s="56">
        <f>VLOOKUP(AR6,PARAM!$B$8:$C$11,2,FALSE)</f>
        <v>47</v>
      </c>
      <c r="AS7" s="56"/>
    </row>
    <row r="8" spans="2:51" s="19" customFormat="1" ht="12.75" customHeight="1" thickBot="1" x14ac:dyDescent="0.4">
      <c r="B8" s="54"/>
      <c r="C8" s="54"/>
      <c r="D8" s="58"/>
      <c r="E8" s="42"/>
      <c r="F8" s="60">
        <f>AC10+AK10+AM14+AQ14+AQ7+AM7+AM21+AK17</f>
        <v>315.59999999999997</v>
      </c>
      <c r="G8" s="61" t="s">
        <v>20</v>
      </c>
      <c r="I8" s="63"/>
      <c r="J8" s="63"/>
      <c r="K8" s="1"/>
      <c r="L8" s="1"/>
      <c r="O8" s="19">
        <v>38</v>
      </c>
      <c r="P8" s="53" t="s">
        <v>23</v>
      </c>
      <c r="Q8" s="53"/>
      <c r="S8" s="19">
        <v>49</v>
      </c>
      <c r="T8" s="53" t="s">
        <v>25</v>
      </c>
      <c r="U8" s="53"/>
      <c r="W8" s="19">
        <v>35</v>
      </c>
      <c r="X8" s="53" t="s">
        <v>24</v>
      </c>
      <c r="Y8" s="53"/>
      <c r="AA8" s="19">
        <v>36</v>
      </c>
      <c r="AB8" s="53" t="s">
        <v>23</v>
      </c>
      <c r="AC8" s="53"/>
      <c r="AE8" s="19">
        <v>20</v>
      </c>
      <c r="AF8" s="53" t="s">
        <v>25</v>
      </c>
      <c r="AG8" s="53"/>
      <c r="AI8" s="19">
        <v>15</v>
      </c>
      <c r="AJ8" s="53" t="s">
        <v>24</v>
      </c>
      <c r="AK8" s="53"/>
      <c r="AM8" s="19">
        <v>34</v>
      </c>
      <c r="AN8" s="53" t="s">
        <v>24</v>
      </c>
      <c r="AO8" s="53"/>
      <c r="AQ8" s="19">
        <v>29</v>
      </c>
      <c r="AR8" s="53" t="s">
        <v>24</v>
      </c>
      <c r="AS8" s="53"/>
    </row>
    <row r="9" spans="2:51" ht="12.75" customHeight="1" thickBot="1" x14ac:dyDescent="0.4">
      <c r="B9" s="54"/>
      <c r="C9" s="54"/>
      <c r="D9" s="58"/>
      <c r="E9" s="28"/>
      <c r="F9" s="60"/>
      <c r="G9" s="62"/>
      <c r="I9" s="63"/>
      <c r="J9" s="63"/>
      <c r="K9" s="39"/>
      <c r="S9" s="18"/>
      <c r="W9" s="18"/>
      <c r="AA9" s="18"/>
      <c r="AB9" s="37"/>
      <c r="AC9" s="32" t="s">
        <v>20</v>
      </c>
      <c r="AE9" s="18"/>
      <c r="AI9" s="18"/>
      <c r="AJ9" s="37"/>
      <c r="AK9" s="32" t="s">
        <v>20</v>
      </c>
      <c r="AM9" s="18"/>
      <c r="AQ9" s="18"/>
      <c r="AU9" s="18"/>
      <c r="AY9" s="18"/>
    </row>
    <row r="10" spans="2:51" ht="12.75" customHeight="1" x14ac:dyDescent="0.35">
      <c r="B10" s="54"/>
      <c r="C10" s="54"/>
      <c r="K10" s="48"/>
      <c r="L10" s="45"/>
      <c r="AB10" s="38" t="s">
        <v>5</v>
      </c>
      <c r="AC10" s="13">
        <f>AC11*COFFLONG</f>
        <v>36</v>
      </c>
      <c r="AJ10" s="38" t="s">
        <v>5</v>
      </c>
      <c r="AK10" s="13">
        <f>AK11*COFFLONG</f>
        <v>37.199999999999996</v>
      </c>
    </row>
    <row r="11" spans="2:51" ht="12.75" customHeight="1" x14ac:dyDescent="0.35">
      <c r="B11" s="54"/>
      <c r="C11" s="54"/>
      <c r="K11" s="48"/>
      <c r="L11" s="45"/>
      <c r="AB11" s="37"/>
      <c r="AC11" s="19">
        <v>30</v>
      </c>
      <c r="AJ11" s="37"/>
      <c r="AK11" s="19">
        <v>31</v>
      </c>
    </row>
    <row r="12" spans="2:51" ht="12.75" customHeight="1" x14ac:dyDescent="0.35">
      <c r="B12" s="54"/>
      <c r="C12" s="54"/>
      <c r="K12" s="40"/>
      <c r="P12" s="53" t="s">
        <v>39</v>
      </c>
      <c r="Q12" s="53"/>
      <c r="T12" s="53" t="s">
        <v>40</v>
      </c>
      <c r="U12" s="53"/>
      <c r="AB12" s="53" t="s">
        <v>43</v>
      </c>
      <c r="AC12" s="53"/>
      <c r="AJ12" s="53" t="s">
        <v>48</v>
      </c>
      <c r="AK12" s="53"/>
      <c r="AN12" s="53" t="s">
        <v>49</v>
      </c>
      <c r="AO12" s="53"/>
      <c r="AR12" s="53" t="s">
        <v>52</v>
      </c>
      <c r="AS12" s="53"/>
    </row>
    <row r="13" spans="2:51" ht="12.75" customHeight="1" thickBot="1" x14ac:dyDescent="0.4">
      <c r="B13" s="54"/>
      <c r="C13" s="54"/>
      <c r="K13" s="41"/>
      <c r="L13" s="16"/>
      <c r="M13" s="16"/>
      <c r="N13" s="16"/>
      <c r="O13" s="31" t="s">
        <v>21</v>
      </c>
      <c r="P13" s="55" t="s">
        <v>31</v>
      </c>
      <c r="Q13" s="55"/>
      <c r="R13" s="11"/>
      <c r="S13" s="31" t="s">
        <v>21</v>
      </c>
      <c r="T13" s="55" t="s">
        <v>31</v>
      </c>
      <c r="U13" s="55"/>
      <c r="AB13" s="55" t="s">
        <v>31</v>
      </c>
      <c r="AC13" s="55"/>
      <c r="AJ13" s="55" t="s">
        <v>29</v>
      </c>
      <c r="AK13" s="55"/>
      <c r="AL13" s="11"/>
      <c r="AM13" s="32" t="s">
        <v>20</v>
      </c>
      <c r="AN13" s="55" t="s">
        <v>29</v>
      </c>
      <c r="AO13" s="55"/>
      <c r="AP13" s="11"/>
      <c r="AQ13" s="32" t="s">
        <v>20</v>
      </c>
      <c r="AR13" s="55" t="s">
        <v>29</v>
      </c>
      <c r="AS13" s="55"/>
    </row>
    <row r="14" spans="2:51" ht="12.75" customHeight="1" x14ac:dyDescent="0.35">
      <c r="B14" s="54"/>
      <c r="C14" s="54"/>
      <c r="N14" s="14" t="s">
        <v>5</v>
      </c>
      <c r="O14" s="15">
        <f>O15*COFFLONG</f>
        <v>33.6</v>
      </c>
      <c r="P14" s="56">
        <f>VLOOKUP(P13,PARAM!$B$8:$C$11,2,FALSE)</f>
        <v>159</v>
      </c>
      <c r="Q14" s="56"/>
      <c r="R14" s="12" t="s">
        <v>5</v>
      </c>
      <c r="S14" s="13">
        <f>S15*COFFLONG</f>
        <v>34.799999999999997</v>
      </c>
      <c r="T14" s="56">
        <f>VLOOKUP(T13,PARAM!$B$8:$C$11,2,FALSE)</f>
        <v>159</v>
      </c>
      <c r="U14" s="56"/>
      <c r="AB14" s="56">
        <f>VLOOKUP(AB13,PARAM!$B$8:$C$11,2,FALSE)</f>
        <v>159</v>
      </c>
      <c r="AC14" s="56"/>
      <c r="AJ14" s="56">
        <f>VLOOKUP(AJ13,PARAM!$B$8:$C$11,2,FALSE)</f>
        <v>47</v>
      </c>
      <c r="AK14" s="56"/>
      <c r="AL14" s="12" t="s">
        <v>5</v>
      </c>
      <c r="AM14" s="13">
        <f>AM15*COFFLONG</f>
        <v>50.4</v>
      </c>
      <c r="AN14" s="56">
        <f>VLOOKUP(AN13,PARAM!$B$8:$C$11,2,FALSE)</f>
        <v>47</v>
      </c>
      <c r="AO14" s="56"/>
      <c r="AP14" s="12" t="s">
        <v>5</v>
      </c>
      <c r="AQ14" s="13">
        <f>AQ15*COFFLONG</f>
        <v>42</v>
      </c>
      <c r="AR14" s="56">
        <f>VLOOKUP(AR13,PARAM!$B$8:$C$11,2,FALSE)</f>
        <v>47</v>
      </c>
      <c r="AS14" s="56"/>
    </row>
    <row r="15" spans="2:51" ht="12.75" customHeight="1" x14ac:dyDescent="0.35">
      <c r="B15" s="54"/>
      <c r="C15" s="54"/>
      <c r="K15" s="19"/>
      <c r="L15" s="19"/>
      <c r="N15" s="19"/>
      <c r="O15" s="19">
        <v>28</v>
      </c>
      <c r="P15" s="53" t="s">
        <v>25</v>
      </c>
      <c r="Q15" s="53"/>
      <c r="R15" s="19"/>
      <c r="S15" s="19">
        <v>29</v>
      </c>
      <c r="T15" s="53" t="s">
        <v>24</v>
      </c>
      <c r="U15" s="53"/>
      <c r="AB15" s="53" t="s">
        <v>24</v>
      </c>
      <c r="AC15" s="53"/>
      <c r="AJ15" s="53" t="s">
        <v>24</v>
      </c>
      <c r="AK15" s="53"/>
      <c r="AL15" s="19"/>
      <c r="AM15" s="19">
        <v>42</v>
      </c>
      <c r="AN15" s="53" t="s">
        <v>24</v>
      </c>
      <c r="AO15" s="53"/>
      <c r="AP15" s="19"/>
      <c r="AQ15" s="19">
        <v>35</v>
      </c>
      <c r="AR15" s="53" t="s">
        <v>24</v>
      </c>
      <c r="AS15" s="53"/>
    </row>
    <row r="16" spans="2:51" ht="12.75" customHeight="1" thickBot="1" x14ac:dyDescent="0.4">
      <c r="B16" s="54"/>
      <c r="C16" s="54"/>
      <c r="AF16" s="21"/>
      <c r="AG16" s="21"/>
      <c r="AJ16" s="37"/>
      <c r="AK16" s="32" t="s">
        <v>20</v>
      </c>
    </row>
    <row r="17" spans="2:57" ht="12.75" customHeight="1" x14ac:dyDescent="0.35">
      <c r="B17" s="54"/>
      <c r="C17" s="54"/>
      <c r="AF17" s="21"/>
      <c r="AG17" s="21"/>
      <c r="AJ17" s="38" t="s">
        <v>5</v>
      </c>
      <c r="AK17" s="13">
        <f>AK18*COFFLONG</f>
        <v>43.199999999999996</v>
      </c>
    </row>
    <row r="18" spans="2:57" ht="12.75" customHeight="1" x14ac:dyDescent="0.35">
      <c r="B18" s="54"/>
      <c r="C18" s="54"/>
      <c r="AF18" s="21"/>
      <c r="AG18" s="21"/>
      <c r="AJ18" s="37"/>
      <c r="AK18" s="19">
        <v>36</v>
      </c>
    </row>
    <row r="19" spans="2:57" ht="12.75" customHeight="1" x14ac:dyDescent="0.35">
      <c r="B19" s="54"/>
      <c r="C19" s="54"/>
      <c r="N19" s="21"/>
      <c r="O19" s="19"/>
      <c r="P19" s="19"/>
      <c r="Q19" s="19"/>
      <c r="R19" s="19"/>
      <c r="S19" s="19"/>
      <c r="T19" s="19"/>
      <c r="U19" s="19"/>
      <c r="V19" s="19"/>
      <c r="W19" s="19"/>
      <c r="X19" s="19"/>
      <c r="Y19" s="19"/>
      <c r="Z19" s="19"/>
      <c r="AA19" s="19"/>
      <c r="AC19" s="21"/>
      <c r="AF19" s="21"/>
      <c r="AG19" s="21"/>
      <c r="AJ19" s="53" t="s">
        <v>50</v>
      </c>
      <c r="AK19" s="53"/>
      <c r="AN19" s="53" t="s">
        <v>51</v>
      </c>
      <c r="AO19" s="53"/>
    </row>
    <row r="20" spans="2:57" ht="12.75" customHeight="1" thickBot="1" x14ac:dyDescent="0.4">
      <c r="B20" s="54"/>
      <c r="C20" s="54"/>
      <c r="N20" s="21"/>
      <c r="AJ20" s="55" t="s">
        <v>29</v>
      </c>
      <c r="AK20" s="55"/>
      <c r="AL20" s="11"/>
      <c r="AM20" s="32" t="s">
        <v>20</v>
      </c>
      <c r="AN20" s="55" t="s">
        <v>29</v>
      </c>
      <c r="AO20" s="55"/>
    </row>
    <row r="21" spans="2:57" ht="12.75" customHeight="1" x14ac:dyDescent="0.35">
      <c r="B21" s="54"/>
      <c r="C21" s="54"/>
      <c r="K21" s="21"/>
      <c r="L21" s="19"/>
      <c r="M21" s="19"/>
      <c r="N21" s="19"/>
      <c r="O21" s="19"/>
      <c r="P21" s="19"/>
      <c r="Q21" s="19"/>
      <c r="R21" s="19"/>
      <c r="S21" s="19"/>
      <c r="T21" s="19"/>
      <c r="U21" s="19"/>
      <c r="V21" s="19"/>
      <c r="W21" s="19"/>
      <c r="X21" s="19"/>
      <c r="Y21" s="19"/>
      <c r="Z21" s="19"/>
      <c r="AA21" s="19"/>
      <c r="AC21" s="21"/>
      <c r="AD21" s="21"/>
      <c r="AE21" s="21"/>
      <c r="AF21" s="21"/>
      <c r="AG21" s="21"/>
      <c r="AJ21" s="56">
        <f>VLOOKUP(AJ20,PARAM!$B$8:$C$11,2,FALSE)</f>
        <v>47</v>
      </c>
      <c r="AK21" s="56"/>
      <c r="AL21" s="12" t="s">
        <v>5</v>
      </c>
      <c r="AM21" s="13">
        <f>AM22*COFFLONG</f>
        <v>31.2</v>
      </c>
      <c r="AN21" s="56">
        <f>VLOOKUP(AN20,PARAM!$B$8:$C$11,2,FALSE)</f>
        <v>47</v>
      </c>
      <c r="AO21" s="56"/>
    </row>
    <row r="22" spans="2:57" ht="12.75" customHeight="1" x14ac:dyDescent="0.35">
      <c r="B22" s="54"/>
      <c r="C22" s="54"/>
      <c r="AB22" s="19"/>
      <c r="AC22" s="19"/>
      <c r="AD22" s="19"/>
      <c r="AE22" s="19"/>
      <c r="AF22" s="19"/>
      <c r="AG22" s="19"/>
      <c r="AH22" s="19"/>
      <c r="AI22" s="19"/>
      <c r="AJ22" s="19"/>
      <c r="AK22" s="19"/>
      <c r="AL22" s="19"/>
      <c r="AM22" s="19">
        <v>26</v>
      </c>
      <c r="AN22" s="19"/>
      <c r="AO22" s="19"/>
      <c r="AP22" s="19"/>
      <c r="AQ22" s="19"/>
      <c r="AR22" s="21"/>
      <c r="AS22" s="19"/>
      <c r="AT22" s="19"/>
      <c r="AU22" s="19"/>
      <c r="AV22" s="19"/>
      <c r="AW22" s="19"/>
      <c r="AX22" s="19"/>
      <c r="AY22" s="19"/>
      <c r="AZ22" s="19"/>
      <c r="BA22" s="19"/>
      <c r="BB22" s="19"/>
      <c r="BC22" s="19"/>
      <c r="BD22" s="19"/>
      <c r="BE22" s="19"/>
    </row>
    <row r="23" spans="2:57" ht="12.65" customHeight="1" x14ac:dyDescent="0.35">
      <c r="B23" s="54"/>
      <c r="C23" s="54"/>
      <c r="AF23" s="21"/>
      <c r="AG23" s="21"/>
    </row>
    <row r="24" spans="2:57" ht="12.65" customHeight="1" x14ac:dyDescent="0.35">
      <c r="B24" s="54"/>
      <c r="C24" s="54"/>
      <c r="AF24" s="21"/>
      <c r="AG24" s="21"/>
    </row>
    <row r="25" spans="2:57" ht="12.65" customHeight="1" x14ac:dyDescent="0.35">
      <c r="B25" s="54"/>
      <c r="C25" s="54"/>
      <c r="AF25" s="21"/>
      <c r="AG25" s="21"/>
    </row>
    <row r="26" spans="2:57" ht="12.65" customHeight="1" x14ac:dyDescent="0.35">
      <c r="B26" s="54"/>
      <c r="C26" s="54"/>
    </row>
    <row r="27" spans="2:57" ht="12.65" customHeight="1" x14ac:dyDescent="0.35">
      <c r="B27" s="54"/>
      <c r="C27" s="54"/>
      <c r="P27" s="53" t="s">
        <v>53</v>
      </c>
      <c r="Q27" s="53"/>
      <c r="T27" s="53" t="s">
        <v>55</v>
      </c>
      <c r="U27" s="53"/>
      <c r="X27" s="53" t="s">
        <v>67</v>
      </c>
      <c r="Y27" s="53"/>
      <c r="AB27" s="53" t="s">
        <v>68</v>
      </c>
      <c r="AC27" s="53"/>
      <c r="AD27" s="21"/>
      <c r="AE27" s="21"/>
      <c r="AF27" s="21"/>
      <c r="AG27" s="21"/>
    </row>
    <row r="28" spans="2:57" ht="12.65" customHeight="1" thickBot="1" x14ac:dyDescent="0.4">
      <c r="B28" s="54"/>
      <c r="C28" s="54"/>
      <c r="D28" s="57" t="s">
        <v>19</v>
      </c>
      <c r="E28" s="59">
        <f>P29+T29+X29+AB29+AF29</f>
        <v>188</v>
      </c>
      <c r="F28" s="60">
        <f>O29+S29+W29+AA29+AE29</f>
        <v>139.19999999999999</v>
      </c>
      <c r="G28" s="61" t="s">
        <v>20</v>
      </c>
      <c r="I28" s="63" t="s">
        <v>76</v>
      </c>
      <c r="J28" s="63"/>
      <c r="K28" s="16"/>
      <c r="L28" s="16"/>
      <c r="M28" s="16"/>
      <c r="N28" s="16"/>
      <c r="O28" s="32" t="s">
        <v>20</v>
      </c>
      <c r="P28" s="55" t="s">
        <v>29</v>
      </c>
      <c r="Q28" s="55"/>
      <c r="R28" s="11"/>
      <c r="S28" s="32" t="s">
        <v>20</v>
      </c>
      <c r="T28" s="55" t="s">
        <v>29</v>
      </c>
      <c r="U28" s="55"/>
      <c r="V28" s="11"/>
      <c r="W28" s="32" t="s">
        <v>20</v>
      </c>
      <c r="X28" s="55" t="s">
        <v>29</v>
      </c>
      <c r="Y28" s="55"/>
      <c r="Z28" s="11"/>
      <c r="AA28" s="32" t="s">
        <v>20</v>
      </c>
      <c r="AB28" s="55" t="s">
        <v>29</v>
      </c>
      <c r="AC28" s="55"/>
      <c r="AD28" s="21"/>
      <c r="AE28" s="21"/>
      <c r="AF28" s="21"/>
      <c r="AG28" s="21"/>
    </row>
    <row r="29" spans="2:57" ht="12.65" customHeight="1" x14ac:dyDescent="0.35">
      <c r="B29" s="54"/>
      <c r="C29" s="54"/>
      <c r="D29" s="58"/>
      <c r="E29" s="59"/>
      <c r="F29" s="60"/>
      <c r="G29" s="62"/>
      <c r="I29" s="63"/>
      <c r="J29" s="63"/>
      <c r="N29" s="14" t="s">
        <v>5</v>
      </c>
      <c r="O29" s="15">
        <f>O30*COFFLONG</f>
        <v>43.199999999999996</v>
      </c>
      <c r="P29" s="56">
        <f>VLOOKUP(P28,PARAM!$B$8:$C$11,2,FALSE)</f>
        <v>47</v>
      </c>
      <c r="Q29" s="56"/>
      <c r="R29" s="12" t="s">
        <v>5</v>
      </c>
      <c r="S29" s="13">
        <f>S30*COFFLONG</f>
        <v>16.8</v>
      </c>
      <c r="T29" s="56">
        <f>VLOOKUP(T28,PARAM!$B$8:$C$11,2,FALSE)</f>
        <v>47</v>
      </c>
      <c r="U29" s="56"/>
      <c r="V29" s="12" t="s">
        <v>5</v>
      </c>
      <c r="W29" s="13">
        <f>W30*COFFLONG</f>
        <v>34.799999999999997</v>
      </c>
      <c r="X29" s="56">
        <f>VLOOKUP(X28,PARAM!$B$8:$C$11,2,FALSE)</f>
        <v>47</v>
      </c>
      <c r="Y29" s="56"/>
      <c r="Z29" s="12" t="s">
        <v>5</v>
      </c>
      <c r="AA29" s="13">
        <f>AA30*COFFLONG</f>
        <v>44.4</v>
      </c>
      <c r="AB29" s="56">
        <f>VLOOKUP(AB28,TYPES:PUISSANCES,2,FALSE)</f>
        <v>47</v>
      </c>
      <c r="AC29" s="56"/>
      <c r="AD29" s="21"/>
      <c r="AE29" s="21"/>
      <c r="AF29" s="21"/>
      <c r="AG29" s="21"/>
    </row>
    <row r="30" spans="2:57" ht="12.65" customHeight="1" x14ac:dyDescent="0.35">
      <c r="B30" s="54"/>
      <c r="C30" s="54"/>
      <c r="D30" s="58"/>
      <c r="E30" s="42"/>
      <c r="F30" s="43"/>
      <c r="G30" s="44"/>
      <c r="H30" s="19"/>
      <c r="I30" s="63"/>
      <c r="J30" s="63"/>
      <c r="K30" s="19"/>
      <c r="L30" s="19"/>
      <c r="M30" s="19"/>
      <c r="O30" s="19">
        <v>36</v>
      </c>
      <c r="P30" s="53" t="s">
        <v>23</v>
      </c>
      <c r="Q30" s="53"/>
      <c r="R30" s="19"/>
      <c r="S30" s="19">
        <v>14</v>
      </c>
      <c r="T30" s="53" t="s">
        <v>23</v>
      </c>
      <c r="U30" s="53"/>
      <c r="V30" s="19"/>
      <c r="W30" s="19">
        <v>29</v>
      </c>
      <c r="X30" s="53" t="s">
        <v>24</v>
      </c>
      <c r="Y30" s="53"/>
      <c r="Z30" s="19"/>
      <c r="AA30" s="19">
        <v>37</v>
      </c>
      <c r="AB30" s="53" t="s">
        <v>23</v>
      </c>
      <c r="AC30" s="53"/>
      <c r="AD30" s="21"/>
      <c r="AE30" s="21"/>
      <c r="AF30" s="21"/>
      <c r="AG30" s="21"/>
      <c r="AH30" s="19"/>
      <c r="AI30" s="19"/>
      <c r="AJ30" s="19"/>
      <c r="AK30" s="19"/>
      <c r="AL30" s="19"/>
      <c r="AM30" s="19"/>
      <c r="AN30" s="19"/>
      <c r="AO30" s="19"/>
      <c r="AP30" s="19"/>
    </row>
    <row r="31" spans="2:57" ht="12.65" customHeight="1" thickBot="1" x14ac:dyDescent="0.4">
      <c r="B31" s="54"/>
      <c r="C31" s="54"/>
      <c r="D31" s="58"/>
      <c r="E31" s="28"/>
      <c r="F31" s="29"/>
      <c r="G31" s="30"/>
      <c r="I31" s="63"/>
      <c r="J31" s="63"/>
      <c r="K31" s="1">
        <f>SUM(O30:AG30)</f>
        <v>116</v>
      </c>
      <c r="N31" s="19"/>
      <c r="P31" s="37"/>
      <c r="Q31" s="32" t="s">
        <v>20</v>
      </c>
      <c r="S31" s="18"/>
      <c r="W31" s="18"/>
      <c r="Z31" s="21"/>
      <c r="AA31" s="22"/>
      <c r="AB31" s="23"/>
      <c r="AC31" s="23"/>
      <c r="AD31" s="21"/>
      <c r="AE31" s="22"/>
      <c r="AF31" s="21"/>
      <c r="AG31" s="21"/>
    </row>
    <row r="32" spans="2:57" ht="12.65" customHeight="1" x14ac:dyDescent="0.35">
      <c r="B32" s="54"/>
      <c r="C32" s="54"/>
      <c r="J32" s="4"/>
      <c r="K32" s="32" t="s">
        <v>20</v>
      </c>
      <c r="P32" s="38" t="s">
        <v>5</v>
      </c>
      <c r="Q32" s="13">
        <f>Q33*COFFLONG</f>
        <v>40.799999999999997</v>
      </c>
      <c r="Z32" s="21"/>
      <c r="AA32" s="21"/>
      <c r="AB32" s="21"/>
      <c r="AC32" s="21"/>
      <c r="AD32" s="21"/>
      <c r="AE32" s="21"/>
      <c r="AF32" s="21"/>
      <c r="AG32" s="21"/>
    </row>
    <row r="33" spans="1:49" ht="12.65" customHeight="1" x14ac:dyDescent="0.35">
      <c r="B33" s="54"/>
      <c r="C33" s="54"/>
      <c r="P33" s="37"/>
      <c r="Q33" s="19">
        <v>34</v>
      </c>
    </row>
    <row r="34" spans="1:49" ht="12.65" customHeight="1" x14ac:dyDescent="0.35">
      <c r="B34" s="54"/>
      <c r="C34" s="54"/>
      <c r="P34" s="53" t="s">
        <v>54</v>
      </c>
      <c r="Q34" s="53"/>
      <c r="T34" s="53" t="s">
        <v>56</v>
      </c>
      <c r="U34" s="53"/>
      <c r="X34" s="53" t="s">
        <v>57</v>
      </c>
      <c r="Y34" s="53"/>
      <c r="AB34" s="53" t="s">
        <v>59</v>
      </c>
      <c r="AC34" s="53"/>
      <c r="AF34" s="53" t="s">
        <v>63</v>
      </c>
      <c r="AG34" s="53"/>
      <c r="AJ34" s="53" t="s">
        <v>64</v>
      </c>
      <c r="AK34" s="53"/>
      <c r="AN34" s="53" t="s">
        <v>65</v>
      </c>
      <c r="AO34" s="53"/>
      <c r="AR34" s="53" t="s">
        <v>66</v>
      </c>
      <c r="AS34" s="53"/>
      <c r="AV34" s="53" t="s">
        <v>69</v>
      </c>
      <c r="AW34" s="53"/>
    </row>
    <row r="35" spans="1:49" ht="12.65" customHeight="1" thickBot="1" x14ac:dyDescent="0.4">
      <c r="B35" s="54"/>
      <c r="C35" s="54"/>
      <c r="P35" s="55" t="s">
        <v>29</v>
      </c>
      <c r="Q35" s="55"/>
      <c r="R35" s="11"/>
      <c r="S35" s="32" t="s">
        <v>20</v>
      </c>
      <c r="T35" s="55" t="s">
        <v>29</v>
      </c>
      <c r="U35" s="55"/>
      <c r="V35" s="11"/>
      <c r="W35" s="32" t="s">
        <v>20</v>
      </c>
      <c r="X35" s="55" t="s">
        <v>29</v>
      </c>
      <c r="Y35" s="55"/>
      <c r="Z35" s="11"/>
      <c r="AA35" s="32" t="s">
        <v>20</v>
      </c>
      <c r="AB35" s="55" t="s">
        <v>29</v>
      </c>
      <c r="AC35" s="55"/>
      <c r="AD35" s="11"/>
      <c r="AE35" s="32" t="s">
        <v>20</v>
      </c>
      <c r="AF35" s="55" t="s">
        <v>29</v>
      </c>
      <c r="AG35" s="55"/>
      <c r="AH35" s="11"/>
      <c r="AI35" s="32" t="s">
        <v>20</v>
      </c>
      <c r="AJ35" s="55" t="s">
        <v>29</v>
      </c>
      <c r="AK35" s="55"/>
      <c r="AL35" s="11"/>
      <c r="AM35" s="32" t="s">
        <v>20</v>
      </c>
      <c r="AN35" s="55" t="s">
        <v>29</v>
      </c>
      <c r="AO35" s="55"/>
      <c r="AP35" s="11"/>
      <c r="AQ35" s="32" t="s">
        <v>20</v>
      </c>
      <c r="AR35" s="55" t="s">
        <v>29</v>
      </c>
      <c r="AS35" s="55"/>
      <c r="AT35" s="11"/>
      <c r="AU35" s="32" t="s">
        <v>20</v>
      </c>
      <c r="AV35" s="55" t="s">
        <v>29</v>
      </c>
      <c r="AW35" s="55"/>
    </row>
    <row r="36" spans="1:49" ht="12.65" customHeight="1" x14ac:dyDescent="0.35">
      <c r="B36" s="54"/>
      <c r="C36" s="54"/>
      <c r="P36" s="56">
        <f>VLOOKUP(P35,PARAM!$B$8:$C$11,2,FALSE)</f>
        <v>47</v>
      </c>
      <c r="Q36" s="56"/>
      <c r="R36" s="12" t="s">
        <v>5</v>
      </c>
      <c r="S36" s="13">
        <f>S37*COFFLONG</f>
        <v>43.199999999999996</v>
      </c>
      <c r="T36" s="56">
        <f>VLOOKUP(T35,PARAM!$B$8:$C$11,2,FALSE)</f>
        <v>47</v>
      </c>
      <c r="U36" s="56"/>
      <c r="V36" s="12" t="s">
        <v>5</v>
      </c>
      <c r="W36" s="13">
        <f>W37*COFFLONG</f>
        <v>30</v>
      </c>
      <c r="X36" s="56">
        <f>VLOOKUP(X35,PARAM!$B$8:$C$11,2,FALSE)</f>
        <v>47</v>
      </c>
      <c r="Y36" s="56"/>
      <c r="Z36" s="12" t="s">
        <v>5</v>
      </c>
      <c r="AA36" s="13">
        <f>AA37*COFFLONG</f>
        <v>37.199999999999996</v>
      </c>
      <c r="AB36" s="56">
        <f>VLOOKUP(AB35,PARAM!$B$8:$C$11,2,FALSE)</f>
        <v>47</v>
      </c>
      <c r="AC36" s="56"/>
      <c r="AD36" s="12" t="s">
        <v>5</v>
      </c>
      <c r="AE36" s="13">
        <f>AE37*COFFLONG</f>
        <v>34.799999999999997</v>
      </c>
      <c r="AF36" s="56">
        <f>VLOOKUP(AF35,PARAM!$B$8:$C$11,2,FALSE)</f>
        <v>47</v>
      </c>
      <c r="AG36" s="56"/>
      <c r="AH36" s="12" t="s">
        <v>5</v>
      </c>
      <c r="AI36" s="13">
        <f>AI37*COFFLONG</f>
        <v>37.199999999999996</v>
      </c>
      <c r="AJ36" s="56">
        <f>VLOOKUP(AJ35,PARAM!$B$8:$C$11,2,FALSE)</f>
        <v>47</v>
      </c>
      <c r="AK36" s="56"/>
      <c r="AL36" s="12" t="s">
        <v>5</v>
      </c>
      <c r="AM36" s="13">
        <f>AM37*COFFLONG</f>
        <v>36</v>
      </c>
      <c r="AN36" s="56">
        <f>VLOOKUP(AN35,PARAM!$B$8:$C$11,2,FALSE)</f>
        <v>47</v>
      </c>
      <c r="AO36" s="56"/>
      <c r="AP36" s="12" t="s">
        <v>5</v>
      </c>
      <c r="AQ36" s="13">
        <f>AQ37*COFFLONG</f>
        <v>36</v>
      </c>
      <c r="AR36" s="56">
        <f>VLOOKUP(AR35,PARAM!$B$8:$C$11,2,FALSE)</f>
        <v>47</v>
      </c>
      <c r="AS36" s="56"/>
      <c r="AT36" s="12" t="s">
        <v>5</v>
      </c>
      <c r="AU36" s="13">
        <f>AU37*COFFLONG</f>
        <v>33.6</v>
      </c>
      <c r="AV36" s="56">
        <f>VLOOKUP(AV35,PARAM!$B$8:$C$11,2,FALSE)</f>
        <v>47</v>
      </c>
      <c r="AW36" s="56"/>
    </row>
    <row r="37" spans="1:49" ht="12.65" customHeight="1" x14ac:dyDescent="0.35">
      <c r="B37" s="54"/>
      <c r="C37" s="54"/>
      <c r="P37" s="53" t="s">
        <v>24</v>
      </c>
      <c r="Q37" s="53"/>
      <c r="R37" s="19"/>
      <c r="S37" s="19">
        <v>36</v>
      </c>
      <c r="T37" s="53" t="s">
        <v>24</v>
      </c>
      <c r="U37" s="53"/>
      <c r="V37" s="19"/>
      <c r="W37" s="19">
        <v>25</v>
      </c>
      <c r="X37" s="53" t="s">
        <v>24</v>
      </c>
      <c r="Y37" s="53"/>
      <c r="Z37" s="19"/>
      <c r="AA37" s="19">
        <v>31</v>
      </c>
      <c r="AB37" s="53" t="s">
        <v>24</v>
      </c>
      <c r="AC37" s="53"/>
      <c r="AD37" s="19"/>
      <c r="AE37" s="19">
        <v>29</v>
      </c>
      <c r="AF37" s="53" t="s">
        <v>24</v>
      </c>
      <c r="AG37" s="53"/>
      <c r="AH37" s="19"/>
      <c r="AI37" s="19">
        <v>31</v>
      </c>
      <c r="AJ37" s="53" t="s">
        <v>24</v>
      </c>
      <c r="AK37" s="53"/>
      <c r="AL37" s="19"/>
      <c r="AM37" s="19">
        <v>30</v>
      </c>
      <c r="AN37" s="53" t="s">
        <v>24</v>
      </c>
      <c r="AO37" s="53"/>
      <c r="AP37" s="19"/>
      <c r="AQ37" s="19">
        <v>30</v>
      </c>
      <c r="AR37" s="53" t="s">
        <v>24</v>
      </c>
      <c r="AS37" s="53"/>
      <c r="AT37" s="19"/>
      <c r="AU37" s="19">
        <v>28</v>
      </c>
      <c r="AV37" s="53" t="s">
        <v>24</v>
      </c>
      <c r="AW37" s="53"/>
    </row>
    <row r="38" spans="1:49" ht="12.65" customHeight="1" thickBot="1" x14ac:dyDescent="0.4">
      <c r="B38" s="54"/>
      <c r="C38" s="54"/>
      <c r="X38" s="37"/>
      <c r="Y38" s="32" t="s">
        <v>20</v>
      </c>
      <c r="AB38" s="37"/>
      <c r="AC38" s="32" t="s">
        <v>20</v>
      </c>
    </row>
    <row r="39" spans="1:49" s="19" customFormat="1" ht="12.65" customHeight="1" x14ac:dyDescent="0.35">
      <c r="A39" s="1"/>
      <c r="B39" s="54"/>
      <c r="C39" s="54"/>
      <c r="D39" s="20"/>
      <c r="E39" s="1"/>
      <c r="F39" s="1"/>
      <c r="G39" s="20"/>
      <c r="H39" s="1"/>
      <c r="I39" s="1"/>
      <c r="J39" s="18"/>
      <c r="K39" s="1"/>
      <c r="L39" s="1"/>
      <c r="M39" s="1"/>
      <c r="N39" s="1"/>
      <c r="O39" s="1"/>
      <c r="P39" s="1"/>
      <c r="Q39" s="1"/>
      <c r="R39" s="1"/>
      <c r="S39" s="1"/>
      <c r="T39" s="1"/>
      <c r="U39" s="1"/>
      <c r="V39" s="1"/>
      <c r="W39" s="1"/>
      <c r="X39" s="38" t="s">
        <v>5</v>
      </c>
      <c r="Y39" s="13">
        <f>Y40*COFFLONG</f>
        <v>24</v>
      </c>
      <c r="Z39" s="1"/>
      <c r="AA39" s="1"/>
      <c r="AB39" s="38" t="s">
        <v>5</v>
      </c>
      <c r="AC39" s="13">
        <f>AC40*COFFLONG</f>
        <v>14.399999999999999</v>
      </c>
      <c r="AD39" s="1"/>
      <c r="AE39" s="1"/>
      <c r="AF39" s="1"/>
      <c r="AG39" s="1"/>
      <c r="AH39" s="1"/>
      <c r="AI39" s="1"/>
      <c r="AJ39" s="1"/>
      <c r="AK39" s="1"/>
      <c r="AL39" s="1"/>
      <c r="AM39" s="1"/>
      <c r="AN39" s="1"/>
      <c r="AO39" s="1"/>
      <c r="AP39" s="1"/>
      <c r="AQ39" s="1"/>
      <c r="AR39" s="1"/>
      <c r="AS39" s="1"/>
      <c r="AT39" s="1"/>
      <c r="AU39" s="1"/>
      <c r="AV39" s="1"/>
      <c r="AW39" s="1"/>
    </row>
    <row r="40" spans="1:49" ht="12.75" customHeight="1" x14ac:dyDescent="0.35">
      <c r="B40" s="54"/>
      <c r="C40" s="54"/>
      <c r="G40" s="1"/>
      <c r="H40" s="20"/>
      <c r="J40" s="18"/>
      <c r="X40" s="37"/>
      <c r="Y40" s="19">
        <v>20</v>
      </c>
      <c r="AB40" s="37"/>
      <c r="AC40" s="19">
        <v>12</v>
      </c>
    </row>
    <row r="41" spans="1:49" ht="12.75" customHeight="1" x14ac:dyDescent="0.35">
      <c r="B41" s="54"/>
      <c r="C41" s="54"/>
      <c r="G41" s="1"/>
      <c r="H41" s="20"/>
      <c r="J41" s="18"/>
      <c r="X41" s="53" t="s">
        <v>58</v>
      </c>
      <c r="Y41" s="53"/>
      <c r="AB41" s="53" t="s">
        <v>60</v>
      </c>
      <c r="AC41" s="53"/>
      <c r="AF41" s="53" t="s">
        <v>61</v>
      </c>
      <c r="AG41" s="53"/>
      <c r="AJ41" s="53" t="s">
        <v>62</v>
      </c>
      <c r="AK41" s="53"/>
    </row>
    <row r="42" spans="1:49" ht="12.75" customHeight="1" thickBot="1" x14ac:dyDescent="0.4">
      <c r="B42" s="54"/>
      <c r="C42" s="54"/>
      <c r="J42" s="18"/>
      <c r="X42" s="55" t="s">
        <v>29</v>
      </c>
      <c r="Y42" s="55"/>
      <c r="AB42" s="55" t="s">
        <v>29</v>
      </c>
      <c r="AC42" s="55"/>
      <c r="AD42" s="11"/>
      <c r="AE42" s="32" t="s">
        <v>20</v>
      </c>
      <c r="AF42" s="55" t="s">
        <v>29</v>
      </c>
      <c r="AG42" s="55"/>
      <c r="AH42" s="11"/>
      <c r="AI42" s="32" t="s">
        <v>20</v>
      </c>
      <c r="AJ42" s="55" t="s">
        <v>29</v>
      </c>
      <c r="AK42" s="55"/>
    </row>
    <row r="43" spans="1:49" ht="12.65" customHeight="1" x14ac:dyDescent="0.35">
      <c r="B43" s="54"/>
      <c r="C43" s="54"/>
      <c r="I43" s="1">
        <f>SUM(IF($G$28=O28,O29," "))</f>
        <v>43.199999999999996</v>
      </c>
      <c r="J43" s="18"/>
      <c r="W43" s="45"/>
      <c r="X43" s="56">
        <f>VLOOKUP(X42,PARAM!$B$8:$C$11,2,FALSE)</f>
        <v>47</v>
      </c>
      <c r="Y43" s="56"/>
      <c r="Z43" s="45"/>
      <c r="AA43" s="51"/>
      <c r="AB43" s="56">
        <f>VLOOKUP(AB42,PARAM!$B$8:$C$11,2,FALSE)</f>
        <v>47</v>
      </c>
      <c r="AC43" s="56"/>
      <c r="AD43" s="12" t="s">
        <v>5</v>
      </c>
      <c r="AE43" s="13">
        <f>AE44*COFFLONG</f>
        <v>18</v>
      </c>
      <c r="AF43" s="56">
        <f>VLOOKUP(AF42,PARAM!$B$8:$C$11,2,FALSE)</f>
        <v>47</v>
      </c>
      <c r="AG43" s="56"/>
      <c r="AH43" s="12" t="s">
        <v>5</v>
      </c>
      <c r="AI43" s="13">
        <f>AI44*COFFLONG</f>
        <v>32.4</v>
      </c>
      <c r="AJ43" s="56">
        <f>VLOOKUP(AJ42,PARAM!$B$8:$C$11,2,FALSE)</f>
        <v>47</v>
      </c>
      <c r="AK43" s="56"/>
      <c r="AL43" s="45"/>
      <c r="AM43" s="45"/>
      <c r="AN43" s="45"/>
      <c r="AO43" s="45"/>
      <c r="AP43" s="45"/>
      <c r="AQ43" s="45"/>
      <c r="AR43" s="45"/>
      <c r="AS43" s="45"/>
      <c r="AT43" s="45"/>
      <c r="AU43" s="45"/>
      <c r="AV43" s="45"/>
      <c r="AW43" s="45"/>
    </row>
    <row r="44" spans="1:49" s="45" customFormat="1" ht="12.65" customHeight="1" x14ac:dyDescent="0.35">
      <c r="A44" s="1"/>
      <c r="B44" s="54"/>
      <c r="C44" s="54"/>
      <c r="D44" s="20"/>
      <c r="E44" s="1"/>
      <c r="F44" s="1"/>
      <c r="G44" s="20"/>
      <c r="H44" s="1"/>
      <c r="I44" s="1" t="e">
        <f>SUMIFS((W39:AJ39),IF((W38:AJ38)=G28,1,0),(W39:AJ39))</f>
        <v>#VALUE!</v>
      </c>
      <c r="J44" s="18"/>
      <c r="K44" s="1"/>
      <c r="L44" s="1" t="s">
        <v>74</v>
      </c>
      <c r="M44" s="1"/>
      <c r="N44" s="1"/>
      <c r="O44" s="1"/>
      <c r="P44" s="1"/>
      <c r="Q44" s="1"/>
      <c r="R44" s="1"/>
      <c r="S44" s="1"/>
      <c r="T44" s="1"/>
      <c r="U44" s="1"/>
      <c r="V44" s="1"/>
      <c r="W44" s="1"/>
      <c r="X44" s="53" t="s">
        <v>24</v>
      </c>
      <c r="Y44" s="53"/>
      <c r="Z44" s="1"/>
      <c r="AA44" s="27"/>
      <c r="AB44" s="53" t="s">
        <v>24</v>
      </c>
      <c r="AC44" s="53"/>
      <c r="AD44" s="19"/>
      <c r="AE44" s="19">
        <v>15</v>
      </c>
      <c r="AF44" s="53" t="s">
        <v>24</v>
      </c>
      <c r="AG44" s="53"/>
      <c r="AH44" s="19"/>
      <c r="AI44" s="19">
        <v>27</v>
      </c>
      <c r="AJ44" s="53" t="s">
        <v>24</v>
      </c>
      <c r="AK44" s="53"/>
      <c r="AL44" s="1"/>
      <c r="AM44" s="1"/>
      <c r="AN44" s="1"/>
      <c r="AO44" s="1"/>
      <c r="AP44" s="1"/>
      <c r="AQ44" s="1"/>
      <c r="AR44" s="1"/>
      <c r="AS44" s="1"/>
      <c r="AT44" s="1"/>
      <c r="AU44" s="1"/>
      <c r="AV44" s="1"/>
      <c r="AW44" s="1"/>
    </row>
    <row r="45" spans="1:49" ht="12.75" customHeight="1" x14ac:dyDescent="0.35">
      <c r="B45" s="54"/>
      <c r="C45" s="54"/>
      <c r="I45" s="1">
        <f>IF($G$28=O28,O29," ")</f>
        <v>43.199999999999996</v>
      </c>
      <c r="J45" s="18"/>
      <c r="L45" s="1">
        <f>'SYNOPTIQUE DISTRIBUTION'!N63</f>
        <v>0</v>
      </c>
    </row>
    <row r="46" spans="1:49" ht="12.75" customHeight="1" x14ac:dyDescent="0.35">
      <c r="B46" s="54"/>
      <c r="C46" s="54"/>
      <c r="I46" s="1" t="e">
        <f>W38:AJ38</f>
        <v>#VALUE!</v>
      </c>
      <c r="J46" s="18"/>
      <c r="L46" s="1" t="e">
        <f>SUMPRODUCT((S35:AU35=G28)*ISNONTEXT((S36:AU36))*(S36:AU36))</f>
        <v>#VALUE!</v>
      </c>
    </row>
    <row r="47" spans="1:49" ht="12.65" customHeight="1" x14ac:dyDescent="0.35">
      <c r="B47" s="54"/>
      <c r="C47" s="54"/>
      <c r="J47" s="18"/>
    </row>
    <row r="48" spans="1:49" ht="12.65" customHeight="1" x14ac:dyDescent="0.35">
      <c r="B48" s="54"/>
      <c r="C48" s="54"/>
    </row>
    <row r="49" spans="1:53" ht="12.75" customHeight="1" x14ac:dyDescent="0.35">
      <c r="B49" s="54"/>
      <c r="C49" s="54"/>
    </row>
    <row r="50" spans="1:53" s="45" customFormat="1" ht="12.65" customHeight="1" x14ac:dyDescent="0.35">
      <c r="A50" s="1"/>
      <c r="B50" s="54"/>
      <c r="C50" s="54"/>
    </row>
    <row r="51" spans="1:53" ht="12.75" customHeight="1" x14ac:dyDescent="0.35">
      <c r="B51" s="54"/>
      <c r="C51" s="54"/>
    </row>
    <row r="52" spans="1:53" ht="12.75" customHeight="1" x14ac:dyDescent="0.35">
      <c r="B52" s="54"/>
      <c r="C52" s="54"/>
    </row>
    <row r="53" spans="1:53" s="19" customFormat="1" ht="12.75" customHeight="1" x14ac:dyDescent="0.35">
      <c r="A53" s="1"/>
      <c r="B53" s="54"/>
      <c r="C53" s="54"/>
    </row>
    <row r="54" spans="1:53" ht="12.75" customHeight="1" x14ac:dyDescent="0.35">
      <c r="B54" s="54"/>
      <c r="C54" s="54"/>
    </row>
    <row r="55" spans="1:53" ht="12.75" customHeight="1" x14ac:dyDescent="0.35">
      <c r="B55" s="54"/>
      <c r="C55" s="54"/>
      <c r="E55" s="69" t="s">
        <v>13</v>
      </c>
      <c r="F55" s="70"/>
      <c r="G55" s="71"/>
      <c r="J55" s="18"/>
      <c r="T55" s="19"/>
      <c r="U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9"/>
    </row>
    <row r="56" spans="1:53" s="19" customFormat="1" ht="12.75" customHeight="1" x14ac:dyDescent="0.35">
      <c r="A56" s="1"/>
      <c r="B56" s="54"/>
      <c r="C56" s="54"/>
      <c r="D56" s="20"/>
      <c r="E56" s="72"/>
      <c r="F56" s="73"/>
      <c r="G56" s="74"/>
      <c r="H56" s="1"/>
      <c r="I56" s="1"/>
      <c r="J56" s="18"/>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row>
    <row r="57" spans="1:53" ht="12.75" customHeight="1" x14ac:dyDescent="0.35">
      <c r="B57" s="54"/>
      <c r="C57" s="54"/>
      <c r="E57" s="78" t="s">
        <v>28</v>
      </c>
      <c r="F57" s="68">
        <f>SUMIFS($F$5:$F$22,$G$5:$G$22,$E57)</f>
        <v>0</v>
      </c>
      <c r="G57" s="68"/>
      <c r="J57" s="18"/>
    </row>
    <row r="58" spans="1:53" ht="12.75" customHeight="1" x14ac:dyDescent="0.35">
      <c r="B58" s="54"/>
      <c r="C58" s="54"/>
      <c r="E58" s="78"/>
      <c r="F58" s="68"/>
      <c r="G58" s="68"/>
      <c r="J58" s="18"/>
    </row>
    <row r="59" spans="1:53" ht="12.75" customHeight="1" x14ac:dyDescent="0.35">
      <c r="B59" s="54"/>
      <c r="C59" s="54"/>
      <c r="E59" s="75" t="s">
        <v>20</v>
      </c>
      <c r="F59" s="68">
        <f>SUMIFS($F$5:$F$22,$G$5:$G$22,$E59)</f>
        <v>315.59999999999997</v>
      </c>
      <c r="G59" s="68"/>
      <c r="J59" s="18"/>
    </row>
    <row r="60" spans="1:53" ht="12.75" customHeight="1" x14ac:dyDescent="0.35">
      <c r="B60" s="54"/>
      <c r="C60" s="54"/>
      <c r="E60" s="75"/>
      <c r="F60" s="68"/>
      <c r="G60" s="68"/>
      <c r="J60" s="18"/>
      <c r="T60" s="45"/>
      <c r="U60" s="45"/>
      <c r="AB60" s="45"/>
      <c r="AC60" s="45"/>
      <c r="AD60" s="45"/>
      <c r="AE60" s="45"/>
      <c r="AF60" s="45"/>
      <c r="AG60" s="45"/>
      <c r="AH60" s="45"/>
      <c r="AI60" s="45"/>
      <c r="AJ60" s="45"/>
      <c r="AK60" s="45"/>
      <c r="AL60" s="45"/>
      <c r="AM60" s="45"/>
      <c r="AN60" s="45"/>
      <c r="AO60" s="45"/>
      <c r="AP60" s="45"/>
      <c r="AQ60" s="45"/>
      <c r="AR60" s="45"/>
      <c r="AS60" s="45"/>
      <c r="AT60" s="45"/>
      <c r="AU60" s="45"/>
      <c r="AV60" s="45"/>
      <c r="AW60" s="45"/>
      <c r="AX60" s="45"/>
      <c r="AY60" s="45"/>
      <c r="AZ60" s="45"/>
      <c r="BA60" s="45"/>
    </row>
    <row r="61" spans="1:53" s="45" customFormat="1" ht="12.75" customHeight="1" x14ac:dyDescent="0.35">
      <c r="A61" s="1"/>
      <c r="B61" s="54"/>
      <c r="C61" s="54"/>
      <c r="D61" s="20"/>
      <c r="E61" s="76" t="s">
        <v>21</v>
      </c>
      <c r="F61" s="68">
        <f>SUMIFS($F$5:$F$22,$G$5:$G$22,$E61)</f>
        <v>300</v>
      </c>
      <c r="G61" s="68"/>
      <c r="H61" s="1"/>
      <c r="I61" s="1"/>
      <c r="J61" s="18"/>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row>
    <row r="62" spans="1:53" ht="12.75" customHeight="1" x14ac:dyDescent="0.35">
      <c r="B62" s="54"/>
      <c r="C62" s="54"/>
      <c r="E62" s="76"/>
      <c r="F62" s="68"/>
      <c r="G62" s="68"/>
      <c r="J62" s="18"/>
    </row>
    <row r="63" spans="1:53" ht="12.75" customHeight="1" x14ac:dyDescent="0.35">
      <c r="E63" s="77" t="s">
        <v>26</v>
      </c>
      <c r="F63" s="68">
        <f>SUMIFS($F$5:$F$22,$G$5:$G$22,$E63)</f>
        <v>0</v>
      </c>
      <c r="G63" s="68"/>
      <c r="J63" s="18"/>
    </row>
    <row r="64" spans="1:53" ht="12.75" customHeight="1" x14ac:dyDescent="0.35">
      <c r="E64" s="77"/>
      <c r="F64" s="68"/>
      <c r="G64" s="68"/>
      <c r="K64" s="18"/>
      <c r="Q64" s="17"/>
      <c r="R64" s="17"/>
    </row>
    <row r="65" spans="1:53" ht="12.75" customHeight="1" x14ac:dyDescent="0.35">
      <c r="E65" s="79" t="s">
        <v>27</v>
      </c>
      <c r="F65" s="68">
        <f>SUMIFS($F$5:$F$22,$G$5:$G$22,$E65)</f>
        <v>0</v>
      </c>
      <c r="G65" s="68"/>
      <c r="K65" s="18"/>
      <c r="Q65" s="17"/>
      <c r="R65" s="17"/>
    </row>
    <row r="66" spans="1:53" ht="12.75" customHeight="1" x14ac:dyDescent="0.35">
      <c r="E66" s="80"/>
      <c r="F66" s="68"/>
      <c r="G66" s="68"/>
      <c r="U66" s="45"/>
      <c r="V66" s="45"/>
      <c r="W66" s="19"/>
      <c r="X66" s="19"/>
      <c r="Y66" s="45"/>
      <c r="Z66" s="45"/>
      <c r="AA66" s="19"/>
      <c r="AB66" s="19"/>
      <c r="AC66" s="45"/>
      <c r="AD66" s="45"/>
      <c r="AE66" s="45"/>
      <c r="AF66" s="45"/>
      <c r="AG66" s="45"/>
      <c r="AH66" s="45"/>
      <c r="AI66" s="45"/>
      <c r="AJ66" s="45"/>
      <c r="AK66" s="45"/>
      <c r="AL66" s="45"/>
      <c r="AM66" s="45"/>
      <c r="AN66" s="45"/>
      <c r="AO66" s="45"/>
      <c r="AP66" s="45"/>
      <c r="AQ66" s="45"/>
      <c r="AR66" s="45"/>
      <c r="AS66" s="45"/>
      <c r="AT66" s="45"/>
      <c r="AU66" s="45"/>
      <c r="AV66" s="45"/>
      <c r="AW66" s="45"/>
      <c r="AX66" s="45"/>
      <c r="AY66" s="45"/>
      <c r="AZ66" s="45"/>
      <c r="BA66" s="45"/>
    </row>
    <row r="67" spans="1:53" ht="12.75" customHeight="1" x14ac:dyDescent="0.35">
      <c r="E67" s="81" t="s">
        <v>12</v>
      </c>
      <c r="F67" s="68">
        <f>SUM(F57:G66)</f>
        <v>615.59999999999991</v>
      </c>
      <c r="G67" s="64"/>
    </row>
    <row r="68" spans="1:53" ht="12.75" customHeight="1" x14ac:dyDescent="0.35">
      <c r="E68" s="82"/>
      <c r="F68" s="64"/>
      <c r="G68" s="64"/>
    </row>
    <row r="69" spans="1:53" s="45" customFormat="1" ht="12.75" customHeight="1" x14ac:dyDescent="0.35">
      <c r="A69" s="1"/>
      <c r="B69" s="1"/>
      <c r="C69" s="1"/>
      <c r="D69" s="20"/>
      <c r="E69" s="1"/>
      <c r="F69" s="1"/>
      <c r="G69" s="20"/>
      <c r="H69" s="1"/>
      <c r="I69" s="1"/>
      <c r="J69" s="1"/>
      <c r="K69" s="1"/>
      <c r="L69" s="1"/>
      <c r="M69" s="1"/>
      <c r="N69" s="1"/>
      <c r="O69" s="1"/>
      <c r="P69" s="1"/>
      <c r="Q69" s="1"/>
      <c r="R69" s="1"/>
      <c r="S69" s="1"/>
      <c r="T69" s="1"/>
      <c r="U69" s="19"/>
      <c r="V69" s="19"/>
      <c r="Y69" s="19"/>
      <c r="Z69" s="19"/>
      <c r="AC69" s="19"/>
      <c r="AD69" s="19"/>
      <c r="AE69" s="47"/>
      <c r="AF69" s="47"/>
      <c r="AG69" s="19"/>
      <c r="AH69" s="19"/>
      <c r="AI69" s="19"/>
      <c r="AJ69" s="19"/>
      <c r="AK69" s="19"/>
      <c r="AL69" s="19"/>
      <c r="AM69" s="19"/>
      <c r="AN69" s="19"/>
      <c r="AO69" s="19"/>
      <c r="AP69" s="19"/>
      <c r="AQ69" s="19"/>
      <c r="AR69" s="19"/>
      <c r="AS69" s="19"/>
      <c r="AU69" s="19"/>
      <c r="AV69" s="19"/>
      <c r="AW69" s="46"/>
      <c r="AX69" s="19"/>
      <c r="AY69" s="19"/>
      <c r="AZ69" s="19"/>
      <c r="BA69" s="19"/>
    </row>
    <row r="70" spans="1:53" ht="12.75" customHeight="1" x14ac:dyDescent="0.35">
      <c r="AT70" s="20"/>
    </row>
    <row r="73" spans="1:53" ht="12.75" customHeight="1" x14ac:dyDescent="0.35">
      <c r="U73" s="17"/>
      <c r="V73" s="17"/>
    </row>
    <row r="75" spans="1:53" s="45" customFormat="1" ht="12.75" customHeight="1" x14ac:dyDescent="0.35">
      <c r="A75" s="1"/>
      <c r="B75" s="1"/>
      <c r="C75" s="1"/>
      <c r="D75" s="20"/>
      <c r="E75" s="1"/>
      <c r="F75" s="1"/>
      <c r="G75" s="20"/>
      <c r="H75" s="1"/>
      <c r="I75" s="1"/>
      <c r="J75" s="1"/>
      <c r="K75" s="1"/>
      <c r="L75" s="1"/>
      <c r="M75" s="1"/>
      <c r="N75" s="1"/>
      <c r="O75" s="1"/>
      <c r="P75" s="1"/>
      <c r="Q75" s="1"/>
      <c r="R75" s="1"/>
      <c r="S75" s="1"/>
      <c r="T75" s="1"/>
    </row>
    <row r="77" spans="1:53" ht="12.75" customHeight="1" x14ac:dyDescent="0.35">
      <c r="V77" s="17"/>
      <c r="W77" s="17"/>
    </row>
    <row r="79" spans="1:53" ht="12.75" customHeight="1" x14ac:dyDescent="0.35">
      <c r="W79" s="20"/>
    </row>
    <row r="80" spans="1:53" ht="12.75" customHeight="1" x14ac:dyDescent="0.35">
      <c r="W80" s="20"/>
    </row>
    <row r="81" spans="1:23" ht="12.75" customHeight="1" x14ac:dyDescent="0.35">
      <c r="W81" s="20"/>
    </row>
    <row r="82" spans="1:23" s="45" customFormat="1" ht="12.65" customHeight="1" x14ac:dyDescent="0.35">
      <c r="A82" s="1"/>
      <c r="B82" s="1"/>
      <c r="C82" s="1"/>
      <c r="D82" s="20"/>
      <c r="E82" s="1"/>
      <c r="F82" s="1"/>
      <c r="G82" s="20"/>
      <c r="H82" s="1"/>
      <c r="I82" s="1"/>
      <c r="J82" s="1"/>
      <c r="K82" s="1"/>
      <c r="L82" s="1"/>
      <c r="M82" s="1"/>
      <c r="N82" s="1"/>
      <c r="O82" s="1"/>
      <c r="P82" s="1"/>
      <c r="Q82" s="1"/>
      <c r="R82" s="1"/>
      <c r="S82" s="1"/>
      <c r="T82" s="1"/>
    </row>
    <row r="83" spans="1:23" ht="12.75" customHeight="1" x14ac:dyDescent="0.35">
      <c r="W83" s="20"/>
    </row>
    <row r="84" spans="1:23" ht="12.75" customHeight="1" x14ac:dyDescent="0.35">
      <c r="W84" s="20"/>
    </row>
    <row r="85" spans="1:23" ht="12.75" customHeight="1" x14ac:dyDescent="0.35">
      <c r="W85" s="20"/>
    </row>
    <row r="86" spans="1:23" ht="12.75" customHeight="1" x14ac:dyDescent="0.35">
      <c r="W86" s="20"/>
    </row>
    <row r="87" spans="1:23" ht="12.75" customHeight="1" x14ac:dyDescent="0.35">
      <c r="W87" s="20"/>
    </row>
    <row r="88" spans="1:23" ht="12.75" customHeight="1" x14ac:dyDescent="0.35">
      <c r="W88" s="20"/>
    </row>
    <row r="89" spans="1:23" ht="12.75" customHeight="1" x14ac:dyDescent="0.35">
      <c r="W89" s="20"/>
    </row>
    <row r="90" spans="1:23" ht="12.75" customHeight="1" x14ac:dyDescent="0.35">
      <c r="W90" s="20"/>
    </row>
    <row r="91" spans="1:23" ht="12.75" customHeight="1" x14ac:dyDescent="0.35">
      <c r="W91" s="20"/>
    </row>
    <row r="92" spans="1:23" ht="12.75" customHeight="1" x14ac:dyDescent="0.35">
      <c r="W92" s="20"/>
    </row>
    <row r="93" spans="1:23" ht="12.65" customHeight="1" x14ac:dyDescent="0.35">
      <c r="W93" s="20"/>
    </row>
    <row r="94" spans="1:23" ht="12.75" customHeight="1" x14ac:dyDescent="0.35">
      <c r="W94" s="20"/>
    </row>
    <row r="95" spans="1:23" ht="12.75" customHeight="1" x14ac:dyDescent="0.35">
      <c r="W95" s="20"/>
    </row>
    <row r="96" spans="1:23" ht="12.75" customHeight="1" x14ac:dyDescent="0.35">
      <c r="W96" s="20"/>
    </row>
    <row r="97" spans="32:42" ht="12.75" customHeight="1" x14ac:dyDescent="0.35">
      <c r="AF97" s="20"/>
    </row>
    <row r="98" spans="32:42" ht="12.75" customHeight="1" x14ac:dyDescent="0.35">
      <c r="AF98" s="20"/>
    </row>
    <row r="99" spans="32:42" ht="12.75" customHeight="1" x14ac:dyDescent="0.35">
      <c r="AF99" s="20"/>
    </row>
    <row r="100" spans="32:42" ht="12.75" customHeight="1" x14ac:dyDescent="0.35">
      <c r="AF100" s="20"/>
    </row>
    <row r="101" spans="32:42" ht="12.75" customHeight="1" x14ac:dyDescent="0.35">
      <c r="AF101" s="20"/>
    </row>
    <row r="102" spans="32:42" ht="12.75" customHeight="1" x14ac:dyDescent="0.35">
      <c r="AF102" s="20"/>
    </row>
    <row r="103" spans="32:42" ht="12.75" customHeight="1" x14ac:dyDescent="0.35">
      <c r="AF103" s="20"/>
    </row>
    <row r="104" spans="32:42" ht="12.75" customHeight="1" x14ac:dyDescent="0.35">
      <c r="AF104" s="20"/>
    </row>
    <row r="105" spans="32:42" ht="12.75" customHeight="1" x14ac:dyDescent="0.35">
      <c r="AF105" s="20"/>
    </row>
    <row r="106" spans="32:42" ht="12.75" customHeight="1" x14ac:dyDescent="0.35">
      <c r="AF106" s="20"/>
    </row>
    <row r="107" spans="32:42" ht="12.75" customHeight="1" x14ac:dyDescent="0.35">
      <c r="AF107" s="20"/>
      <c r="AI107" s="18"/>
      <c r="AO107" s="17"/>
      <c r="AP107" s="17"/>
    </row>
    <row r="108" spans="32:42" ht="12.75" customHeight="1" x14ac:dyDescent="0.35">
      <c r="AF108" s="20"/>
      <c r="AI108" s="18"/>
      <c r="AO108" s="17"/>
      <c r="AP108" s="17"/>
    </row>
  </sheetData>
  <mergeCells count="162">
    <mergeCell ref="AJ19:AK19"/>
    <mergeCell ref="AJ20:AK20"/>
    <mergeCell ref="AJ21:AK21"/>
    <mergeCell ref="AN19:AO19"/>
    <mergeCell ref="AN20:AO20"/>
    <mergeCell ref="AN21:AO21"/>
    <mergeCell ref="AB12:AC12"/>
    <mergeCell ref="AB13:AC13"/>
    <mergeCell ref="AB14:AC14"/>
    <mergeCell ref="AB15:AC15"/>
    <mergeCell ref="AJ12:AK12"/>
    <mergeCell ref="AJ13:AK13"/>
    <mergeCell ref="AJ14:AK14"/>
    <mergeCell ref="AJ15:AK15"/>
    <mergeCell ref="AN12:AO12"/>
    <mergeCell ref="AN13:AO13"/>
    <mergeCell ref="AN14:AO14"/>
    <mergeCell ref="AN15:AO15"/>
    <mergeCell ref="F67:G68"/>
    <mergeCell ref="E55:G56"/>
    <mergeCell ref="E59:E60"/>
    <mergeCell ref="E61:E62"/>
    <mergeCell ref="E63:E64"/>
    <mergeCell ref="F59:G60"/>
    <mergeCell ref="F61:G62"/>
    <mergeCell ref="F63:G64"/>
    <mergeCell ref="E57:E58"/>
    <mergeCell ref="F57:G58"/>
    <mergeCell ref="E65:E66"/>
    <mergeCell ref="F65:G66"/>
    <mergeCell ref="E67:E68"/>
    <mergeCell ref="AB41:AC41"/>
    <mergeCell ref="AB44:AC44"/>
    <mergeCell ref="E2:E3"/>
    <mergeCell ref="F2:F3"/>
    <mergeCell ref="F6:F7"/>
    <mergeCell ref="E6:E7"/>
    <mergeCell ref="G2:G3"/>
    <mergeCell ref="G6:G7"/>
    <mergeCell ref="B2:C3"/>
    <mergeCell ref="D6:D9"/>
    <mergeCell ref="T5:U5"/>
    <mergeCell ref="T6:U6"/>
    <mergeCell ref="T7:U7"/>
    <mergeCell ref="T8:U8"/>
    <mergeCell ref="AJ5:AK5"/>
    <mergeCell ref="AN5:AO5"/>
    <mergeCell ref="I2:J3"/>
    <mergeCell ref="L2:AO3"/>
    <mergeCell ref="P7:Q7"/>
    <mergeCell ref="P6:Q6"/>
    <mergeCell ref="P5:Q5"/>
    <mergeCell ref="P8:Q8"/>
    <mergeCell ref="X8:Y8"/>
    <mergeCell ref="AB8:AC8"/>
    <mergeCell ref="X6:Y6"/>
    <mergeCell ref="AB6:AC6"/>
    <mergeCell ref="AB5:AC5"/>
    <mergeCell ref="X7:Y7"/>
    <mergeCell ref="AB7:AC7"/>
    <mergeCell ref="I6:J9"/>
    <mergeCell ref="X5:Y5"/>
    <mergeCell ref="AF5:AG5"/>
    <mergeCell ref="AR14:AS14"/>
    <mergeCell ref="AR15:AS15"/>
    <mergeCell ref="AR5:AS5"/>
    <mergeCell ref="AN6:AO6"/>
    <mergeCell ref="AR6:AS6"/>
    <mergeCell ref="AN7:AO7"/>
    <mergeCell ref="AR7:AS7"/>
    <mergeCell ref="AN8:AO8"/>
    <mergeCell ref="AR8:AS8"/>
    <mergeCell ref="AR12:AS12"/>
    <mergeCell ref="AR13:AS13"/>
    <mergeCell ref="X44:Y44"/>
    <mergeCell ref="F8:F9"/>
    <mergeCell ref="G8:G9"/>
    <mergeCell ref="AF6:AG6"/>
    <mergeCell ref="AJ6:AK6"/>
    <mergeCell ref="AF7:AG7"/>
    <mergeCell ref="AJ7:AK7"/>
    <mergeCell ref="AF8:AG8"/>
    <mergeCell ref="AJ8:AK8"/>
    <mergeCell ref="T12:U12"/>
    <mergeCell ref="P12:Q12"/>
    <mergeCell ref="P13:Q13"/>
    <mergeCell ref="P14:Q14"/>
    <mergeCell ref="P15:Q15"/>
    <mergeCell ref="T14:U14"/>
    <mergeCell ref="T13:U13"/>
    <mergeCell ref="T15:U15"/>
    <mergeCell ref="T27:U27"/>
    <mergeCell ref="P30:Q30"/>
    <mergeCell ref="T30:U30"/>
    <mergeCell ref="X30:Y30"/>
    <mergeCell ref="AB30:AC30"/>
    <mergeCell ref="X27:Y27"/>
    <mergeCell ref="AB27:AC27"/>
    <mergeCell ref="X34:Y34"/>
    <mergeCell ref="AB34:AC34"/>
    <mergeCell ref="X36:Y36"/>
    <mergeCell ref="AB36:AC36"/>
    <mergeCell ref="X41:Y41"/>
    <mergeCell ref="P27:Q27"/>
    <mergeCell ref="P28:Q28"/>
    <mergeCell ref="P29:Q29"/>
    <mergeCell ref="P34:Q34"/>
    <mergeCell ref="T34:U34"/>
    <mergeCell ref="AR34:AS34"/>
    <mergeCell ref="AV34:AW34"/>
    <mergeCell ref="P35:Q35"/>
    <mergeCell ref="T35:U35"/>
    <mergeCell ref="X35:Y35"/>
    <mergeCell ref="AB35:AC35"/>
    <mergeCell ref="AF35:AG35"/>
    <mergeCell ref="AJ35:AK35"/>
    <mergeCell ref="AN35:AO35"/>
    <mergeCell ref="AR35:AS35"/>
    <mergeCell ref="AV35:AW35"/>
    <mergeCell ref="AF34:AG34"/>
    <mergeCell ref="AJ34:AK34"/>
    <mergeCell ref="AN34:AO34"/>
    <mergeCell ref="AR36:AS36"/>
    <mergeCell ref="AV36:AW36"/>
    <mergeCell ref="P37:Q37"/>
    <mergeCell ref="T37:U37"/>
    <mergeCell ref="X37:Y37"/>
    <mergeCell ref="AB37:AC37"/>
    <mergeCell ref="AF37:AG37"/>
    <mergeCell ref="AJ37:AK37"/>
    <mergeCell ref="AN37:AO37"/>
    <mergeCell ref="AR37:AS37"/>
    <mergeCell ref="AV37:AW37"/>
    <mergeCell ref="AF36:AG36"/>
    <mergeCell ref="AJ36:AK36"/>
    <mergeCell ref="AN36:AO36"/>
    <mergeCell ref="P36:Q36"/>
    <mergeCell ref="T36:U36"/>
    <mergeCell ref="AF44:AG44"/>
    <mergeCell ref="AJ44:AK44"/>
    <mergeCell ref="B5:C62"/>
    <mergeCell ref="AF41:AG41"/>
    <mergeCell ref="AJ41:AK41"/>
    <mergeCell ref="X42:Y42"/>
    <mergeCell ref="AB42:AC42"/>
    <mergeCell ref="AF42:AG42"/>
    <mergeCell ref="AJ42:AK42"/>
    <mergeCell ref="X43:Y43"/>
    <mergeCell ref="AB43:AC43"/>
    <mergeCell ref="AF43:AG43"/>
    <mergeCell ref="AJ43:AK43"/>
    <mergeCell ref="D28:D31"/>
    <mergeCell ref="E28:E29"/>
    <mergeCell ref="F28:F29"/>
    <mergeCell ref="G28:G29"/>
    <mergeCell ref="I28:J31"/>
    <mergeCell ref="T28:U28"/>
    <mergeCell ref="X28:Y28"/>
    <mergeCell ref="AB28:AC28"/>
    <mergeCell ref="T29:U29"/>
    <mergeCell ref="X29:Y29"/>
    <mergeCell ref="AB29:AC29"/>
  </mergeCells>
  <phoneticPr fontId="8" type="noConversion"/>
  <conditionalFormatting sqref="O6">
    <cfRule type="cellIs" dxfId="413" priority="1345" operator="equal">
      <formula>"3G25mm²"</formula>
    </cfRule>
    <cfRule type="cellIs" dxfId="412" priority="1346" operator="equal">
      <formula>"3G16mm²"</formula>
    </cfRule>
    <cfRule type="cellIs" dxfId="411" priority="1347" operator="equal">
      <formula>"3G10mm²"</formula>
    </cfRule>
    <cfRule type="cellIs" dxfId="410" priority="1348" operator="equal">
      <formula>"3G6mm²"</formula>
    </cfRule>
    <cfRule type="cellIs" dxfId="409" priority="1349" operator="equal">
      <formula>"3G4mm²"</formula>
    </cfRule>
    <cfRule type="cellIs" dxfId="408" priority="1350" operator="equal">
      <formula>"3G2,5mm²"</formula>
    </cfRule>
  </conditionalFormatting>
  <conditionalFormatting sqref="G8:G9">
    <cfRule type="cellIs" dxfId="407" priority="1339" operator="equal">
      <formula>"3G25mm²"</formula>
    </cfRule>
    <cfRule type="cellIs" dxfId="406" priority="1340" operator="equal">
      <formula>"3G16mm²"</formula>
    </cfRule>
    <cfRule type="cellIs" dxfId="405" priority="1341" operator="equal">
      <formula>"3G10mm²"</formula>
    </cfRule>
    <cfRule type="cellIs" dxfId="404" priority="1342" operator="equal">
      <formula>"3G6mm²"</formula>
    </cfRule>
    <cfRule type="cellIs" dxfId="403" priority="1343" operator="equal">
      <formula>"3G4mm²"</formula>
    </cfRule>
    <cfRule type="cellIs" dxfId="402" priority="1344" operator="equal">
      <formula>"3G2,5mm²"</formula>
    </cfRule>
  </conditionalFormatting>
  <conditionalFormatting sqref="G6">
    <cfRule type="cellIs" dxfId="401" priority="1327" operator="equal">
      <formula>"5G25mm²"</formula>
    </cfRule>
    <cfRule type="cellIs" dxfId="400" priority="1328" operator="equal">
      <formula>"5G16mm²"</formula>
    </cfRule>
    <cfRule type="cellIs" dxfId="399" priority="1329" operator="equal">
      <formula>"5G10mm²"</formula>
    </cfRule>
    <cfRule type="cellIs" dxfId="398" priority="1330" operator="equal">
      <formula>"5G6mm²"</formula>
    </cfRule>
    <cfRule type="cellIs" dxfId="397" priority="1331" operator="equal">
      <formula>"5G4mm²"</formula>
    </cfRule>
    <cfRule type="cellIs" dxfId="396" priority="1332" operator="equal">
      <formula>"3G2,5mm²"</formula>
    </cfRule>
  </conditionalFormatting>
  <conditionalFormatting sqref="W6">
    <cfRule type="cellIs" dxfId="395" priority="1285" operator="equal">
      <formula>"3G25mm²"</formula>
    </cfRule>
    <cfRule type="cellIs" dxfId="394" priority="1286" operator="equal">
      <formula>"3G16mm²"</formula>
    </cfRule>
    <cfRule type="cellIs" dxfId="393" priority="1287" operator="equal">
      <formula>"3G10mm²"</formula>
    </cfRule>
    <cfRule type="cellIs" dxfId="392" priority="1288" operator="equal">
      <formula>"3G6mm²"</formula>
    </cfRule>
    <cfRule type="cellIs" dxfId="391" priority="1289" operator="equal">
      <formula>"3G4mm²"</formula>
    </cfRule>
    <cfRule type="cellIs" dxfId="390" priority="1290" operator="equal">
      <formula>"3G2,5mm²"</formula>
    </cfRule>
  </conditionalFormatting>
  <conditionalFormatting sqref="E59:E62">
    <cfRule type="cellIs" dxfId="389" priority="1309" operator="equal">
      <formula>"3G25mm²"</formula>
    </cfRule>
    <cfRule type="cellIs" dxfId="388" priority="1310" operator="equal">
      <formula>"3G16mm²"</formula>
    </cfRule>
    <cfRule type="cellIs" dxfId="387" priority="1311" operator="equal">
      <formula>"3G10mm²"</formula>
    </cfRule>
    <cfRule type="cellIs" dxfId="386" priority="1312" operator="equal">
      <formula>"3G6mm²"</formula>
    </cfRule>
    <cfRule type="cellIs" dxfId="385" priority="1313" operator="equal">
      <formula>"3G4mm²"</formula>
    </cfRule>
    <cfRule type="cellIs" dxfId="384" priority="1314" operator="equal">
      <formula>"3G2,5mm²"</formula>
    </cfRule>
  </conditionalFormatting>
  <conditionalFormatting sqref="S6">
    <cfRule type="cellIs" dxfId="383" priority="1291" operator="equal">
      <formula>"3G25mm²"</formula>
    </cfRule>
    <cfRule type="cellIs" dxfId="382" priority="1292" operator="equal">
      <formula>"3G16mm²"</formula>
    </cfRule>
    <cfRule type="cellIs" dxfId="381" priority="1293" operator="equal">
      <formula>"3G10mm²"</formula>
    </cfRule>
    <cfRule type="cellIs" dxfId="380" priority="1294" operator="equal">
      <formula>"3G6mm²"</formula>
    </cfRule>
    <cfRule type="cellIs" dxfId="379" priority="1295" operator="equal">
      <formula>"3G4mm²"</formula>
    </cfRule>
    <cfRule type="cellIs" dxfId="378" priority="1296" operator="equal">
      <formula>"3G2,5mm²"</formula>
    </cfRule>
  </conditionalFormatting>
  <conditionalFormatting sqref="AA6">
    <cfRule type="cellIs" dxfId="377" priority="1279" operator="equal">
      <formula>"3G25mm²"</formula>
    </cfRule>
    <cfRule type="cellIs" dxfId="376" priority="1280" operator="equal">
      <formula>"3G16mm²"</formula>
    </cfRule>
    <cfRule type="cellIs" dxfId="375" priority="1281" operator="equal">
      <formula>"3G10mm²"</formula>
    </cfRule>
    <cfRule type="cellIs" dxfId="374" priority="1282" operator="equal">
      <formula>"3G6mm²"</formula>
    </cfRule>
    <cfRule type="cellIs" dxfId="373" priority="1283" operator="equal">
      <formula>"3G4mm²"</formula>
    </cfRule>
    <cfRule type="cellIs" dxfId="372" priority="1284" operator="equal">
      <formula>"3G2,5mm²"</formula>
    </cfRule>
  </conditionalFormatting>
  <conditionalFormatting sqref="AE6">
    <cfRule type="cellIs" dxfId="371" priority="1273" operator="equal">
      <formula>"3G25mm²"</formula>
    </cfRule>
    <cfRule type="cellIs" dxfId="370" priority="1274" operator="equal">
      <formula>"3G16mm²"</formula>
    </cfRule>
    <cfRule type="cellIs" dxfId="369" priority="1275" operator="equal">
      <formula>"3G10mm²"</formula>
    </cfRule>
    <cfRule type="cellIs" dxfId="368" priority="1276" operator="equal">
      <formula>"3G6mm²"</formula>
    </cfRule>
    <cfRule type="cellIs" dxfId="367" priority="1277" operator="equal">
      <formula>"3G4mm²"</formula>
    </cfRule>
    <cfRule type="cellIs" dxfId="366" priority="1278" operator="equal">
      <formula>"3G2,5mm²"</formula>
    </cfRule>
  </conditionalFormatting>
  <conditionalFormatting sqref="AM6">
    <cfRule type="cellIs" dxfId="365" priority="1213" operator="equal">
      <formula>"3G25mm²"</formula>
    </cfRule>
    <cfRule type="cellIs" dxfId="364" priority="1214" operator="equal">
      <formula>"3G16mm²"</formula>
    </cfRule>
    <cfRule type="cellIs" dxfId="363" priority="1215" operator="equal">
      <formula>"3G10mm²"</formula>
    </cfRule>
    <cfRule type="cellIs" dxfId="362" priority="1216" operator="equal">
      <formula>"3G6mm²"</formula>
    </cfRule>
    <cfRule type="cellIs" dxfId="361" priority="1217" operator="equal">
      <formula>"3G4mm²"</formula>
    </cfRule>
    <cfRule type="cellIs" dxfId="360" priority="1218" operator="equal">
      <formula>"3G2,5mm²"</formula>
    </cfRule>
  </conditionalFormatting>
  <conditionalFormatting sqref="AQ6">
    <cfRule type="cellIs" dxfId="359" priority="1207" operator="equal">
      <formula>"3G25mm²"</formula>
    </cfRule>
    <cfRule type="cellIs" dxfId="358" priority="1208" operator="equal">
      <formula>"3G16mm²"</formula>
    </cfRule>
    <cfRule type="cellIs" dxfId="357" priority="1209" operator="equal">
      <formula>"3G10mm²"</formula>
    </cfRule>
    <cfRule type="cellIs" dxfId="356" priority="1210" operator="equal">
      <formula>"3G6mm²"</formula>
    </cfRule>
    <cfRule type="cellIs" dxfId="355" priority="1211" operator="equal">
      <formula>"3G4mm²"</formula>
    </cfRule>
    <cfRule type="cellIs" dxfId="354" priority="1212" operator="equal">
      <formula>"3G2,5mm²"</formula>
    </cfRule>
  </conditionalFormatting>
  <conditionalFormatting sqref="E65:E66">
    <cfRule type="cellIs" dxfId="353" priority="541" operator="equal">
      <formula>"3G25mm²"</formula>
    </cfRule>
    <cfRule type="cellIs" dxfId="352" priority="542" operator="equal">
      <formula>"3G16mm²"</formula>
    </cfRule>
    <cfRule type="cellIs" dxfId="351" priority="543" operator="equal">
      <formula>"3G10mm²"</formula>
    </cfRule>
    <cfRule type="cellIs" dxfId="350" priority="544" operator="equal">
      <formula>"3G6mm²"</formula>
    </cfRule>
    <cfRule type="cellIs" dxfId="349" priority="545" operator="equal">
      <formula>"3G4mm²"</formula>
    </cfRule>
    <cfRule type="cellIs" dxfId="348" priority="546" operator="equal">
      <formula>"3G2,5mm²"</formula>
    </cfRule>
  </conditionalFormatting>
  <conditionalFormatting sqref="E63:E64">
    <cfRule type="cellIs" dxfId="347" priority="547" operator="equal">
      <formula>"3G25mm²"</formula>
    </cfRule>
    <cfRule type="cellIs" dxfId="346" priority="548" operator="equal">
      <formula>"3G16mm²"</formula>
    </cfRule>
    <cfRule type="cellIs" dxfId="345" priority="549" operator="equal">
      <formula>"3G10mm²"</formula>
    </cfRule>
    <cfRule type="cellIs" dxfId="344" priority="550" operator="equal">
      <formula>"3G6mm²"</formula>
    </cfRule>
    <cfRule type="cellIs" dxfId="343" priority="551" operator="equal">
      <formula>"3G4mm²"</formula>
    </cfRule>
    <cfRule type="cellIs" dxfId="342" priority="552" operator="equal">
      <formula>"3G2,5mm²"</formula>
    </cfRule>
  </conditionalFormatting>
  <conditionalFormatting sqref="E57:E58">
    <cfRule type="cellIs" dxfId="341" priority="553" operator="equal">
      <formula>"3G25mm²"</formula>
    </cfRule>
    <cfRule type="cellIs" dxfId="340" priority="554" operator="equal">
      <formula>"3G16mm²"</formula>
    </cfRule>
    <cfRule type="cellIs" dxfId="339" priority="555" operator="equal">
      <formula>"3G10mm²"</formula>
    </cfRule>
    <cfRule type="cellIs" dxfId="338" priority="556" operator="equal">
      <formula>"3G6mm²"</formula>
    </cfRule>
    <cfRule type="cellIs" dxfId="337" priority="557" operator="equal">
      <formula>"3G4mm²"</formula>
    </cfRule>
    <cfRule type="cellIs" dxfId="336" priority="558" operator="equal">
      <formula>"3G2,5mm²"</formula>
    </cfRule>
  </conditionalFormatting>
  <conditionalFormatting sqref="S13">
    <cfRule type="cellIs" dxfId="335" priority="493" operator="equal">
      <formula>"3G25mm²"</formula>
    </cfRule>
    <cfRule type="cellIs" dxfId="334" priority="494" operator="equal">
      <formula>"3G16mm²"</formula>
    </cfRule>
    <cfRule type="cellIs" dxfId="333" priority="495" operator="equal">
      <formula>"3G10mm²"</formula>
    </cfRule>
    <cfRule type="cellIs" dxfId="332" priority="496" operator="equal">
      <formula>"3G6mm²"</formula>
    </cfRule>
    <cfRule type="cellIs" dxfId="331" priority="497" operator="equal">
      <formula>"3G4mm²"</formula>
    </cfRule>
    <cfRule type="cellIs" dxfId="330" priority="498" operator="equal">
      <formula>"3G2,5mm²"</formula>
    </cfRule>
  </conditionalFormatting>
  <conditionalFormatting sqref="O13">
    <cfRule type="cellIs" dxfId="329" priority="487" operator="equal">
      <formula>"3G25mm²"</formula>
    </cfRule>
    <cfRule type="cellIs" dxfId="328" priority="488" operator="equal">
      <formula>"3G16mm²"</formula>
    </cfRule>
    <cfRule type="cellIs" dxfId="327" priority="489" operator="equal">
      <formula>"3G10mm²"</formula>
    </cfRule>
    <cfRule type="cellIs" dxfId="326" priority="490" operator="equal">
      <formula>"3G6mm²"</formula>
    </cfRule>
    <cfRule type="cellIs" dxfId="325" priority="491" operator="equal">
      <formula>"3G4mm²"</formula>
    </cfRule>
    <cfRule type="cellIs" dxfId="324" priority="492" operator="equal">
      <formula>"3G2,5mm²"</formula>
    </cfRule>
  </conditionalFormatting>
  <conditionalFormatting sqref="AC9">
    <cfRule type="cellIs" dxfId="323" priority="469" operator="equal">
      <formula>"3G25mm²"</formula>
    </cfRule>
    <cfRule type="cellIs" dxfId="322" priority="470" operator="equal">
      <formula>"3G16mm²"</formula>
    </cfRule>
    <cfRule type="cellIs" dxfId="321" priority="471" operator="equal">
      <formula>"3G10mm²"</formula>
    </cfRule>
    <cfRule type="cellIs" dxfId="320" priority="472" operator="equal">
      <formula>"3G6mm²"</formula>
    </cfRule>
    <cfRule type="cellIs" dxfId="319" priority="473" operator="equal">
      <formula>"3G4mm²"</formula>
    </cfRule>
    <cfRule type="cellIs" dxfId="318" priority="474" operator="equal">
      <formula>"3G2,5mm²"</formula>
    </cfRule>
  </conditionalFormatting>
  <conditionalFormatting sqref="AI6">
    <cfRule type="cellIs" dxfId="317" priority="463" operator="equal">
      <formula>"3G25mm²"</formula>
    </cfRule>
    <cfRule type="cellIs" dxfId="316" priority="464" operator="equal">
      <formula>"3G16mm²"</formula>
    </cfRule>
    <cfRule type="cellIs" dxfId="315" priority="465" operator="equal">
      <formula>"3G10mm²"</formula>
    </cfRule>
    <cfRule type="cellIs" dxfId="314" priority="466" operator="equal">
      <formula>"3G6mm²"</formula>
    </cfRule>
    <cfRule type="cellIs" dxfId="313" priority="467" operator="equal">
      <formula>"3G4mm²"</formula>
    </cfRule>
    <cfRule type="cellIs" dxfId="312" priority="468" operator="equal">
      <formula>"3G2,5mm²"</formula>
    </cfRule>
  </conditionalFormatting>
  <conditionalFormatting sqref="AK9">
    <cfRule type="cellIs" dxfId="311" priority="457" operator="equal">
      <formula>"3G25mm²"</formula>
    </cfRule>
    <cfRule type="cellIs" dxfId="310" priority="458" operator="equal">
      <formula>"3G16mm²"</formula>
    </cfRule>
    <cfRule type="cellIs" dxfId="309" priority="459" operator="equal">
      <formula>"3G10mm²"</formula>
    </cfRule>
    <cfRule type="cellIs" dxfId="308" priority="460" operator="equal">
      <formula>"3G6mm²"</formula>
    </cfRule>
    <cfRule type="cellIs" dxfId="307" priority="461" operator="equal">
      <formula>"3G4mm²"</formula>
    </cfRule>
    <cfRule type="cellIs" dxfId="306" priority="462" operator="equal">
      <formula>"3G2,5mm²"</formula>
    </cfRule>
  </conditionalFormatting>
  <conditionalFormatting sqref="AM13">
    <cfRule type="cellIs" dxfId="305" priority="451" operator="equal">
      <formula>"3G25mm²"</formula>
    </cfRule>
    <cfRule type="cellIs" dxfId="304" priority="452" operator="equal">
      <formula>"3G16mm²"</formula>
    </cfRule>
    <cfRule type="cellIs" dxfId="303" priority="453" operator="equal">
      <formula>"3G10mm²"</formula>
    </cfRule>
    <cfRule type="cellIs" dxfId="302" priority="454" operator="equal">
      <formula>"3G6mm²"</formula>
    </cfRule>
    <cfRule type="cellIs" dxfId="301" priority="455" operator="equal">
      <formula>"3G4mm²"</formula>
    </cfRule>
    <cfRule type="cellIs" dxfId="300" priority="456" operator="equal">
      <formula>"3G2,5mm²"</formula>
    </cfRule>
  </conditionalFormatting>
  <conditionalFormatting sqref="AQ13">
    <cfRule type="cellIs" dxfId="299" priority="445" operator="equal">
      <formula>"3G25mm²"</formula>
    </cfRule>
    <cfRule type="cellIs" dxfId="298" priority="446" operator="equal">
      <formula>"3G16mm²"</formula>
    </cfRule>
    <cfRule type="cellIs" dxfId="297" priority="447" operator="equal">
      <formula>"3G10mm²"</formula>
    </cfRule>
    <cfRule type="cellIs" dxfId="296" priority="448" operator="equal">
      <formula>"3G6mm²"</formula>
    </cfRule>
    <cfRule type="cellIs" dxfId="295" priority="449" operator="equal">
      <formula>"3G4mm²"</formula>
    </cfRule>
    <cfRule type="cellIs" dxfId="294" priority="450" operator="equal">
      <formula>"3G2,5mm²"</formula>
    </cfRule>
  </conditionalFormatting>
  <conditionalFormatting sqref="AK16">
    <cfRule type="cellIs" dxfId="293" priority="439" operator="equal">
      <formula>"3G25mm²"</formula>
    </cfRule>
    <cfRule type="cellIs" dxfId="292" priority="440" operator="equal">
      <formula>"3G16mm²"</formula>
    </cfRule>
    <cfRule type="cellIs" dxfId="291" priority="441" operator="equal">
      <formula>"3G10mm²"</formula>
    </cfRule>
    <cfRule type="cellIs" dxfId="290" priority="442" operator="equal">
      <formula>"3G6mm²"</formula>
    </cfRule>
    <cfRule type="cellIs" dxfId="289" priority="443" operator="equal">
      <formula>"3G4mm²"</formula>
    </cfRule>
    <cfRule type="cellIs" dxfId="288" priority="444" operator="equal">
      <formula>"3G2,5mm²"</formula>
    </cfRule>
  </conditionalFormatting>
  <conditionalFormatting sqref="AM20">
    <cfRule type="cellIs" dxfId="287" priority="433" operator="equal">
      <formula>"3G25mm²"</formula>
    </cfRule>
    <cfRule type="cellIs" dxfId="286" priority="434" operator="equal">
      <formula>"3G16mm²"</formula>
    </cfRule>
    <cfRule type="cellIs" dxfId="285" priority="435" operator="equal">
      <formula>"3G10mm²"</formula>
    </cfRule>
    <cfRule type="cellIs" dxfId="284" priority="436" operator="equal">
      <formula>"3G6mm²"</formula>
    </cfRule>
    <cfRule type="cellIs" dxfId="283" priority="437" operator="equal">
      <formula>"3G4mm²"</formula>
    </cfRule>
    <cfRule type="cellIs" dxfId="282" priority="438" operator="equal">
      <formula>"3G2,5mm²"</formula>
    </cfRule>
  </conditionalFormatting>
  <conditionalFormatting sqref="AQ20">
    <cfRule type="cellIs" dxfId="281" priority="427" operator="equal">
      <formula>"3G25mm²"</formula>
    </cfRule>
    <cfRule type="cellIs" dxfId="280" priority="428" operator="equal">
      <formula>"3G16mm²"</formula>
    </cfRule>
    <cfRule type="cellIs" dxfId="279" priority="429" operator="equal">
      <formula>"3G10mm²"</formula>
    </cfRule>
    <cfRule type="cellIs" dxfId="278" priority="430" operator="equal">
      <formula>"3G6mm²"</formula>
    </cfRule>
    <cfRule type="cellIs" dxfId="277" priority="431" operator="equal">
      <formula>"3G4mm²"</formula>
    </cfRule>
    <cfRule type="cellIs" dxfId="276" priority="432" operator="equal">
      <formula>"3G2,5mm²"</formula>
    </cfRule>
  </conditionalFormatting>
  <conditionalFormatting sqref="S28">
    <cfRule type="cellIs" dxfId="119" priority="133" operator="equal">
      <formula>"3G25mm²"</formula>
    </cfRule>
    <cfRule type="cellIs" dxfId="118" priority="134" operator="equal">
      <formula>"3G16mm²"</formula>
    </cfRule>
    <cfRule type="cellIs" dxfId="117" priority="135" operator="equal">
      <formula>"3G10mm²"</formula>
    </cfRule>
    <cfRule type="cellIs" dxfId="116" priority="136" operator="equal">
      <formula>"3G6mm²"</formula>
    </cfRule>
    <cfRule type="cellIs" dxfId="115" priority="137" operator="equal">
      <formula>"3G4mm²"</formula>
    </cfRule>
    <cfRule type="cellIs" dxfId="114" priority="138" operator="equal">
      <formula>"3G2,5mm²"</formula>
    </cfRule>
  </conditionalFormatting>
  <conditionalFormatting sqref="W28">
    <cfRule type="cellIs" dxfId="113" priority="127" operator="equal">
      <formula>"3G25mm²"</formula>
    </cfRule>
    <cfRule type="cellIs" dxfId="112" priority="128" operator="equal">
      <formula>"3G16mm²"</formula>
    </cfRule>
    <cfRule type="cellIs" dxfId="111" priority="129" operator="equal">
      <formula>"3G10mm²"</formula>
    </cfRule>
    <cfRule type="cellIs" dxfId="110" priority="130" operator="equal">
      <formula>"3G6mm²"</formula>
    </cfRule>
    <cfRule type="cellIs" dxfId="109" priority="131" operator="equal">
      <formula>"3G4mm²"</formula>
    </cfRule>
    <cfRule type="cellIs" dxfId="108" priority="132" operator="equal">
      <formula>"3G2,5mm²"</formula>
    </cfRule>
  </conditionalFormatting>
  <conditionalFormatting sqref="AA28">
    <cfRule type="cellIs" dxfId="107" priority="121" operator="equal">
      <formula>"3G25mm²"</formula>
    </cfRule>
    <cfRule type="cellIs" dxfId="106" priority="122" operator="equal">
      <formula>"3G16mm²"</formula>
    </cfRule>
    <cfRule type="cellIs" dxfId="105" priority="123" operator="equal">
      <formula>"3G10mm²"</formula>
    </cfRule>
    <cfRule type="cellIs" dxfId="104" priority="124" operator="equal">
      <formula>"3G6mm²"</formula>
    </cfRule>
    <cfRule type="cellIs" dxfId="103" priority="125" operator="equal">
      <formula>"3G4mm²"</formula>
    </cfRule>
    <cfRule type="cellIs" dxfId="102" priority="126" operator="equal">
      <formula>"3G2,5mm²"</formula>
    </cfRule>
  </conditionalFormatting>
  <conditionalFormatting sqref="G28:G29">
    <cfRule type="cellIs" dxfId="101" priority="115" operator="equal">
      <formula>"3G25mm²"</formula>
    </cfRule>
    <cfRule type="cellIs" dxfId="100" priority="116" operator="equal">
      <formula>"3G16mm²"</formula>
    </cfRule>
    <cfRule type="cellIs" dxfId="99" priority="117" operator="equal">
      <formula>"3G10mm²"</formula>
    </cfRule>
    <cfRule type="cellIs" dxfId="98" priority="118" operator="equal">
      <formula>"3G6mm²"</formula>
    </cfRule>
    <cfRule type="cellIs" dxfId="97" priority="119" operator="equal">
      <formula>"3G4mm²"</formula>
    </cfRule>
    <cfRule type="cellIs" dxfId="96" priority="120" operator="equal">
      <formula>"3G2,5mm²"</formula>
    </cfRule>
  </conditionalFormatting>
  <conditionalFormatting sqref="K32">
    <cfRule type="cellIs" dxfId="95" priority="109" operator="equal">
      <formula>"3G25mm²"</formula>
    </cfRule>
    <cfRule type="cellIs" dxfId="94" priority="110" operator="equal">
      <formula>"3G16mm²"</formula>
    </cfRule>
    <cfRule type="cellIs" dxfId="93" priority="111" operator="equal">
      <formula>"3G10mm²"</formula>
    </cfRule>
    <cfRule type="cellIs" dxfId="92" priority="112" operator="equal">
      <formula>"3G6mm²"</formula>
    </cfRule>
    <cfRule type="cellIs" dxfId="91" priority="113" operator="equal">
      <formula>"3G4mm²"</formula>
    </cfRule>
    <cfRule type="cellIs" dxfId="90" priority="114" operator="equal">
      <formula>"3G2,5mm²"</formula>
    </cfRule>
  </conditionalFormatting>
  <conditionalFormatting sqref="AJ26">
    <cfRule type="cellIs" dxfId="89" priority="91" operator="equal">
      <formula>"3G25mm²"</formula>
    </cfRule>
    <cfRule type="cellIs" dxfId="88" priority="92" operator="equal">
      <formula>"3G16mm²"</formula>
    </cfRule>
    <cfRule type="cellIs" dxfId="87" priority="93" operator="equal">
      <formula>"3G10mm²"</formula>
    </cfRule>
    <cfRule type="cellIs" dxfId="86" priority="94" operator="equal">
      <formula>"3G6mm²"</formula>
    </cfRule>
    <cfRule type="cellIs" dxfId="85" priority="95" operator="equal">
      <formula>"3G4mm²"</formula>
    </cfRule>
    <cfRule type="cellIs" dxfId="84" priority="96" operator="equal">
      <formula>"3G2,5mm²"</formula>
    </cfRule>
  </conditionalFormatting>
  <conditionalFormatting sqref="Q31">
    <cfRule type="cellIs" dxfId="83" priority="85" operator="equal">
      <formula>"3G25mm²"</formula>
    </cfRule>
    <cfRule type="cellIs" dxfId="82" priority="86" operator="equal">
      <formula>"3G16mm²"</formula>
    </cfRule>
    <cfRule type="cellIs" dxfId="81" priority="87" operator="equal">
      <formula>"3G10mm²"</formula>
    </cfRule>
    <cfRule type="cellIs" dxfId="80" priority="88" operator="equal">
      <formula>"3G6mm²"</formula>
    </cfRule>
    <cfRule type="cellIs" dxfId="79" priority="89" operator="equal">
      <formula>"3G4mm²"</formula>
    </cfRule>
    <cfRule type="cellIs" dxfId="78" priority="90" operator="equal">
      <formula>"3G2,5mm²"</formula>
    </cfRule>
  </conditionalFormatting>
  <conditionalFormatting sqref="S35">
    <cfRule type="cellIs" dxfId="77" priority="79" operator="equal">
      <formula>"3G25mm²"</formula>
    </cfRule>
    <cfRule type="cellIs" dxfId="76" priority="80" operator="equal">
      <formula>"3G16mm²"</formula>
    </cfRule>
    <cfRule type="cellIs" dxfId="75" priority="81" operator="equal">
      <formula>"3G10mm²"</formula>
    </cfRule>
    <cfRule type="cellIs" dxfId="74" priority="82" operator="equal">
      <formula>"3G6mm²"</formula>
    </cfRule>
    <cfRule type="cellIs" dxfId="73" priority="83" operator="equal">
      <formula>"3G4mm²"</formula>
    </cfRule>
    <cfRule type="cellIs" dxfId="72" priority="84" operator="equal">
      <formula>"3G2,5mm²"</formula>
    </cfRule>
  </conditionalFormatting>
  <conditionalFormatting sqref="W35">
    <cfRule type="cellIs" dxfId="71" priority="73" operator="equal">
      <formula>"3G25mm²"</formula>
    </cfRule>
    <cfRule type="cellIs" dxfId="70" priority="74" operator="equal">
      <formula>"3G16mm²"</formula>
    </cfRule>
    <cfRule type="cellIs" dxfId="69" priority="75" operator="equal">
      <formula>"3G10mm²"</formula>
    </cfRule>
    <cfRule type="cellIs" dxfId="68" priority="76" operator="equal">
      <formula>"3G6mm²"</formula>
    </cfRule>
    <cfRule type="cellIs" dxfId="67" priority="77" operator="equal">
      <formula>"3G4mm²"</formula>
    </cfRule>
    <cfRule type="cellIs" dxfId="66" priority="78" operator="equal">
      <formula>"3G2,5mm²"</formula>
    </cfRule>
  </conditionalFormatting>
  <conditionalFormatting sqref="AA35">
    <cfRule type="cellIs" dxfId="65" priority="67" operator="equal">
      <formula>"3G25mm²"</formula>
    </cfRule>
    <cfRule type="cellIs" dxfId="64" priority="68" operator="equal">
      <formula>"3G16mm²"</formula>
    </cfRule>
    <cfRule type="cellIs" dxfId="63" priority="69" operator="equal">
      <formula>"3G10mm²"</formula>
    </cfRule>
    <cfRule type="cellIs" dxfId="62" priority="70" operator="equal">
      <formula>"3G6mm²"</formula>
    </cfRule>
    <cfRule type="cellIs" dxfId="61" priority="71" operator="equal">
      <formula>"3G4mm²"</formula>
    </cfRule>
    <cfRule type="cellIs" dxfId="60" priority="72" operator="equal">
      <formula>"3G2,5mm²"</formula>
    </cfRule>
  </conditionalFormatting>
  <conditionalFormatting sqref="Y38">
    <cfRule type="cellIs" dxfId="59" priority="61" operator="equal">
      <formula>"3G25mm²"</formula>
    </cfRule>
    <cfRule type="cellIs" dxfId="58" priority="62" operator="equal">
      <formula>"3G16mm²"</formula>
    </cfRule>
    <cfRule type="cellIs" dxfId="57" priority="63" operator="equal">
      <formula>"3G10mm²"</formula>
    </cfRule>
    <cfRule type="cellIs" dxfId="56" priority="64" operator="equal">
      <formula>"3G6mm²"</formula>
    </cfRule>
    <cfRule type="cellIs" dxfId="55" priority="65" operator="equal">
      <formula>"3G4mm²"</formula>
    </cfRule>
    <cfRule type="cellIs" dxfId="54" priority="66" operator="equal">
      <formula>"3G2,5mm²"</formula>
    </cfRule>
  </conditionalFormatting>
  <conditionalFormatting sqref="AC38">
    <cfRule type="cellIs" dxfId="53" priority="55" operator="equal">
      <formula>"3G25mm²"</formula>
    </cfRule>
    <cfRule type="cellIs" dxfId="52" priority="56" operator="equal">
      <formula>"3G16mm²"</formula>
    </cfRule>
    <cfRule type="cellIs" dxfId="51" priority="57" operator="equal">
      <formula>"3G10mm²"</formula>
    </cfRule>
    <cfRule type="cellIs" dxfId="50" priority="58" operator="equal">
      <formula>"3G6mm²"</formula>
    </cfRule>
    <cfRule type="cellIs" dxfId="49" priority="59" operator="equal">
      <formula>"3G4mm²"</formula>
    </cfRule>
    <cfRule type="cellIs" dxfId="48" priority="60" operator="equal">
      <formula>"3G2,5mm²"</formula>
    </cfRule>
  </conditionalFormatting>
  <conditionalFormatting sqref="AE42">
    <cfRule type="cellIs" dxfId="47" priority="49" operator="equal">
      <formula>"3G25mm²"</formula>
    </cfRule>
    <cfRule type="cellIs" dxfId="46" priority="50" operator="equal">
      <formula>"3G16mm²"</formula>
    </cfRule>
    <cfRule type="cellIs" dxfId="45" priority="51" operator="equal">
      <formula>"3G10mm²"</formula>
    </cfRule>
    <cfRule type="cellIs" dxfId="44" priority="52" operator="equal">
      <formula>"3G6mm²"</formula>
    </cfRule>
    <cfRule type="cellIs" dxfId="43" priority="53" operator="equal">
      <formula>"3G4mm²"</formula>
    </cfRule>
    <cfRule type="cellIs" dxfId="42" priority="54" operator="equal">
      <formula>"3G2,5mm²"</formula>
    </cfRule>
  </conditionalFormatting>
  <conditionalFormatting sqref="AI42">
    <cfRule type="cellIs" dxfId="41" priority="43" operator="equal">
      <formula>"3G25mm²"</formula>
    </cfRule>
    <cfRule type="cellIs" dxfId="40" priority="44" operator="equal">
      <formula>"3G16mm²"</formula>
    </cfRule>
    <cfRule type="cellIs" dxfId="39" priority="45" operator="equal">
      <formula>"3G10mm²"</formula>
    </cfRule>
    <cfRule type="cellIs" dxfId="38" priority="46" operator="equal">
      <formula>"3G6mm²"</formula>
    </cfRule>
    <cfRule type="cellIs" dxfId="37" priority="47" operator="equal">
      <formula>"3G4mm²"</formula>
    </cfRule>
    <cfRule type="cellIs" dxfId="36" priority="48" operator="equal">
      <formula>"3G2,5mm²"</formula>
    </cfRule>
  </conditionalFormatting>
  <conditionalFormatting sqref="AE35">
    <cfRule type="cellIs" dxfId="35" priority="37" operator="equal">
      <formula>"3G25mm²"</formula>
    </cfRule>
    <cfRule type="cellIs" dxfId="34" priority="38" operator="equal">
      <formula>"3G16mm²"</formula>
    </cfRule>
    <cfRule type="cellIs" dxfId="33" priority="39" operator="equal">
      <formula>"3G10mm²"</formula>
    </cfRule>
    <cfRule type="cellIs" dxfId="32" priority="40" operator="equal">
      <formula>"3G6mm²"</formula>
    </cfRule>
    <cfRule type="cellIs" dxfId="31" priority="41" operator="equal">
      <formula>"3G4mm²"</formula>
    </cfRule>
    <cfRule type="cellIs" dxfId="30" priority="42" operator="equal">
      <formula>"3G2,5mm²"</formula>
    </cfRule>
  </conditionalFormatting>
  <conditionalFormatting sqref="AI35">
    <cfRule type="cellIs" dxfId="29" priority="31" operator="equal">
      <formula>"3G25mm²"</formula>
    </cfRule>
    <cfRule type="cellIs" dxfId="28" priority="32" operator="equal">
      <formula>"3G16mm²"</formula>
    </cfRule>
    <cfRule type="cellIs" dxfId="27" priority="33" operator="equal">
      <formula>"3G10mm²"</formula>
    </cfRule>
    <cfRule type="cellIs" dxfId="26" priority="34" operator="equal">
      <formula>"3G6mm²"</formula>
    </cfRule>
    <cfRule type="cellIs" dxfId="25" priority="35" operator="equal">
      <formula>"3G4mm²"</formula>
    </cfRule>
    <cfRule type="cellIs" dxfId="24" priority="36" operator="equal">
      <formula>"3G2,5mm²"</formula>
    </cfRule>
  </conditionalFormatting>
  <conditionalFormatting sqref="AM35">
    <cfRule type="cellIs" dxfId="23" priority="25" operator="equal">
      <formula>"3G25mm²"</formula>
    </cfRule>
    <cfRule type="cellIs" dxfId="22" priority="26" operator="equal">
      <formula>"3G16mm²"</formula>
    </cfRule>
    <cfRule type="cellIs" dxfId="21" priority="27" operator="equal">
      <formula>"3G10mm²"</formula>
    </cfRule>
    <cfRule type="cellIs" dxfId="20" priority="28" operator="equal">
      <formula>"3G6mm²"</formula>
    </cfRule>
    <cfRule type="cellIs" dxfId="19" priority="29" operator="equal">
      <formula>"3G4mm²"</formula>
    </cfRule>
    <cfRule type="cellIs" dxfId="18" priority="30" operator="equal">
      <formula>"3G2,5mm²"</formula>
    </cfRule>
  </conditionalFormatting>
  <conditionalFormatting sqref="AQ35">
    <cfRule type="cellIs" dxfId="17" priority="19" operator="equal">
      <formula>"3G25mm²"</formula>
    </cfRule>
    <cfRule type="cellIs" dxfId="16" priority="20" operator="equal">
      <formula>"3G16mm²"</formula>
    </cfRule>
    <cfRule type="cellIs" dxfId="15" priority="21" operator="equal">
      <formula>"3G10mm²"</formula>
    </cfRule>
    <cfRule type="cellIs" dxfId="14" priority="22" operator="equal">
      <formula>"3G6mm²"</formula>
    </cfRule>
    <cfRule type="cellIs" dxfId="13" priority="23" operator="equal">
      <formula>"3G4mm²"</formula>
    </cfRule>
    <cfRule type="cellIs" dxfId="12" priority="24" operator="equal">
      <formula>"3G2,5mm²"</formula>
    </cfRule>
  </conditionalFormatting>
  <conditionalFormatting sqref="AU35">
    <cfRule type="cellIs" dxfId="11" priority="13" operator="equal">
      <formula>"3G25mm²"</formula>
    </cfRule>
    <cfRule type="cellIs" dxfId="10" priority="14" operator="equal">
      <formula>"3G16mm²"</formula>
    </cfRule>
    <cfRule type="cellIs" dxfId="9" priority="15" operator="equal">
      <formula>"3G10mm²"</formula>
    </cfRule>
    <cfRule type="cellIs" dxfId="8" priority="16" operator="equal">
      <formula>"3G6mm²"</formula>
    </cfRule>
    <cfRule type="cellIs" dxfId="7" priority="17" operator="equal">
      <formula>"3G4mm²"</formula>
    </cfRule>
    <cfRule type="cellIs" dxfId="6" priority="18" operator="equal">
      <formula>"3G2,5mm²"</formula>
    </cfRule>
  </conditionalFormatting>
  <conditionalFormatting sqref="O28">
    <cfRule type="cellIs" dxfId="5" priority="1" operator="equal">
      <formula>"3G25mm²"</formula>
    </cfRule>
    <cfRule type="cellIs" dxfId="4" priority="2" operator="equal">
      <formula>"3G16mm²"</formula>
    </cfRule>
    <cfRule type="cellIs" dxfId="3" priority="3" operator="equal">
      <formula>"3G10mm²"</formula>
    </cfRule>
    <cfRule type="cellIs" dxfId="2" priority="4" operator="equal">
      <formula>"3G6mm²"</formula>
    </cfRule>
    <cfRule type="cellIs" dxfId="1" priority="5" operator="equal">
      <formula>"3G4mm²"</formula>
    </cfRule>
    <cfRule type="cellIs" dxfId="0" priority="6" operator="equal">
      <formula>"3G2,5mm²"</formula>
    </cfRule>
  </conditionalFormatting>
  <dataValidations disablePrompts="1" count="1">
    <dataValidation type="list" allowBlank="1" showInputMessage="1" showErrorMessage="1" sqref="P6 AJ13 T6 T13 AN20 T28 P35 AV35 AJ6 AF6 AJ42 AB6 AB13 P13 X6 AN6 AR6 AN13 AR13 AJ20 T35 AB28 AR35 AB42 X28 X35 AB35 X42 AF35 AJ35 AN35 AF42 P28" xr:uid="{00000000-0002-0000-0100-000000000000}">
      <formula1>TYPES</formula1>
    </dataValidation>
  </dataValidations>
  <printOptions horizontalCentered="1" verticalCentered="1"/>
  <pageMargins left="0.25" right="0.25" top="0.75" bottom="0.75" header="0.3" footer="0.3"/>
  <pageSetup paperSize="8" orientation="landscape" r:id="rId1"/>
  <rowBreaks count="1" manualBreakCount="1">
    <brk id="116" min="1" max="6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2:Q16"/>
  <sheetViews>
    <sheetView workbookViewId="0">
      <pane xSplit="2" topLeftCell="C1" activePane="topRight" state="frozen"/>
      <selection pane="topRight" activeCell="B8" sqref="B8:B11"/>
    </sheetView>
  </sheetViews>
  <sheetFormatPr baseColWidth="10" defaultColWidth="10.81640625" defaultRowHeight="13" x14ac:dyDescent="0.35"/>
  <cols>
    <col min="1" max="2" width="10.81640625" style="1"/>
    <col min="3" max="3" width="15.36328125" style="1" customWidth="1"/>
    <col min="4" max="4" width="18" style="1" bestFit="1" customWidth="1"/>
    <col min="5" max="6" width="16.81640625" style="1" bestFit="1" customWidth="1"/>
    <col min="7" max="7" width="16.81640625" style="1" customWidth="1"/>
    <col min="8" max="8" width="13.6328125" style="1" bestFit="1" customWidth="1"/>
    <col min="9" max="10" width="14.08984375" style="1" bestFit="1" customWidth="1"/>
    <col min="11" max="11" width="13.6328125" style="1" bestFit="1" customWidth="1"/>
    <col min="12" max="12" width="14.08984375" style="1" bestFit="1" customWidth="1"/>
    <col min="13" max="13" width="13.6328125" style="1" bestFit="1" customWidth="1"/>
    <col min="14" max="14" width="14.08984375" style="1" bestFit="1" customWidth="1"/>
    <col min="15" max="15" width="10.81640625" style="1"/>
    <col min="16" max="16" width="17.453125" style="1" bestFit="1" customWidth="1"/>
    <col min="17" max="16384" width="10.81640625" style="1"/>
  </cols>
  <sheetData>
    <row r="2" spans="1:17" x14ac:dyDescent="0.35">
      <c r="D2" s="85" t="s">
        <v>2</v>
      </c>
      <c r="E2" s="85"/>
      <c r="F2" s="85"/>
      <c r="G2" s="85"/>
      <c r="H2" s="85"/>
      <c r="I2" s="85"/>
      <c r="J2" s="85"/>
      <c r="K2" s="85"/>
      <c r="L2" s="85"/>
      <c r="M2" s="85"/>
      <c r="N2" s="85"/>
    </row>
    <row r="3" spans="1:17" x14ac:dyDescent="0.35">
      <c r="D3" s="52" t="s">
        <v>16</v>
      </c>
      <c r="E3" s="52" t="s">
        <v>16</v>
      </c>
      <c r="F3" s="52" t="s">
        <v>16</v>
      </c>
      <c r="G3" s="52" t="s">
        <v>16</v>
      </c>
      <c r="H3" s="52" t="s">
        <v>70</v>
      </c>
      <c r="I3" s="52"/>
      <c r="J3" s="52"/>
      <c r="K3" s="52"/>
      <c r="L3" s="52"/>
      <c r="M3" s="52"/>
      <c r="N3" s="52"/>
    </row>
    <row r="4" spans="1:17" x14ac:dyDescent="0.35">
      <c r="D4" s="2" t="s">
        <v>17</v>
      </c>
      <c r="E4" s="2" t="s">
        <v>17</v>
      </c>
      <c r="F4" s="2" t="s">
        <v>17</v>
      </c>
      <c r="G4" s="2" t="s">
        <v>33</v>
      </c>
      <c r="H4" s="2" t="s">
        <v>71</v>
      </c>
      <c r="I4" s="2"/>
      <c r="J4" s="2"/>
      <c r="K4" s="2"/>
      <c r="L4" s="2"/>
      <c r="M4" s="2"/>
      <c r="N4" s="2"/>
    </row>
    <row r="5" spans="1:17" x14ac:dyDescent="0.35">
      <c r="D5" s="3" t="s">
        <v>37</v>
      </c>
      <c r="E5" s="3" t="s">
        <v>36</v>
      </c>
      <c r="F5" s="3" t="s">
        <v>35</v>
      </c>
      <c r="G5" s="3" t="s">
        <v>34</v>
      </c>
      <c r="H5" s="3"/>
      <c r="I5" s="3"/>
      <c r="J5" s="3"/>
      <c r="K5" s="3"/>
      <c r="L5" s="3"/>
      <c r="M5" s="3"/>
      <c r="N5" s="3"/>
    </row>
    <row r="6" spans="1:17" x14ac:dyDescent="0.35">
      <c r="B6" s="49"/>
      <c r="C6" s="49"/>
      <c r="D6" s="5">
        <v>47</v>
      </c>
      <c r="E6" s="5">
        <v>78</v>
      </c>
      <c r="F6" s="5">
        <v>53</v>
      </c>
      <c r="G6" s="5">
        <v>30</v>
      </c>
      <c r="H6" s="5">
        <v>100</v>
      </c>
      <c r="I6" s="5"/>
      <c r="J6" s="5"/>
      <c r="K6" s="5"/>
      <c r="L6" s="5"/>
      <c r="M6" s="5"/>
      <c r="N6" s="5"/>
    </row>
    <row r="7" spans="1:17" x14ac:dyDescent="0.35">
      <c r="A7" s="33"/>
      <c r="B7" s="34" t="s">
        <v>0</v>
      </c>
      <c r="C7" s="36" t="s">
        <v>1</v>
      </c>
      <c r="D7" s="83" t="s">
        <v>3</v>
      </c>
      <c r="E7" s="83"/>
      <c r="F7" s="83"/>
      <c r="G7" s="83"/>
      <c r="H7" s="83"/>
      <c r="I7" s="84"/>
      <c r="J7" s="17"/>
      <c r="K7" s="17"/>
      <c r="L7" s="17"/>
      <c r="M7" s="17"/>
      <c r="N7" s="17"/>
      <c r="O7" s="6" t="s">
        <v>4</v>
      </c>
      <c r="P7" s="35" t="s">
        <v>14</v>
      </c>
      <c r="Q7" s="7"/>
    </row>
    <row r="8" spans="1:17" x14ac:dyDescent="0.35">
      <c r="B8" s="7" t="s">
        <v>29</v>
      </c>
      <c r="C8" s="10">
        <f>(D8*$D$6)+(E8*$E$6)+(F8*$F$6)+(H8*$H$6)+(I8*$I$6)+(G8*$G$6)+(J8*$J$6) +(K8*$K$6)+(L8*$L$6)+(M8*$M$6)+(N8*$N$6)</f>
        <v>47</v>
      </c>
      <c r="D8" s="8">
        <v>1</v>
      </c>
      <c r="E8" s="2"/>
      <c r="F8" s="2"/>
      <c r="G8" s="2"/>
      <c r="H8" s="2"/>
      <c r="I8" s="2"/>
      <c r="J8" s="2"/>
      <c r="K8" s="2"/>
      <c r="L8" s="2"/>
      <c r="M8" s="2"/>
      <c r="N8" s="2"/>
      <c r="O8" s="25">
        <v>5</v>
      </c>
      <c r="P8" s="3">
        <v>9</v>
      </c>
      <c r="Q8" s="27"/>
    </row>
    <row r="9" spans="1:17" x14ac:dyDescent="0.35">
      <c r="B9" s="7" t="s">
        <v>30</v>
      </c>
      <c r="C9" s="10">
        <f t="shared" ref="C9:C12" si="0">(D9*$D$6)+(E9*$E$6)+(F9*$F$6)+(H9*$H$6)+(I9*$I$6)+(G9*$G$6)+(J9*$J$6) +(K9*$K$6)+(L9*$L$6)+(M9*$M$6)+(N9*$N$6)</f>
        <v>156</v>
      </c>
      <c r="D9" s="9"/>
      <c r="E9" s="3">
        <v>2</v>
      </c>
      <c r="F9" s="3"/>
      <c r="G9" s="3"/>
      <c r="H9" s="3"/>
      <c r="I9" s="3"/>
      <c r="J9" s="3"/>
      <c r="K9" s="3"/>
      <c r="L9" s="3"/>
      <c r="M9" s="3"/>
      <c r="N9" s="3"/>
      <c r="O9" s="26">
        <v>5</v>
      </c>
      <c r="P9" s="3">
        <v>11</v>
      </c>
    </row>
    <row r="10" spans="1:17" x14ac:dyDescent="0.35">
      <c r="B10" s="7" t="s">
        <v>31</v>
      </c>
      <c r="C10" s="10">
        <f t="shared" si="0"/>
        <v>159</v>
      </c>
      <c r="D10" s="9"/>
      <c r="E10" s="3"/>
      <c r="F10" s="3">
        <v>3</v>
      </c>
      <c r="G10" s="3"/>
      <c r="H10" s="3"/>
      <c r="I10" s="3"/>
      <c r="J10" s="3"/>
      <c r="K10" s="3"/>
      <c r="L10" s="3"/>
      <c r="M10" s="3"/>
      <c r="N10" s="3"/>
      <c r="O10" s="50">
        <v>4.5</v>
      </c>
      <c r="P10" s="3">
        <v>5</v>
      </c>
      <c r="Q10" s="27"/>
    </row>
    <row r="11" spans="1:17" x14ac:dyDescent="0.35">
      <c r="B11" s="7" t="s">
        <v>32</v>
      </c>
      <c r="C11" s="10">
        <f t="shared" si="0"/>
        <v>30</v>
      </c>
      <c r="D11" s="9"/>
      <c r="E11" s="3"/>
      <c r="F11" s="3"/>
      <c r="G11" s="3">
        <v>1</v>
      </c>
      <c r="H11" s="3"/>
      <c r="I11" s="3"/>
      <c r="J11" s="3"/>
      <c r="K11" s="3"/>
      <c r="L11" s="3"/>
      <c r="M11" s="3"/>
      <c r="N11" s="3"/>
      <c r="O11" s="26" t="s">
        <v>15</v>
      </c>
      <c r="P11" s="3">
        <v>1</v>
      </c>
    </row>
    <row r="12" spans="1:17" x14ac:dyDescent="0.35">
      <c r="B12" s="7" t="s">
        <v>72</v>
      </c>
      <c r="C12" s="10">
        <f t="shared" si="0"/>
        <v>100</v>
      </c>
      <c r="H12" s="1">
        <v>1</v>
      </c>
      <c r="O12" s="24"/>
      <c r="P12" s="24"/>
    </row>
    <row r="13" spans="1:17" x14ac:dyDescent="0.35">
      <c r="B13" s="7"/>
    </row>
    <row r="14" spans="1:17" x14ac:dyDescent="0.35">
      <c r="B14" s="7"/>
    </row>
    <row r="15" spans="1:17" x14ac:dyDescent="0.35">
      <c r="A15" s="85" t="s">
        <v>9</v>
      </c>
      <c r="B15" s="85"/>
      <c r="F15" s="27"/>
    </row>
    <row r="16" spans="1:17" x14ac:dyDescent="0.35">
      <c r="A16" s="85">
        <v>1.2</v>
      </c>
      <c r="B16" s="85"/>
    </row>
  </sheetData>
  <mergeCells count="4">
    <mergeCell ref="D7:I7"/>
    <mergeCell ref="A15:B15"/>
    <mergeCell ref="A16:B16"/>
    <mergeCell ref="D2:N2"/>
  </mergeCells>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7</vt:i4>
      </vt:variant>
    </vt:vector>
  </HeadingPairs>
  <TitlesOfParts>
    <vt:vector size="9" baseType="lpstr">
      <vt:lpstr>SYNOPTIQUE DISTRIBUTION</vt:lpstr>
      <vt:lpstr>PARAM</vt:lpstr>
      <vt:lpstr>COFFLONG</vt:lpstr>
      <vt:lpstr>HAUTEURS</vt:lpstr>
      <vt:lpstr>'SYNOPTIQUE DISTRIBUTION'!Impression_des_titres</vt:lpstr>
      <vt:lpstr>PUISSANCES</vt:lpstr>
      <vt:lpstr>TOTAUX</vt:lpstr>
      <vt:lpstr>TYPES</vt:lpstr>
      <vt:lpstr>'SYNOPTIQUE DISTRIBUTION'!Zone_d_impression</vt:lpstr>
    </vt:vector>
  </TitlesOfParts>
  <Company>COLAS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BAYOUD, Raphaël (CHASSI-AXI)</dc:creator>
  <cp:lastModifiedBy>yann</cp:lastModifiedBy>
  <cp:lastPrinted>2022-06-13T09:21:28Z</cp:lastPrinted>
  <dcterms:created xsi:type="dcterms:W3CDTF">2020-05-07T13:08:05Z</dcterms:created>
  <dcterms:modified xsi:type="dcterms:W3CDTF">2022-06-20T15:14:25Z</dcterms:modified>
</cp:coreProperties>
</file>