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48" windowWidth="19416" windowHeight="11016"/>
  </bookViews>
  <sheets>
    <sheet name="Lire" sheetId="13" r:id="rId1"/>
    <sheet name="Base Donnée" sheetId="8" r:id="rId2"/>
    <sheet name="Tirage au sort" sheetId="12" r:id="rId3"/>
    <sheet name="Résultats" sheetId="2" r:id="rId4"/>
    <sheet name="Classement" sheetId="7" r:id="rId5"/>
    <sheet name="Fiche Eq." sheetId="1" r:id="rId6"/>
  </sheets>
  <definedNames>
    <definedName name="_xlnm._FilterDatabase" localSheetId="2" hidden="1">'Tirage au sort'!$M$6:$N$105</definedName>
  </definedNames>
  <calcPr calcId="125725"/>
</workbook>
</file>

<file path=xl/calcChain.xml><?xml version="1.0" encoding="utf-8"?>
<calcChain xmlns="http://schemas.openxmlformats.org/spreadsheetml/2006/main">
  <c r="G5" i="7"/>
  <c r="H5"/>
  <c r="J5"/>
  <c r="G10"/>
  <c r="H10"/>
  <c r="J10"/>
  <c r="G19"/>
  <c r="H19"/>
  <c r="J19"/>
  <c r="G18"/>
  <c r="H18"/>
  <c r="J18"/>
  <c r="G16"/>
  <c r="H16"/>
  <c r="J16"/>
  <c r="G9"/>
  <c r="H9"/>
  <c r="J9"/>
  <c r="G7"/>
  <c r="H7"/>
  <c r="J7"/>
  <c r="G11"/>
  <c r="H11"/>
  <c r="J11"/>
  <c r="G6"/>
  <c r="H6"/>
  <c r="J6"/>
  <c r="G8"/>
  <c r="H8"/>
  <c r="J8"/>
  <c r="G12"/>
  <c r="H12"/>
  <c r="J12"/>
  <c r="G17"/>
  <c r="H17"/>
  <c r="J17"/>
  <c r="G15"/>
  <c r="H15"/>
  <c r="J15"/>
  <c r="G14"/>
  <c r="H14"/>
  <c r="J14"/>
  <c r="G4"/>
  <c r="H4"/>
  <c r="J4"/>
  <c r="H13"/>
  <c r="J13"/>
  <c r="G13"/>
  <c r="E5"/>
  <c r="E10"/>
  <c r="E19"/>
  <c r="E18"/>
  <c r="E16"/>
  <c r="E9"/>
  <c r="E7"/>
  <c r="E11"/>
  <c r="E6"/>
  <c r="E8"/>
  <c r="E12"/>
  <c r="E17"/>
  <c r="E15"/>
  <c r="E14"/>
  <c r="E4"/>
  <c r="E13"/>
  <c r="A103" i="2"/>
  <c r="A102"/>
  <c r="A101"/>
  <c r="A100"/>
  <c r="A99"/>
  <c r="A98"/>
  <c r="A97"/>
  <c r="A96"/>
  <c r="A95"/>
  <c r="A94"/>
  <c r="A93"/>
  <c r="A92"/>
  <c r="A91"/>
  <c r="A90"/>
  <c r="A89"/>
  <c r="A88"/>
  <c r="A87"/>
  <c r="A86"/>
  <c r="A85"/>
  <c r="A84"/>
  <c r="A83"/>
  <c r="A82"/>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 r="A5"/>
  <c r="A4"/>
  <c r="AA20"/>
  <c r="Y22" i="12" s="1"/>
  <c r="AA21" i="2"/>
  <c r="Y23" i="12" s="1"/>
  <c r="AA22" i="2"/>
  <c r="Y24" i="12" s="1"/>
  <c r="AA23" i="2"/>
  <c r="Y25" i="12" s="1"/>
  <c r="AA24" i="2"/>
  <c r="Y26" i="12" s="1"/>
  <c r="AA25" i="2"/>
  <c r="Y27" i="12" s="1"/>
  <c r="AA26" i="2"/>
  <c r="Y28" i="12" s="1"/>
  <c r="AA27" i="2"/>
  <c r="Y29" i="12" s="1"/>
  <c r="AA28" i="2"/>
  <c r="Y30" i="12" s="1"/>
  <c r="AA29" i="2"/>
  <c r="Y31" i="12" s="1"/>
  <c r="AA30" i="2"/>
  <c r="Y32" i="12" s="1"/>
  <c r="AA31" i="2"/>
  <c r="Y33" i="12" s="1"/>
  <c r="AA32" i="2"/>
  <c r="Y34" i="12" s="1"/>
  <c r="AA33" i="2"/>
  <c r="Y35" i="12" s="1"/>
  <c r="AA34" i="2"/>
  <c r="Y36" i="12" s="1"/>
  <c r="AA35" i="2"/>
  <c r="Y37" i="12" s="1"/>
  <c r="AA36" i="2"/>
  <c r="Y38" i="12" s="1"/>
  <c r="AA37" i="2"/>
  <c r="Y39" i="12" s="1"/>
  <c r="AA38" i="2"/>
  <c r="Y40" i="12" s="1"/>
  <c r="AA39" i="2"/>
  <c r="Y41" i="12" s="1"/>
  <c r="AA40" i="2"/>
  <c r="Y42" i="12" s="1"/>
  <c r="AA41" i="2"/>
  <c r="Y43" i="12" s="1"/>
  <c r="AA42" i="2"/>
  <c r="Y44" i="12" s="1"/>
  <c r="AA43" i="2"/>
  <c r="Y45" i="12" s="1"/>
  <c r="AA44" i="2"/>
  <c r="Y46" i="12" s="1"/>
  <c r="AA45" i="2"/>
  <c r="Y47" i="12" s="1"/>
  <c r="AA46" i="2"/>
  <c r="Y48" i="12" s="1"/>
  <c r="AA47" i="2"/>
  <c r="Y49" i="12" s="1"/>
  <c r="AA48" i="2"/>
  <c r="Y50" i="12" s="1"/>
  <c r="AA49" i="2"/>
  <c r="Y51" i="12" s="1"/>
  <c r="AA50" i="2"/>
  <c r="Y52" i="12" s="1"/>
  <c r="AA51" i="2"/>
  <c r="Y53" i="12" s="1"/>
  <c r="AA52" i="2"/>
  <c r="Y54" i="12" s="1"/>
  <c r="AA53" i="2"/>
  <c r="Y55" i="12" s="1"/>
  <c r="AA54" i="2"/>
  <c r="Y56" i="12" s="1"/>
  <c r="AA55" i="2"/>
  <c r="Y57" i="12" s="1"/>
  <c r="AA56" i="2"/>
  <c r="Y58" i="12" s="1"/>
  <c r="AA57" i="2"/>
  <c r="Y59" i="12" s="1"/>
  <c r="AA58" i="2"/>
  <c r="Y60" i="12" s="1"/>
  <c r="AA59" i="2"/>
  <c r="Y61" i="12" s="1"/>
  <c r="AA60" i="2"/>
  <c r="Y62" i="12" s="1"/>
  <c r="AA61" i="2"/>
  <c r="Y63" i="12" s="1"/>
  <c r="AA62" i="2"/>
  <c r="Y64" i="12" s="1"/>
  <c r="AA63" i="2"/>
  <c r="Y65" i="12" s="1"/>
  <c r="AA64" i="2"/>
  <c r="Y66" i="12" s="1"/>
  <c r="AA65" i="2"/>
  <c r="Y67" i="12" s="1"/>
  <c r="AA66" i="2"/>
  <c r="Y68" i="12" s="1"/>
  <c r="AA67" i="2"/>
  <c r="Y69" i="12" s="1"/>
  <c r="AA68" i="2"/>
  <c r="Y70" i="12" s="1"/>
  <c r="AA69" i="2"/>
  <c r="Y71" i="12" s="1"/>
  <c r="AA70" i="2"/>
  <c r="Y72" i="12" s="1"/>
  <c r="AA71" i="2"/>
  <c r="Y73" i="12" s="1"/>
  <c r="AA72" i="2"/>
  <c r="Y74" i="12" s="1"/>
  <c r="AA73" i="2"/>
  <c r="Y75" i="12" s="1"/>
  <c r="AA74" i="2"/>
  <c r="Y76" i="12" s="1"/>
  <c r="AA75" i="2"/>
  <c r="Y77" i="12" s="1"/>
  <c r="AA76" i="2"/>
  <c r="Y78" i="12" s="1"/>
  <c r="AA77" i="2"/>
  <c r="Y79" i="12" s="1"/>
  <c r="AA78" i="2"/>
  <c r="Y80" i="12" s="1"/>
  <c r="AA79" i="2"/>
  <c r="Y81" i="12" s="1"/>
  <c r="AA80" i="2"/>
  <c r="Y82" i="12" s="1"/>
  <c r="AA81" i="2"/>
  <c r="Y83" i="12" s="1"/>
  <c r="AA82" i="2"/>
  <c r="Y84" i="12" s="1"/>
  <c r="AA83" i="2"/>
  <c r="Y85" i="12" s="1"/>
  <c r="AA84" i="2"/>
  <c r="Y86" i="12" s="1"/>
  <c r="AA85" i="2"/>
  <c r="Y87" i="12" s="1"/>
  <c r="AA86" i="2"/>
  <c r="Y88" i="12" s="1"/>
  <c r="AA87" i="2"/>
  <c r="Y89" i="12" s="1"/>
  <c r="AA88" i="2"/>
  <c r="Y90" i="12" s="1"/>
  <c r="AA89" i="2"/>
  <c r="Y91" i="12" s="1"/>
  <c r="AA90" i="2"/>
  <c r="Y92" i="12" s="1"/>
  <c r="AA91" i="2"/>
  <c r="Y93" i="12" s="1"/>
  <c r="AA92" i="2"/>
  <c r="Y94" i="12" s="1"/>
  <c r="AA93" i="2"/>
  <c r="Y95" i="12" s="1"/>
  <c r="AA94" i="2"/>
  <c r="Y96" i="12" s="1"/>
  <c r="AA95" i="2"/>
  <c r="Y97" i="12" s="1"/>
  <c r="AA96" i="2"/>
  <c r="Y98" i="12" s="1"/>
  <c r="AA97" i="2"/>
  <c r="Y99" i="12" s="1"/>
  <c r="AA98" i="2"/>
  <c r="Y100" i="12" s="1"/>
  <c r="AA99" i="2"/>
  <c r="Y101" i="12" s="1"/>
  <c r="AA100" i="2"/>
  <c r="Y102" i="12" s="1"/>
  <c r="AA101" i="2"/>
  <c r="Y103" i="12" s="1"/>
  <c r="AA102" i="2"/>
  <c r="Y104" i="12" s="1"/>
  <c r="AA103" i="2"/>
  <c r="Y105" i="12" s="1"/>
  <c r="AA5" i="2"/>
  <c r="Y8" i="12" s="1"/>
  <c r="AA6" i="2"/>
  <c r="Y15" i="12" s="1"/>
  <c r="AA7" i="2"/>
  <c r="Y21" i="12" s="1"/>
  <c r="AA8" i="2"/>
  <c r="Y19" i="12" s="1"/>
  <c r="AA9" i="2"/>
  <c r="Y17" i="12" s="1"/>
  <c r="AA10" i="2"/>
  <c r="Y13" i="12" s="1"/>
  <c r="AA11" i="2"/>
  <c r="Y10" i="12" s="1"/>
  <c r="AA12" i="2"/>
  <c r="Y14" i="12" s="1"/>
  <c r="AA13" i="2"/>
  <c r="Y7" i="12" s="1"/>
  <c r="AA14" i="2"/>
  <c r="Y9" i="12" s="1"/>
  <c r="AA15" i="2"/>
  <c r="Y11" i="12" s="1"/>
  <c r="AA16" i="2"/>
  <c r="Y20" i="12" s="1"/>
  <c r="AA17" i="2"/>
  <c r="Y18" i="12" s="1"/>
  <c r="AA18" i="2"/>
  <c r="Y12" i="12" s="1"/>
  <c r="AA19" i="2"/>
  <c r="Y6" i="12" s="1"/>
  <c r="AA4" i="2"/>
  <c r="Y16" i="12" s="1"/>
  <c r="F20" i="2"/>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U5"/>
  <c r="U6"/>
  <c r="U7"/>
  <c r="U8"/>
  <c r="U9"/>
  <c r="U10"/>
  <c r="U11"/>
  <c r="U12"/>
  <c r="U13"/>
  <c r="U14"/>
  <c r="U15"/>
  <c r="U16"/>
  <c r="U17"/>
  <c r="U18"/>
  <c r="U19"/>
  <c r="U20"/>
  <c r="U21"/>
  <c r="U22"/>
  <c r="U23"/>
  <c r="U24"/>
  <c r="U25"/>
  <c r="U26"/>
  <c r="U27"/>
  <c r="U28"/>
  <c r="U29"/>
  <c r="U30"/>
  <c r="U31"/>
  <c r="U32"/>
  <c r="U33"/>
  <c r="U34"/>
  <c r="U35"/>
  <c r="U36"/>
  <c r="U37"/>
  <c r="U38"/>
  <c r="U39"/>
  <c r="U40"/>
  <c r="U41"/>
  <c r="U42"/>
  <c r="U43"/>
  <c r="U44"/>
  <c r="U45"/>
  <c r="U46"/>
  <c r="U47"/>
  <c r="U48"/>
  <c r="U49"/>
  <c r="U50"/>
  <c r="U51"/>
  <c r="U52"/>
  <c r="U53"/>
  <c r="U54"/>
  <c r="U55"/>
  <c r="U56"/>
  <c r="U57"/>
  <c r="U58"/>
  <c r="U59"/>
  <c r="U60"/>
  <c r="U61"/>
  <c r="U62"/>
  <c r="U63"/>
  <c r="U64"/>
  <c r="U65"/>
  <c r="U66"/>
  <c r="U67"/>
  <c r="U68"/>
  <c r="U69"/>
  <c r="U70"/>
  <c r="U71"/>
  <c r="U72"/>
  <c r="U73"/>
  <c r="U74"/>
  <c r="U75"/>
  <c r="U76"/>
  <c r="U77"/>
  <c r="U78"/>
  <c r="U79"/>
  <c r="U80"/>
  <c r="U81"/>
  <c r="U82"/>
  <c r="U83"/>
  <c r="U84"/>
  <c r="U85"/>
  <c r="U86"/>
  <c r="U87"/>
  <c r="U88"/>
  <c r="U89"/>
  <c r="U90"/>
  <c r="U91"/>
  <c r="U92"/>
  <c r="U93"/>
  <c r="U94"/>
  <c r="U95"/>
  <c r="U96"/>
  <c r="U97"/>
  <c r="U98"/>
  <c r="U99"/>
  <c r="U100"/>
  <c r="U101"/>
  <c r="U102"/>
  <c r="U103"/>
  <c r="X20"/>
  <c r="V22" i="12" s="1"/>
  <c r="Y20" i="2"/>
  <c r="W22" i="12" s="1"/>
  <c r="Z20" i="2"/>
  <c r="X22" i="12" s="1"/>
  <c r="X21" i="2"/>
  <c r="V23" i="12" s="1"/>
  <c r="Y21" i="2"/>
  <c r="W23" i="12" s="1"/>
  <c r="Z21" i="2"/>
  <c r="X23" i="12" s="1"/>
  <c r="X22" i="2"/>
  <c r="V24" i="12" s="1"/>
  <c r="Y22" i="2"/>
  <c r="W24" i="12" s="1"/>
  <c r="Z22" i="2"/>
  <c r="X24" i="12" s="1"/>
  <c r="X23" i="2"/>
  <c r="V25" i="12" s="1"/>
  <c r="Y23" i="2"/>
  <c r="W25" i="12" s="1"/>
  <c r="Z23" i="2"/>
  <c r="X25" i="12" s="1"/>
  <c r="X24" i="2"/>
  <c r="V26" i="12" s="1"/>
  <c r="Y24" i="2"/>
  <c r="W26" i="12" s="1"/>
  <c r="Z24" i="2"/>
  <c r="X26" i="12" s="1"/>
  <c r="X25" i="2"/>
  <c r="V27" i="12" s="1"/>
  <c r="Y25" i="2"/>
  <c r="W27" i="12" s="1"/>
  <c r="Z25" i="2"/>
  <c r="X27" i="12" s="1"/>
  <c r="X26" i="2"/>
  <c r="V28" i="12" s="1"/>
  <c r="Y26" i="2"/>
  <c r="W28" i="12" s="1"/>
  <c r="Z26" i="2"/>
  <c r="X28" i="12" s="1"/>
  <c r="X27" i="2"/>
  <c r="V29" i="12" s="1"/>
  <c r="Y27" i="2"/>
  <c r="W29" i="12" s="1"/>
  <c r="Z27" i="2"/>
  <c r="X29" i="12" s="1"/>
  <c r="X28" i="2"/>
  <c r="V30" i="12" s="1"/>
  <c r="Y28" i="2"/>
  <c r="W30" i="12" s="1"/>
  <c r="Z28" i="2"/>
  <c r="X30" i="12" s="1"/>
  <c r="X29" i="2"/>
  <c r="V31" i="12" s="1"/>
  <c r="Y29" i="2"/>
  <c r="W31" i="12" s="1"/>
  <c r="Z29" i="2"/>
  <c r="X31" i="12" s="1"/>
  <c r="X30" i="2"/>
  <c r="V32" i="12" s="1"/>
  <c r="Y30" i="2"/>
  <c r="W32" i="12" s="1"/>
  <c r="Z30" i="2"/>
  <c r="X32" i="12" s="1"/>
  <c r="X31" i="2"/>
  <c r="V33" i="12" s="1"/>
  <c r="Y31" i="2"/>
  <c r="W33" i="12" s="1"/>
  <c r="Z31" i="2"/>
  <c r="X33" i="12" s="1"/>
  <c r="X32" i="2"/>
  <c r="V34" i="12" s="1"/>
  <c r="Y32" i="2"/>
  <c r="W34" i="12" s="1"/>
  <c r="Z32" i="2"/>
  <c r="X34" i="12" s="1"/>
  <c r="X33" i="2"/>
  <c r="V35" i="12" s="1"/>
  <c r="Y33" i="2"/>
  <c r="W35" i="12" s="1"/>
  <c r="Z33" i="2"/>
  <c r="X35" i="12" s="1"/>
  <c r="X34" i="2"/>
  <c r="V36" i="12" s="1"/>
  <c r="Y34" i="2"/>
  <c r="W36" i="12" s="1"/>
  <c r="Z34" i="2"/>
  <c r="X36" i="12" s="1"/>
  <c r="X35" i="2"/>
  <c r="V37" i="12" s="1"/>
  <c r="Y35" i="2"/>
  <c r="W37" i="12" s="1"/>
  <c r="Z35" i="2"/>
  <c r="X37" i="12" s="1"/>
  <c r="X36" i="2"/>
  <c r="V38" i="12" s="1"/>
  <c r="Y36" i="2"/>
  <c r="W38" i="12" s="1"/>
  <c r="Z36" i="2"/>
  <c r="X38" i="12" s="1"/>
  <c r="X37" i="2"/>
  <c r="V39" i="12" s="1"/>
  <c r="Y37" i="2"/>
  <c r="W39" i="12" s="1"/>
  <c r="Z37" i="2"/>
  <c r="X39" i="12" s="1"/>
  <c r="X38" i="2"/>
  <c r="V40" i="12" s="1"/>
  <c r="Y38" i="2"/>
  <c r="W40" i="12" s="1"/>
  <c r="Z38" i="2"/>
  <c r="X40" i="12" s="1"/>
  <c r="X39" i="2"/>
  <c r="V41" i="12" s="1"/>
  <c r="Y39" i="2"/>
  <c r="W41" i="12" s="1"/>
  <c r="Z39" i="2"/>
  <c r="X41" i="12" s="1"/>
  <c r="X40" i="2"/>
  <c r="V42" i="12" s="1"/>
  <c r="Y40" i="2"/>
  <c r="W42" i="12" s="1"/>
  <c r="Z40" i="2"/>
  <c r="X42" i="12" s="1"/>
  <c r="X41" i="2"/>
  <c r="V43" i="12" s="1"/>
  <c r="Y41" i="2"/>
  <c r="W43" i="12" s="1"/>
  <c r="Z41" i="2"/>
  <c r="X43" i="12" s="1"/>
  <c r="X42" i="2"/>
  <c r="V44" i="12" s="1"/>
  <c r="Y42" i="2"/>
  <c r="W44" i="12" s="1"/>
  <c r="Z42" i="2"/>
  <c r="X44" i="12" s="1"/>
  <c r="X43" i="2"/>
  <c r="V45" i="12" s="1"/>
  <c r="Y43" i="2"/>
  <c r="W45" i="12" s="1"/>
  <c r="Z43" i="2"/>
  <c r="X45" i="12" s="1"/>
  <c r="X44" i="2"/>
  <c r="V46" i="12" s="1"/>
  <c r="Y44" i="2"/>
  <c r="W46" i="12" s="1"/>
  <c r="Z44" i="2"/>
  <c r="X46" i="12" s="1"/>
  <c r="X45" i="2"/>
  <c r="V47" i="12" s="1"/>
  <c r="Y45" i="2"/>
  <c r="W47" i="12" s="1"/>
  <c r="Z45" i="2"/>
  <c r="X47" i="12" s="1"/>
  <c r="X46" i="2"/>
  <c r="V48" i="12" s="1"/>
  <c r="Y46" i="2"/>
  <c r="W48" i="12" s="1"/>
  <c r="Z46" i="2"/>
  <c r="X48" i="12" s="1"/>
  <c r="X47" i="2"/>
  <c r="V49" i="12" s="1"/>
  <c r="Y47" i="2"/>
  <c r="W49" i="12" s="1"/>
  <c r="Z47" i="2"/>
  <c r="X49" i="12" s="1"/>
  <c r="X48" i="2"/>
  <c r="V50" i="12" s="1"/>
  <c r="Y48" i="2"/>
  <c r="W50" i="12" s="1"/>
  <c r="Z48" i="2"/>
  <c r="X50" i="12" s="1"/>
  <c r="X49" i="2"/>
  <c r="V51" i="12" s="1"/>
  <c r="Y49" i="2"/>
  <c r="W51" i="12" s="1"/>
  <c r="Z49" i="2"/>
  <c r="X51" i="12" s="1"/>
  <c r="X50" i="2"/>
  <c r="V52" i="12" s="1"/>
  <c r="Y50" i="2"/>
  <c r="W52" i="12" s="1"/>
  <c r="Z50" i="2"/>
  <c r="X52" i="12" s="1"/>
  <c r="X51" i="2"/>
  <c r="V53" i="12" s="1"/>
  <c r="Y51" i="2"/>
  <c r="W53" i="12" s="1"/>
  <c r="Z51" i="2"/>
  <c r="X53" i="12" s="1"/>
  <c r="X52" i="2"/>
  <c r="V54" i="12" s="1"/>
  <c r="Y52" i="2"/>
  <c r="W54" i="12" s="1"/>
  <c r="Z52" i="2"/>
  <c r="X54" i="12" s="1"/>
  <c r="X53" i="2"/>
  <c r="V55" i="12" s="1"/>
  <c r="Y53" i="2"/>
  <c r="W55" i="12" s="1"/>
  <c r="Z53" i="2"/>
  <c r="X55" i="12" s="1"/>
  <c r="X54" i="2"/>
  <c r="V56" i="12" s="1"/>
  <c r="Y54" i="2"/>
  <c r="W56" i="12" s="1"/>
  <c r="Z54" i="2"/>
  <c r="X56" i="12" s="1"/>
  <c r="X55" i="2"/>
  <c r="V57" i="12" s="1"/>
  <c r="Y55" i="2"/>
  <c r="W57" i="12" s="1"/>
  <c r="Z55" i="2"/>
  <c r="X57" i="12" s="1"/>
  <c r="X56" i="2"/>
  <c r="V58" i="12" s="1"/>
  <c r="Y56" i="2"/>
  <c r="W58" i="12" s="1"/>
  <c r="Z56" i="2"/>
  <c r="X58" i="12" s="1"/>
  <c r="X57" i="2"/>
  <c r="V59" i="12" s="1"/>
  <c r="Y57" i="2"/>
  <c r="W59" i="12" s="1"/>
  <c r="Z57" i="2"/>
  <c r="X59" i="12" s="1"/>
  <c r="X58" i="2"/>
  <c r="V60" i="12" s="1"/>
  <c r="Y58" i="2"/>
  <c r="W60" i="12" s="1"/>
  <c r="Z58" i="2"/>
  <c r="X60" i="12" s="1"/>
  <c r="X59" i="2"/>
  <c r="V61" i="12" s="1"/>
  <c r="Y59" i="2"/>
  <c r="W61" i="12" s="1"/>
  <c r="Z59" i="2"/>
  <c r="X61" i="12" s="1"/>
  <c r="X60" i="2"/>
  <c r="V62" i="12" s="1"/>
  <c r="Y60" i="2"/>
  <c r="W62" i="12" s="1"/>
  <c r="Z60" i="2"/>
  <c r="X62" i="12" s="1"/>
  <c r="X61" i="2"/>
  <c r="V63" i="12" s="1"/>
  <c r="Y61" i="2"/>
  <c r="W63" i="12" s="1"/>
  <c r="Z61" i="2"/>
  <c r="X63" i="12" s="1"/>
  <c r="X62" i="2"/>
  <c r="V64" i="12" s="1"/>
  <c r="Y62" i="2"/>
  <c r="W64" i="12" s="1"/>
  <c r="Z62" i="2"/>
  <c r="X64" i="12" s="1"/>
  <c r="X63" i="2"/>
  <c r="V65" i="12" s="1"/>
  <c r="Y63" i="2"/>
  <c r="W65" i="12" s="1"/>
  <c r="Z63" i="2"/>
  <c r="X65" i="12" s="1"/>
  <c r="X64" i="2"/>
  <c r="V66" i="12" s="1"/>
  <c r="Y64" i="2"/>
  <c r="W66" i="12" s="1"/>
  <c r="Z64" i="2"/>
  <c r="X66" i="12" s="1"/>
  <c r="X65" i="2"/>
  <c r="V67" i="12" s="1"/>
  <c r="Y65" i="2"/>
  <c r="W67" i="12" s="1"/>
  <c r="Z65" i="2"/>
  <c r="X67" i="12" s="1"/>
  <c r="X66" i="2"/>
  <c r="V68" i="12" s="1"/>
  <c r="Y66" i="2"/>
  <c r="W68" i="12" s="1"/>
  <c r="Z66" i="2"/>
  <c r="X68" i="12" s="1"/>
  <c r="X67" i="2"/>
  <c r="V69" i="12" s="1"/>
  <c r="Y67" i="2"/>
  <c r="W69" i="12" s="1"/>
  <c r="Z67" i="2"/>
  <c r="X69" i="12" s="1"/>
  <c r="X68" i="2"/>
  <c r="V70" i="12" s="1"/>
  <c r="Y68" i="2"/>
  <c r="W70" i="12" s="1"/>
  <c r="Z68" i="2"/>
  <c r="X70" i="12" s="1"/>
  <c r="X69" i="2"/>
  <c r="V71" i="12" s="1"/>
  <c r="Y69" i="2"/>
  <c r="W71" i="12" s="1"/>
  <c r="Z69" i="2"/>
  <c r="X71" i="12" s="1"/>
  <c r="X70" i="2"/>
  <c r="V72" i="12" s="1"/>
  <c r="Y70" i="2"/>
  <c r="W72" i="12" s="1"/>
  <c r="Z70" i="2"/>
  <c r="X72" i="12" s="1"/>
  <c r="X71" i="2"/>
  <c r="V73" i="12" s="1"/>
  <c r="Y71" i="2"/>
  <c r="W73" i="12" s="1"/>
  <c r="Z71" i="2"/>
  <c r="X73" i="12" s="1"/>
  <c r="X72" i="2"/>
  <c r="V74" i="12" s="1"/>
  <c r="Y72" i="2"/>
  <c r="W74" i="12" s="1"/>
  <c r="Z72" i="2"/>
  <c r="X74" i="12" s="1"/>
  <c r="X73" i="2"/>
  <c r="V75" i="12" s="1"/>
  <c r="Y73" i="2"/>
  <c r="W75" i="12" s="1"/>
  <c r="Z73" i="2"/>
  <c r="X75" i="12" s="1"/>
  <c r="X74" i="2"/>
  <c r="V76" i="12" s="1"/>
  <c r="Y74" i="2"/>
  <c r="W76" i="12" s="1"/>
  <c r="Z74" i="2"/>
  <c r="X76" i="12" s="1"/>
  <c r="X75" i="2"/>
  <c r="V77" i="12" s="1"/>
  <c r="Y75" i="2"/>
  <c r="W77" i="12" s="1"/>
  <c r="Z75" i="2"/>
  <c r="X77" i="12" s="1"/>
  <c r="X76" i="2"/>
  <c r="V78" i="12" s="1"/>
  <c r="Y76" i="2"/>
  <c r="W78" i="12" s="1"/>
  <c r="Z76" i="2"/>
  <c r="X78" i="12" s="1"/>
  <c r="X77" i="2"/>
  <c r="V79" i="12" s="1"/>
  <c r="Y77" i="2"/>
  <c r="W79" i="12" s="1"/>
  <c r="Z77" i="2"/>
  <c r="X79" i="12" s="1"/>
  <c r="X78" i="2"/>
  <c r="V80" i="12" s="1"/>
  <c r="Y78" i="2"/>
  <c r="W80" i="12" s="1"/>
  <c r="Z78" i="2"/>
  <c r="X80" i="12" s="1"/>
  <c r="X79" i="2"/>
  <c r="V81" i="12" s="1"/>
  <c r="Y79" i="2"/>
  <c r="W81" i="12" s="1"/>
  <c r="Z79" i="2"/>
  <c r="X81" i="12" s="1"/>
  <c r="X80" i="2"/>
  <c r="V82" i="12" s="1"/>
  <c r="Y80" i="2"/>
  <c r="W82" i="12" s="1"/>
  <c r="Z80" i="2"/>
  <c r="X82" i="12" s="1"/>
  <c r="X81" i="2"/>
  <c r="V83" i="12" s="1"/>
  <c r="Y81" i="2"/>
  <c r="W83" i="12" s="1"/>
  <c r="Z81" i="2"/>
  <c r="X83" i="12" s="1"/>
  <c r="X82" i="2"/>
  <c r="V84" i="12" s="1"/>
  <c r="Y82" i="2"/>
  <c r="W84" i="12" s="1"/>
  <c r="Z82" i="2"/>
  <c r="X84" i="12" s="1"/>
  <c r="X83" i="2"/>
  <c r="V85" i="12" s="1"/>
  <c r="Y83" i="2"/>
  <c r="W85" i="12" s="1"/>
  <c r="Z83" i="2"/>
  <c r="X85" i="12" s="1"/>
  <c r="X84" i="2"/>
  <c r="V86" i="12" s="1"/>
  <c r="Y84" i="2"/>
  <c r="W86" i="12" s="1"/>
  <c r="Z84" i="2"/>
  <c r="X86" i="12" s="1"/>
  <c r="X85" i="2"/>
  <c r="V87" i="12" s="1"/>
  <c r="Y85" i="2"/>
  <c r="W87" i="12" s="1"/>
  <c r="Z85" i="2"/>
  <c r="X87" i="12" s="1"/>
  <c r="X86" i="2"/>
  <c r="V88" i="12" s="1"/>
  <c r="Y86" i="2"/>
  <c r="W88" i="12" s="1"/>
  <c r="Z86" i="2"/>
  <c r="X88" i="12" s="1"/>
  <c r="X87" i="2"/>
  <c r="V89" i="12" s="1"/>
  <c r="Y87" i="2"/>
  <c r="W89" i="12" s="1"/>
  <c r="Z87" i="2"/>
  <c r="X89" i="12" s="1"/>
  <c r="X88" i="2"/>
  <c r="V90" i="12" s="1"/>
  <c r="Y88" i="2"/>
  <c r="W90" i="12" s="1"/>
  <c r="Z88" i="2"/>
  <c r="X90" i="12" s="1"/>
  <c r="X89" i="2"/>
  <c r="V91" i="12" s="1"/>
  <c r="Y89" i="2"/>
  <c r="W91" i="12" s="1"/>
  <c r="Z89" i="2"/>
  <c r="X91" i="12" s="1"/>
  <c r="X90" i="2"/>
  <c r="V92" i="12" s="1"/>
  <c r="Y90" i="2"/>
  <c r="W92" i="12" s="1"/>
  <c r="Z90" i="2"/>
  <c r="X92" i="12" s="1"/>
  <c r="X91" i="2"/>
  <c r="V93" i="12" s="1"/>
  <c r="Y91" i="2"/>
  <c r="W93" i="12" s="1"/>
  <c r="Z91" i="2"/>
  <c r="X93" i="12" s="1"/>
  <c r="X92" i="2"/>
  <c r="V94" i="12" s="1"/>
  <c r="Y92" i="2"/>
  <c r="W94" i="12" s="1"/>
  <c r="Z92" i="2"/>
  <c r="X94" i="12" s="1"/>
  <c r="X93" i="2"/>
  <c r="V95" i="12" s="1"/>
  <c r="Y93" i="2"/>
  <c r="W95" i="12" s="1"/>
  <c r="Z93" i="2"/>
  <c r="X95" i="12" s="1"/>
  <c r="X94" i="2"/>
  <c r="V96" i="12" s="1"/>
  <c r="Y94" i="2"/>
  <c r="W96" i="12" s="1"/>
  <c r="Z94" i="2"/>
  <c r="X96" i="12" s="1"/>
  <c r="X95" i="2"/>
  <c r="V97" i="12" s="1"/>
  <c r="Y95" i="2"/>
  <c r="W97" i="12" s="1"/>
  <c r="Z95" i="2"/>
  <c r="X97" i="12" s="1"/>
  <c r="X96" i="2"/>
  <c r="V98" i="12" s="1"/>
  <c r="Y96" i="2"/>
  <c r="W98" i="12" s="1"/>
  <c r="Z96" i="2"/>
  <c r="X98" i="12" s="1"/>
  <c r="X97" i="2"/>
  <c r="V99" i="12" s="1"/>
  <c r="Y97" i="2"/>
  <c r="W99" i="12" s="1"/>
  <c r="Z97" i="2"/>
  <c r="X99" i="12" s="1"/>
  <c r="X98" i="2"/>
  <c r="V100" i="12" s="1"/>
  <c r="Y98" i="2"/>
  <c r="W100" i="12" s="1"/>
  <c r="Z98" i="2"/>
  <c r="X100" i="12" s="1"/>
  <c r="X99" i="2"/>
  <c r="V101" i="12" s="1"/>
  <c r="Y99" i="2"/>
  <c r="W101" i="12" s="1"/>
  <c r="Z99" i="2"/>
  <c r="X101" i="12" s="1"/>
  <c r="X100" i="2"/>
  <c r="V102" i="12" s="1"/>
  <c r="Y100" i="2"/>
  <c r="W102" i="12" s="1"/>
  <c r="Z100" i="2"/>
  <c r="X102" i="12" s="1"/>
  <c r="X101" i="2"/>
  <c r="V103" i="12" s="1"/>
  <c r="Y101" i="2"/>
  <c r="W103" i="12" s="1"/>
  <c r="Z101" i="2"/>
  <c r="X103" i="12" s="1"/>
  <c r="X102" i="2"/>
  <c r="V104" i="12" s="1"/>
  <c r="Y102" i="2"/>
  <c r="W104" i="12" s="1"/>
  <c r="Z102" i="2"/>
  <c r="X104" i="12" s="1"/>
  <c r="X103" i="2"/>
  <c r="V105" i="12" s="1"/>
  <c r="Y103" i="2"/>
  <c r="W105" i="12" s="1"/>
  <c r="Z103" i="2"/>
  <c r="X105" i="12" s="1"/>
  <c r="G20" i="7"/>
  <c r="H20"/>
  <c r="I20"/>
  <c r="J20"/>
  <c r="G21"/>
  <c r="H21"/>
  <c r="I21"/>
  <c r="J21"/>
  <c r="G22"/>
  <c r="H22"/>
  <c r="I22"/>
  <c r="J22"/>
  <c r="G23"/>
  <c r="H23"/>
  <c r="I23"/>
  <c r="J23"/>
  <c r="G24"/>
  <c r="H24"/>
  <c r="I24"/>
  <c r="J24"/>
  <c r="G25"/>
  <c r="H25"/>
  <c r="I25"/>
  <c r="J25"/>
  <c r="G26"/>
  <c r="H26"/>
  <c r="I26"/>
  <c r="J26"/>
  <c r="G27"/>
  <c r="H27"/>
  <c r="I27"/>
  <c r="J27"/>
  <c r="G28"/>
  <c r="H28"/>
  <c r="I28"/>
  <c r="J28"/>
  <c r="G29"/>
  <c r="H29"/>
  <c r="I29"/>
  <c r="J29"/>
  <c r="G30"/>
  <c r="H30"/>
  <c r="I30"/>
  <c r="J30"/>
  <c r="G31"/>
  <c r="H31"/>
  <c r="I31"/>
  <c r="J31"/>
  <c r="G32"/>
  <c r="H32"/>
  <c r="I32"/>
  <c r="J32"/>
  <c r="G33"/>
  <c r="H33"/>
  <c r="I33"/>
  <c r="J33"/>
  <c r="G34"/>
  <c r="H34"/>
  <c r="I34"/>
  <c r="J34"/>
  <c r="G35"/>
  <c r="H35"/>
  <c r="I35"/>
  <c r="J35"/>
  <c r="G36"/>
  <c r="H36"/>
  <c r="I36"/>
  <c r="J36"/>
  <c r="G37"/>
  <c r="H37"/>
  <c r="I37"/>
  <c r="J37"/>
  <c r="G38"/>
  <c r="H38"/>
  <c r="I38"/>
  <c r="J38"/>
  <c r="G39"/>
  <c r="H39"/>
  <c r="I39"/>
  <c r="J39"/>
  <c r="G40"/>
  <c r="H40"/>
  <c r="I40"/>
  <c r="J40"/>
  <c r="G41"/>
  <c r="H41"/>
  <c r="I41"/>
  <c r="J41"/>
  <c r="G42"/>
  <c r="H42"/>
  <c r="I42"/>
  <c r="J42"/>
  <c r="G43"/>
  <c r="H43"/>
  <c r="I43"/>
  <c r="J43"/>
  <c r="G44"/>
  <c r="H44"/>
  <c r="I44"/>
  <c r="J44"/>
  <c r="G45"/>
  <c r="H45"/>
  <c r="I45"/>
  <c r="J45"/>
  <c r="G46"/>
  <c r="H46"/>
  <c r="I46"/>
  <c r="J46"/>
  <c r="G47"/>
  <c r="H47"/>
  <c r="I47"/>
  <c r="J47"/>
  <c r="G48"/>
  <c r="H48"/>
  <c r="I48"/>
  <c r="J48"/>
  <c r="G49"/>
  <c r="H49"/>
  <c r="I49"/>
  <c r="J49"/>
  <c r="G50"/>
  <c r="H50"/>
  <c r="I50"/>
  <c r="J50"/>
  <c r="G51"/>
  <c r="H51"/>
  <c r="I51"/>
  <c r="J51"/>
  <c r="G52"/>
  <c r="H52"/>
  <c r="I52"/>
  <c r="J52"/>
  <c r="G53"/>
  <c r="H53"/>
  <c r="I53"/>
  <c r="J53"/>
  <c r="G54"/>
  <c r="H54"/>
  <c r="I54"/>
  <c r="J54"/>
  <c r="G55"/>
  <c r="H55"/>
  <c r="I55"/>
  <c r="J55"/>
  <c r="G56"/>
  <c r="H56"/>
  <c r="I56"/>
  <c r="J56"/>
  <c r="G57"/>
  <c r="H57"/>
  <c r="I57"/>
  <c r="J57"/>
  <c r="G58"/>
  <c r="H58"/>
  <c r="I58"/>
  <c r="J58"/>
  <c r="G59"/>
  <c r="H59"/>
  <c r="I59"/>
  <c r="J59"/>
  <c r="G60"/>
  <c r="H60"/>
  <c r="I60"/>
  <c r="J60"/>
  <c r="G61"/>
  <c r="H61"/>
  <c r="I61"/>
  <c r="J61"/>
  <c r="G62"/>
  <c r="H62"/>
  <c r="I62"/>
  <c r="J62"/>
  <c r="G63"/>
  <c r="H63"/>
  <c r="I63"/>
  <c r="J63"/>
  <c r="G64"/>
  <c r="H64"/>
  <c r="I64"/>
  <c r="J64"/>
  <c r="G65"/>
  <c r="H65"/>
  <c r="I65"/>
  <c r="J65"/>
  <c r="G66"/>
  <c r="H66"/>
  <c r="I66"/>
  <c r="J66"/>
  <c r="G67"/>
  <c r="H67"/>
  <c r="I67"/>
  <c r="J67"/>
  <c r="G68"/>
  <c r="H68"/>
  <c r="I68"/>
  <c r="J68"/>
  <c r="G69"/>
  <c r="H69"/>
  <c r="I69"/>
  <c r="J69"/>
  <c r="G70"/>
  <c r="H70"/>
  <c r="I70"/>
  <c r="J70"/>
  <c r="G71"/>
  <c r="H71"/>
  <c r="I71"/>
  <c r="J71"/>
  <c r="G72"/>
  <c r="H72"/>
  <c r="I72"/>
  <c r="J72"/>
  <c r="G73"/>
  <c r="H73"/>
  <c r="I73"/>
  <c r="J73"/>
  <c r="G74"/>
  <c r="H74"/>
  <c r="I74"/>
  <c r="J74"/>
  <c r="G75"/>
  <c r="H75"/>
  <c r="I75"/>
  <c r="J75"/>
  <c r="G76"/>
  <c r="H76"/>
  <c r="I76"/>
  <c r="J76"/>
  <c r="G77"/>
  <c r="H77"/>
  <c r="I77"/>
  <c r="J77"/>
  <c r="G78"/>
  <c r="H78"/>
  <c r="I78"/>
  <c r="J78"/>
  <c r="G79"/>
  <c r="H79"/>
  <c r="I79"/>
  <c r="J79"/>
  <c r="G80"/>
  <c r="H80"/>
  <c r="I80"/>
  <c r="J80"/>
  <c r="G81"/>
  <c r="H81"/>
  <c r="I81"/>
  <c r="J81"/>
  <c r="G82"/>
  <c r="H82"/>
  <c r="I82"/>
  <c r="J82"/>
  <c r="G83"/>
  <c r="H83"/>
  <c r="I83"/>
  <c r="J83"/>
  <c r="G84"/>
  <c r="H84"/>
  <c r="I84"/>
  <c r="J84"/>
  <c r="G85"/>
  <c r="H85"/>
  <c r="I85"/>
  <c r="J85"/>
  <c r="G86"/>
  <c r="H86"/>
  <c r="I86"/>
  <c r="J86"/>
  <c r="G87"/>
  <c r="H87"/>
  <c r="I87"/>
  <c r="J87"/>
  <c r="G88"/>
  <c r="H88"/>
  <c r="I88"/>
  <c r="J88"/>
  <c r="G89"/>
  <c r="H89"/>
  <c r="I89"/>
  <c r="J89"/>
  <c r="G90"/>
  <c r="H90"/>
  <c r="I90"/>
  <c r="J90"/>
  <c r="G91"/>
  <c r="H91"/>
  <c r="I91"/>
  <c r="J91"/>
  <c r="G92"/>
  <c r="H92"/>
  <c r="I92"/>
  <c r="J92"/>
  <c r="G93"/>
  <c r="H93"/>
  <c r="I93"/>
  <c r="J93"/>
  <c r="G94"/>
  <c r="H94"/>
  <c r="I94"/>
  <c r="J94"/>
  <c r="G95"/>
  <c r="H95"/>
  <c r="I95"/>
  <c r="J95"/>
  <c r="G96"/>
  <c r="H96"/>
  <c r="I96"/>
  <c r="J96"/>
  <c r="G97"/>
  <c r="H97"/>
  <c r="I97"/>
  <c r="J97"/>
  <c r="G98"/>
  <c r="H98"/>
  <c r="I98"/>
  <c r="J98"/>
  <c r="G99"/>
  <c r="H99"/>
  <c r="I99"/>
  <c r="J99"/>
  <c r="G100"/>
  <c r="H100"/>
  <c r="I100"/>
  <c r="J100"/>
  <c r="G101"/>
  <c r="H101"/>
  <c r="I101"/>
  <c r="J101"/>
  <c r="G102"/>
  <c r="H102"/>
  <c r="I102"/>
  <c r="J102"/>
  <c r="G103"/>
  <c r="H103"/>
  <c r="I103"/>
  <c r="J103"/>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B21" i="2"/>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20"/>
  <c r="A4" i="7" l="1"/>
  <c r="A6"/>
  <c r="A8"/>
  <c r="A10"/>
  <c r="A12"/>
  <c r="A14"/>
  <c r="A16"/>
  <c r="A18"/>
  <c r="A5"/>
  <c r="A7"/>
  <c r="A9"/>
  <c r="A11"/>
  <c r="A13"/>
  <c r="A15"/>
  <c r="A17"/>
  <c r="A19"/>
  <c r="T10" i="12"/>
  <c r="T12" s="1"/>
  <c r="T14" s="1"/>
  <c r="T16" s="1"/>
  <c r="T18" s="1"/>
  <c r="T20" s="1"/>
  <c r="T22" s="1"/>
  <c r="T24" s="1"/>
  <c r="T26" s="1"/>
  <c r="T28" s="1"/>
  <c r="T30" s="1"/>
  <c r="T32" s="1"/>
  <c r="T34" s="1"/>
  <c r="T36" s="1"/>
  <c r="T38" s="1"/>
  <c r="T40" s="1"/>
  <c r="T42" s="1"/>
  <c r="T44" s="1"/>
  <c r="T46" s="1"/>
  <c r="T48" s="1"/>
  <c r="T50" s="1"/>
  <c r="T52" s="1"/>
  <c r="T54" s="1"/>
  <c r="T56" s="1"/>
  <c r="T58" s="1"/>
  <c r="T60" s="1"/>
  <c r="T62" s="1"/>
  <c r="T64" s="1"/>
  <c r="T66" s="1"/>
  <c r="T68" s="1"/>
  <c r="T70" s="1"/>
  <c r="T72" s="1"/>
  <c r="T74" s="1"/>
  <c r="T76" s="1"/>
  <c r="T78" s="1"/>
  <c r="T80" s="1"/>
  <c r="T82" s="1"/>
  <c r="T84" s="1"/>
  <c r="T86" s="1"/>
  <c r="T88" s="1"/>
  <c r="T90" s="1"/>
  <c r="T92" s="1"/>
  <c r="T94" s="1"/>
  <c r="T96" s="1"/>
  <c r="T98" s="1"/>
  <c r="T100" s="1"/>
  <c r="T102" s="1"/>
  <c r="T104" s="1"/>
  <c r="T8"/>
  <c r="L8"/>
  <c r="L10" s="1"/>
  <c r="L12" s="1"/>
  <c r="L14" s="1"/>
  <c r="L16" s="1"/>
  <c r="L18" s="1"/>
  <c r="L20" s="1"/>
  <c r="L22" s="1"/>
  <c r="L24" s="1"/>
  <c r="L26" s="1"/>
  <c r="L28" s="1"/>
  <c r="L30" s="1"/>
  <c r="L32" s="1"/>
  <c r="L34" s="1"/>
  <c r="L36" s="1"/>
  <c r="L38" s="1"/>
  <c r="L40" s="1"/>
  <c r="L42" s="1"/>
  <c r="L44" s="1"/>
  <c r="L46" s="1"/>
  <c r="L48" s="1"/>
  <c r="L50" s="1"/>
  <c r="L52" s="1"/>
  <c r="L54" s="1"/>
  <c r="L56" s="1"/>
  <c r="L58" s="1"/>
  <c r="L60" s="1"/>
  <c r="L62" s="1"/>
  <c r="L64" s="1"/>
  <c r="L66" s="1"/>
  <c r="L68" s="1"/>
  <c r="L70" s="1"/>
  <c r="L72" s="1"/>
  <c r="L74" s="1"/>
  <c r="L76" s="1"/>
  <c r="L78" s="1"/>
  <c r="L80" s="1"/>
  <c r="L82" s="1"/>
  <c r="L84" s="1"/>
  <c r="L86" s="1"/>
  <c r="L88" s="1"/>
  <c r="L90" s="1"/>
  <c r="L92" s="1"/>
  <c r="L94" s="1"/>
  <c r="L96" s="1"/>
  <c r="L98" s="1"/>
  <c r="L100" s="1"/>
  <c r="L102" s="1"/>
  <c r="L104" s="1"/>
  <c r="G8"/>
  <c r="G10" s="1"/>
  <c r="G12" s="1"/>
  <c r="G14" s="1"/>
  <c r="G16" s="1"/>
  <c r="G18" s="1"/>
  <c r="G20" s="1"/>
  <c r="G22" s="1"/>
  <c r="G24" s="1"/>
  <c r="G26" s="1"/>
  <c r="G28" s="1"/>
  <c r="G30" s="1"/>
  <c r="G32" s="1"/>
  <c r="G34" s="1"/>
  <c r="G36" s="1"/>
  <c r="G38" s="1"/>
  <c r="G40" s="1"/>
  <c r="G42" s="1"/>
  <c r="G44" s="1"/>
  <c r="G46" s="1"/>
  <c r="G48" s="1"/>
  <c r="G50" s="1"/>
  <c r="G52" s="1"/>
  <c r="G54" s="1"/>
  <c r="G56" s="1"/>
  <c r="G58" s="1"/>
  <c r="G60" s="1"/>
  <c r="G62" s="1"/>
  <c r="G64" s="1"/>
  <c r="G66" s="1"/>
  <c r="G68" s="1"/>
  <c r="G70" s="1"/>
  <c r="G72" s="1"/>
  <c r="G74" s="1"/>
  <c r="G76" s="1"/>
  <c r="G78" s="1"/>
  <c r="G80" s="1"/>
  <c r="G82" s="1"/>
  <c r="G84" s="1"/>
  <c r="G86" s="1"/>
  <c r="G88" s="1"/>
  <c r="G90" s="1"/>
  <c r="G92" s="1"/>
  <c r="G94" s="1"/>
  <c r="G96" s="1"/>
  <c r="G98" s="1"/>
  <c r="G100" s="1"/>
  <c r="G102" s="1"/>
  <c r="G104" s="1"/>
  <c r="B8"/>
  <c r="B10" s="1"/>
  <c r="B12" s="1"/>
  <c r="B14" s="1"/>
  <c r="B16" s="1"/>
  <c r="B18" s="1"/>
  <c r="B20" s="1"/>
  <c r="B22" s="1"/>
  <c r="B24" s="1"/>
  <c r="B26" s="1"/>
  <c r="B28" s="1"/>
  <c r="B30" s="1"/>
  <c r="B32" s="1"/>
  <c r="B34" s="1"/>
  <c r="B36" s="1"/>
  <c r="B38" s="1"/>
  <c r="B40" s="1"/>
  <c r="B42" s="1"/>
  <c r="B44" s="1"/>
  <c r="B46" s="1"/>
  <c r="B48" s="1"/>
  <c r="B50" s="1"/>
  <c r="B52" s="1"/>
  <c r="B54" s="1"/>
  <c r="B56" s="1"/>
  <c r="B58" s="1"/>
  <c r="B60" s="1"/>
  <c r="B62" s="1"/>
  <c r="B64" s="1"/>
  <c r="B66" s="1"/>
  <c r="B68" s="1"/>
  <c r="B70" s="1"/>
  <c r="B72" s="1"/>
  <c r="B74" s="1"/>
  <c r="B76" s="1"/>
  <c r="B78" s="1"/>
  <c r="B80" s="1"/>
  <c r="B82" s="1"/>
  <c r="B84" s="1"/>
  <c r="B86" s="1"/>
  <c r="B88" s="1"/>
  <c r="B90" s="1"/>
  <c r="B92" s="1"/>
  <c r="B94" s="1"/>
  <c r="B96" s="1"/>
  <c r="B98" s="1"/>
  <c r="B100" s="1"/>
  <c r="B102" s="1"/>
  <c r="B104" s="1"/>
  <c r="B5" i="2" l="1"/>
  <c r="B6"/>
  <c r="B7"/>
  <c r="B8"/>
  <c r="B9"/>
  <c r="B10"/>
  <c r="B11"/>
  <c r="B12"/>
  <c r="B13"/>
  <c r="B14"/>
  <c r="B15"/>
  <c r="B16"/>
  <c r="B17"/>
  <c r="B18"/>
  <c r="B19"/>
  <c r="B4"/>
  <c r="U4"/>
  <c r="P19"/>
  <c r="P18"/>
  <c r="P17"/>
  <c r="P16"/>
  <c r="P15"/>
  <c r="P14"/>
  <c r="P13"/>
  <c r="P12"/>
  <c r="P11"/>
  <c r="P10"/>
  <c r="P9"/>
  <c r="P8"/>
  <c r="P7"/>
  <c r="P6"/>
  <c r="P5"/>
  <c r="P4"/>
  <c r="K19"/>
  <c r="K18"/>
  <c r="K17"/>
  <c r="Y19"/>
  <c r="W6" i="12" s="1"/>
  <c r="Y18" i="2"/>
  <c r="W12" i="12" s="1"/>
  <c r="Y17" i="2"/>
  <c r="W18" i="12" s="1"/>
  <c r="Y16" i="2"/>
  <c r="W20" i="12" s="1"/>
  <c r="Y15" i="2"/>
  <c r="W11" i="12" s="1"/>
  <c r="Y14" i="2"/>
  <c r="W8" i="12" s="1"/>
  <c r="Y13" i="2"/>
  <c r="W7" i="12" s="1"/>
  <c r="Y12" i="2"/>
  <c r="W14" i="12" s="1"/>
  <c r="Y11" i="2"/>
  <c r="W10" i="12" s="1"/>
  <c r="Y10" i="2"/>
  <c r="W13" i="12" s="1"/>
  <c r="Y9" i="2"/>
  <c r="W17" i="12" s="1"/>
  <c r="Y8" i="2"/>
  <c r="W19" i="12" s="1"/>
  <c r="Y7" i="2"/>
  <c r="W21" i="12" s="1"/>
  <c r="Y6" i="2"/>
  <c r="W15" i="12" s="1"/>
  <c r="X19" i="2"/>
  <c r="V6" i="12" s="1"/>
  <c r="X18" i="2"/>
  <c r="V12" i="12" s="1"/>
  <c r="X17" i="2"/>
  <c r="V18" i="12" s="1"/>
  <c r="X16" i="2"/>
  <c r="V20" i="12" s="1"/>
  <c r="X15" i="2"/>
  <c r="V11" i="12" s="1"/>
  <c r="X14" i="2"/>
  <c r="V8" i="12" s="1"/>
  <c r="X13" i="2"/>
  <c r="V7" i="12" s="1"/>
  <c r="X12" i="2"/>
  <c r="V14" i="12" s="1"/>
  <c r="X11" i="2"/>
  <c r="V10" i="12" s="1"/>
  <c r="X10" i="2"/>
  <c r="V13" i="12" s="1"/>
  <c r="X9" i="2"/>
  <c r="V17" i="12" s="1"/>
  <c r="X8" i="2"/>
  <c r="V19" i="12" s="1"/>
  <c r="X7" i="2"/>
  <c r="V21" i="12" s="1"/>
  <c r="X6" i="2"/>
  <c r="V15" i="12" s="1"/>
  <c r="X4" i="2"/>
  <c r="V16" i="12" s="1"/>
  <c r="Y4" i="2"/>
  <c r="W16" i="12" s="1"/>
  <c r="X5" i="2"/>
  <c r="V9" i="12" s="1"/>
  <c r="Y5" i="2"/>
  <c r="W9" i="12" s="1"/>
  <c r="K16" i="2"/>
  <c r="K15"/>
  <c r="K14"/>
  <c r="K13"/>
  <c r="K12"/>
  <c r="K11"/>
  <c r="K10"/>
  <c r="K9"/>
  <c r="K8"/>
  <c r="K7"/>
  <c r="K6"/>
  <c r="F6"/>
  <c r="F7"/>
  <c r="I19" i="7" s="1"/>
  <c r="F8" i="2"/>
  <c r="F9"/>
  <c r="I16" i="7" s="1"/>
  <c r="F10" i="2"/>
  <c r="F11"/>
  <c r="I7" i="7" s="1"/>
  <c r="F12" i="2"/>
  <c r="F13"/>
  <c r="I6" i="7" s="1"/>
  <c r="F14" i="2"/>
  <c r="F15"/>
  <c r="I12" i="7" s="1"/>
  <c r="F16" i="2"/>
  <c r="F17"/>
  <c r="I15" i="7" s="1"/>
  <c r="F18" i="2"/>
  <c r="F19"/>
  <c r="I4" i="7" s="1"/>
  <c r="K5" i="2"/>
  <c r="K4"/>
  <c r="F5"/>
  <c r="I5" i="7" s="1"/>
  <c r="F4" i="2"/>
  <c r="I13" i="7" s="1"/>
  <c r="I17" l="1"/>
  <c r="I14"/>
  <c r="I8"/>
  <c r="I11"/>
  <c r="I9"/>
  <c r="I18"/>
  <c r="I10"/>
  <c r="Y3" i="2"/>
  <c r="X3"/>
  <c r="Z6"/>
  <c r="X15" i="12" s="1"/>
  <c r="Z10" i="2"/>
  <c r="X13" i="12" s="1"/>
  <c r="Z5" i="2"/>
  <c r="X9" i="12" s="1"/>
  <c r="Z4" i="2"/>
  <c r="X16" i="12" s="1"/>
  <c r="Z7" i="2"/>
  <c r="X21" i="12" s="1"/>
  <c r="Z9" i="2"/>
  <c r="X17" i="12" s="1"/>
  <c r="Z11" i="2"/>
  <c r="X10" i="12" s="1"/>
  <c r="Z13" i="2"/>
  <c r="X7" i="12" s="1"/>
  <c r="Z15" i="2"/>
  <c r="X11" i="12" s="1"/>
  <c r="Z17" i="2"/>
  <c r="X18" i="12" s="1"/>
  <c r="Z19" i="2"/>
  <c r="X6" i="12" s="1"/>
  <c r="Z18" i="2"/>
  <c r="X12" i="12" s="1"/>
  <c r="Z16" i="2"/>
  <c r="X20" i="12" s="1"/>
  <c r="Z14" i="2"/>
  <c r="X8" i="12" s="1"/>
  <c r="Z12" i="2"/>
  <c r="X14" i="12" s="1"/>
  <c r="Z8" i="2"/>
  <c r="X19" i="12" s="1"/>
</calcChain>
</file>

<file path=xl/sharedStrings.xml><?xml version="1.0" encoding="utf-8"?>
<sst xmlns="http://schemas.openxmlformats.org/spreadsheetml/2006/main" count="594" uniqueCount="153">
  <si>
    <t>FICHE EQUIPE</t>
  </si>
  <si>
    <t>Nom</t>
  </si>
  <si>
    <t>Prenom</t>
  </si>
  <si>
    <t>1ERE MANCHE</t>
  </si>
  <si>
    <t>2EME MANCHE</t>
  </si>
  <si>
    <t>3EME MANCHE</t>
  </si>
  <si>
    <t>4EME MANCHE</t>
  </si>
  <si>
    <t>Contre équipe N°</t>
  </si>
  <si>
    <t>TOTAUX</t>
  </si>
  <si>
    <t>POUR</t>
  </si>
  <si>
    <t>CONTRE</t>
  </si>
  <si>
    <t>………….</t>
  </si>
  <si>
    <t>………</t>
  </si>
  <si>
    <t>………………………………              ……………………………………...</t>
  </si>
  <si>
    <t>…………………………………………………………………………………………………………………………………………..</t>
  </si>
  <si>
    <t>REMARQUES ou SUGGESTIONS:</t>
  </si>
  <si>
    <t>INFORMATIONS pour prochain concours.
Merci de nous indiquer vos adresses mail ou n° tel :</t>
  </si>
  <si>
    <t>N°</t>
  </si>
  <si>
    <t>NOMS</t>
  </si>
  <si>
    <t>Manche 1</t>
  </si>
  <si>
    <t>ECART</t>
  </si>
  <si>
    <t>Manche 2</t>
  </si>
  <si>
    <t>Manche 3</t>
  </si>
  <si>
    <t>Manche 4</t>
  </si>
  <si>
    <t>er</t>
  </si>
  <si>
    <t>ème</t>
  </si>
  <si>
    <t>CLASSEMENT FINAL</t>
  </si>
  <si>
    <t>SCORE FINAL</t>
  </si>
  <si>
    <t>……………...</t>
  </si>
  <si>
    <t>TRI</t>
  </si>
  <si>
    <t>PARTIE N°1</t>
  </si>
  <si>
    <t>PARTIE N°2</t>
  </si>
  <si>
    <t>PARTIE N°3</t>
  </si>
  <si>
    <t>TABLE</t>
  </si>
  <si>
    <t>PARTIE N°4</t>
  </si>
  <si>
    <t xml:space="preserve">Tirage 4ème partie </t>
  </si>
  <si>
    <t>1er vs 2ème 3ème vs 4ème etc…</t>
  </si>
  <si>
    <t>Equipe 1</t>
  </si>
  <si>
    <t>Equipe 2</t>
  </si>
  <si>
    <t>Equipe 3</t>
  </si>
  <si>
    <t>Equipe 4</t>
  </si>
  <si>
    <t>Equipe 5</t>
  </si>
  <si>
    <t>Equipe 6</t>
  </si>
  <si>
    <t>Equipe 7</t>
  </si>
  <si>
    <t>Equipe 8</t>
  </si>
  <si>
    <t>Equipe 9</t>
  </si>
  <si>
    <t>Equipe 10</t>
  </si>
  <si>
    <t>Equipe 11</t>
  </si>
  <si>
    <t>Equipe 12</t>
  </si>
  <si>
    <t>Equipe 13</t>
  </si>
  <si>
    <t>Equipe 14</t>
  </si>
  <si>
    <t>Equipe 15</t>
  </si>
  <si>
    <t>Equipe 16</t>
  </si>
  <si>
    <t>Bonus</t>
  </si>
  <si>
    <t>Malus</t>
  </si>
  <si>
    <t>Equipe 17</t>
  </si>
  <si>
    <t>Equipe 18</t>
  </si>
  <si>
    <t>Equipe 19</t>
  </si>
  <si>
    <t>Equipe 20</t>
  </si>
  <si>
    <t>Equipe 21</t>
  </si>
  <si>
    <t>Equipe 22</t>
  </si>
  <si>
    <t>Equipe 23</t>
  </si>
  <si>
    <t>Equipe 24</t>
  </si>
  <si>
    <t xml:space="preserve">Equipe 25 </t>
  </si>
  <si>
    <t>Equipe 26</t>
  </si>
  <si>
    <t>Equipe 27</t>
  </si>
  <si>
    <t>Equipe 28</t>
  </si>
  <si>
    <t>Equipe 29</t>
  </si>
  <si>
    <t>Equipe 30</t>
  </si>
  <si>
    <t>Equipe 31</t>
  </si>
  <si>
    <t>Equipe 32</t>
  </si>
  <si>
    <t>Equipe 33</t>
  </si>
  <si>
    <t>Equipe 34</t>
  </si>
  <si>
    <t>Equipe 35</t>
  </si>
  <si>
    <t>Equipe 36</t>
  </si>
  <si>
    <t>Equipe 37</t>
  </si>
  <si>
    <t>Equipe 38</t>
  </si>
  <si>
    <t>Equipe 39</t>
  </si>
  <si>
    <t>Equipe 40</t>
  </si>
  <si>
    <t>Equipe 41</t>
  </si>
  <si>
    <t>Equipe 42</t>
  </si>
  <si>
    <t>Equipe 43</t>
  </si>
  <si>
    <t>Equipe 44</t>
  </si>
  <si>
    <t>Equipe 45</t>
  </si>
  <si>
    <t>Equipe 46</t>
  </si>
  <si>
    <t>Equipe 47</t>
  </si>
  <si>
    <t>Equipe 48</t>
  </si>
  <si>
    <t>Equipe 49</t>
  </si>
  <si>
    <t>Equipe 50</t>
  </si>
  <si>
    <t>Equipe 51</t>
  </si>
  <si>
    <t>Equipe 52</t>
  </si>
  <si>
    <t>Equipe 53</t>
  </si>
  <si>
    <t>Equipe 54</t>
  </si>
  <si>
    <t>Equipe 55</t>
  </si>
  <si>
    <t>Equipe 56</t>
  </si>
  <si>
    <t>Equipe 57</t>
  </si>
  <si>
    <t>Equipe 58</t>
  </si>
  <si>
    <t>Equipe 59</t>
  </si>
  <si>
    <t>Equipe 60</t>
  </si>
  <si>
    <t>Equipe 70</t>
  </si>
  <si>
    <t>Equipe 80</t>
  </si>
  <si>
    <t>Equipe 90</t>
  </si>
  <si>
    <t>Equipe 100</t>
  </si>
  <si>
    <t>Equipe 61</t>
  </si>
  <si>
    <t>Equipe 62</t>
  </si>
  <si>
    <t>Equipe 63</t>
  </si>
  <si>
    <t>Equipe 64</t>
  </si>
  <si>
    <t>Equipe 65</t>
  </si>
  <si>
    <t>Equipe 66</t>
  </si>
  <si>
    <t>Equipe 67</t>
  </si>
  <si>
    <t>Equipe 68</t>
  </si>
  <si>
    <t>Equipe 69</t>
  </si>
  <si>
    <t>Equipe 71</t>
  </si>
  <si>
    <t>Equipe 72</t>
  </si>
  <si>
    <t>Equipe 73</t>
  </si>
  <si>
    <t>Equipe 74</t>
  </si>
  <si>
    <t>Equipe 75</t>
  </si>
  <si>
    <t>Equipe 76</t>
  </si>
  <si>
    <t>Equipe 77</t>
  </si>
  <si>
    <t>Equipe 78</t>
  </si>
  <si>
    <t>Equipe 79</t>
  </si>
  <si>
    <t>Equipe 81</t>
  </si>
  <si>
    <t>Equipe 82</t>
  </si>
  <si>
    <t>Equipe 83</t>
  </si>
  <si>
    <t>Equipe 84</t>
  </si>
  <si>
    <t>Equipe 85</t>
  </si>
  <si>
    <t>Equipe 86</t>
  </si>
  <si>
    <t>Equipe 87</t>
  </si>
  <si>
    <t>Equipe 88</t>
  </si>
  <si>
    <t>Equipe 89</t>
  </si>
  <si>
    <t>Equipe 91</t>
  </si>
  <si>
    <t>Equipe 92</t>
  </si>
  <si>
    <t>Equipe 93</t>
  </si>
  <si>
    <t>Equipe 94</t>
  </si>
  <si>
    <t>Equipe 95</t>
  </si>
  <si>
    <t>Equipe 96</t>
  </si>
  <si>
    <t>Equipe 97</t>
  </si>
  <si>
    <t>Equipe 98</t>
  </si>
  <si>
    <t>Equipe 99</t>
  </si>
  <si>
    <t>Pour SCORE contre</t>
  </si>
  <si>
    <t>pour</t>
  </si>
  <si>
    <t>contre</t>
  </si>
  <si>
    <t>Dif</t>
  </si>
  <si>
    <t>Noms</t>
  </si>
  <si>
    <t xml:space="preserve">SCORES </t>
  </si>
  <si>
    <t>….</t>
  </si>
  <si>
    <t>…………………………………………………………………………………………………………………………</t>
  </si>
  <si>
    <t>TIRAGE ALETOIRE DES 3 PREMIERES PARTIES</t>
  </si>
  <si>
    <t>Ecart</t>
  </si>
  <si>
    <t>bonus</t>
  </si>
  <si>
    <t>malus</t>
  </si>
  <si>
    <t>écart</t>
  </si>
  <si>
    <t>TAK-TIK         Un jeu de stratégie et de chance</t>
  </si>
</sst>
</file>

<file path=xl/styles.xml><?xml version="1.0" encoding="utf-8"?>
<styleSheet xmlns="http://schemas.openxmlformats.org/spreadsheetml/2006/main">
  <fonts count="20">
    <font>
      <sz val="11"/>
      <color theme="1"/>
      <name val="Calibri"/>
      <family val="2"/>
      <scheme val="minor"/>
    </font>
    <font>
      <sz val="10"/>
      <color theme="1"/>
      <name val="Calibri"/>
      <family val="2"/>
      <scheme val="minor"/>
    </font>
    <font>
      <sz val="22"/>
      <color theme="1"/>
      <name val="Calibri"/>
      <family val="2"/>
      <scheme val="minor"/>
    </font>
    <font>
      <sz val="12"/>
      <color theme="1"/>
      <name val="Calibri"/>
      <family val="2"/>
      <scheme val="minor"/>
    </font>
    <font>
      <sz val="16"/>
      <color theme="1"/>
      <name val="Calibri"/>
      <family val="2"/>
      <scheme val="minor"/>
    </font>
    <font>
      <sz val="9"/>
      <color theme="1"/>
      <name val="Calibri"/>
      <family val="2"/>
      <scheme val="minor"/>
    </font>
    <font>
      <sz val="26"/>
      <color theme="1"/>
      <name val="Calibri"/>
      <family val="2"/>
      <scheme val="minor"/>
    </font>
    <font>
      <sz val="10"/>
      <color rgb="FFFFFFFF"/>
      <name val="Calibri"/>
      <family val="2"/>
      <scheme val="minor"/>
    </font>
    <font>
      <sz val="20"/>
      <color theme="1"/>
      <name val="Calibri"/>
      <family val="2"/>
      <scheme val="minor"/>
    </font>
    <font>
      <sz val="10"/>
      <color theme="0"/>
      <name val="Calibri"/>
      <family val="2"/>
      <scheme val="minor"/>
    </font>
    <font>
      <sz val="10"/>
      <name val="Calibri"/>
      <family val="2"/>
      <scheme val="minor"/>
    </font>
    <font>
      <sz val="14"/>
      <color theme="1"/>
      <name val="Calibri"/>
      <family val="2"/>
      <scheme val="minor"/>
    </font>
    <font>
      <sz val="14"/>
      <color theme="0"/>
      <name val="Calibri"/>
      <family val="2"/>
      <scheme val="minor"/>
    </font>
    <font>
      <sz val="14"/>
      <name val="Calibri"/>
      <family val="2"/>
      <scheme val="minor"/>
    </font>
    <font>
      <sz val="14"/>
      <color rgb="FFFFFFFF"/>
      <name val="Calibri"/>
      <family val="2"/>
      <scheme val="minor"/>
    </font>
    <font>
      <sz val="14"/>
      <color theme="0"/>
      <name val="Arial"/>
      <family val="2"/>
    </font>
    <font>
      <sz val="14"/>
      <color rgb="FFFFFFFF"/>
      <name val="Arial"/>
      <family val="2"/>
    </font>
    <font>
      <sz val="14"/>
      <color theme="0" tint="-0.249977111117893"/>
      <name val="Arial"/>
      <family val="2"/>
    </font>
    <font>
      <b/>
      <sz val="20"/>
      <color rgb="FFFF0000"/>
      <name val="Calibri"/>
      <family val="2"/>
      <scheme val="minor"/>
    </font>
    <font>
      <b/>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7">
    <border>
      <left/>
      <right/>
      <top/>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style="thin">
        <color auto="1"/>
      </right>
      <top style="thick">
        <color auto="1"/>
      </top>
      <bottom/>
      <diagonal/>
    </border>
    <border>
      <left style="thin">
        <color auto="1"/>
      </left>
      <right style="thin">
        <color auto="1"/>
      </right>
      <top/>
      <bottom style="thick">
        <color auto="1"/>
      </bottom>
      <diagonal/>
    </border>
    <border>
      <left style="hair">
        <color auto="1"/>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ck">
        <color auto="1"/>
      </left>
      <right/>
      <top/>
      <bottom/>
      <diagonal/>
    </border>
    <border>
      <left style="thin">
        <color auto="1"/>
      </left>
      <right/>
      <top style="thick">
        <color auto="1"/>
      </top>
      <bottom style="thin">
        <color auto="1"/>
      </bottom>
      <diagonal/>
    </border>
    <border>
      <left style="thin">
        <color auto="1"/>
      </left>
      <right/>
      <top style="thin">
        <color auto="1"/>
      </top>
      <bottom style="thick">
        <color auto="1"/>
      </bottom>
      <diagonal/>
    </border>
    <border>
      <left/>
      <right/>
      <top/>
      <bottom style="thin">
        <color auto="1"/>
      </bottom>
      <diagonal/>
    </border>
  </borders>
  <cellStyleXfs count="1">
    <xf numFmtId="0" fontId="0" fillId="0" borderId="0"/>
  </cellStyleXfs>
  <cellXfs count="128">
    <xf numFmtId="0" fontId="0" fillId="0" borderId="0" xfId="0"/>
    <xf numFmtId="0" fontId="1"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horizontal="center" vertical="center"/>
    </xf>
    <xf numFmtId="0" fontId="1" fillId="0" borderId="0" xfId="0" applyFont="1" applyBorder="1" applyAlignment="1">
      <alignment horizontal="center"/>
    </xf>
    <xf numFmtId="0" fontId="1" fillId="0" borderId="2" xfId="0" applyFont="1" applyBorder="1" applyAlignment="1">
      <alignment vertical="center"/>
    </xf>
    <xf numFmtId="0" fontId="1" fillId="0" borderId="0" xfId="0" applyFont="1" applyBorder="1" applyAlignment="1">
      <alignment vertical="center"/>
    </xf>
    <xf numFmtId="0" fontId="0" fillId="2" borderId="4" xfId="0" applyFill="1" applyBorder="1" applyAlignment="1">
      <alignment horizontal="center"/>
    </xf>
    <xf numFmtId="0" fontId="0" fillId="0" borderId="0" xfId="0" applyFill="1"/>
    <xf numFmtId="0" fontId="0" fillId="0" borderId="0" xfId="0" applyFill="1" applyAlignment="1">
      <alignment horizontal="center"/>
    </xf>
    <xf numFmtId="0" fontId="0" fillId="0" borderId="0" xfId="0" applyFill="1" applyAlignment="1">
      <alignment horizontal="center" vertical="center"/>
    </xf>
    <xf numFmtId="0" fontId="0" fillId="0" borderId="4" xfId="0" applyFill="1" applyBorder="1" applyAlignment="1">
      <alignment horizontal="center" vertical="center"/>
    </xf>
    <xf numFmtId="0" fontId="2" fillId="0" borderId="0" xfId="0" applyFont="1" applyFill="1" applyAlignment="1"/>
    <xf numFmtId="0" fontId="0" fillId="0" borderId="0" xfId="0" applyFill="1" applyAlignment="1">
      <alignment vertical="center"/>
    </xf>
    <xf numFmtId="0" fontId="0" fillId="0" borderId="0" xfId="0" applyFill="1" applyBorder="1"/>
    <xf numFmtId="0" fontId="0" fillId="0" borderId="4" xfId="0" applyFill="1" applyBorder="1" applyAlignment="1">
      <alignment vertical="center"/>
    </xf>
    <xf numFmtId="0" fontId="0" fillId="0" borderId="0" xfId="0" applyFill="1" applyAlignment="1">
      <alignment horizontal="center" vertical="center"/>
    </xf>
    <xf numFmtId="0" fontId="1" fillId="0" borderId="0" xfId="0" applyFont="1" applyFill="1"/>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7" fillId="0" borderId="0" xfId="0" applyFont="1" applyFill="1" applyAlignment="1">
      <alignment horizontal="center"/>
    </xf>
    <xf numFmtId="0" fontId="7" fillId="0" borderId="0" xfId="0" applyFont="1" applyFill="1" applyBorder="1" applyAlignment="1">
      <alignment horizontal="center"/>
    </xf>
    <xf numFmtId="0" fontId="1" fillId="0" borderId="0" xfId="0" applyFont="1" applyFill="1" applyBorder="1" applyAlignment="1">
      <alignment horizontal="center"/>
    </xf>
    <xf numFmtId="0" fontId="1" fillId="0" borderId="0" xfId="0" applyFont="1" applyFill="1" applyAlignment="1">
      <alignment horizontal="center"/>
    </xf>
    <xf numFmtId="0" fontId="1" fillId="0" borderId="0" xfId="0" applyFont="1" applyFill="1" applyBorder="1"/>
    <xf numFmtId="0" fontId="1" fillId="0" borderId="0" xfId="0" applyFont="1" applyFill="1" applyAlignment="1">
      <alignment horizontal="center"/>
    </xf>
    <xf numFmtId="0" fontId="2" fillId="0" borderId="1" xfId="0" applyFont="1" applyBorder="1" applyAlignment="1">
      <alignment horizontal="center" vertical="center"/>
    </xf>
    <xf numFmtId="0" fontId="1" fillId="0" borderId="0" xfId="0" applyFont="1" applyFill="1" applyAlignment="1">
      <alignment horizontal="center"/>
    </xf>
    <xf numFmtId="0" fontId="9" fillId="0" borderId="0" xfId="0" applyFont="1" applyFill="1" applyBorder="1" applyAlignment="1">
      <alignment horizontal="center" vertical="center"/>
    </xf>
    <xf numFmtId="0" fontId="9" fillId="0" borderId="0" xfId="0" applyFont="1" applyFill="1" applyBorder="1" applyAlignment="1">
      <alignment horizontal="center"/>
    </xf>
    <xf numFmtId="0" fontId="10" fillId="0" borderId="0" xfId="0" applyFont="1" applyFill="1" applyBorder="1" applyAlignment="1">
      <alignment horizontal="center" vertical="center"/>
    </xf>
    <xf numFmtId="0" fontId="10" fillId="0" borderId="0" xfId="0" applyFont="1" applyFill="1" applyBorder="1" applyAlignment="1">
      <alignment horizontal="center"/>
    </xf>
    <xf numFmtId="1" fontId="9" fillId="0" borderId="0" xfId="0" applyNumberFormat="1" applyFont="1" applyFill="1" applyBorder="1" applyAlignment="1">
      <alignment horizontal="center" vertical="center"/>
    </xf>
    <xf numFmtId="1" fontId="9" fillId="0" borderId="0" xfId="0" applyNumberFormat="1" applyFont="1" applyFill="1" applyBorder="1" applyAlignment="1">
      <alignment horizontal="center"/>
    </xf>
    <xf numFmtId="0" fontId="0" fillId="2" borderId="4" xfId="0" applyFill="1" applyBorder="1" applyAlignment="1">
      <alignment horizontal="center" vertical="center"/>
    </xf>
    <xf numFmtId="0" fontId="0" fillId="3" borderId="0" xfId="0" applyFill="1" applyAlignment="1">
      <alignment horizontal="center" vertical="center"/>
    </xf>
    <xf numFmtId="0" fontId="0" fillId="3" borderId="4" xfId="0" applyFill="1" applyBorder="1" applyAlignment="1">
      <alignment horizontal="center" vertical="center"/>
    </xf>
    <xf numFmtId="0" fontId="0" fillId="3" borderId="0" xfId="0" applyFill="1" applyAlignment="1">
      <alignment vertical="center"/>
    </xf>
    <xf numFmtId="0" fontId="0" fillId="3" borderId="4" xfId="0" applyFill="1" applyBorder="1" applyAlignment="1">
      <alignment vertical="center"/>
    </xf>
    <xf numFmtId="1" fontId="12" fillId="0" borderId="0" xfId="0" applyNumberFormat="1" applyFont="1" applyFill="1" applyBorder="1" applyAlignment="1">
      <alignment horizontal="center"/>
    </xf>
    <xf numFmtId="0" fontId="13" fillId="0" borderId="0" xfId="0" applyFont="1" applyFill="1" applyBorder="1" applyAlignment="1">
      <alignment horizontal="center"/>
    </xf>
    <xf numFmtId="0" fontId="12" fillId="0" borderId="0" xfId="0" applyFont="1" applyFill="1" applyBorder="1" applyAlignment="1">
      <alignment horizontal="center"/>
    </xf>
    <xf numFmtId="0" fontId="14" fillId="0" borderId="0" xfId="0" applyFont="1" applyFill="1" applyBorder="1" applyAlignment="1">
      <alignment horizontal="center"/>
    </xf>
    <xf numFmtId="0" fontId="11" fillId="0" borderId="0" xfId="0" applyFont="1" applyFill="1" applyBorder="1"/>
    <xf numFmtId="0" fontId="11" fillId="0" borderId="0" xfId="0" applyFont="1" applyFill="1" applyAlignment="1">
      <alignment horizontal="center"/>
    </xf>
    <xf numFmtId="0" fontId="11" fillId="0" borderId="0" xfId="0" applyFont="1" applyFill="1"/>
    <xf numFmtId="0" fontId="13" fillId="3" borderId="0" xfId="0" applyFont="1" applyFill="1" applyBorder="1" applyAlignment="1">
      <alignment horizontal="center"/>
    </xf>
    <xf numFmtId="0" fontId="12" fillId="3" borderId="0" xfId="0" applyFont="1" applyFill="1" applyBorder="1" applyAlignment="1">
      <alignment horizontal="center"/>
    </xf>
    <xf numFmtId="0" fontId="11" fillId="0" borderId="24" xfId="0" applyFont="1" applyFill="1" applyBorder="1" applyAlignment="1">
      <alignment horizontal="center"/>
    </xf>
    <xf numFmtId="0" fontId="15" fillId="0" borderId="23" xfId="0" applyFont="1" applyFill="1" applyBorder="1"/>
    <xf numFmtId="0" fontId="13" fillId="3" borderId="0" xfId="0" applyFont="1" applyFill="1"/>
    <xf numFmtId="0" fontId="11" fillId="0" borderId="10" xfId="0" applyFont="1" applyFill="1" applyBorder="1" applyAlignment="1">
      <alignment horizontal="center"/>
    </xf>
    <xf numFmtId="0" fontId="11" fillId="0" borderId="0" xfId="0" applyFont="1" applyFill="1" applyBorder="1" applyAlignment="1">
      <alignment horizontal="center"/>
    </xf>
    <xf numFmtId="0" fontId="15" fillId="0" borderId="23" xfId="0" applyFont="1" applyFill="1" applyBorder="1" applyAlignment="1">
      <alignment horizontal="center"/>
    </xf>
    <xf numFmtId="0" fontId="15" fillId="0" borderId="0" xfId="0" applyFont="1" applyFill="1" applyBorder="1"/>
    <xf numFmtId="0" fontId="11" fillId="0" borderId="11" xfId="0" applyFont="1" applyFill="1" applyBorder="1" applyAlignment="1">
      <alignment horizontal="center"/>
    </xf>
    <xf numFmtId="0" fontId="11" fillId="0" borderId="25" xfId="0" applyFont="1" applyFill="1" applyBorder="1" applyAlignment="1">
      <alignment horizontal="center"/>
    </xf>
    <xf numFmtId="0" fontId="11" fillId="0" borderId="13" xfId="0" applyFont="1" applyFill="1" applyBorder="1" applyAlignment="1">
      <alignment horizontal="center"/>
    </xf>
    <xf numFmtId="0" fontId="11" fillId="0" borderId="14" xfId="0" applyFont="1" applyFill="1" applyBorder="1" applyAlignment="1">
      <alignment horizontal="center"/>
    </xf>
    <xf numFmtId="0" fontId="11" fillId="0" borderId="1" xfId="0" applyFont="1" applyFill="1" applyBorder="1" applyAlignment="1">
      <alignment horizontal="center"/>
    </xf>
    <xf numFmtId="0" fontId="11" fillId="0" borderId="1" xfId="0" applyFont="1" applyFill="1" applyBorder="1"/>
    <xf numFmtId="0" fontId="16" fillId="0" borderId="0" xfId="0" applyFont="1" applyFill="1" applyBorder="1"/>
    <xf numFmtId="0" fontId="4" fillId="0" borderId="6" xfId="0" applyFont="1" applyFill="1" applyBorder="1" applyAlignment="1">
      <alignment horizontal="center"/>
    </xf>
    <xf numFmtId="0" fontId="4" fillId="0" borderId="8" xfId="0" applyFont="1" applyFill="1" applyBorder="1" applyAlignment="1">
      <alignment horizontal="center"/>
    </xf>
    <xf numFmtId="0" fontId="4" fillId="0" borderId="0" xfId="0" applyFont="1" applyFill="1" applyBorder="1" applyAlignment="1">
      <alignment horizontal="center"/>
    </xf>
    <xf numFmtId="0" fontId="4" fillId="0" borderId="0" xfId="0" applyFont="1" applyFill="1" applyAlignment="1"/>
    <xf numFmtId="0" fontId="4" fillId="0" borderId="0" xfId="0" applyFont="1" applyFill="1"/>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4" xfId="0" applyFont="1" applyFill="1" applyBorder="1" applyAlignment="1">
      <alignment horizontal="center"/>
    </xf>
    <xf numFmtId="0" fontId="4" fillId="0" borderId="4" xfId="0" applyFont="1" applyFill="1" applyBorder="1" applyAlignment="1">
      <alignment vertical="center"/>
    </xf>
    <xf numFmtId="0" fontId="4" fillId="0" borderId="0" xfId="0" applyFont="1" applyFill="1" applyAlignment="1">
      <alignment horizontal="center" vertical="center"/>
    </xf>
    <xf numFmtId="0" fontId="4" fillId="0" borderId="0" xfId="0" applyFont="1" applyFill="1" applyAlignment="1">
      <alignment vertical="center"/>
    </xf>
    <xf numFmtId="0" fontId="4" fillId="0" borderId="4" xfId="0" applyFont="1" applyFill="1" applyBorder="1"/>
    <xf numFmtId="0" fontId="4" fillId="0" borderId="2" xfId="0" applyFont="1" applyFill="1" applyBorder="1"/>
    <xf numFmtId="0" fontId="4" fillId="0" borderId="4" xfId="0" applyFont="1" applyFill="1" applyBorder="1" applyAlignment="1"/>
    <xf numFmtId="0" fontId="4" fillId="0" borderId="0" xfId="0" applyFont="1" applyFill="1" applyBorder="1"/>
    <xf numFmtId="0" fontId="1" fillId="0" borderId="0" xfId="0" applyFont="1" applyBorder="1" applyAlignment="1">
      <alignment vertical="top"/>
    </xf>
    <xf numFmtId="0" fontId="11" fillId="0" borderId="0" xfId="0" applyFont="1" applyFill="1" applyAlignment="1">
      <alignment horizontal="center"/>
    </xf>
    <xf numFmtId="0" fontId="17" fillId="0" borderId="23" xfId="0" applyFont="1" applyFill="1" applyBorder="1"/>
    <xf numFmtId="0" fontId="11" fillId="2" borderId="11" xfId="0" applyFont="1" applyFill="1" applyBorder="1" applyAlignment="1">
      <alignment horizontal="center"/>
    </xf>
    <xf numFmtId="0" fontId="11" fillId="2" borderId="14" xfId="0" applyFont="1" applyFill="1" applyBorder="1" applyAlignment="1">
      <alignment horizontal="center"/>
    </xf>
    <xf numFmtId="0" fontId="11" fillId="2" borderId="10" xfId="0" applyFont="1" applyFill="1" applyBorder="1" applyAlignment="1">
      <alignment horizontal="center"/>
    </xf>
    <xf numFmtId="0" fontId="11" fillId="2" borderId="13" xfId="0" applyFont="1" applyFill="1" applyBorder="1" applyAlignment="1">
      <alignment horizontal="center"/>
    </xf>
    <xf numFmtId="0" fontId="11" fillId="2" borderId="24" xfId="0" applyFont="1" applyFill="1" applyBorder="1" applyAlignment="1">
      <alignment horizontal="center"/>
    </xf>
    <xf numFmtId="0" fontId="11" fillId="2" borderId="25" xfId="0" applyFont="1" applyFill="1" applyBorder="1" applyAlignment="1">
      <alignment horizontal="center"/>
    </xf>
    <xf numFmtId="0" fontId="4" fillId="2" borderId="4" xfId="0" applyFont="1" applyFill="1" applyBorder="1" applyAlignment="1">
      <alignment horizontal="center"/>
    </xf>
    <xf numFmtId="0" fontId="11" fillId="2" borderId="0" xfId="0" applyFont="1" applyFill="1" applyAlignment="1">
      <alignment horizontal="center"/>
    </xf>
    <xf numFmtId="0" fontId="18" fillId="2" borderId="0" xfId="0" applyFont="1" applyFill="1" applyAlignment="1">
      <alignment horizontal="center" vertical="center" wrapText="1"/>
    </xf>
    <xf numFmtId="0" fontId="19" fillId="2" borderId="0" xfId="0" applyFont="1" applyFill="1" applyAlignment="1">
      <alignment horizontal="center" vertical="center" wrapText="1"/>
    </xf>
    <xf numFmtId="0" fontId="11" fillId="0" borderId="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1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0" xfId="0" applyFont="1" applyFill="1" applyAlignment="1">
      <alignment horizontal="center"/>
    </xf>
    <xf numFmtId="0" fontId="8" fillId="0" borderId="0" xfId="0" applyFont="1" applyFill="1" applyAlignment="1">
      <alignment horizontal="center"/>
    </xf>
    <xf numFmtId="0" fontId="8" fillId="0" borderId="0" xfId="0" applyFont="1" applyFill="1" applyAlignment="1">
      <alignment horizontal="center" vertical="center"/>
    </xf>
    <xf numFmtId="0" fontId="0" fillId="3" borderId="0" xfId="0" applyFill="1" applyAlignment="1">
      <alignment horizontal="center" vertical="center" textRotation="90"/>
    </xf>
    <xf numFmtId="0" fontId="0" fillId="3" borderId="26" xfId="0" applyFill="1" applyBorder="1" applyAlignment="1">
      <alignment horizontal="center" vertical="center" textRotation="90"/>
    </xf>
    <xf numFmtId="0" fontId="0" fillId="3" borderId="0" xfId="0" applyFill="1" applyAlignment="1">
      <alignment horizontal="center" vertical="center"/>
    </xf>
    <xf numFmtId="0" fontId="2" fillId="0" borderId="5"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4" fillId="0" borderId="0" xfId="0" applyFont="1" applyBorder="1" applyAlignment="1">
      <alignment horizontal="center" vertical="top"/>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4" fillId="0" borderId="0" xfId="0" applyFont="1" applyBorder="1" applyAlignment="1">
      <alignment horizontal="center" vertical="center"/>
    </xf>
    <xf numFmtId="0" fontId="1" fillId="0" borderId="21" xfId="0" applyFont="1" applyBorder="1" applyAlignment="1">
      <alignment horizontal="center"/>
    </xf>
    <xf numFmtId="0" fontId="1" fillId="0" borderId="22" xfId="0" applyFont="1" applyBorder="1" applyAlignment="1">
      <alignment horizontal="center"/>
    </xf>
    <xf numFmtId="0" fontId="4" fillId="0" borderId="0"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xf>
    <xf numFmtId="0" fontId="1" fillId="0" borderId="0" xfId="0" applyFont="1" applyBorder="1" applyAlignment="1">
      <alignment horizontal="center"/>
    </xf>
    <xf numFmtId="0" fontId="1" fillId="0" borderId="3" xfId="0" applyFont="1" applyBorder="1" applyAlignment="1">
      <alignment horizontal="center"/>
    </xf>
    <xf numFmtId="0" fontId="1" fillId="0" borderId="1" xfId="0" applyFont="1" applyBorder="1" applyAlignment="1">
      <alignment horizontal="center"/>
    </xf>
    <xf numFmtId="0" fontId="1" fillId="0" borderId="17"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20" xfId="0" applyFont="1" applyBorder="1" applyAlignment="1">
      <alignment horizontal="center"/>
    </xf>
    <xf numFmtId="0" fontId="5"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0" xfId="0" applyFont="1" applyBorder="1" applyAlignment="1">
      <alignment horizontal="right" vertical="center"/>
    </xf>
    <xf numFmtId="0" fontId="6" fillId="0" borderId="0" xfId="0" applyFont="1" applyBorder="1" applyAlignment="1">
      <alignment horizontal="center" vertical="center"/>
    </xf>
    <xf numFmtId="0" fontId="3" fillId="0" borderId="0" xfId="0" applyFont="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FFFF"/>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36194</xdr:colOff>
      <xdr:row>1</xdr:row>
      <xdr:rowOff>9525</xdr:rowOff>
    </xdr:from>
    <xdr:to>
      <xdr:col>11</xdr:col>
      <xdr:colOff>594360</xdr:colOff>
      <xdr:row>31</xdr:row>
      <xdr:rowOff>175260</xdr:rowOff>
    </xdr:to>
    <xdr:sp macro="" textlink="">
      <xdr:nvSpPr>
        <xdr:cNvPr id="2" name="Text Box 2"/>
        <xdr:cNvSpPr txBox="1">
          <a:spLocks noChangeArrowheads="1"/>
        </xdr:cNvSpPr>
      </xdr:nvSpPr>
      <xdr:spPr bwMode="auto">
        <a:xfrm>
          <a:off x="36194" y="192405"/>
          <a:ext cx="9275446" cy="5652135"/>
        </a:xfrm>
        <a:prstGeom prst="rect">
          <a:avLst/>
        </a:prstGeom>
        <a:solidFill>
          <a:srgbClr val="99CCFF"/>
        </a:solidFill>
        <a:ln w="19050">
          <a:solidFill>
            <a:srgbClr val="FF0000"/>
          </a:solidFill>
          <a:miter lim="800000"/>
          <a:headEnd/>
          <a:tailEnd/>
        </a:ln>
      </xdr:spPr>
      <xdr:txBody>
        <a:bodyPr vertOverflow="clip" wrap="square" lIns="27432" tIns="36576" rIns="0" bIns="0" anchor="t" upright="1"/>
        <a:lstStyle/>
        <a:p>
          <a:pPr algn="ctr" rtl="0">
            <a:defRPr sz="1000"/>
          </a:pPr>
          <a:r>
            <a:rPr lang="fr-FR" sz="1600" b="1" i="0" u="none" strike="noStrike" baseline="0">
              <a:solidFill>
                <a:srgbClr val="000000"/>
              </a:solidFill>
              <a:latin typeface="Comic Sans MS"/>
            </a:rPr>
            <a:t>QUELQUES INDICATIONS SUR </a:t>
          </a:r>
          <a:r>
            <a:rPr lang="fr-FR" sz="1600" b="1" i="0" u="none" strike="noStrike" baseline="0">
              <a:solidFill>
                <a:srgbClr val="000000"/>
              </a:solidFill>
              <a:latin typeface="Comic Sans MS"/>
              <a:ea typeface="+mn-ea"/>
              <a:cs typeface="+mn-cs"/>
            </a:rPr>
            <a:t>DEROULEMENT</a:t>
          </a:r>
          <a:r>
            <a:rPr lang="fr-FR" sz="1600" b="1" i="0" u="none" strike="noStrike" baseline="0">
              <a:solidFill>
                <a:srgbClr val="000000"/>
              </a:solidFill>
              <a:latin typeface="Comic Sans MS"/>
            </a:rPr>
            <a:t> DU PROGRAMME,</a:t>
          </a:r>
          <a:endParaRPr lang="fr-FR" sz="1600" b="1" i="0" u="none" strike="noStrike" baseline="0">
            <a:solidFill>
              <a:srgbClr val="000000"/>
            </a:solidFill>
            <a:latin typeface="Arial"/>
            <a:cs typeface="Arial"/>
          </a:endParaRPr>
        </a:p>
        <a:p>
          <a:pPr algn="l" rtl="0">
            <a:defRPr sz="1000"/>
          </a:pPr>
          <a:endParaRPr lang="fr-FR" sz="1000" b="1"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  	</a:t>
          </a:r>
          <a:r>
            <a:rPr lang="fr-FR" sz="1600" b="1" i="0" u="none" strike="noStrike" baseline="0">
              <a:solidFill>
                <a:srgbClr val="000000"/>
              </a:solidFill>
              <a:latin typeface="Comic Sans MS"/>
              <a:ea typeface="+mn-ea"/>
              <a:cs typeface="+mn-cs"/>
            </a:rPr>
            <a:t>Ce qu'il faut savoir, </a:t>
          </a:r>
          <a:r>
            <a:rPr lang="fr-FR" sz="1000" b="1" i="0" baseline="0">
              <a:latin typeface="+mn-lt"/>
              <a:ea typeface="+mn-ea"/>
              <a:cs typeface="+mn-cs"/>
            </a:rPr>
            <a:t>							</a:t>
          </a:r>
          <a:r>
            <a:rPr lang="fr-FR" sz="1000" b="1" i="0" u="none" strike="noStrike" baseline="0">
              <a:solidFill>
                <a:srgbClr val="000000"/>
              </a:solidFill>
              <a:latin typeface="Comic Sans MS"/>
              <a:ea typeface="+mn-ea"/>
              <a:cs typeface="+mn-cs"/>
            </a:rPr>
            <a:t>1/ L'équipe gagnante a toujours 20 pts et l'équipe perdante entre 19 et 0, sachant que la plupart des parties</a:t>
          </a:r>
          <a:r>
            <a:rPr lang="fr-FR" sz="1000" b="1" i="0" baseline="0">
              <a:latin typeface="+mn-lt"/>
              <a:ea typeface="+mn-ea"/>
              <a:cs typeface="+mn-cs"/>
            </a:rPr>
            <a:t> (50% environ) </a:t>
          </a:r>
          <a:r>
            <a:rPr lang="fr-FR" sz="1000" b="1" i="0" u="none" strike="noStrike" baseline="0">
              <a:solidFill>
                <a:srgbClr val="000000"/>
              </a:solidFill>
              <a:latin typeface="Comic Sans MS"/>
              <a:ea typeface="+mn-ea"/>
              <a:cs typeface="+mn-cs"/>
            </a:rPr>
            <a:t>se terminent à 20-19 ou 20-18 ou 20-17 et 20-16. Donc 2 cellules pour rentrer les résultats, une 3ème pour l'écart (ex: 20-18</a:t>
          </a:r>
          <a:r>
            <a:rPr lang="fr-FR" sz="1400" b="1" i="0" u="none" strike="noStrike" baseline="0">
              <a:solidFill>
                <a:srgbClr val="000000"/>
              </a:solidFill>
              <a:latin typeface="Comic Sans MS"/>
              <a:ea typeface="+mn-ea"/>
              <a:cs typeface="+mn-cs"/>
            </a:rPr>
            <a:t>=(2)</a:t>
          </a:r>
          <a:r>
            <a:rPr lang="fr-FR" sz="1000" b="1" i="0" u="none" strike="noStrike" baseline="0">
              <a:solidFill>
                <a:srgbClr val="000000"/>
              </a:solidFill>
              <a:latin typeface="Comic Sans MS"/>
              <a:ea typeface="+mn-ea"/>
              <a:cs typeface="+mn-cs"/>
            </a:rPr>
            <a:t>) et une 4ème pour le bonus malus sur les pions non rentrés et pour départager les ex æquos.</a:t>
          </a:r>
          <a:r>
            <a:rPr lang="fr-FR" sz="1000" b="1" i="0" u="none" strike="noStrike" baseline="0">
              <a:solidFill>
                <a:srgbClr val="000000"/>
              </a:solidFill>
              <a:latin typeface="Arial"/>
              <a:cs typeface="Arial"/>
            </a:rPr>
            <a:t>															</a:t>
          </a:r>
          <a:r>
            <a:rPr lang="fr-FR" sz="1000" b="1" i="0" u="none" strike="noStrike" baseline="0">
              <a:solidFill>
                <a:srgbClr val="000000"/>
              </a:solidFill>
              <a:latin typeface="Comic Sans MS"/>
            </a:rPr>
            <a:t>Le programme que j'ai construit permet de gérer un concours de TAC TIK comportant un maximum de 100 équipes de 2 joueurs, </a:t>
          </a:r>
          <a:r>
            <a:rPr lang="fr-FR" sz="1000" b="1" i="1" u="none" strike="noStrike" baseline="0">
              <a:solidFill>
                <a:srgbClr val="000000"/>
              </a:solidFill>
              <a:latin typeface="Comic Sans MS"/>
            </a:rPr>
            <a:t>(voir plus par la </a:t>
          </a:r>
          <a:r>
            <a:rPr lang="fr-FR" sz="1000" b="1" i="1" u="none" strike="noStrike" baseline="0">
              <a:solidFill>
                <a:srgbClr val="000000"/>
              </a:solidFill>
              <a:latin typeface="Comic Sans MS"/>
              <a:ea typeface="+mn-ea"/>
              <a:cs typeface="+mn-cs"/>
            </a:rPr>
            <a:t>suite). </a:t>
          </a:r>
          <a:r>
            <a:rPr lang="fr-FR" sz="1000" b="1" i="0" u="none" strike="noStrike" baseline="0">
              <a:solidFill>
                <a:srgbClr val="000000"/>
              </a:solidFill>
              <a:latin typeface="Comic Sans MS"/>
              <a:ea typeface="+mn-ea"/>
              <a:cs typeface="+mn-cs"/>
            </a:rPr>
            <a:t>C'est une simulation sur 16 équipes simplement que je vous présente.</a:t>
          </a:r>
          <a:r>
            <a:rPr lang="fr-FR" sz="1000" b="1" i="1" u="none" strike="noStrike" baseline="0">
              <a:solidFill>
                <a:srgbClr val="000000"/>
              </a:solidFill>
              <a:latin typeface="Comic Sans MS"/>
            </a:rPr>
            <a:t>					</a:t>
          </a:r>
          <a:r>
            <a:rPr lang="fr-FR" sz="1000" b="1" i="0" u="none" strike="noStrike" baseline="0">
              <a:solidFill>
                <a:srgbClr val="000000"/>
              </a:solidFill>
              <a:latin typeface="Comic Sans MS"/>
            </a:rPr>
            <a:t>Chaque équipe jouera quatre parties.</a:t>
          </a:r>
        </a:p>
        <a:p>
          <a:pPr fontAlgn="t"/>
          <a:r>
            <a:rPr lang="fr-FR" sz="1000" b="1" i="0" u="none" strike="noStrike" baseline="0">
              <a:solidFill>
                <a:srgbClr val="000000"/>
              </a:solidFill>
              <a:latin typeface="Comic Sans MS"/>
            </a:rPr>
            <a:t> 	</a:t>
          </a:r>
          <a:r>
            <a:rPr lang="fr-FR" sz="1000" b="1" i="0" u="none" strike="noStrike" baseline="0">
              <a:solidFill>
                <a:srgbClr val="000000"/>
              </a:solidFill>
              <a:latin typeface="Comic Sans MS"/>
              <a:ea typeface="+mn-ea"/>
              <a:cs typeface="+mn-cs"/>
            </a:rPr>
            <a:t>Un tirage au sort </a:t>
          </a:r>
          <a:r>
            <a:rPr lang="fr-FR" sz="1000" b="1" i="0" u="none" strike="noStrike" baseline="0">
              <a:solidFill>
                <a:srgbClr val="000000"/>
              </a:solidFill>
              <a:latin typeface="Comic Sans MS"/>
            </a:rPr>
            <a:t>pour les 3 premières parties avec désignation des tables, Pour la 4ème partie le programme fait se rencontrer les équipes dans l'ordre du classement, 1 vs 2 - 3 vs 4 etc....							C'est un programme qui fonctionne bien mais voila il est fabriqué en méthode basic, je ne sait pas faire avec les macros et autres.. 	Je vous propose de l'essayer en suivant le déroulement qui suit et pourquoi me conseiller pour amélioration!																</a:t>
          </a:r>
          <a:r>
            <a:rPr lang="fr-FR" sz="1600" b="1" i="0" u="none" strike="noStrike" baseline="0">
              <a:solidFill>
                <a:srgbClr val="000000"/>
              </a:solidFill>
              <a:latin typeface="Comic Sans MS"/>
              <a:ea typeface="+mn-ea"/>
              <a:cs typeface="+mn-cs"/>
            </a:rPr>
            <a:t>DEROULEMENT						</a:t>
          </a:r>
          <a:r>
            <a:rPr lang="fr-FR" sz="1000" b="1" i="0" u="none" strike="noStrike" baseline="0">
              <a:solidFill>
                <a:srgbClr val="000000"/>
              </a:solidFill>
              <a:latin typeface="Comic Sans MS"/>
              <a:ea typeface="+mn-ea"/>
              <a:cs typeface="+mn-cs"/>
            </a:rPr>
            <a:t>A l'ouverture du programme, il faut inscrire les équipes dans la feuille </a:t>
          </a:r>
          <a:r>
            <a:rPr lang="fr-FR" sz="1200" b="1" i="0" u="none" strike="noStrike" baseline="0">
              <a:solidFill>
                <a:srgbClr val="FF0000"/>
              </a:solidFill>
              <a:latin typeface="Comic Sans MS"/>
              <a:ea typeface="+mn-ea"/>
              <a:cs typeface="+mn-cs"/>
            </a:rPr>
            <a:t>Base de Donnée </a:t>
          </a:r>
          <a:r>
            <a:rPr lang="fr-FR" sz="1000" b="1" i="0" u="none" strike="noStrike" baseline="0">
              <a:solidFill>
                <a:srgbClr val="000000"/>
              </a:solidFill>
              <a:latin typeface="Comic Sans MS"/>
              <a:ea typeface="+mn-ea"/>
              <a:cs typeface="+mn-cs"/>
            </a:rPr>
            <a:t>(il en faudra bien sûr un nombre pair).		Quand toutes les équipes sont inscrites :							1/ </a:t>
          </a:r>
          <a:r>
            <a:rPr lang="fr-FR" sz="1200" b="1" i="0" u="none" strike="noStrike" baseline="0">
              <a:solidFill>
                <a:srgbClr val="FF0000"/>
              </a:solidFill>
              <a:latin typeface="Comic Sans MS"/>
              <a:ea typeface="+mn-ea"/>
              <a:cs typeface="+mn-cs"/>
            </a:rPr>
            <a:t>Tirage</a:t>
          </a:r>
          <a:r>
            <a:rPr lang="fr-FR" sz="1200" b="1" i="0" u="none" strike="noStrike" baseline="0">
              <a:solidFill>
                <a:srgbClr val="000000"/>
              </a:solidFill>
              <a:latin typeface="Comic Sans MS"/>
              <a:ea typeface="+mn-ea"/>
              <a:cs typeface="+mn-cs"/>
            </a:rPr>
            <a:t> </a:t>
          </a:r>
          <a:r>
            <a:rPr lang="fr-FR" sz="1200" b="1" i="0" u="none" strike="noStrike" baseline="0">
              <a:solidFill>
                <a:srgbClr val="FF0000"/>
              </a:solidFill>
              <a:latin typeface="Comic Sans MS"/>
              <a:ea typeface="+mn-ea"/>
              <a:cs typeface="+mn-cs"/>
            </a:rPr>
            <a:t>au sort </a:t>
          </a:r>
          <a:r>
            <a:rPr lang="fr-FR" sz="1000" b="1" i="0" u="none" strike="noStrike" baseline="0">
              <a:solidFill>
                <a:srgbClr val="000000"/>
              </a:solidFill>
              <a:latin typeface="Comic Sans MS"/>
              <a:ea typeface="+mn-ea"/>
              <a:cs typeface="+mn-cs"/>
            </a:rPr>
            <a:t>des 3 premières parties en utilisant la méthode , Données et trier (colonnes C D, H I  puis M N)		2/</a:t>
          </a:r>
          <a:r>
            <a:rPr lang="fr-FR" sz="1000" b="1" i="0" u="none" strike="noStrike" baseline="0">
              <a:solidFill>
                <a:srgbClr val="FF0000"/>
              </a:solidFill>
              <a:latin typeface="Comic Sans MS"/>
              <a:ea typeface="+mn-ea"/>
              <a:cs typeface="+mn-cs"/>
            </a:rPr>
            <a:t> </a:t>
          </a:r>
          <a:r>
            <a:rPr lang="fr-FR" sz="1200" b="1" i="0" u="none" strike="noStrike" baseline="0">
              <a:solidFill>
                <a:srgbClr val="FF0000"/>
              </a:solidFill>
              <a:latin typeface="Comic Sans MS"/>
              <a:ea typeface="+mn-ea"/>
              <a:cs typeface="+mn-cs"/>
            </a:rPr>
            <a:t>Résultats</a:t>
          </a:r>
          <a:r>
            <a:rPr lang="fr-FR" sz="1000" b="1" i="0" u="none" strike="noStrike" baseline="0">
              <a:solidFill>
                <a:srgbClr val="FF0000"/>
              </a:solidFill>
              <a:latin typeface="Comic Sans MS"/>
              <a:ea typeface="+mn-ea"/>
              <a:cs typeface="+mn-cs"/>
            </a:rPr>
            <a:t> </a:t>
          </a:r>
          <a:r>
            <a:rPr lang="fr-FR" sz="1000" b="1" i="0" u="none" strike="noStrike" baseline="0">
              <a:solidFill>
                <a:srgbClr val="000000"/>
              </a:solidFill>
              <a:latin typeface="Comic Sans MS"/>
              <a:ea typeface="+mn-ea"/>
              <a:cs typeface="+mn-cs"/>
            </a:rPr>
            <a:t>à saisir les scores directement dans la feuille dans les cellules corespondantes.			3/ Les 3 parties terminées et saisies, Tirage de la 4ème partie avec Données et trier (colonnes V score pour)  (puis X ecart).   </a:t>
          </a:r>
        </a:p>
        <a:p>
          <a:pPr algn="l" rtl="0">
            <a:defRPr sz="1000"/>
          </a:pPr>
          <a:r>
            <a:rPr lang="fr-FR" sz="1000" b="1" i="0" u="none" strike="noStrike" baseline="0">
              <a:solidFill>
                <a:srgbClr val="000000"/>
              </a:solidFill>
              <a:latin typeface="Comic Sans MS"/>
              <a:ea typeface="+mn-ea"/>
              <a:cs typeface="+mn-cs"/>
            </a:rPr>
            <a:t>    	4/ La 4ème partie terminée, Données et trier (colonnes G puis I puis J)  pour le  classement  final du concours.			5/ Classement	toujours avec Données et trier  </a:t>
          </a:r>
          <a:r>
            <a:rPr lang="fr-FR" sz="1000" b="1" i="0" baseline="0">
              <a:latin typeface="+mn-lt"/>
              <a:ea typeface="+mn-ea"/>
              <a:cs typeface="+mn-cs"/>
            </a:rPr>
            <a:t>										</a:t>
          </a:r>
          <a:r>
            <a:rPr lang="fr-FR" sz="1600" b="1" i="0" u="none" strike="noStrike" baseline="0">
              <a:solidFill>
                <a:srgbClr val="000000"/>
              </a:solidFill>
              <a:latin typeface="Comic Sans MS"/>
              <a:ea typeface="+mn-ea"/>
              <a:cs typeface="+mn-cs"/>
            </a:rPr>
            <a:t>MES SOUHAITS						</a:t>
          </a:r>
          <a:r>
            <a:rPr lang="fr-FR" sz="1000" b="1" i="0" u="none" strike="noStrike" baseline="0">
              <a:solidFill>
                <a:srgbClr val="000000"/>
              </a:solidFill>
              <a:latin typeface="Comic Sans MS"/>
              <a:ea typeface="+mn-ea"/>
              <a:cs typeface="+mn-cs"/>
            </a:rPr>
            <a:t>1/ Automatiser le tirage au sort.								2/ Créer un formulaire pour la saisi des résultats afin d'éviter des erreurs, plus simple à mon avis que de saisir dans les colonnes.		3/ Automatiser le classement final								 </a:t>
          </a:r>
          <a:r>
            <a:rPr lang="fr-FR" sz="1600" b="1" i="0" u="none" strike="noStrike" baseline="0">
              <a:solidFill>
                <a:srgbClr val="000000"/>
              </a:solidFill>
              <a:latin typeface="Comic Sans MS"/>
              <a:ea typeface="+mn-ea"/>
              <a:cs typeface="+mn-cs"/>
            </a:rPr>
            <a:t>																										</a:t>
          </a:r>
          <a:endParaRPr lang="fr-FR" sz="1000" b="1" i="0" u="none" strike="noStrike" baseline="0">
            <a:solidFill>
              <a:srgbClr val="000000"/>
            </a:solidFill>
            <a:latin typeface="Comic Sans MS"/>
            <a:ea typeface="+mn-ea"/>
            <a:cs typeface="+mn-cs"/>
          </a:endParaRPr>
        </a:p>
        <a:p>
          <a:pPr algn="l" rtl="0">
            <a:defRPr sz="1000"/>
          </a:pPr>
          <a:r>
            <a:rPr lang="fr-FR" sz="1000" b="1" i="0" u="none" strike="noStrike" baseline="0">
              <a:solidFill>
                <a:srgbClr val="000000"/>
              </a:solidFill>
              <a:latin typeface="+mn-lt"/>
              <a:ea typeface="+mn-ea"/>
              <a:cs typeface="+mn-cs"/>
            </a:rPr>
            <a:t>	</a:t>
          </a:r>
          <a:r>
            <a:rPr lang="fr-FR" sz="1000" b="1" i="0" u="none" strike="noStrike" baseline="0">
              <a:solidFill>
                <a:srgbClr val="000000"/>
              </a:solidFill>
              <a:latin typeface="Comic Sans MS"/>
            </a:rPr>
            <a:t>																						</a:t>
          </a:r>
          <a:r>
            <a:rPr lang="fr-FR" sz="1000" b="0" i="0" u="none" strike="noStrike">
              <a:latin typeface="+mn-lt"/>
              <a:ea typeface="+mn-ea"/>
              <a:cs typeface="+mn-cs"/>
            </a:rPr>
            <a:t> </a:t>
          </a:r>
          <a:r>
            <a:rPr lang="fr-FR"/>
            <a:t> </a:t>
          </a:r>
          <a:r>
            <a:rPr lang="fr-FR" sz="1000" b="1" i="0" u="none" strike="noStrike" baseline="0">
              <a:solidFill>
                <a:srgbClr val="000000"/>
              </a:solidFill>
              <a:latin typeface="Comic Sans MS"/>
            </a:rPr>
            <a:t>	</a:t>
          </a:r>
          <a:endParaRPr lang="fr-FR" sz="1000" b="0" i="0" u="none" strike="noStrike" baseline="0">
            <a:solidFill>
              <a:srgbClr val="000000"/>
            </a:solidFill>
            <a:latin typeface="Arial"/>
            <a:cs typeface="Arial"/>
          </a:endParaRPr>
        </a:p>
      </xdr:txBody>
    </xdr:sp>
    <xdr:clientData/>
  </xdr:twoCellAnchor>
  <xdr:twoCellAnchor editAs="oneCell">
    <xdr:from>
      <xdr:col>11</xdr:col>
      <xdr:colOff>685800</xdr:colOff>
      <xdr:row>16</xdr:row>
      <xdr:rowOff>22860</xdr:rowOff>
    </xdr:from>
    <xdr:to>
      <xdr:col>12</xdr:col>
      <xdr:colOff>1036320</xdr:colOff>
      <xdr:row>25</xdr:row>
      <xdr:rowOff>68580</xdr:rowOff>
    </xdr:to>
    <xdr:pic>
      <xdr:nvPicPr>
        <xdr:cNvPr id="1027"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9403080" y="2948940"/>
          <a:ext cx="1143000" cy="1691640"/>
        </a:xfrm>
        <a:prstGeom prst="rect">
          <a:avLst/>
        </a:prstGeom>
        <a:noFill/>
        <a:ln w="1">
          <a:noFill/>
          <a:miter lim="800000"/>
          <a:headEnd/>
          <a:tailEnd type="none" w="med" len="med"/>
        </a:ln>
        <a:effectLst/>
      </xdr:spPr>
    </xdr:pic>
    <xdr:clientData/>
  </xdr:twoCellAnchor>
  <xdr:twoCellAnchor editAs="oneCell">
    <xdr:from>
      <xdr:col>12</xdr:col>
      <xdr:colOff>0</xdr:colOff>
      <xdr:row>0</xdr:row>
      <xdr:rowOff>167640</xdr:rowOff>
    </xdr:from>
    <xdr:to>
      <xdr:col>14</xdr:col>
      <xdr:colOff>782198</xdr:colOff>
      <xdr:row>15</xdr:row>
      <xdr:rowOff>68580</xdr:rowOff>
    </xdr:to>
    <xdr:pic>
      <xdr:nvPicPr>
        <xdr:cNvPr id="102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9509760" y="167640"/>
          <a:ext cx="2915798" cy="264414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N17:O26"/>
  <sheetViews>
    <sheetView tabSelected="1" workbookViewId="0">
      <selection activeCell="P17" sqref="P17"/>
    </sheetView>
  </sheetViews>
  <sheetFormatPr baseColWidth="10" defaultRowHeight="14.4"/>
  <cols>
    <col min="13" max="13" width="19.5546875" customWidth="1"/>
  </cols>
  <sheetData>
    <row r="17" spans="14:15">
      <c r="N17" s="88" t="s">
        <v>152</v>
      </c>
      <c r="O17" s="89"/>
    </row>
    <row r="18" spans="14:15">
      <c r="N18" s="89"/>
      <c r="O18" s="89"/>
    </row>
    <row r="19" spans="14:15">
      <c r="N19" s="89"/>
      <c r="O19" s="89"/>
    </row>
    <row r="20" spans="14:15">
      <c r="N20" s="89"/>
      <c r="O20" s="89"/>
    </row>
    <row r="21" spans="14:15">
      <c r="N21" s="89"/>
      <c r="O21" s="89"/>
    </row>
    <row r="22" spans="14:15">
      <c r="N22" s="89"/>
      <c r="O22" s="89"/>
    </row>
    <row r="23" spans="14:15">
      <c r="N23" s="89"/>
      <c r="O23" s="89"/>
    </row>
    <row r="24" spans="14:15">
      <c r="N24" s="89"/>
      <c r="O24" s="89"/>
    </row>
    <row r="25" spans="14:15">
      <c r="N25" s="89"/>
      <c r="O25" s="89"/>
    </row>
    <row r="26" spans="14:15">
      <c r="N26" s="89"/>
      <c r="O26" s="89"/>
    </row>
  </sheetData>
  <mergeCells count="1">
    <mergeCell ref="N17:O2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B104"/>
  <sheetViews>
    <sheetView workbookViewId="0">
      <selection activeCell="B4" sqref="B4"/>
    </sheetView>
  </sheetViews>
  <sheetFormatPr baseColWidth="10" defaultColWidth="10.88671875" defaultRowHeight="17.399999999999999" customHeight="1"/>
  <cols>
    <col min="1" max="1" width="4" style="10" bestFit="1" customWidth="1"/>
    <col min="2" max="2" width="20.5546875" style="13" bestFit="1" customWidth="1"/>
    <col min="3" max="16384" width="10.88671875" style="13"/>
  </cols>
  <sheetData>
    <row r="1" spans="1:2" ht="17.399999999999999" customHeight="1">
      <c r="A1" s="10" t="s">
        <v>17</v>
      </c>
      <c r="B1" s="13" t="s">
        <v>18</v>
      </c>
    </row>
    <row r="4" spans="1:2" ht="18" customHeight="1">
      <c r="A4" s="11">
        <v>1</v>
      </c>
      <c r="B4" s="15" t="s">
        <v>37</v>
      </c>
    </row>
    <row r="5" spans="1:2" ht="17.399999999999999" customHeight="1">
      <c r="A5" s="11">
        <v>2</v>
      </c>
      <c r="B5" s="15" t="s">
        <v>38</v>
      </c>
    </row>
    <row r="6" spans="1:2" ht="17.399999999999999" customHeight="1">
      <c r="A6" s="11">
        <v>3</v>
      </c>
      <c r="B6" s="15" t="s">
        <v>39</v>
      </c>
    </row>
    <row r="7" spans="1:2" ht="17.399999999999999" customHeight="1">
      <c r="A7" s="11">
        <v>4</v>
      </c>
      <c r="B7" s="15" t="s">
        <v>40</v>
      </c>
    </row>
    <row r="8" spans="1:2" ht="17.399999999999999" customHeight="1">
      <c r="A8" s="11">
        <v>5</v>
      </c>
      <c r="B8" s="15" t="s">
        <v>41</v>
      </c>
    </row>
    <row r="9" spans="1:2" ht="17.399999999999999" customHeight="1">
      <c r="A9" s="11">
        <v>6</v>
      </c>
      <c r="B9" s="15" t="s">
        <v>42</v>
      </c>
    </row>
    <row r="10" spans="1:2" ht="17.399999999999999" customHeight="1">
      <c r="A10" s="11">
        <v>7</v>
      </c>
      <c r="B10" s="15" t="s">
        <v>43</v>
      </c>
    </row>
    <row r="11" spans="1:2" ht="17.399999999999999" customHeight="1">
      <c r="A11" s="11">
        <v>8</v>
      </c>
      <c r="B11" s="15" t="s">
        <v>44</v>
      </c>
    </row>
    <row r="12" spans="1:2" ht="17.399999999999999" customHeight="1">
      <c r="A12" s="11">
        <v>9</v>
      </c>
      <c r="B12" s="15" t="s">
        <v>45</v>
      </c>
    </row>
    <row r="13" spans="1:2" ht="17.399999999999999" customHeight="1">
      <c r="A13" s="11">
        <v>10</v>
      </c>
      <c r="B13" s="15" t="s">
        <v>46</v>
      </c>
    </row>
    <row r="14" spans="1:2" ht="17.399999999999999" customHeight="1">
      <c r="A14" s="11">
        <v>11</v>
      </c>
      <c r="B14" s="15" t="s">
        <v>47</v>
      </c>
    </row>
    <row r="15" spans="1:2" ht="17.399999999999999" customHeight="1">
      <c r="A15" s="11">
        <v>12</v>
      </c>
      <c r="B15" s="15" t="s">
        <v>48</v>
      </c>
    </row>
    <row r="16" spans="1:2" ht="17.399999999999999" customHeight="1">
      <c r="A16" s="11">
        <v>13</v>
      </c>
      <c r="B16" s="15" t="s">
        <v>49</v>
      </c>
    </row>
    <row r="17" spans="1:2" ht="17.399999999999999" customHeight="1">
      <c r="A17" s="11">
        <v>14</v>
      </c>
      <c r="B17" s="15" t="s">
        <v>50</v>
      </c>
    </row>
    <row r="18" spans="1:2" ht="17.399999999999999" customHeight="1">
      <c r="A18" s="11">
        <v>15</v>
      </c>
      <c r="B18" s="15" t="s">
        <v>51</v>
      </c>
    </row>
    <row r="19" spans="1:2" ht="14.4">
      <c r="A19" s="11">
        <v>16</v>
      </c>
      <c r="B19" s="15" t="s">
        <v>52</v>
      </c>
    </row>
    <row r="20" spans="1:2" ht="14.4">
      <c r="A20" s="11">
        <v>17</v>
      </c>
      <c r="B20" s="15" t="s">
        <v>55</v>
      </c>
    </row>
    <row r="21" spans="1:2" ht="14.4">
      <c r="A21" s="11">
        <v>18</v>
      </c>
      <c r="B21" s="15" t="s">
        <v>56</v>
      </c>
    </row>
    <row r="22" spans="1:2" ht="14.4">
      <c r="A22" s="11">
        <v>19</v>
      </c>
      <c r="B22" s="15" t="s">
        <v>57</v>
      </c>
    </row>
    <row r="23" spans="1:2" ht="14.4">
      <c r="A23" s="11">
        <v>20</v>
      </c>
      <c r="B23" s="15" t="s">
        <v>58</v>
      </c>
    </row>
    <row r="24" spans="1:2" ht="14.4">
      <c r="A24" s="11">
        <v>21</v>
      </c>
      <c r="B24" s="15" t="s">
        <v>59</v>
      </c>
    </row>
    <row r="25" spans="1:2" ht="14.4">
      <c r="A25" s="11">
        <v>22</v>
      </c>
      <c r="B25" s="15" t="s">
        <v>60</v>
      </c>
    </row>
    <row r="26" spans="1:2" ht="14.4">
      <c r="A26" s="11">
        <v>23</v>
      </c>
      <c r="B26" s="15" t="s">
        <v>61</v>
      </c>
    </row>
    <row r="27" spans="1:2" ht="14.4">
      <c r="A27" s="11">
        <v>24</v>
      </c>
      <c r="B27" s="15" t="s">
        <v>62</v>
      </c>
    </row>
    <row r="28" spans="1:2" ht="14.4">
      <c r="A28" s="11">
        <v>25</v>
      </c>
      <c r="B28" s="15" t="s">
        <v>63</v>
      </c>
    </row>
    <row r="29" spans="1:2" ht="14.4">
      <c r="A29" s="11">
        <v>26</v>
      </c>
      <c r="B29" s="15" t="s">
        <v>64</v>
      </c>
    </row>
    <row r="30" spans="1:2" ht="14.4">
      <c r="A30" s="11">
        <v>27</v>
      </c>
      <c r="B30" s="15" t="s">
        <v>65</v>
      </c>
    </row>
    <row r="31" spans="1:2" ht="14.4">
      <c r="A31" s="11">
        <v>28</v>
      </c>
      <c r="B31" s="15" t="s">
        <v>66</v>
      </c>
    </row>
    <row r="32" spans="1:2" ht="14.4">
      <c r="A32" s="11">
        <v>29</v>
      </c>
      <c r="B32" s="15" t="s">
        <v>67</v>
      </c>
    </row>
    <row r="33" spans="1:2" ht="14.4">
      <c r="A33" s="11">
        <v>30</v>
      </c>
      <c r="B33" s="15" t="s">
        <v>68</v>
      </c>
    </row>
    <row r="34" spans="1:2" ht="14.4">
      <c r="A34" s="11">
        <v>31</v>
      </c>
      <c r="B34" s="15" t="s">
        <v>69</v>
      </c>
    </row>
    <row r="35" spans="1:2" ht="14.4">
      <c r="A35" s="11">
        <v>32</v>
      </c>
      <c r="B35" s="15" t="s">
        <v>70</v>
      </c>
    </row>
    <row r="36" spans="1:2" ht="14.4">
      <c r="A36" s="11">
        <v>33</v>
      </c>
      <c r="B36" s="15" t="s">
        <v>71</v>
      </c>
    </row>
    <row r="37" spans="1:2" ht="14.4">
      <c r="A37" s="11">
        <v>34</v>
      </c>
      <c r="B37" s="15" t="s">
        <v>72</v>
      </c>
    </row>
    <row r="38" spans="1:2" ht="14.4">
      <c r="A38" s="11">
        <v>35</v>
      </c>
      <c r="B38" s="15" t="s">
        <v>73</v>
      </c>
    </row>
    <row r="39" spans="1:2" ht="14.4">
      <c r="A39" s="11">
        <v>36</v>
      </c>
      <c r="B39" s="15" t="s">
        <v>74</v>
      </c>
    </row>
    <row r="40" spans="1:2" ht="14.4">
      <c r="A40" s="11">
        <v>37</v>
      </c>
      <c r="B40" s="15" t="s">
        <v>75</v>
      </c>
    </row>
    <row r="41" spans="1:2" ht="14.4">
      <c r="A41" s="11">
        <v>38</v>
      </c>
      <c r="B41" s="15" t="s">
        <v>76</v>
      </c>
    </row>
    <row r="42" spans="1:2" ht="14.4">
      <c r="A42" s="11">
        <v>39</v>
      </c>
      <c r="B42" s="15" t="s">
        <v>77</v>
      </c>
    </row>
    <row r="43" spans="1:2" ht="14.4">
      <c r="A43" s="11">
        <v>40</v>
      </c>
      <c r="B43" s="15" t="s">
        <v>78</v>
      </c>
    </row>
    <row r="44" spans="1:2" ht="14.4">
      <c r="A44" s="11">
        <v>41</v>
      </c>
      <c r="B44" s="15" t="s">
        <v>79</v>
      </c>
    </row>
    <row r="45" spans="1:2" ht="14.4">
      <c r="A45" s="11">
        <v>42</v>
      </c>
      <c r="B45" s="15" t="s">
        <v>80</v>
      </c>
    </row>
    <row r="46" spans="1:2" ht="14.4">
      <c r="A46" s="11">
        <v>43</v>
      </c>
      <c r="B46" s="15" t="s">
        <v>81</v>
      </c>
    </row>
    <row r="47" spans="1:2" ht="14.4">
      <c r="A47" s="11">
        <v>44</v>
      </c>
      <c r="B47" s="15" t="s">
        <v>82</v>
      </c>
    </row>
    <row r="48" spans="1:2" ht="14.4">
      <c r="A48" s="11">
        <v>45</v>
      </c>
      <c r="B48" s="15" t="s">
        <v>83</v>
      </c>
    </row>
    <row r="49" spans="1:2" ht="14.4">
      <c r="A49" s="11">
        <v>46</v>
      </c>
      <c r="B49" s="15" t="s">
        <v>84</v>
      </c>
    </row>
    <row r="50" spans="1:2" ht="14.4">
      <c r="A50" s="11">
        <v>47</v>
      </c>
      <c r="B50" s="15" t="s">
        <v>85</v>
      </c>
    </row>
    <row r="51" spans="1:2" ht="14.4">
      <c r="A51" s="11">
        <v>48</v>
      </c>
      <c r="B51" s="15" t="s">
        <v>86</v>
      </c>
    </row>
    <row r="52" spans="1:2" ht="14.4">
      <c r="A52" s="11">
        <v>49</v>
      </c>
      <c r="B52" s="15" t="s">
        <v>87</v>
      </c>
    </row>
    <row r="53" spans="1:2" ht="14.4">
      <c r="A53" s="11">
        <v>50</v>
      </c>
      <c r="B53" s="15" t="s">
        <v>88</v>
      </c>
    </row>
    <row r="54" spans="1:2" ht="14.4">
      <c r="A54" s="11">
        <v>51</v>
      </c>
      <c r="B54" s="15" t="s">
        <v>89</v>
      </c>
    </row>
    <row r="55" spans="1:2" ht="14.4">
      <c r="A55" s="11">
        <v>52</v>
      </c>
      <c r="B55" s="15" t="s">
        <v>90</v>
      </c>
    </row>
    <row r="56" spans="1:2" ht="14.4">
      <c r="A56" s="11">
        <v>53</v>
      </c>
      <c r="B56" s="15" t="s">
        <v>91</v>
      </c>
    </row>
    <row r="57" spans="1:2" ht="14.4">
      <c r="A57" s="11">
        <v>54</v>
      </c>
      <c r="B57" s="15" t="s">
        <v>92</v>
      </c>
    </row>
    <row r="58" spans="1:2" ht="14.4">
      <c r="A58" s="11">
        <v>55</v>
      </c>
      <c r="B58" s="15" t="s">
        <v>93</v>
      </c>
    </row>
    <row r="59" spans="1:2" ht="14.4">
      <c r="A59" s="11">
        <v>56</v>
      </c>
      <c r="B59" s="15" t="s">
        <v>94</v>
      </c>
    </row>
    <row r="60" spans="1:2" ht="14.4">
      <c r="A60" s="11">
        <v>57</v>
      </c>
      <c r="B60" s="15" t="s">
        <v>95</v>
      </c>
    </row>
    <row r="61" spans="1:2" ht="14.4">
      <c r="A61" s="11">
        <v>58</v>
      </c>
      <c r="B61" s="15" t="s">
        <v>96</v>
      </c>
    </row>
    <row r="62" spans="1:2" ht="14.4">
      <c r="A62" s="11">
        <v>59</v>
      </c>
      <c r="B62" s="15" t="s">
        <v>97</v>
      </c>
    </row>
    <row r="63" spans="1:2" ht="14.4">
      <c r="A63" s="11">
        <v>60</v>
      </c>
      <c r="B63" s="15" t="s">
        <v>98</v>
      </c>
    </row>
    <row r="64" spans="1:2" ht="14.4">
      <c r="A64" s="11">
        <v>61</v>
      </c>
      <c r="B64" s="15" t="s">
        <v>103</v>
      </c>
    </row>
    <row r="65" spans="1:2" ht="14.4">
      <c r="A65" s="11">
        <v>62</v>
      </c>
      <c r="B65" s="15" t="s">
        <v>104</v>
      </c>
    </row>
    <row r="66" spans="1:2" ht="14.4">
      <c r="A66" s="11">
        <v>63</v>
      </c>
      <c r="B66" s="15" t="s">
        <v>105</v>
      </c>
    </row>
    <row r="67" spans="1:2" ht="14.4">
      <c r="A67" s="11">
        <v>64</v>
      </c>
      <c r="B67" s="15" t="s">
        <v>106</v>
      </c>
    </row>
    <row r="68" spans="1:2" ht="14.4">
      <c r="A68" s="11">
        <v>65</v>
      </c>
      <c r="B68" s="15" t="s">
        <v>107</v>
      </c>
    </row>
    <row r="69" spans="1:2" ht="14.4">
      <c r="A69" s="11">
        <v>66</v>
      </c>
      <c r="B69" s="15" t="s">
        <v>108</v>
      </c>
    </row>
    <row r="70" spans="1:2" ht="14.4">
      <c r="A70" s="11">
        <v>67</v>
      </c>
      <c r="B70" s="15" t="s">
        <v>109</v>
      </c>
    </row>
    <row r="71" spans="1:2" ht="14.4">
      <c r="A71" s="11">
        <v>68</v>
      </c>
      <c r="B71" s="15" t="s">
        <v>110</v>
      </c>
    </row>
    <row r="72" spans="1:2" ht="14.4">
      <c r="A72" s="11">
        <v>69</v>
      </c>
      <c r="B72" s="15" t="s">
        <v>111</v>
      </c>
    </row>
    <row r="73" spans="1:2" ht="14.4">
      <c r="A73" s="11">
        <v>70</v>
      </c>
      <c r="B73" s="15" t="s">
        <v>99</v>
      </c>
    </row>
    <row r="74" spans="1:2" ht="14.4">
      <c r="A74" s="11">
        <v>71</v>
      </c>
      <c r="B74" s="15" t="s">
        <v>112</v>
      </c>
    </row>
    <row r="75" spans="1:2" ht="14.4">
      <c r="A75" s="11">
        <v>72</v>
      </c>
      <c r="B75" s="15" t="s">
        <v>113</v>
      </c>
    </row>
    <row r="76" spans="1:2" ht="14.4">
      <c r="A76" s="11">
        <v>73</v>
      </c>
      <c r="B76" s="15" t="s">
        <v>114</v>
      </c>
    </row>
    <row r="77" spans="1:2" ht="14.4">
      <c r="A77" s="11">
        <v>74</v>
      </c>
      <c r="B77" s="15" t="s">
        <v>115</v>
      </c>
    </row>
    <row r="78" spans="1:2" ht="14.4">
      <c r="A78" s="11">
        <v>75</v>
      </c>
      <c r="B78" s="15" t="s">
        <v>116</v>
      </c>
    </row>
    <row r="79" spans="1:2" ht="14.4">
      <c r="A79" s="11">
        <v>76</v>
      </c>
      <c r="B79" s="15" t="s">
        <v>117</v>
      </c>
    </row>
    <row r="80" spans="1:2" ht="14.4">
      <c r="A80" s="11">
        <v>77</v>
      </c>
      <c r="B80" s="15" t="s">
        <v>118</v>
      </c>
    </row>
    <row r="81" spans="1:2" ht="14.4">
      <c r="A81" s="11">
        <v>78</v>
      </c>
      <c r="B81" s="15" t="s">
        <v>119</v>
      </c>
    </row>
    <row r="82" spans="1:2" ht="14.4">
      <c r="A82" s="11">
        <v>79</v>
      </c>
      <c r="B82" s="15" t="s">
        <v>120</v>
      </c>
    </row>
    <row r="83" spans="1:2" ht="14.4">
      <c r="A83" s="11">
        <v>80</v>
      </c>
      <c r="B83" s="15" t="s">
        <v>100</v>
      </c>
    </row>
    <row r="84" spans="1:2" ht="14.4">
      <c r="A84" s="11">
        <v>81</v>
      </c>
      <c r="B84" s="15" t="s">
        <v>121</v>
      </c>
    </row>
    <row r="85" spans="1:2" ht="14.4">
      <c r="A85" s="11">
        <v>82</v>
      </c>
      <c r="B85" s="15" t="s">
        <v>122</v>
      </c>
    </row>
    <row r="86" spans="1:2" ht="14.4">
      <c r="A86" s="11">
        <v>83</v>
      </c>
      <c r="B86" s="15" t="s">
        <v>123</v>
      </c>
    </row>
    <row r="87" spans="1:2" ht="14.4">
      <c r="A87" s="11">
        <v>84</v>
      </c>
      <c r="B87" s="15" t="s">
        <v>124</v>
      </c>
    </row>
    <row r="88" spans="1:2" ht="14.4">
      <c r="A88" s="11">
        <v>85</v>
      </c>
      <c r="B88" s="15" t="s">
        <v>125</v>
      </c>
    </row>
    <row r="89" spans="1:2" ht="14.4">
      <c r="A89" s="11">
        <v>86</v>
      </c>
      <c r="B89" s="15" t="s">
        <v>126</v>
      </c>
    </row>
    <row r="90" spans="1:2" ht="14.4">
      <c r="A90" s="11">
        <v>87</v>
      </c>
      <c r="B90" s="15" t="s">
        <v>127</v>
      </c>
    </row>
    <row r="91" spans="1:2" ht="14.4">
      <c r="A91" s="11">
        <v>88</v>
      </c>
      <c r="B91" s="15" t="s">
        <v>128</v>
      </c>
    </row>
    <row r="92" spans="1:2" ht="14.4">
      <c r="A92" s="11">
        <v>89</v>
      </c>
      <c r="B92" s="15" t="s">
        <v>129</v>
      </c>
    </row>
    <row r="93" spans="1:2" ht="14.4">
      <c r="A93" s="11">
        <v>90</v>
      </c>
      <c r="B93" s="15" t="s">
        <v>101</v>
      </c>
    </row>
    <row r="94" spans="1:2" ht="14.4">
      <c r="A94" s="11">
        <v>91</v>
      </c>
      <c r="B94" s="15" t="s">
        <v>130</v>
      </c>
    </row>
    <row r="95" spans="1:2" ht="14.4">
      <c r="A95" s="11">
        <v>92</v>
      </c>
      <c r="B95" s="15" t="s">
        <v>131</v>
      </c>
    </row>
    <row r="96" spans="1:2" ht="14.4">
      <c r="A96" s="11">
        <v>93</v>
      </c>
      <c r="B96" s="15" t="s">
        <v>132</v>
      </c>
    </row>
    <row r="97" spans="1:2" ht="14.4">
      <c r="A97" s="11">
        <v>94</v>
      </c>
      <c r="B97" s="15" t="s">
        <v>133</v>
      </c>
    </row>
    <row r="98" spans="1:2" ht="14.4">
      <c r="A98" s="11">
        <v>95</v>
      </c>
      <c r="B98" s="15" t="s">
        <v>134</v>
      </c>
    </row>
    <row r="99" spans="1:2" ht="14.4">
      <c r="A99" s="11">
        <v>96</v>
      </c>
      <c r="B99" s="15" t="s">
        <v>135</v>
      </c>
    </row>
    <row r="100" spans="1:2" ht="14.4">
      <c r="A100" s="11">
        <v>97</v>
      </c>
      <c r="B100" s="15" t="s">
        <v>136</v>
      </c>
    </row>
    <row r="101" spans="1:2" ht="14.4">
      <c r="A101" s="11">
        <v>98</v>
      </c>
      <c r="B101" s="15" t="s">
        <v>137</v>
      </c>
    </row>
    <row r="102" spans="1:2" ht="14.4">
      <c r="A102" s="11">
        <v>99</v>
      </c>
      <c r="B102" s="15" t="s">
        <v>138</v>
      </c>
    </row>
    <row r="103" spans="1:2" ht="14.4">
      <c r="A103" s="11">
        <v>100</v>
      </c>
      <c r="B103" s="15" t="s">
        <v>102</v>
      </c>
    </row>
    <row r="104" spans="1:2" 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A106"/>
  <sheetViews>
    <sheetView workbookViewId="0">
      <selection activeCell="AB19" sqref="AB19"/>
    </sheetView>
  </sheetViews>
  <sheetFormatPr baseColWidth="10" defaultColWidth="6.5546875" defaultRowHeight="15" customHeight="1"/>
  <cols>
    <col min="1" max="1" width="7.44140625" style="18" bestFit="1" customWidth="1"/>
    <col min="2" max="2" width="6.5546875" style="18"/>
    <col min="3" max="3" width="6.5546875" style="23"/>
    <col min="4" max="4" width="5.5546875" style="33" bestFit="1" customWidth="1"/>
    <col min="5" max="5" width="4.6640625" style="31" customWidth="1"/>
    <col min="6" max="6" width="7.44140625" style="23" bestFit="1" customWidth="1"/>
    <col min="7" max="7" width="6.5546875" style="27"/>
    <col min="8" max="8" width="6.5546875" style="25"/>
    <col min="9" max="9" width="4.6640625" style="29" customWidth="1"/>
    <col min="10" max="10" width="4.6640625" style="22" customWidth="1"/>
    <col min="11" max="11" width="7.44140625" style="23" bestFit="1" customWidth="1"/>
    <col min="12" max="12" width="6.5546875" style="23"/>
    <col min="13" max="13" width="6.5546875" style="25"/>
    <col min="14" max="14" width="6.5546875" style="29"/>
    <col min="15" max="15" width="6.5546875" style="20"/>
    <col min="16" max="17" width="6.5546875" style="21"/>
    <col min="18" max="18" width="6.5546875" style="24"/>
    <col min="19" max="19" width="7.44140625" style="17" bestFit="1" customWidth="1"/>
    <col min="20" max="20" width="6.5546875" style="17"/>
    <col min="21" max="21" width="6.5546875" style="23"/>
    <col min="22" max="22" width="5.88671875" style="27" bestFit="1" customWidth="1"/>
    <col min="23" max="23" width="7.77734375" style="27" bestFit="1" customWidth="1"/>
    <col min="24" max="24" width="6.33203125" style="27" bestFit="1" customWidth="1"/>
    <col min="25" max="25" width="7.33203125" style="27" bestFit="1" customWidth="1"/>
    <col min="26" max="16384" width="6.5546875" style="17"/>
  </cols>
  <sheetData>
    <row r="1" spans="1:27" ht="21" customHeight="1">
      <c r="A1" s="98" t="s">
        <v>147</v>
      </c>
      <c r="B1" s="98"/>
      <c r="C1" s="98"/>
      <c r="D1" s="98"/>
      <c r="E1" s="98"/>
      <c r="F1" s="98"/>
      <c r="G1" s="98"/>
      <c r="H1" s="98"/>
      <c r="I1" s="98"/>
      <c r="J1" s="98"/>
      <c r="K1" s="98"/>
      <c r="L1" s="98"/>
      <c r="M1" s="98"/>
      <c r="N1" s="98"/>
      <c r="O1" s="97" t="s">
        <v>35</v>
      </c>
      <c r="P1" s="97"/>
      <c r="Q1" s="97"/>
      <c r="R1" s="97"/>
      <c r="S1" s="97"/>
      <c r="T1" s="97"/>
      <c r="U1" s="97"/>
      <c r="V1" s="97"/>
      <c r="W1" s="97"/>
      <c r="X1" s="97"/>
      <c r="Y1" s="97"/>
      <c r="Z1" s="97"/>
      <c r="AA1" s="97"/>
    </row>
    <row r="2" spans="1:27" ht="21" customHeight="1">
      <c r="A2" s="98"/>
      <c r="B2" s="98"/>
      <c r="C2" s="98"/>
      <c r="D2" s="98"/>
      <c r="E2" s="98"/>
      <c r="F2" s="98"/>
      <c r="G2" s="98"/>
      <c r="H2" s="98"/>
      <c r="I2" s="98"/>
      <c r="J2" s="98"/>
      <c r="K2" s="98"/>
      <c r="L2" s="98"/>
      <c r="M2" s="98"/>
      <c r="N2" s="98"/>
      <c r="O2" s="97" t="s">
        <v>36</v>
      </c>
      <c r="P2" s="97"/>
      <c r="Q2" s="97"/>
      <c r="R2" s="97"/>
      <c r="S2" s="97"/>
      <c r="T2" s="97"/>
      <c r="U2" s="97"/>
      <c r="V2" s="97"/>
      <c r="W2" s="97"/>
      <c r="X2" s="97"/>
      <c r="Y2" s="97"/>
      <c r="Z2" s="97"/>
      <c r="AA2" s="97"/>
    </row>
    <row r="3" spans="1:27" ht="13.2" customHeight="1">
      <c r="C3" s="18"/>
      <c r="D3" s="32"/>
      <c r="E3" s="30"/>
      <c r="F3" s="18"/>
      <c r="G3" s="18"/>
      <c r="H3" s="18"/>
      <c r="I3" s="28"/>
      <c r="J3" s="19"/>
      <c r="K3" s="18"/>
      <c r="L3" s="18"/>
      <c r="M3" s="18"/>
      <c r="R3" s="22"/>
      <c r="S3" s="23"/>
      <c r="T3" s="23"/>
    </row>
    <row r="4" spans="1:27" s="45" customFormat="1" ht="13.2" customHeight="1">
      <c r="A4" s="96" t="s">
        <v>30</v>
      </c>
      <c r="B4" s="96"/>
      <c r="C4" s="96"/>
      <c r="D4" s="39"/>
      <c r="E4" s="40"/>
      <c r="F4" s="96" t="s">
        <v>31</v>
      </c>
      <c r="G4" s="96"/>
      <c r="H4" s="96"/>
      <c r="I4" s="41"/>
      <c r="J4" s="41"/>
      <c r="K4" s="96" t="s">
        <v>32</v>
      </c>
      <c r="L4" s="96"/>
      <c r="M4" s="96"/>
      <c r="N4" s="41"/>
      <c r="O4" s="41"/>
      <c r="P4" s="42"/>
      <c r="Q4" s="42"/>
      <c r="R4" s="43"/>
      <c r="S4" s="96" t="s">
        <v>34</v>
      </c>
      <c r="T4" s="96"/>
      <c r="U4" s="96"/>
      <c r="V4" s="44"/>
      <c r="W4" s="44"/>
      <c r="X4" s="44"/>
      <c r="Y4" s="78" t="s">
        <v>149</v>
      </c>
    </row>
    <row r="5" spans="1:27" s="45" customFormat="1" ht="13.2" customHeight="1" thickBot="1">
      <c r="A5" s="44"/>
      <c r="B5" s="44"/>
      <c r="C5" s="44"/>
      <c r="D5" s="39"/>
      <c r="E5" s="46"/>
      <c r="F5" s="44"/>
      <c r="G5" s="44"/>
      <c r="H5" s="44"/>
      <c r="I5" s="41"/>
      <c r="J5" s="47" t="s">
        <v>29</v>
      </c>
      <c r="K5" s="44"/>
      <c r="L5" s="44"/>
      <c r="M5" s="44"/>
      <c r="N5" s="41"/>
      <c r="O5" s="47" t="s">
        <v>29</v>
      </c>
      <c r="P5" s="42"/>
      <c r="Q5" s="42"/>
      <c r="R5" s="43"/>
      <c r="S5" s="44"/>
      <c r="T5" s="44"/>
      <c r="U5" s="44"/>
      <c r="V5" s="78" t="s">
        <v>140</v>
      </c>
      <c r="W5" s="78" t="s">
        <v>141</v>
      </c>
      <c r="X5" s="78" t="s">
        <v>151</v>
      </c>
      <c r="Y5" s="78" t="s">
        <v>150</v>
      </c>
    </row>
    <row r="6" spans="1:27" s="45" customFormat="1" ht="19.95" customHeight="1" thickTop="1">
      <c r="A6" s="90" t="s">
        <v>33</v>
      </c>
      <c r="B6" s="94">
        <v>1</v>
      </c>
      <c r="C6" s="84">
        <v>15</v>
      </c>
      <c r="D6" s="79">
        <v>2</v>
      </c>
      <c r="E6" s="50"/>
      <c r="F6" s="90" t="s">
        <v>33</v>
      </c>
      <c r="G6" s="94">
        <v>1</v>
      </c>
      <c r="H6" s="82">
        <v>9</v>
      </c>
      <c r="I6" s="79">
        <v>3</v>
      </c>
      <c r="J6" s="52"/>
      <c r="K6" s="90" t="s">
        <v>33</v>
      </c>
      <c r="L6" s="94">
        <v>1</v>
      </c>
      <c r="M6" s="82">
        <v>14</v>
      </c>
      <c r="N6" s="79">
        <v>3</v>
      </c>
      <c r="O6" s="54"/>
      <c r="P6" s="42"/>
      <c r="Q6" s="42"/>
      <c r="R6" s="43"/>
      <c r="S6" s="90" t="s">
        <v>33</v>
      </c>
      <c r="T6" s="92">
        <v>1</v>
      </c>
      <c r="U6" s="80">
        <v>16</v>
      </c>
      <c r="V6" s="87">
        <f>Résultats!X19</f>
        <v>80</v>
      </c>
      <c r="W6" s="44">
        <f>Résultats!Y19</f>
        <v>67</v>
      </c>
      <c r="X6" s="87">
        <f>Résultats!Z19</f>
        <v>13</v>
      </c>
      <c r="Y6" s="87">
        <f>Résultats!AA19</f>
        <v>18</v>
      </c>
    </row>
    <row r="7" spans="1:27" s="45" customFormat="1" ht="19.95" customHeight="1" thickBot="1">
      <c r="A7" s="91"/>
      <c r="B7" s="95"/>
      <c r="C7" s="85">
        <v>3</v>
      </c>
      <c r="D7" s="79">
        <v>6</v>
      </c>
      <c r="E7" s="50"/>
      <c r="F7" s="91"/>
      <c r="G7" s="95"/>
      <c r="H7" s="83">
        <v>14</v>
      </c>
      <c r="I7" s="79">
        <v>8</v>
      </c>
      <c r="J7" s="52"/>
      <c r="K7" s="91"/>
      <c r="L7" s="95"/>
      <c r="M7" s="83">
        <v>16</v>
      </c>
      <c r="N7" s="79">
        <v>6</v>
      </c>
      <c r="O7" s="54"/>
      <c r="P7" s="42"/>
      <c r="Q7" s="42"/>
      <c r="R7" s="43"/>
      <c r="S7" s="91"/>
      <c r="T7" s="93"/>
      <c r="U7" s="81">
        <v>10</v>
      </c>
      <c r="V7" s="87">
        <f>Résultats!X13</f>
        <v>78</v>
      </c>
      <c r="W7" s="44">
        <f>Résultats!Y13</f>
        <v>70</v>
      </c>
      <c r="X7" s="87">
        <f>Résultats!Z13</f>
        <v>8</v>
      </c>
      <c r="Y7" s="87">
        <f>Résultats!AA13</f>
        <v>-18</v>
      </c>
    </row>
    <row r="8" spans="1:27" s="45" customFormat="1" ht="19.95" customHeight="1" thickTop="1">
      <c r="A8" s="90" t="s">
        <v>33</v>
      </c>
      <c r="B8" s="94">
        <f>+B6+1</f>
        <v>2</v>
      </c>
      <c r="C8" s="84">
        <v>13</v>
      </c>
      <c r="D8" s="79">
        <v>8</v>
      </c>
      <c r="E8" s="50"/>
      <c r="F8" s="90" t="s">
        <v>33</v>
      </c>
      <c r="G8" s="94">
        <f>+G6+1</f>
        <v>2</v>
      </c>
      <c r="H8" s="82">
        <v>7</v>
      </c>
      <c r="I8" s="79">
        <v>11</v>
      </c>
      <c r="J8" s="52"/>
      <c r="K8" s="90" t="s">
        <v>33</v>
      </c>
      <c r="L8" s="94">
        <f>+L6+1</f>
        <v>2</v>
      </c>
      <c r="M8" s="82">
        <v>2</v>
      </c>
      <c r="N8" s="79">
        <v>9</v>
      </c>
      <c r="O8" s="54"/>
      <c r="P8" s="42"/>
      <c r="Q8" s="42"/>
      <c r="R8" s="43"/>
      <c r="S8" s="90" t="s">
        <v>33</v>
      </c>
      <c r="T8" s="92">
        <f>+T6+1</f>
        <v>2</v>
      </c>
      <c r="U8" s="80">
        <v>11</v>
      </c>
      <c r="V8" s="87">
        <f>Résultats!X14</f>
        <v>77</v>
      </c>
      <c r="W8" s="44">
        <f>Résultats!Y14</f>
        <v>69</v>
      </c>
      <c r="X8" s="87">
        <f>Résultats!Z14</f>
        <v>8</v>
      </c>
      <c r="Y8" s="87">
        <f>Résultats!AA5</f>
        <v>22</v>
      </c>
    </row>
    <row r="9" spans="1:27" s="45" customFormat="1" ht="19.95" customHeight="1" thickBot="1">
      <c r="A9" s="91"/>
      <c r="B9" s="95"/>
      <c r="C9" s="85">
        <v>8</v>
      </c>
      <c r="D9" s="79">
        <v>13</v>
      </c>
      <c r="E9" s="50"/>
      <c r="F9" s="91"/>
      <c r="G9" s="95"/>
      <c r="H9" s="83">
        <v>16</v>
      </c>
      <c r="I9" s="79">
        <v>14</v>
      </c>
      <c r="J9" s="52"/>
      <c r="K9" s="91"/>
      <c r="L9" s="95"/>
      <c r="M9" s="83">
        <v>10</v>
      </c>
      <c r="N9" s="79">
        <v>19</v>
      </c>
      <c r="O9" s="54"/>
      <c r="P9" s="42"/>
      <c r="Q9" s="42"/>
      <c r="R9" s="43"/>
      <c r="S9" s="91"/>
      <c r="T9" s="93"/>
      <c r="U9" s="81">
        <v>2</v>
      </c>
      <c r="V9" s="87">
        <f>Résultats!X5</f>
        <v>78</v>
      </c>
      <c r="W9" s="44">
        <f>Résultats!Y5</f>
        <v>70</v>
      </c>
      <c r="X9" s="87">
        <f>Résultats!Z5</f>
        <v>8</v>
      </c>
      <c r="Y9" s="87">
        <f>Résultats!AA14</f>
        <v>-22</v>
      </c>
    </row>
    <row r="10" spans="1:27" s="45" customFormat="1" ht="19.95" customHeight="1" thickTop="1">
      <c r="A10" s="90" t="s">
        <v>33</v>
      </c>
      <c r="B10" s="94">
        <f>+B8+1</f>
        <v>3</v>
      </c>
      <c r="C10" s="84">
        <v>2</v>
      </c>
      <c r="D10" s="79">
        <v>23</v>
      </c>
      <c r="E10" s="50"/>
      <c r="F10" s="90" t="s">
        <v>33</v>
      </c>
      <c r="G10" s="94">
        <f>+G8+1</f>
        <v>3</v>
      </c>
      <c r="H10" s="82">
        <v>15</v>
      </c>
      <c r="I10" s="79">
        <v>35</v>
      </c>
      <c r="J10" s="59"/>
      <c r="K10" s="90" t="s">
        <v>33</v>
      </c>
      <c r="L10" s="94">
        <f>+L8+1</f>
        <v>3</v>
      </c>
      <c r="M10" s="82">
        <v>6</v>
      </c>
      <c r="N10" s="79">
        <v>22</v>
      </c>
      <c r="O10" s="54"/>
      <c r="P10" s="42"/>
      <c r="Q10" s="42"/>
      <c r="R10" s="60"/>
      <c r="S10" s="90" t="s">
        <v>33</v>
      </c>
      <c r="T10" s="92">
        <f>+T8+1</f>
        <v>3</v>
      </c>
      <c r="U10" s="80">
        <v>8</v>
      </c>
      <c r="V10" s="87">
        <f>Résultats!X11</f>
        <v>77</v>
      </c>
      <c r="W10" s="44">
        <f>Résultats!Y11</f>
        <v>64</v>
      </c>
      <c r="X10" s="87">
        <f>Résultats!Z11</f>
        <v>13</v>
      </c>
      <c r="Y10" s="87">
        <f>Résultats!AA11</f>
        <v>34</v>
      </c>
    </row>
    <row r="11" spans="1:27" s="45" customFormat="1" ht="19.95" customHeight="1" thickBot="1">
      <c r="A11" s="91"/>
      <c r="B11" s="95"/>
      <c r="C11" s="85">
        <v>4</v>
      </c>
      <c r="D11" s="79">
        <v>24</v>
      </c>
      <c r="E11" s="50"/>
      <c r="F11" s="91"/>
      <c r="G11" s="95"/>
      <c r="H11" s="83">
        <v>2</v>
      </c>
      <c r="I11" s="79">
        <v>46</v>
      </c>
      <c r="J11" s="59"/>
      <c r="K11" s="91"/>
      <c r="L11" s="95"/>
      <c r="M11" s="83">
        <v>9</v>
      </c>
      <c r="N11" s="79">
        <v>24</v>
      </c>
      <c r="O11" s="54"/>
      <c r="P11" s="42"/>
      <c r="Q11" s="42"/>
      <c r="R11" s="60"/>
      <c r="S11" s="91"/>
      <c r="T11" s="93"/>
      <c r="U11" s="81">
        <v>12</v>
      </c>
      <c r="V11" s="87">
        <f>Résultats!X15</f>
        <v>74</v>
      </c>
      <c r="W11" s="44">
        <f>Résultats!Y15</f>
        <v>73</v>
      </c>
      <c r="X11" s="87">
        <f>Résultats!Z15</f>
        <v>1</v>
      </c>
      <c r="Y11" s="87">
        <f>Résultats!AA15</f>
        <v>-34</v>
      </c>
    </row>
    <row r="12" spans="1:27" s="45" customFormat="1" ht="19.95" customHeight="1" thickTop="1">
      <c r="A12" s="90" t="s">
        <v>33</v>
      </c>
      <c r="B12" s="94">
        <f>+B10+1</f>
        <v>4</v>
      </c>
      <c r="C12" s="84">
        <v>6</v>
      </c>
      <c r="D12" s="79">
        <v>28</v>
      </c>
      <c r="E12" s="50"/>
      <c r="F12" s="90" t="s">
        <v>33</v>
      </c>
      <c r="G12" s="94">
        <f>+G10+1</f>
        <v>4</v>
      </c>
      <c r="H12" s="82">
        <v>12</v>
      </c>
      <c r="I12" s="79">
        <v>52</v>
      </c>
      <c r="J12" s="59"/>
      <c r="K12" s="90" t="s">
        <v>33</v>
      </c>
      <c r="L12" s="94">
        <f>+L10+1</f>
        <v>4</v>
      </c>
      <c r="M12" s="82">
        <v>13</v>
      </c>
      <c r="N12" s="79">
        <v>31</v>
      </c>
      <c r="O12" s="54"/>
      <c r="P12" s="42"/>
      <c r="Q12" s="42"/>
      <c r="R12" s="60"/>
      <c r="S12" s="90" t="s">
        <v>33</v>
      </c>
      <c r="T12" s="92">
        <f>+T10+1</f>
        <v>4</v>
      </c>
      <c r="U12" s="80">
        <v>15</v>
      </c>
      <c r="V12" s="87">
        <f>Résultats!X18</f>
        <v>73</v>
      </c>
      <c r="W12" s="44">
        <f>Résultats!Y18</f>
        <v>74</v>
      </c>
      <c r="X12" s="87">
        <f>Résultats!Z18</f>
        <v>-1</v>
      </c>
      <c r="Y12" s="87">
        <f>Résultats!AA18</f>
        <v>-55</v>
      </c>
    </row>
    <row r="13" spans="1:27" s="45" customFormat="1" ht="19.95" customHeight="1" thickBot="1">
      <c r="A13" s="91"/>
      <c r="B13" s="95"/>
      <c r="C13" s="85">
        <v>16</v>
      </c>
      <c r="D13" s="79">
        <v>39</v>
      </c>
      <c r="E13" s="50"/>
      <c r="F13" s="91"/>
      <c r="G13" s="95"/>
      <c r="H13" s="83">
        <v>13</v>
      </c>
      <c r="I13" s="79">
        <v>53</v>
      </c>
      <c r="J13" s="59"/>
      <c r="K13" s="91"/>
      <c r="L13" s="95"/>
      <c r="M13" s="83">
        <v>15</v>
      </c>
      <c r="N13" s="79">
        <v>35</v>
      </c>
      <c r="O13" s="54"/>
      <c r="P13" s="42"/>
      <c r="Q13" s="42"/>
      <c r="R13" s="60"/>
      <c r="S13" s="91"/>
      <c r="T13" s="93"/>
      <c r="U13" s="81">
        <v>7</v>
      </c>
      <c r="V13" s="87">
        <f>Résultats!X10</f>
        <v>76</v>
      </c>
      <c r="W13" s="44">
        <f>Résultats!Y10</f>
        <v>74</v>
      </c>
      <c r="X13" s="87">
        <f>Résultats!Z10</f>
        <v>2</v>
      </c>
      <c r="Y13" s="87">
        <f>Résultats!AA10</f>
        <v>55</v>
      </c>
    </row>
    <row r="14" spans="1:27" s="45" customFormat="1" ht="19.95" customHeight="1" thickTop="1">
      <c r="A14" s="90" t="s">
        <v>33</v>
      </c>
      <c r="B14" s="94">
        <f>+B12+1</f>
        <v>5</v>
      </c>
      <c r="C14" s="84">
        <v>10</v>
      </c>
      <c r="D14" s="79">
        <v>52</v>
      </c>
      <c r="E14" s="50"/>
      <c r="F14" s="90" t="s">
        <v>33</v>
      </c>
      <c r="G14" s="94">
        <f>+G12+1</f>
        <v>5</v>
      </c>
      <c r="H14" s="82">
        <v>10</v>
      </c>
      <c r="I14" s="79">
        <v>64</v>
      </c>
      <c r="J14" s="59"/>
      <c r="K14" s="90" t="s">
        <v>33</v>
      </c>
      <c r="L14" s="94">
        <f>+L12+1</f>
        <v>5</v>
      </c>
      <c r="M14" s="82">
        <v>7</v>
      </c>
      <c r="N14" s="79">
        <v>46</v>
      </c>
      <c r="O14" s="54"/>
      <c r="P14" s="42"/>
      <c r="Q14" s="42"/>
      <c r="R14" s="60"/>
      <c r="S14" s="90" t="s">
        <v>33</v>
      </c>
      <c r="T14" s="92">
        <f>+T12+1</f>
        <v>5</v>
      </c>
      <c r="U14" s="80">
        <v>9</v>
      </c>
      <c r="V14" s="87">
        <f>Résultats!X12</f>
        <v>75</v>
      </c>
      <c r="W14" s="44">
        <f>Résultats!Y12</f>
        <v>79</v>
      </c>
      <c r="X14" s="87">
        <f>Résultats!Z12</f>
        <v>-4</v>
      </c>
      <c r="Y14" s="87">
        <f>Résultats!AA12</f>
        <v>-3</v>
      </c>
    </row>
    <row r="15" spans="1:27" s="45" customFormat="1" ht="19.95" customHeight="1" thickBot="1">
      <c r="A15" s="91"/>
      <c r="B15" s="95"/>
      <c r="C15" s="85">
        <v>14</v>
      </c>
      <c r="D15" s="79">
        <v>53</v>
      </c>
      <c r="E15" s="50"/>
      <c r="F15" s="91"/>
      <c r="G15" s="95"/>
      <c r="H15" s="83">
        <v>5</v>
      </c>
      <c r="I15" s="79">
        <v>69</v>
      </c>
      <c r="J15" s="59"/>
      <c r="K15" s="91"/>
      <c r="L15" s="95"/>
      <c r="M15" s="83">
        <v>1</v>
      </c>
      <c r="N15" s="79">
        <v>57</v>
      </c>
      <c r="O15" s="54"/>
      <c r="P15" s="42"/>
      <c r="Q15" s="42"/>
      <c r="R15" s="60"/>
      <c r="S15" s="91"/>
      <c r="T15" s="93"/>
      <c r="U15" s="81">
        <v>3</v>
      </c>
      <c r="V15" s="87">
        <f>Résultats!X6</f>
        <v>75</v>
      </c>
      <c r="W15" s="44">
        <f>Résultats!Y6</f>
        <v>73</v>
      </c>
      <c r="X15" s="87">
        <f>Résultats!Z6</f>
        <v>2</v>
      </c>
      <c r="Y15" s="87">
        <f>Résultats!AA6</f>
        <v>3</v>
      </c>
    </row>
    <row r="16" spans="1:27" s="45" customFormat="1" ht="19.95" customHeight="1" thickTop="1">
      <c r="A16" s="90" t="s">
        <v>33</v>
      </c>
      <c r="B16" s="94">
        <f>+B14+1</f>
        <v>6</v>
      </c>
      <c r="C16" s="84">
        <v>9</v>
      </c>
      <c r="D16" s="79">
        <v>59</v>
      </c>
      <c r="E16" s="50"/>
      <c r="F16" s="90" t="s">
        <v>33</v>
      </c>
      <c r="G16" s="94">
        <f>+G14+1</f>
        <v>6</v>
      </c>
      <c r="H16" s="82">
        <v>4</v>
      </c>
      <c r="I16" s="79">
        <v>70</v>
      </c>
      <c r="J16" s="59"/>
      <c r="K16" s="90" t="s">
        <v>33</v>
      </c>
      <c r="L16" s="94">
        <f>+L14+1</f>
        <v>6</v>
      </c>
      <c r="M16" s="82">
        <v>3</v>
      </c>
      <c r="N16" s="79">
        <v>64</v>
      </c>
      <c r="O16" s="54"/>
      <c r="P16" s="42"/>
      <c r="Q16" s="42"/>
      <c r="R16" s="60"/>
      <c r="S16" s="90" t="s">
        <v>33</v>
      </c>
      <c r="T16" s="92">
        <f>+T14+1</f>
        <v>6</v>
      </c>
      <c r="U16" s="80">
        <v>1</v>
      </c>
      <c r="V16" s="87">
        <f>Résultats!X4</f>
        <v>74</v>
      </c>
      <c r="W16" s="44">
        <f>Résultats!Y4</f>
        <v>77</v>
      </c>
      <c r="X16" s="87">
        <f>Résultats!Z4</f>
        <v>-3</v>
      </c>
      <c r="Y16" s="87">
        <f>Résultats!AA4</f>
        <v>18</v>
      </c>
    </row>
    <row r="17" spans="1:25" s="45" customFormat="1" ht="19.95" customHeight="1" thickBot="1">
      <c r="A17" s="91"/>
      <c r="B17" s="95"/>
      <c r="C17" s="85">
        <v>12</v>
      </c>
      <c r="D17" s="79">
        <v>66</v>
      </c>
      <c r="E17" s="50"/>
      <c r="F17" s="91"/>
      <c r="G17" s="95"/>
      <c r="H17" s="83">
        <v>1</v>
      </c>
      <c r="I17" s="79">
        <v>72</v>
      </c>
      <c r="J17" s="59"/>
      <c r="K17" s="91"/>
      <c r="L17" s="95"/>
      <c r="M17" s="83">
        <v>8</v>
      </c>
      <c r="N17" s="79">
        <v>65</v>
      </c>
      <c r="O17" s="54"/>
      <c r="P17" s="42"/>
      <c r="Q17" s="42"/>
      <c r="R17" s="60"/>
      <c r="S17" s="91"/>
      <c r="T17" s="93"/>
      <c r="U17" s="81">
        <v>6</v>
      </c>
      <c r="V17" s="87">
        <f>Résultats!X9</f>
        <v>69</v>
      </c>
      <c r="W17" s="44">
        <f>Résultats!Y9</f>
        <v>75</v>
      </c>
      <c r="X17" s="87">
        <f>Résultats!Z9</f>
        <v>-6</v>
      </c>
      <c r="Y17" s="87">
        <f>Résultats!AA9</f>
        <v>-18</v>
      </c>
    </row>
    <row r="18" spans="1:25" s="45" customFormat="1" ht="19.95" customHeight="1" thickTop="1">
      <c r="A18" s="90" t="s">
        <v>33</v>
      </c>
      <c r="B18" s="94">
        <f>+B16+1</f>
        <v>7</v>
      </c>
      <c r="C18" s="84">
        <v>11</v>
      </c>
      <c r="D18" s="79">
        <v>71</v>
      </c>
      <c r="E18" s="50"/>
      <c r="F18" s="90" t="s">
        <v>33</v>
      </c>
      <c r="G18" s="94">
        <f>+G16+1</f>
        <v>7</v>
      </c>
      <c r="H18" s="82">
        <v>8</v>
      </c>
      <c r="I18" s="79">
        <v>75</v>
      </c>
      <c r="J18" s="59"/>
      <c r="K18" s="90" t="s">
        <v>33</v>
      </c>
      <c r="L18" s="94">
        <f>+L16+1</f>
        <v>7</v>
      </c>
      <c r="M18" s="82">
        <v>12</v>
      </c>
      <c r="N18" s="79">
        <v>66</v>
      </c>
      <c r="O18" s="54"/>
      <c r="P18" s="42"/>
      <c r="Q18" s="42"/>
      <c r="R18" s="60"/>
      <c r="S18" s="90" t="s">
        <v>33</v>
      </c>
      <c r="T18" s="92">
        <f>+T16+1</f>
        <v>7</v>
      </c>
      <c r="U18" s="80">
        <v>14</v>
      </c>
      <c r="V18" s="87">
        <f>Résultats!X17</f>
        <v>71</v>
      </c>
      <c r="W18" s="44">
        <f>Résultats!Y17</f>
        <v>77</v>
      </c>
      <c r="X18" s="87">
        <f>Résultats!Z17</f>
        <v>-6</v>
      </c>
      <c r="Y18" s="87">
        <f>Résultats!AA17</f>
        <v>59</v>
      </c>
    </row>
    <row r="19" spans="1:25" s="45" customFormat="1" ht="19.95" customHeight="1" thickBot="1">
      <c r="A19" s="91"/>
      <c r="B19" s="95"/>
      <c r="C19" s="85">
        <v>7</v>
      </c>
      <c r="D19" s="79">
        <v>79</v>
      </c>
      <c r="E19" s="50"/>
      <c r="F19" s="91"/>
      <c r="G19" s="95"/>
      <c r="H19" s="83">
        <v>3</v>
      </c>
      <c r="I19" s="79">
        <v>79</v>
      </c>
      <c r="J19" s="59"/>
      <c r="K19" s="91"/>
      <c r="L19" s="95"/>
      <c r="M19" s="83">
        <v>4</v>
      </c>
      <c r="N19" s="79">
        <v>76</v>
      </c>
      <c r="O19" s="54"/>
      <c r="P19" s="42"/>
      <c r="Q19" s="42"/>
      <c r="R19" s="60"/>
      <c r="S19" s="91"/>
      <c r="T19" s="93"/>
      <c r="U19" s="81">
        <v>5</v>
      </c>
      <c r="V19" s="87">
        <f>Résultats!X8</f>
        <v>65</v>
      </c>
      <c r="W19" s="44">
        <f>Résultats!Y8</f>
        <v>76</v>
      </c>
      <c r="X19" s="87">
        <f>Résultats!Z8</f>
        <v>-11</v>
      </c>
      <c r="Y19" s="87">
        <f>Résultats!AA8</f>
        <v>-59</v>
      </c>
    </row>
    <row r="20" spans="1:25" s="45" customFormat="1" ht="19.95" customHeight="1" thickTop="1">
      <c r="A20" s="90" t="s">
        <v>33</v>
      </c>
      <c r="B20" s="94">
        <f>+B18+1</f>
        <v>8</v>
      </c>
      <c r="C20" s="84">
        <v>5</v>
      </c>
      <c r="D20" s="79">
        <v>91</v>
      </c>
      <c r="E20" s="50"/>
      <c r="F20" s="90" t="s">
        <v>33</v>
      </c>
      <c r="G20" s="94">
        <f>+G18+1</f>
        <v>8</v>
      </c>
      <c r="H20" s="82">
        <v>6</v>
      </c>
      <c r="I20" s="79">
        <v>80</v>
      </c>
      <c r="J20" s="59"/>
      <c r="K20" s="90" t="s">
        <v>33</v>
      </c>
      <c r="L20" s="94">
        <f>+L18+1</f>
        <v>8</v>
      </c>
      <c r="M20" s="82">
        <v>5</v>
      </c>
      <c r="N20" s="79">
        <v>99</v>
      </c>
      <c r="O20" s="54"/>
      <c r="P20" s="42"/>
      <c r="Q20" s="42"/>
      <c r="R20" s="60"/>
      <c r="S20" s="90" t="s">
        <v>33</v>
      </c>
      <c r="T20" s="92">
        <f>+T18+1</f>
        <v>8</v>
      </c>
      <c r="U20" s="80">
        <v>13</v>
      </c>
      <c r="V20" s="87">
        <f>Résultats!X16</f>
        <v>67</v>
      </c>
      <c r="W20" s="44">
        <f>Résultats!Y16</f>
        <v>77</v>
      </c>
      <c r="X20" s="87">
        <f>Résultats!Z16</f>
        <v>-10</v>
      </c>
      <c r="Y20" s="87">
        <f>Résultats!AA16</f>
        <v>-65</v>
      </c>
    </row>
    <row r="21" spans="1:25" s="45" customFormat="1" ht="19.95" customHeight="1" thickBot="1">
      <c r="A21" s="91"/>
      <c r="B21" s="95"/>
      <c r="C21" s="85">
        <v>1</v>
      </c>
      <c r="D21" s="79">
        <v>100</v>
      </c>
      <c r="E21" s="50"/>
      <c r="F21" s="91"/>
      <c r="G21" s="95"/>
      <c r="H21" s="83">
        <v>11</v>
      </c>
      <c r="I21" s="79">
        <v>97</v>
      </c>
      <c r="J21" s="59"/>
      <c r="K21" s="91"/>
      <c r="L21" s="95"/>
      <c r="M21" s="83">
        <v>11</v>
      </c>
      <c r="N21" s="79">
        <v>100</v>
      </c>
      <c r="O21" s="54"/>
      <c r="P21" s="42"/>
      <c r="Q21" s="42"/>
      <c r="R21" s="60"/>
      <c r="S21" s="91"/>
      <c r="T21" s="93"/>
      <c r="U21" s="81">
        <v>4</v>
      </c>
      <c r="V21" s="87">
        <f>Résultats!X7</f>
        <v>65</v>
      </c>
      <c r="W21" s="44">
        <f>Résultats!Y7</f>
        <v>79</v>
      </c>
      <c r="X21" s="87">
        <f>Résultats!Z7</f>
        <v>-14</v>
      </c>
      <c r="Y21" s="87">
        <f>Résultats!AA7</f>
        <v>65</v>
      </c>
    </row>
    <row r="22" spans="1:25" s="45" customFormat="1" ht="19.95" customHeight="1" thickTop="1">
      <c r="A22" s="90" t="s">
        <v>33</v>
      </c>
      <c r="B22" s="94">
        <f>+B20+1</f>
        <v>9</v>
      </c>
      <c r="C22" s="48">
        <v>17</v>
      </c>
      <c r="D22" s="49">
        <v>14</v>
      </c>
      <c r="E22" s="50"/>
      <c r="F22" s="90" t="s">
        <v>33</v>
      </c>
      <c r="G22" s="94">
        <f t="shared" ref="G22" si="0">+G20+1</f>
        <v>9</v>
      </c>
      <c r="H22" s="51">
        <v>17</v>
      </c>
      <c r="I22" s="49">
        <v>31</v>
      </c>
      <c r="J22" s="59"/>
      <c r="K22" s="90" t="s">
        <v>33</v>
      </c>
      <c r="L22" s="94">
        <f t="shared" ref="L22" si="1">+L20+1</f>
        <v>9</v>
      </c>
      <c r="M22" s="51">
        <v>17</v>
      </c>
      <c r="N22" s="53">
        <v>48</v>
      </c>
      <c r="O22" s="54"/>
      <c r="P22" s="42"/>
      <c r="Q22" s="42"/>
      <c r="R22" s="60"/>
      <c r="S22" s="90" t="s">
        <v>33</v>
      </c>
      <c r="T22" s="92">
        <f t="shared" ref="T22" si="2">+T20+1</f>
        <v>9</v>
      </c>
      <c r="U22" s="55">
        <v>17</v>
      </c>
      <c r="V22" s="44">
        <f>Résultats!X20</f>
        <v>0</v>
      </c>
      <c r="W22" s="44">
        <f>Résultats!Y20</f>
        <v>0</v>
      </c>
      <c r="X22" s="44">
        <f>Résultats!Z20</f>
        <v>0</v>
      </c>
      <c r="Y22" s="44">
        <f>Résultats!AA20</f>
        <v>0</v>
      </c>
    </row>
    <row r="23" spans="1:25" s="45" customFormat="1" ht="19.95" customHeight="1" thickBot="1">
      <c r="A23" s="91"/>
      <c r="B23" s="95"/>
      <c r="C23" s="56">
        <v>18</v>
      </c>
      <c r="D23" s="49">
        <v>38</v>
      </c>
      <c r="E23" s="50"/>
      <c r="F23" s="91"/>
      <c r="G23" s="95"/>
      <c r="H23" s="57">
        <v>18</v>
      </c>
      <c r="I23" s="49">
        <v>88</v>
      </c>
      <c r="J23" s="59"/>
      <c r="K23" s="91"/>
      <c r="L23" s="95"/>
      <c r="M23" s="57">
        <v>18</v>
      </c>
      <c r="N23" s="53">
        <v>10</v>
      </c>
      <c r="O23" s="54"/>
      <c r="P23" s="42"/>
      <c r="Q23" s="42"/>
      <c r="R23" s="60"/>
      <c r="S23" s="91"/>
      <c r="T23" s="93"/>
      <c r="U23" s="58">
        <v>18</v>
      </c>
      <c r="V23" s="44">
        <f>Résultats!X21</f>
        <v>0</v>
      </c>
      <c r="W23" s="44">
        <f>Résultats!Y21</f>
        <v>0</v>
      </c>
      <c r="X23" s="44">
        <f>Résultats!Z21</f>
        <v>0</v>
      </c>
      <c r="Y23" s="44">
        <f>Résultats!AA21</f>
        <v>0</v>
      </c>
    </row>
    <row r="24" spans="1:25" s="45" customFormat="1" ht="19.95" customHeight="1" thickTop="1">
      <c r="A24" s="90" t="s">
        <v>33</v>
      </c>
      <c r="B24" s="94">
        <f t="shared" ref="B24" si="3">+B22+1</f>
        <v>10</v>
      </c>
      <c r="C24" s="48">
        <v>19</v>
      </c>
      <c r="D24" s="49">
        <v>89</v>
      </c>
      <c r="E24" s="50"/>
      <c r="F24" s="90" t="s">
        <v>33</v>
      </c>
      <c r="G24" s="94">
        <f t="shared" ref="G24" si="4">+G22+1</f>
        <v>10</v>
      </c>
      <c r="H24" s="51">
        <v>19</v>
      </c>
      <c r="I24" s="49">
        <v>28</v>
      </c>
      <c r="J24" s="59"/>
      <c r="K24" s="90" t="s">
        <v>33</v>
      </c>
      <c r="L24" s="94">
        <f t="shared" ref="L24" si="5">+L22+1</f>
        <v>10</v>
      </c>
      <c r="M24" s="51">
        <v>19</v>
      </c>
      <c r="N24" s="53">
        <v>97</v>
      </c>
      <c r="O24" s="54"/>
      <c r="P24" s="42"/>
      <c r="Q24" s="42"/>
      <c r="R24" s="60"/>
      <c r="S24" s="90" t="s">
        <v>33</v>
      </c>
      <c r="T24" s="92">
        <f t="shared" ref="T24" si="6">+T22+1</f>
        <v>10</v>
      </c>
      <c r="U24" s="55">
        <v>19</v>
      </c>
      <c r="V24" s="44">
        <f>Résultats!X22</f>
        <v>0</v>
      </c>
      <c r="W24" s="44">
        <f>Résultats!Y22</f>
        <v>0</v>
      </c>
      <c r="X24" s="44">
        <f>Résultats!Z22</f>
        <v>0</v>
      </c>
      <c r="Y24" s="44">
        <f>Résultats!AA22</f>
        <v>0</v>
      </c>
    </row>
    <row r="25" spans="1:25" s="45" customFormat="1" ht="19.95" customHeight="1" thickBot="1">
      <c r="A25" s="91"/>
      <c r="B25" s="95"/>
      <c r="C25" s="56">
        <v>20</v>
      </c>
      <c r="D25" s="49">
        <v>49</v>
      </c>
      <c r="E25" s="50"/>
      <c r="F25" s="91"/>
      <c r="G25" s="95"/>
      <c r="H25" s="57">
        <v>20</v>
      </c>
      <c r="I25" s="49">
        <v>18</v>
      </c>
      <c r="J25" s="59"/>
      <c r="K25" s="91"/>
      <c r="L25" s="95"/>
      <c r="M25" s="57">
        <v>20</v>
      </c>
      <c r="N25" s="53">
        <v>13</v>
      </c>
      <c r="O25" s="54"/>
      <c r="P25" s="42"/>
      <c r="Q25" s="42"/>
      <c r="R25" s="60"/>
      <c r="S25" s="91"/>
      <c r="T25" s="93"/>
      <c r="U25" s="58">
        <v>20</v>
      </c>
      <c r="V25" s="44">
        <f>Résultats!X23</f>
        <v>0</v>
      </c>
      <c r="W25" s="44">
        <f>Résultats!Y23</f>
        <v>0</v>
      </c>
      <c r="X25" s="44">
        <f>Résultats!Z23</f>
        <v>0</v>
      </c>
      <c r="Y25" s="44">
        <f>Résultats!AA23</f>
        <v>0</v>
      </c>
    </row>
    <row r="26" spans="1:25" s="45" customFormat="1" ht="19.95" customHeight="1" thickTop="1">
      <c r="A26" s="90" t="s">
        <v>33</v>
      </c>
      <c r="B26" s="94">
        <f t="shared" ref="B26" si="7">+B24+1</f>
        <v>11</v>
      </c>
      <c r="C26" s="48">
        <v>21</v>
      </c>
      <c r="D26" s="49">
        <v>32</v>
      </c>
      <c r="E26" s="50"/>
      <c r="F26" s="90" t="s">
        <v>33</v>
      </c>
      <c r="G26" s="94">
        <f t="shared" ref="G26" si="8">+G24+1</f>
        <v>11</v>
      </c>
      <c r="H26" s="51">
        <v>21</v>
      </c>
      <c r="I26" s="49">
        <v>71</v>
      </c>
      <c r="J26" s="59"/>
      <c r="K26" s="90" t="s">
        <v>33</v>
      </c>
      <c r="L26" s="94">
        <f t="shared" ref="L26" si="9">+L24+1</f>
        <v>11</v>
      </c>
      <c r="M26" s="51">
        <v>21</v>
      </c>
      <c r="N26" s="53">
        <v>96</v>
      </c>
      <c r="O26" s="54"/>
      <c r="P26" s="42"/>
      <c r="Q26" s="42"/>
      <c r="R26" s="60"/>
      <c r="S26" s="90" t="s">
        <v>33</v>
      </c>
      <c r="T26" s="92">
        <f t="shared" ref="T26" si="10">+T24+1</f>
        <v>11</v>
      </c>
      <c r="U26" s="55">
        <v>21</v>
      </c>
      <c r="V26" s="44">
        <f>Résultats!X24</f>
        <v>0</v>
      </c>
      <c r="W26" s="44">
        <f>Résultats!Y24</f>
        <v>0</v>
      </c>
      <c r="X26" s="44">
        <f>Résultats!Z24</f>
        <v>0</v>
      </c>
      <c r="Y26" s="44">
        <f>Résultats!AA24</f>
        <v>0</v>
      </c>
    </row>
    <row r="27" spans="1:25" s="45" customFormat="1" ht="19.95" customHeight="1" thickBot="1">
      <c r="A27" s="91"/>
      <c r="B27" s="95"/>
      <c r="C27" s="56">
        <v>22</v>
      </c>
      <c r="D27" s="49">
        <v>96</v>
      </c>
      <c r="E27" s="50"/>
      <c r="F27" s="91"/>
      <c r="G27" s="95"/>
      <c r="H27" s="57">
        <v>22</v>
      </c>
      <c r="I27" s="49">
        <v>6</v>
      </c>
      <c r="J27" s="59"/>
      <c r="K27" s="91"/>
      <c r="L27" s="95"/>
      <c r="M27" s="57">
        <v>22</v>
      </c>
      <c r="N27" s="53">
        <v>49</v>
      </c>
      <c r="O27" s="54"/>
      <c r="P27" s="42"/>
      <c r="Q27" s="42"/>
      <c r="R27" s="60"/>
      <c r="S27" s="91"/>
      <c r="T27" s="93"/>
      <c r="U27" s="58">
        <v>22</v>
      </c>
      <c r="V27" s="44">
        <f>Résultats!X25</f>
        <v>0</v>
      </c>
      <c r="W27" s="44">
        <f>Résultats!Y25</f>
        <v>0</v>
      </c>
      <c r="X27" s="44">
        <f>Résultats!Z25</f>
        <v>0</v>
      </c>
      <c r="Y27" s="44">
        <f>Résultats!AA25</f>
        <v>0</v>
      </c>
    </row>
    <row r="28" spans="1:25" s="45" customFormat="1" ht="19.95" customHeight="1" thickTop="1">
      <c r="A28" s="90" t="s">
        <v>33</v>
      </c>
      <c r="B28" s="94">
        <f t="shared" ref="B28" si="11">+B26+1</f>
        <v>12</v>
      </c>
      <c r="C28" s="48">
        <v>23</v>
      </c>
      <c r="D28" s="49">
        <v>61</v>
      </c>
      <c r="E28" s="50"/>
      <c r="F28" s="90" t="s">
        <v>33</v>
      </c>
      <c r="G28" s="94">
        <f t="shared" ref="G28" si="12">+G26+1</f>
        <v>12</v>
      </c>
      <c r="H28" s="51">
        <v>23</v>
      </c>
      <c r="I28" s="49">
        <v>93</v>
      </c>
      <c r="J28" s="59"/>
      <c r="K28" s="90" t="s">
        <v>33</v>
      </c>
      <c r="L28" s="94">
        <f t="shared" ref="L28" si="13">+L26+1</f>
        <v>12</v>
      </c>
      <c r="M28" s="51">
        <v>23</v>
      </c>
      <c r="N28" s="53">
        <v>84</v>
      </c>
      <c r="O28" s="54"/>
      <c r="P28" s="42"/>
      <c r="Q28" s="42"/>
      <c r="R28" s="60"/>
      <c r="S28" s="90" t="s">
        <v>33</v>
      </c>
      <c r="T28" s="92">
        <f t="shared" ref="T28" si="14">+T26+1</f>
        <v>12</v>
      </c>
      <c r="U28" s="55">
        <v>23</v>
      </c>
      <c r="V28" s="44">
        <f>Résultats!X26</f>
        <v>0</v>
      </c>
      <c r="W28" s="44">
        <f>Résultats!Y26</f>
        <v>0</v>
      </c>
      <c r="X28" s="44">
        <f>Résultats!Z26</f>
        <v>0</v>
      </c>
      <c r="Y28" s="44">
        <f>Résultats!AA26</f>
        <v>0</v>
      </c>
    </row>
    <row r="29" spans="1:25" s="45" customFormat="1" ht="19.95" customHeight="1" thickBot="1">
      <c r="A29" s="91"/>
      <c r="B29" s="95"/>
      <c r="C29" s="56">
        <v>24</v>
      </c>
      <c r="D29" s="49">
        <v>80</v>
      </c>
      <c r="E29" s="50"/>
      <c r="F29" s="91"/>
      <c r="G29" s="95"/>
      <c r="H29" s="57">
        <v>24</v>
      </c>
      <c r="I29" s="49">
        <v>2</v>
      </c>
      <c r="J29" s="59"/>
      <c r="K29" s="91"/>
      <c r="L29" s="95"/>
      <c r="M29" s="57">
        <v>24</v>
      </c>
      <c r="N29" s="53">
        <v>75</v>
      </c>
      <c r="O29" s="54"/>
      <c r="P29" s="42"/>
      <c r="Q29" s="42"/>
      <c r="R29" s="60"/>
      <c r="S29" s="91"/>
      <c r="T29" s="93"/>
      <c r="U29" s="58">
        <v>24</v>
      </c>
      <c r="V29" s="44">
        <f>Résultats!X27</f>
        <v>0</v>
      </c>
      <c r="W29" s="44">
        <f>Résultats!Y27</f>
        <v>0</v>
      </c>
      <c r="X29" s="44">
        <f>Résultats!Z27</f>
        <v>0</v>
      </c>
      <c r="Y29" s="44">
        <f>Résultats!AA27</f>
        <v>0</v>
      </c>
    </row>
    <row r="30" spans="1:25" s="45" customFormat="1" ht="19.95" customHeight="1" thickTop="1">
      <c r="A30" s="90" t="s">
        <v>33</v>
      </c>
      <c r="B30" s="94">
        <f t="shared" ref="B30" si="15">+B28+1</f>
        <v>13</v>
      </c>
      <c r="C30" s="48">
        <v>25</v>
      </c>
      <c r="D30" s="49">
        <v>17</v>
      </c>
      <c r="E30" s="50"/>
      <c r="F30" s="90" t="s">
        <v>33</v>
      </c>
      <c r="G30" s="94">
        <f t="shared" ref="G30" si="16">+G28+1</f>
        <v>13</v>
      </c>
      <c r="H30" s="51">
        <v>25</v>
      </c>
      <c r="I30" s="49">
        <v>33</v>
      </c>
      <c r="J30" s="59"/>
      <c r="K30" s="90" t="s">
        <v>33</v>
      </c>
      <c r="L30" s="94">
        <f t="shared" ref="L30" si="17">+L28+1</f>
        <v>13</v>
      </c>
      <c r="M30" s="51">
        <v>25</v>
      </c>
      <c r="N30" s="53">
        <v>98</v>
      </c>
      <c r="O30" s="54"/>
      <c r="P30" s="42"/>
      <c r="Q30" s="42"/>
      <c r="R30" s="60"/>
      <c r="S30" s="90" t="s">
        <v>33</v>
      </c>
      <c r="T30" s="92">
        <f t="shared" ref="T30" si="18">+T28+1</f>
        <v>13</v>
      </c>
      <c r="U30" s="55">
        <v>25</v>
      </c>
      <c r="V30" s="44">
        <f>Résultats!X28</f>
        <v>0</v>
      </c>
      <c r="W30" s="44">
        <f>Résultats!Y28</f>
        <v>0</v>
      </c>
      <c r="X30" s="44">
        <f>Résultats!Z28</f>
        <v>0</v>
      </c>
      <c r="Y30" s="44">
        <f>Résultats!AA28</f>
        <v>0</v>
      </c>
    </row>
    <row r="31" spans="1:25" s="45" customFormat="1" ht="19.95" customHeight="1" thickBot="1">
      <c r="A31" s="91"/>
      <c r="B31" s="95"/>
      <c r="C31" s="56">
        <v>26</v>
      </c>
      <c r="D31" s="49">
        <v>35</v>
      </c>
      <c r="E31" s="50"/>
      <c r="F31" s="91"/>
      <c r="G31" s="95"/>
      <c r="H31" s="57">
        <v>26</v>
      </c>
      <c r="I31" s="49">
        <v>83</v>
      </c>
      <c r="J31" s="59"/>
      <c r="K31" s="91"/>
      <c r="L31" s="95"/>
      <c r="M31" s="57">
        <v>26</v>
      </c>
      <c r="N31" s="53">
        <v>90</v>
      </c>
      <c r="O31" s="54"/>
      <c r="P31" s="42"/>
      <c r="Q31" s="42"/>
      <c r="R31" s="60"/>
      <c r="S31" s="91"/>
      <c r="T31" s="93"/>
      <c r="U31" s="58">
        <v>26</v>
      </c>
      <c r="V31" s="44">
        <f>Résultats!X29</f>
        <v>0</v>
      </c>
      <c r="W31" s="44">
        <f>Résultats!Y29</f>
        <v>0</v>
      </c>
      <c r="X31" s="44">
        <f>Résultats!Z29</f>
        <v>0</v>
      </c>
      <c r="Y31" s="44">
        <f>Résultats!AA29</f>
        <v>0</v>
      </c>
    </row>
    <row r="32" spans="1:25" s="45" customFormat="1" ht="19.95" customHeight="1" thickTop="1">
      <c r="A32" s="90" t="s">
        <v>33</v>
      </c>
      <c r="B32" s="94">
        <f t="shared" ref="B32" si="19">+B30+1</f>
        <v>14</v>
      </c>
      <c r="C32" s="48">
        <v>27</v>
      </c>
      <c r="D32" s="49">
        <v>45</v>
      </c>
      <c r="E32" s="50"/>
      <c r="F32" s="90" t="s">
        <v>33</v>
      </c>
      <c r="G32" s="94">
        <f t="shared" ref="G32" si="20">+G30+1</f>
        <v>14</v>
      </c>
      <c r="H32" s="51">
        <v>27</v>
      </c>
      <c r="I32" s="49">
        <v>82</v>
      </c>
      <c r="J32" s="59"/>
      <c r="K32" s="90" t="s">
        <v>33</v>
      </c>
      <c r="L32" s="94">
        <f t="shared" ref="L32" si="21">+L30+1</f>
        <v>14</v>
      </c>
      <c r="M32" s="51">
        <v>27</v>
      </c>
      <c r="N32" s="53">
        <v>44</v>
      </c>
      <c r="O32" s="54"/>
      <c r="P32" s="42"/>
      <c r="Q32" s="42"/>
      <c r="R32" s="60"/>
      <c r="S32" s="90" t="s">
        <v>33</v>
      </c>
      <c r="T32" s="92">
        <f t="shared" ref="T32" si="22">+T30+1</f>
        <v>14</v>
      </c>
      <c r="U32" s="55">
        <v>27</v>
      </c>
      <c r="V32" s="44">
        <f>Résultats!X30</f>
        <v>0</v>
      </c>
      <c r="W32" s="44">
        <f>Résultats!Y30</f>
        <v>0</v>
      </c>
      <c r="X32" s="44">
        <f>Résultats!Z30</f>
        <v>0</v>
      </c>
      <c r="Y32" s="44">
        <f>Résultats!AA30</f>
        <v>0</v>
      </c>
    </row>
    <row r="33" spans="1:25" s="45" customFormat="1" ht="19.95" customHeight="1" thickBot="1">
      <c r="A33" s="91"/>
      <c r="B33" s="95"/>
      <c r="C33" s="56">
        <v>28</v>
      </c>
      <c r="D33" s="49">
        <v>64</v>
      </c>
      <c r="E33" s="50"/>
      <c r="F33" s="91"/>
      <c r="G33" s="95"/>
      <c r="H33" s="57">
        <v>28</v>
      </c>
      <c r="I33" s="49">
        <v>34</v>
      </c>
      <c r="J33" s="59"/>
      <c r="K33" s="91"/>
      <c r="L33" s="95"/>
      <c r="M33" s="57">
        <v>28</v>
      </c>
      <c r="N33" s="53">
        <v>95</v>
      </c>
      <c r="O33" s="54"/>
      <c r="P33" s="42"/>
      <c r="Q33" s="42"/>
      <c r="R33" s="60"/>
      <c r="S33" s="91"/>
      <c r="T33" s="93"/>
      <c r="U33" s="58">
        <v>28</v>
      </c>
      <c r="V33" s="44">
        <f>Résultats!X31</f>
        <v>0</v>
      </c>
      <c r="W33" s="44">
        <f>Résultats!Y31</f>
        <v>0</v>
      </c>
      <c r="X33" s="44">
        <f>Résultats!Z31</f>
        <v>0</v>
      </c>
      <c r="Y33" s="44">
        <f>Résultats!AA31</f>
        <v>0</v>
      </c>
    </row>
    <row r="34" spans="1:25" s="45" customFormat="1" ht="19.95" customHeight="1" thickTop="1">
      <c r="A34" s="90" t="s">
        <v>33</v>
      </c>
      <c r="B34" s="94">
        <f t="shared" ref="B34" si="23">+B32+1</f>
        <v>15</v>
      </c>
      <c r="C34" s="48">
        <v>29</v>
      </c>
      <c r="D34" s="49">
        <v>3</v>
      </c>
      <c r="E34" s="50"/>
      <c r="F34" s="90" t="s">
        <v>33</v>
      </c>
      <c r="G34" s="94">
        <f t="shared" ref="G34:G96" si="24">+G32+1</f>
        <v>15</v>
      </c>
      <c r="H34" s="51">
        <v>29</v>
      </c>
      <c r="I34" s="49">
        <v>96</v>
      </c>
      <c r="J34" s="59"/>
      <c r="K34" s="90" t="s">
        <v>33</v>
      </c>
      <c r="L34" s="94">
        <f t="shared" ref="L34" si="25">+L32+1</f>
        <v>15</v>
      </c>
      <c r="M34" s="51">
        <v>29</v>
      </c>
      <c r="N34" s="53">
        <v>43</v>
      </c>
      <c r="O34" s="54"/>
      <c r="P34" s="42"/>
      <c r="Q34" s="42"/>
      <c r="R34" s="60"/>
      <c r="S34" s="90" t="s">
        <v>33</v>
      </c>
      <c r="T34" s="92">
        <f t="shared" ref="T34" si="26">+T32+1</f>
        <v>15</v>
      </c>
      <c r="U34" s="55">
        <v>29</v>
      </c>
      <c r="V34" s="44">
        <f>Résultats!X32</f>
        <v>0</v>
      </c>
      <c r="W34" s="44">
        <f>Résultats!Y32</f>
        <v>0</v>
      </c>
      <c r="X34" s="44">
        <f>Résultats!Z32</f>
        <v>0</v>
      </c>
      <c r="Y34" s="44">
        <f>Résultats!AA32</f>
        <v>0</v>
      </c>
    </row>
    <row r="35" spans="1:25" s="45" customFormat="1" ht="19.95" customHeight="1" thickBot="1">
      <c r="A35" s="91"/>
      <c r="B35" s="95"/>
      <c r="C35" s="56">
        <v>30</v>
      </c>
      <c r="D35" s="49">
        <v>4</v>
      </c>
      <c r="E35" s="50"/>
      <c r="F35" s="91"/>
      <c r="G35" s="95"/>
      <c r="H35" s="57">
        <v>30</v>
      </c>
      <c r="I35" s="49">
        <v>15</v>
      </c>
      <c r="J35" s="59"/>
      <c r="K35" s="91"/>
      <c r="L35" s="95"/>
      <c r="M35" s="57">
        <v>30</v>
      </c>
      <c r="N35" s="53">
        <v>11</v>
      </c>
      <c r="O35" s="54"/>
      <c r="P35" s="42"/>
      <c r="Q35" s="42"/>
      <c r="R35" s="60"/>
      <c r="S35" s="91"/>
      <c r="T35" s="93"/>
      <c r="U35" s="58">
        <v>30</v>
      </c>
      <c r="V35" s="44">
        <f>Résultats!X33</f>
        <v>0</v>
      </c>
      <c r="W35" s="44">
        <f>Résultats!Y33</f>
        <v>0</v>
      </c>
      <c r="X35" s="44">
        <f>Résultats!Z33</f>
        <v>0</v>
      </c>
      <c r="Y35" s="44">
        <f>Résultats!AA33</f>
        <v>0</v>
      </c>
    </row>
    <row r="36" spans="1:25" s="45" customFormat="1" ht="19.95" customHeight="1" thickTop="1">
      <c r="A36" s="90" t="s">
        <v>33</v>
      </c>
      <c r="B36" s="94">
        <f t="shared" ref="B36" si="27">+B34+1</f>
        <v>16</v>
      </c>
      <c r="C36" s="48">
        <v>31</v>
      </c>
      <c r="D36" s="49">
        <v>29</v>
      </c>
      <c r="E36" s="50"/>
      <c r="F36" s="90" t="s">
        <v>33</v>
      </c>
      <c r="G36" s="94">
        <f t="shared" si="24"/>
        <v>16</v>
      </c>
      <c r="H36" s="51">
        <v>31</v>
      </c>
      <c r="I36" s="49">
        <v>42</v>
      </c>
      <c r="J36" s="59"/>
      <c r="K36" s="90" t="s">
        <v>33</v>
      </c>
      <c r="L36" s="94">
        <f t="shared" ref="L36" si="28">+L34+1</f>
        <v>16</v>
      </c>
      <c r="M36" s="51">
        <v>31</v>
      </c>
      <c r="N36" s="53">
        <v>68</v>
      </c>
      <c r="O36" s="54"/>
      <c r="P36" s="42"/>
      <c r="Q36" s="42"/>
      <c r="R36" s="60"/>
      <c r="S36" s="90" t="s">
        <v>33</v>
      </c>
      <c r="T36" s="92">
        <f t="shared" ref="T36" si="29">+T34+1</f>
        <v>16</v>
      </c>
      <c r="U36" s="55">
        <v>31</v>
      </c>
      <c r="V36" s="44">
        <f>Résultats!X34</f>
        <v>0</v>
      </c>
      <c r="W36" s="44">
        <f>Résultats!Y34</f>
        <v>0</v>
      </c>
      <c r="X36" s="44">
        <f>Résultats!Z34</f>
        <v>0</v>
      </c>
      <c r="Y36" s="44">
        <f>Résultats!AA34</f>
        <v>0</v>
      </c>
    </row>
    <row r="37" spans="1:25" s="45" customFormat="1" ht="19.95" customHeight="1" thickBot="1">
      <c r="A37" s="91"/>
      <c r="B37" s="95"/>
      <c r="C37" s="56">
        <v>32</v>
      </c>
      <c r="D37" s="49">
        <v>78</v>
      </c>
      <c r="E37" s="50"/>
      <c r="F37" s="91"/>
      <c r="G37" s="95"/>
      <c r="H37" s="57">
        <v>32</v>
      </c>
      <c r="I37" s="49">
        <v>73</v>
      </c>
      <c r="J37" s="59"/>
      <c r="K37" s="91"/>
      <c r="L37" s="95"/>
      <c r="M37" s="57">
        <v>32</v>
      </c>
      <c r="N37" s="53">
        <v>92</v>
      </c>
      <c r="O37" s="54"/>
      <c r="P37" s="42"/>
      <c r="Q37" s="42"/>
      <c r="R37" s="60"/>
      <c r="S37" s="91"/>
      <c r="T37" s="93"/>
      <c r="U37" s="58">
        <v>32</v>
      </c>
      <c r="V37" s="44">
        <f>Résultats!X35</f>
        <v>0</v>
      </c>
      <c r="W37" s="44">
        <f>Résultats!Y35</f>
        <v>0</v>
      </c>
      <c r="X37" s="44">
        <f>Résultats!Z35</f>
        <v>0</v>
      </c>
      <c r="Y37" s="44">
        <f>Résultats!AA35</f>
        <v>0</v>
      </c>
    </row>
    <row r="38" spans="1:25" s="45" customFormat="1" ht="19.95" customHeight="1" thickTop="1">
      <c r="A38" s="90" t="s">
        <v>33</v>
      </c>
      <c r="B38" s="94">
        <f t="shared" ref="B38:B100" si="30">+B36+1</f>
        <v>17</v>
      </c>
      <c r="C38" s="48">
        <v>33</v>
      </c>
      <c r="D38" s="49">
        <v>92</v>
      </c>
      <c r="E38" s="50"/>
      <c r="F38" s="90" t="s">
        <v>33</v>
      </c>
      <c r="G38" s="94">
        <f t="shared" si="24"/>
        <v>17</v>
      </c>
      <c r="H38" s="51">
        <v>33</v>
      </c>
      <c r="I38" s="49">
        <v>55</v>
      </c>
      <c r="J38" s="59"/>
      <c r="K38" s="90" t="s">
        <v>33</v>
      </c>
      <c r="L38" s="94">
        <f t="shared" ref="L38" si="31">+L36+1</f>
        <v>17</v>
      </c>
      <c r="M38" s="51">
        <v>33</v>
      </c>
      <c r="N38" s="53">
        <v>1</v>
      </c>
      <c r="O38" s="54"/>
      <c r="P38" s="42"/>
      <c r="Q38" s="42"/>
      <c r="R38" s="60"/>
      <c r="S38" s="90" t="s">
        <v>33</v>
      </c>
      <c r="T38" s="92">
        <f t="shared" ref="T38" si="32">+T36+1</f>
        <v>17</v>
      </c>
      <c r="U38" s="55">
        <v>33</v>
      </c>
      <c r="V38" s="44">
        <f>Résultats!X36</f>
        <v>0</v>
      </c>
      <c r="W38" s="44">
        <f>Résultats!Y36</f>
        <v>0</v>
      </c>
      <c r="X38" s="44">
        <f>Résultats!Z36</f>
        <v>0</v>
      </c>
      <c r="Y38" s="44">
        <f>Résultats!AA36</f>
        <v>0</v>
      </c>
    </row>
    <row r="39" spans="1:25" s="45" customFormat="1" ht="19.95" customHeight="1" thickBot="1">
      <c r="A39" s="91"/>
      <c r="B39" s="95"/>
      <c r="C39" s="56">
        <v>34</v>
      </c>
      <c r="D39" s="49">
        <v>76</v>
      </c>
      <c r="E39" s="50"/>
      <c r="F39" s="91"/>
      <c r="G39" s="95"/>
      <c r="H39" s="57">
        <v>34</v>
      </c>
      <c r="I39" s="49">
        <v>19</v>
      </c>
      <c r="J39" s="59"/>
      <c r="K39" s="91"/>
      <c r="L39" s="95"/>
      <c r="M39" s="57">
        <v>34</v>
      </c>
      <c r="N39" s="53">
        <v>78</v>
      </c>
      <c r="O39" s="54"/>
      <c r="P39" s="42"/>
      <c r="Q39" s="42"/>
      <c r="R39" s="60"/>
      <c r="S39" s="91"/>
      <c r="T39" s="93"/>
      <c r="U39" s="58">
        <v>34</v>
      </c>
      <c r="V39" s="44">
        <f>Résultats!X37</f>
        <v>0</v>
      </c>
      <c r="W39" s="44">
        <f>Résultats!Y37</f>
        <v>0</v>
      </c>
      <c r="X39" s="44">
        <f>Résultats!Z37</f>
        <v>0</v>
      </c>
      <c r="Y39" s="44">
        <f>Résultats!AA37</f>
        <v>0</v>
      </c>
    </row>
    <row r="40" spans="1:25" s="45" customFormat="1" ht="19.95" customHeight="1" thickTop="1">
      <c r="A40" s="90" t="s">
        <v>33</v>
      </c>
      <c r="B40" s="94">
        <f t="shared" ref="B40" si="33">+B38+1</f>
        <v>18</v>
      </c>
      <c r="C40" s="48">
        <v>35</v>
      </c>
      <c r="D40" s="49">
        <v>94</v>
      </c>
      <c r="E40" s="50"/>
      <c r="F40" s="90" t="s">
        <v>33</v>
      </c>
      <c r="G40" s="94">
        <f t="shared" si="24"/>
        <v>18</v>
      </c>
      <c r="H40" s="51">
        <v>35</v>
      </c>
      <c r="I40" s="49">
        <v>90</v>
      </c>
      <c r="J40" s="59"/>
      <c r="K40" s="90" t="s">
        <v>33</v>
      </c>
      <c r="L40" s="94">
        <f t="shared" ref="L40" si="34">+L38+1</f>
        <v>18</v>
      </c>
      <c r="M40" s="51">
        <v>35</v>
      </c>
      <c r="N40" s="53">
        <v>70</v>
      </c>
      <c r="O40" s="54"/>
      <c r="P40" s="42"/>
      <c r="Q40" s="42"/>
      <c r="R40" s="60"/>
      <c r="S40" s="90" t="s">
        <v>33</v>
      </c>
      <c r="T40" s="92">
        <f t="shared" ref="T40" si="35">+T38+1</f>
        <v>18</v>
      </c>
      <c r="U40" s="55">
        <v>35</v>
      </c>
      <c r="V40" s="44">
        <f>Résultats!X38</f>
        <v>0</v>
      </c>
      <c r="W40" s="44">
        <f>Résultats!Y38</f>
        <v>0</v>
      </c>
      <c r="X40" s="44">
        <f>Résultats!Z38</f>
        <v>0</v>
      </c>
      <c r="Y40" s="44">
        <f>Résultats!AA38</f>
        <v>0</v>
      </c>
    </row>
    <row r="41" spans="1:25" s="45" customFormat="1" ht="19.95" customHeight="1" thickBot="1">
      <c r="A41" s="91"/>
      <c r="B41" s="95"/>
      <c r="C41" s="56">
        <v>36</v>
      </c>
      <c r="D41" s="49">
        <v>44</v>
      </c>
      <c r="E41" s="50"/>
      <c r="F41" s="91"/>
      <c r="G41" s="95"/>
      <c r="H41" s="57">
        <v>36</v>
      </c>
      <c r="I41" s="49">
        <v>41</v>
      </c>
      <c r="J41" s="59"/>
      <c r="K41" s="91"/>
      <c r="L41" s="95"/>
      <c r="M41" s="57">
        <v>36</v>
      </c>
      <c r="N41" s="53">
        <v>58</v>
      </c>
      <c r="O41" s="54"/>
      <c r="P41" s="42"/>
      <c r="Q41" s="42"/>
      <c r="R41" s="60"/>
      <c r="S41" s="91"/>
      <c r="T41" s="93"/>
      <c r="U41" s="58">
        <v>36</v>
      </c>
      <c r="V41" s="44">
        <f>Résultats!X39</f>
        <v>0</v>
      </c>
      <c r="W41" s="44">
        <f>Résultats!Y39</f>
        <v>0</v>
      </c>
      <c r="X41" s="44">
        <f>Résultats!Z39</f>
        <v>0</v>
      </c>
      <c r="Y41" s="44">
        <f>Résultats!AA39</f>
        <v>0</v>
      </c>
    </row>
    <row r="42" spans="1:25" s="45" customFormat="1" ht="19.95" customHeight="1" thickTop="1">
      <c r="A42" s="90" t="s">
        <v>33</v>
      </c>
      <c r="B42" s="94">
        <f t="shared" ref="B42" si="36">+B40+1</f>
        <v>19</v>
      </c>
      <c r="C42" s="48">
        <v>37</v>
      </c>
      <c r="D42" s="49">
        <v>69</v>
      </c>
      <c r="E42" s="50"/>
      <c r="F42" s="90" t="s">
        <v>33</v>
      </c>
      <c r="G42" s="94">
        <f t="shared" si="24"/>
        <v>19</v>
      </c>
      <c r="H42" s="51">
        <v>37</v>
      </c>
      <c r="I42" s="49">
        <v>48</v>
      </c>
      <c r="J42" s="59"/>
      <c r="K42" s="90" t="s">
        <v>33</v>
      </c>
      <c r="L42" s="94">
        <f t="shared" ref="L42" si="37">+L40+1</f>
        <v>19</v>
      </c>
      <c r="M42" s="51">
        <v>37</v>
      </c>
      <c r="N42" s="53">
        <v>77</v>
      </c>
      <c r="O42" s="54"/>
      <c r="P42" s="42"/>
      <c r="Q42" s="42"/>
      <c r="R42" s="60"/>
      <c r="S42" s="90" t="s">
        <v>33</v>
      </c>
      <c r="T42" s="92">
        <f t="shared" ref="T42" si="38">+T40+1</f>
        <v>19</v>
      </c>
      <c r="U42" s="55">
        <v>37</v>
      </c>
      <c r="V42" s="44">
        <f>Résultats!X40</f>
        <v>0</v>
      </c>
      <c r="W42" s="44">
        <f>Résultats!Y40</f>
        <v>0</v>
      </c>
      <c r="X42" s="44">
        <f>Résultats!Z40</f>
        <v>0</v>
      </c>
      <c r="Y42" s="44">
        <f>Résultats!AA40</f>
        <v>0</v>
      </c>
    </row>
    <row r="43" spans="1:25" s="45" customFormat="1" ht="19.95" customHeight="1" thickBot="1">
      <c r="A43" s="91"/>
      <c r="B43" s="95"/>
      <c r="C43" s="56">
        <v>38</v>
      </c>
      <c r="D43" s="49">
        <v>1</v>
      </c>
      <c r="E43" s="50"/>
      <c r="F43" s="91"/>
      <c r="G43" s="95"/>
      <c r="H43" s="57">
        <v>38</v>
      </c>
      <c r="I43" s="49">
        <v>89</v>
      </c>
      <c r="J43" s="59"/>
      <c r="K43" s="91"/>
      <c r="L43" s="95"/>
      <c r="M43" s="57">
        <v>38</v>
      </c>
      <c r="N43" s="53">
        <v>67</v>
      </c>
      <c r="O43" s="54"/>
      <c r="P43" s="42"/>
      <c r="Q43" s="42"/>
      <c r="R43" s="60"/>
      <c r="S43" s="91"/>
      <c r="T43" s="93"/>
      <c r="U43" s="58">
        <v>38</v>
      </c>
      <c r="V43" s="44">
        <f>Résultats!X41</f>
        <v>0</v>
      </c>
      <c r="W43" s="44">
        <f>Résultats!Y41</f>
        <v>0</v>
      </c>
      <c r="X43" s="44">
        <f>Résultats!Z41</f>
        <v>0</v>
      </c>
      <c r="Y43" s="44">
        <f>Résultats!AA41</f>
        <v>0</v>
      </c>
    </row>
    <row r="44" spans="1:25" s="45" customFormat="1" ht="19.95" customHeight="1" thickTop="1">
      <c r="A44" s="90" t="s">
        <v>33</v>
      </c>
      <c r="B44" s="94">
        <f t="shared" ref="B44" si="39">+B42+1</f>
        <v>20</v>
      </c>
      <c r="C44" s="48">
        <v>39</v>
      </c>
      <c r="D44" s="49">
        <v>88</v>
      </c>
      <c r="E44" s="50"/>
      <c r="F44" s="90" t="s">
        <v>33</v>
      </c>
      <c r="G44" s="94">
        <f t="shared" si="24"/>
        <v>20</v>
      </c>
      <c r="H44" s="51">
        <v>39</v>
      </c>
      <c r="I44" s="49">
        <v>99</v>
      </c>
      <c r="J44" s="59"/>
      <c r="K44" s="90" t="s">
        <v>33</v>
      </c>
      <c r="L44" s="94">
        <f t="shared" ref="L44" si="40">+L42+1</f>
        <v>20</v>
      </c>
      <c r="M44" s="51">
        <v>39</v>
      </c>
      <c r="N44" s="53">
        <v>89</v>
      </c>
      <c r="O44" s="54"/>
      <c r="P44" s="42"/>
      <c r="Q44" s="42"/>
      <c r="R44" s="60"/>
      <c r="S44" s="90" t="s">
        <v>33</v>
      </c>
      <c r="T44" s="92">
        <f t="shared" ref="T44" si="41">+T42+1</f>
        <v>20</v>
      </c>
      <c r="U44" s="55">
        <v>39</v>
      </c>
      <c r="V44" s="44">
        <f>Résultats!X42</f>
        <v>0</v>
      </c>
      <c r="W44" s="44">
        <f>Résultats!Y42</f>
        <v>0</v>
      </c>
      <c r="X44" s="44">
        <f>Résultats!Z42</f>
        <v>0</v>
      </c>
      <c r="Y44" s="44">
        <f>Résultats!AA42</f>
        <v>0</v>
      </c>
    </row>
    <row r="45" spans="1:25" s="45" customFormat="1" ht="19.95" customHeight="1" thickBot="1">
      <c r="A45" s="91"/>
      <c r="B45" s="95"/>
      <c r="C45" s="56">
        <v>40</v>
      </c>
      <c r="D45" s="49">
        <v>98</v>
      </c>
      <c r="E45" s="50"/>
      <c r="F45" s="91"/>
      <c r="G45" s="95"/>
      <c r="H45" s="57">
        <v>40</v>
      </c>
      <c r="I45" s="49">
        <v>63</v>
      </c>
      <c r="J45" s="59"/>
      <c r="K45" s="91"/>
      <c r="L45" s="95"/>
      <c r="M45" s="57">
        <v>40</v>
      </c>
      <c r="N45" s="53">
        <v>51</v>
      </c>
      <c r="O45" s="54"/>
      <c r="P45" s="42"/>
      <c r="Q45" s="42"/>
      <c r="R45" s="60"/>
      <c r="S45" s="91"/>
      <c r="T45" s="93"/>
      <c r="U45" s="58">
        <v>40</v>
      </c>
      <c r="V45" s="44">
        <f>Résultats!X43</f>
        <v>0</v>
      </c>
      <c r="W45" s="44">
        <f>Résultats!Y43</f>
        <v>0</v>
      </c>
      <c r="X45" s="44">
        <f>Résultats!Z43</f>
        <v>0</v>
      </c>
      <c r="Y45" s="44">
        <f>Résultats!AA43</f>
        <v>0</v>
      </c>
    </row>
    <row r="46" spans="1:25" s="45" customFormat="1" ht="19.95" customHeight="1" thickTop="1">
      <c r="A46" s="90" t="s">
        <v>33</v>
      </c>
      <c r="B46" s="94">
        <f t="shared" ref="B46" si="42">+B44+1</f>
        <v>21</v>
      </c>
      <c r="C46" s="48">
        <v>41</v>
      </c>
      <c r="D46" s="49">
        <v>90</v>
      </c>
      <c r="E46" s="50"/>
      <c r="F46" s="90" t="s">
        <v>33</v>
      </c>
      <c r="G46" s="94">
        <f t="shared" si="24"/>
        <v>21</v>
      </c>
      <c r="H46" s="51">
        <v>41</v>
      </c>
      <c r="I46" s="49">
        <v>21</v>
      </c>
      <c r="J46" s="59"/>
      <c r="K46" s="90" t="s">
        <v>33</v>
      </c>
      <c r="L46" s="94">
        <f t="shared" ref="L46" si="43">+L44+1</f>
        <v>21</v>
      </c>
      <c r="M46" s="51">
        <v>41</v>
      </c>
      <c r="N46" s="53">
        <v>42</v>
      </c>
      <c r="O46" s="54"/>
      <c r="P46" s="42"/>
      <c r="Q46" s="42"/>
      <c r="R46" s="60"/>
      <c r="S46" s="90" t="s">
        <v>33</v>
      </c>
      <c r="T46" s="92">
        <f t="shared" ref="T46" si="44">+T44+1</f>
        <v>21</v>
      </c>
      <c r="U46" s="55">
        <v>41</v>
      </c>
      <c r="V46" s="44">
        <f>Résultats!X44</f>
        <v>0</v>
      </c>
      <c r="W46" s="44">
        <f>Résultats!Y44</f>
        <v>0</v>
      </c>
      <c r="X46" s="44">
        <f>Résultats!Z44</f>
        <v>0</v>
      </c>
      <c r="Y46" s="44">
        <f>Résultats!AA44</f>
        <v>0</v>
      </c>
    </row>
    <row r="47" spans="1:25" s="45" customFormat="1" ht="19.95" customHeight="1" thickBot="1">
      <c r="A47" s="91"/>
      <c r="B47" s="95"/>
      <c r="C47" s="56">
        <v>42</v>
      </c>
      <c r="D47" s="49">
        <v>58</v>
      </c>
      <c r="E47" s="50"/>
      <c r="F47" s="91"/>
      <c r="G47" s="95"/>
      <c r="H47" s="57">
        <v>42</v>
      </c>
      <c r="I47" s="49">
        <v>27</v>
      </c>
      <c r="J47" s="59"/>
      <c r="K47" s="91"/>
      <c r="L47" s="95"/>
      <c r="M47" s="57">
        <v>42</v>
      </c>
      <c r="N47" s="53">
        <v>28</v>
      </c>
      <c r="O47" s="54"/>
      <c r="P47" s="42"/>
      <c r="Q47" s="42"/>
      <c r="R47" s="60"/>
      <c r="S47" s="91"/>
      <c r="T47" s="93"/>
      <c r="U47" s="58">
        <v>42</v>
      </c>
      <c r="V47" s="44">
        <f>Résultats!X45</f>
        <v>0</v>
      </c>
      <c r="W47" s="44">
        <f>Résultats!Y45</f>
        <v>0</v>
      </c>
      <c r="X47" s="44">
        <f>Résultats!Z45</f>
        <v>0</v>
      </c>
      <c r="Y47" s="44">
        <f>Résultats!AA45</f>
        <v>0</v>
      </c>
    </row>
    <row r="48" spans="1:25" s="45" customFormat="1" ht="19.95" customHeight="1" thickTop="1">
      <c r="A48" s="90" t="s">
        <v>33</v>
      </c>
      <c r="B48" s="94">
        <f t="shared" ref="B48" si="45">+B46+1</f>
        <v>22</v>
      </c>
      <c r="C48" s="48">
        <v>43</v>
      </c>
      <c r="D48" s="49">
        <v>95</v>
      </c>
      <c r="E48" s="50"/>
      <c r="F48" s="90" t="s">
        <v>33</v>
      </c>
      <c r="G48" s="94">
        <f t="shared" si="24"/>
        <v>22</v>
      </c>
      <c r="H48" s="51">
        <v>43</v>
      </c>
      <c r="I48" s="49">
        <v>65</v>
      </c>
      <c r="J48" s="59"/>
      <c r="K48" s="90" t="s">
        <v>33</v>
      </c>
      <c r="L48" s="94">
        <f t="shared" ref="L48" si="46">+L46+1</f>
        <v>22</v>
      </c>
      <c r="M48" s="51">
        <v>43</v>
      </c>
      <c r="N48" s="53">
        <v>74</v>
      </c>
      <c r="O48" s="54"/>
      <c r="P48" s="42"/>
      <c r="Q48" s="42"/>
      <c r="R48" s="60"/>
      <c r="S48" s="90" t="s">
        <v>33</v>
      </c>
      <c r="T48" s="92">
        <f t="shared" ref="T48" si="47">+T46+1</f>
        <v>22</v>
      </c>
      <c r="U48" s="55">
        <v>43</v>
      </c>
      <c r="V48" s="44">
        <f>Résultats!X46</f>
        <v>0</v>
      </c>
      <c r="W48" s="44">
        <f>Résultats!Y46</f>
        <v>0</v>
      </c>
      <c r="X48" s="44">
        <f>Résultats!Z46</f>
        <v>0</v>
      </c>
      <c r="Y48" s="44">
        <f>Résultats!AA46</f>
        <v>0</v>
      </c>
    </row>
    <row r="49" spans="1:25" s="45" customFormat="1" ht="19.95" customHeight="1" thickBot="1">
      <c r="A49" s="91"/>
      <c r="B49" s="95"/>
      <c r="C49" s="56">
        <v>44</v>
      </c>
      <c r="D49" s="49">
        <v>36</v>
      </c>
      <c r="E49" s="50"/>
      <c r="F49" s="91"/>
      <c r="G49" s="95"/>
      <c r="H49" s="57">
        <v>44</v>
      </c>
      <c r="I49" s="49">
        <v>23</v>
      </c>
      <c r="J49" s="59"/>
      <c r="K49" s="91"/>
      <c r="L49" s="95"/>
      <c r="M49" s="57">
        <v>44</v>
      </c>
      <c r="N49" s="53">
        <v>40</v>
      </c>
      <c r="O49" s="54"/>
      <c r="P49" s="42"/>
      <c r="Q49" s="42"/>
      <c r="R49" s="60"/>
      <c r="S49" s="91"/>
      <c r="T49" s="93"/>
      <c r="U49" s="58">
        <v>44</v>
      </c>
      <c r="V49" s="44">
        <f>Résultats!X47</f>
        <v>0</v>
      </c>
      <c r="W49" s="44">
        <f>Résultats!Y47</f>
        <v>0</v>
      </c>
      <c r="X49" s="44">
        <f>Résultats!Z47</f>
        <v>0</v>
      </c>
      <c r="Y49" s="44">
        <f>Résultats!AA47</f>
        <v>0</v>
      </c>
    </row>
    <row r="50" spans="1:25" s="45" customFormat="1" ht="19.95" customHeight="1" thickTop="1">
      <c r="A50" s="90" t="s">
        <v>33</v>
      </c>
      <c r="B50" s="94">
        <f t="shared" ref="B50" si="48">+B48+1</f>
        <v>23</v>
      </c>
      <c r="C50" s="48">
        <v>45</v>
      </c>
      <c r="D50" s="49">
        <v>15</v>
      </c>
      <c r="E50" s="50"/>
      <c r="F50" s="90" t="s">
        <v>33</v>
      </c>
      <c r="G50" s="94">
        <f t="shared" si="24"/>
        <v>23</v>
      </c>
      <c r="H50" s="51">
        <v>45</v>
      </c>
      <c r="I50" s="49">
        <v>54</v>
      </c>
      <c r="J50" s="59"/>
      <c r="K50" s="90" t="s">
        <v>33</v>
      </c>
      <c r="L50" s="94">
        <f t="shared" ref="L50" si="49">+L48+1</f>
        <v>23</v>
      </c>
      <c r="M50" s="51">
        <v>45</v>
      </c>
      <c r="N50" s="53">
        <v>12</v>
      </c>
      <c r="O50" s="54"/>
      <c r="P50" s="42"/>
      <c r="Q50" s="42"/>
      <c r="R50" s="60"/>
      <c r="S50" s="90" t="s">
        <v>33</v>
      </c>
      <c r="T50" s="92">
        <f t="shared" ref="T50" si="50">+T48+1</f>
        <v>23</v>
      </c>
      <c r="U50" s="55">
        <v>45</v>
      </c>
      <c r="V50" s="44">
        <f>Résultats!X48</f>
        <v>0</v>
      </c>
      <c r="W50" s="44">
        <f>Résultats!Y48</f>
        <v>0</v>
      </c>
      <c r="X50" s="44">
        <f>Résultats!Z48</f>
        <v>0</v>
      </c>
      <c r="Y50" s="44">
        <f>Résultats!AA48</f>
        <v>0</v>
      </c>
    </row>
    <row r="51" spans="1:25" s="45" customFormat="1" ht="19.95" customHeight="1" thickBot="1">
      <c r="A51" s="91"/>
      <c r="B51" s="95"/>
      <c r="C51" s="56">
        <v>46</v>
      </c>
      <c r="D51" s="49">
        <v>70</v>
      </c>
      <c r="E51" s="50"/>
      <c r="F51" s="91"/>
      <c r="G51" s="95"/>
      <c r="H51" s="57">
        <v>46</v>
      </c>
      <c r="I51" s="49">
        <v>74</v>
      </c>
      <c r="J51" s="59"/>
      <c r="K51" s="91"/>
      <c r="L51" s="95"/>
      <c r="M51" s="57">
        <v>46</v>
      </c>
      <c r="N51" s="53">
        <v>16</v>
      </c>
      <c r="O51" s="54"/>
      <c r="P51" s="42"/>
      <c r="Q51" s="42"/>
      <c r="R51" s="60"/>
      <c r="S51" s="91"/>
      <c r="T51" s="93"/>
      <c r="U51" s="58">
        <v>46</v>
      </c>
      <c r="V51" s="44">
        <f>Résultats!X49</f>
        <v>0</v>
      </c>
      <c r="W51" s="44">
        <f>Résultats!Y49</f>
        <v>0</v>
      </c>
      <c r="X51" s="44">
        <f>Résultats!Z49</f>
        <v>0</v>
      </c>
      <c r="Y51" s="44">
        <f>Résultats!AA49</f>
        <v>0</v>
      </c>
    </row>
    <row r="52" spans="1:25" s="45" customFormat="1" ht="19.95" customHeight="1" thickTop="1">
      <c r="A52" s="90" t="s">
        <v>33</v>
      </c>
      <c r="B52" s="94">
        <f t="shared" si="30"/>
        <v>24</v>
      </c>
      <c r="C52" s="48">
        <v>47</v>
      </c>
      <c r="D52" s="49">
        <v>73</v>
      </c>
      <c r="E52" s="50"/>
      <c r="F52" s="90" t="s">
        <v>33</v>
      </c>
      <c r="G52" s="94">
        <f t="shared" si="24"/>
        <v>24</v>
      </c>
      <c r="H52" s="51">
        <v>47</v>
      </c>
      <c r="I52" s="49">
        <v>85</v>
      </c>
      <c r="J52" s="59"/>
      <c r="K52" s="90" t="s">
        <v>33</v>
      </c>
      <c r="L52" s="94">
        <f t="shared" ref="L52" si="51">+L50+1</f>
        <v>24</v>
      </c>
      <c r="M52" s="51">
        <v>47</v>
      </c>
      <c r="N52" s="53">
        <v>50</v>
      </c>
      <c r="O52" s="54"/>
      <c r="P52" s="42"/>
      <c r="Q52" s="42"/>
      <c r="R52" s="60"/>
      <c r="S52" s="90" t="s">
        <v>33</v>
      </c>
      <c r="T52" s="92">
        <f t="shared" ref="T52" si="52">+T50+1</f>
        <v>24</v>
      </c>
      <c r="U52" s="55">
        <v>47</v>
      </c>
      <c r="V52" s="44">
        <f>Résultats!X50</f>
        <v>0</v>
      </c>
      <c r="W52" s="44">
        <f>Résultats!Y50</f>
        <v>0</v>
      </c>
      <c r="X52" s="44">
        <f>Résultats!Z50</f>
        <v>0</v>
      </c>
      <c r="Y52" s="44">
        <f>Résultats!AA50</f>
        <v>0</v>
      </c>
    </row>
    <row r="53" spans="1:25" s="45" customFormat="1" ht="19.95" customHeight="1" thickBot="1">
      <c r="A53" s="91"/>
      <c r="B53" s="95"/>
      <c r="C53" s="56">
        <v>48</v>
      </c>
      <c r="D53" s="49">
        <v>43</v>
      </c>
      <c r="E53" s="50"/>
      <c r="F53" s="91"/>
      <c r="G53" s="95"/>
      <c r="H53" s="57">
        <v>48</v>
      </c>
      <c r="I53" s="49">
        <v>77</v>
      </c>
      <c r="J53" s="59"/>
      <c r="K53" s="91"/>
      <c r="L53" s="95"/>
      <c r="M53" s="57">
        <v>48</v>
      </c>
      <c r="N53" s="53">
        <v>61</v>
      </c>
      <c r="O53" s="54"/>
      <c r="P53" s="42"/>
      <c r="Q53" s="42"/>
      <c r="R53" s="60"/>
      <c r="S53" s="91"/>
      <c r="T53" s="93"/>
      <c r="U53" s="58">
        <v>48</v>
      </c>
      <c r="V53" s="44">
        <f>Résultats!X51</f>
        <v>0</v>
      </c>
      <c r="W53" s="44">
        <f>Résultats!Y51</f>
        <v>0</v>
      </c>
      <c r="X53" s="44">
        <f>Résultats!Z51</f>
        <v>0</v>
      </c>
      <c r="Y53" s="44">
        <f>Résultats!AA51</f>
        <v>0</v>
      </c>
    </row>
    <row r="54" spans="1:25" s="45" customFormat="1" ht="19.95" customHeight="1" thickTop="1">
      <c r="A54" s="90" t="s">
        <v>33</v>
      </c>
      <c r="B54" s="94">
        <f t="shared" si="30"/>
        <v>25</v>
      </c>
      <c r="C54" s="48">
        <v>49</v>
      </c>
      <c r="D54" s="49">
        <v>12</v>
      </c>
      <c r="E54" s="50"/>
      <c r="F54" s="90" t="s">
        <v>33</v>
      </c>
      <c r="G54" s="94">
        <f t="shared" si="24"/>
        <v>25</v>
      </c>
      <c r="H54" s="51">
        <v>49</v>
      </c>
      <c r="I54" s="49">
        <v>25</v>
      </c>
      <c r="J54" s="59"/>
      <c r="K54" s="90" t="s">
        <v>33</v>
      </c>
      <c r="L54" s="94">
        <f t="shared" ref="L54" si="53">+L52+1</f>
        <v>25</v>
      </c>
      <c r="M54" s="51">
        <v>49</v>
      </c>
      <c r="N54" s="53">
        <v>94</v>
      </c>
      <c r="O54" s="54"/>
      <c r="P54" s="42"/>
      <c r="Q54" s="42"/>
      <c r="R54" s="60"/>
      <c r="S54" s="90" t="s">
        <v>33</v>
      </c>
      <c r="T54" s="92">
        <f t="shared" ref="T54" si="54">+T52+1</f>
        <v>25</v>
      </c>
      <c r="U54" s="55">
        <v>49</v>
      </c>
      <c r="V54" s="44">
        <f>Résultats!X52</f>
        <v>0</v>
      </c>
      <c r="W54" s="44">
        <f>Résultats!Y52</f>
        <v>0</v>
      </c>
      <c r="X54" s="44">
        <f>Résultats!Z52</f>
        <v>0</v>
      </c>
      <c r="Y54" s="44">
        <f>Résultats!AA52</f>
        <v>0</v>
      </c>
    </row>
    <row r="55" spans="1:25" s="45" customFormat="1" ht="19.95" customHeight="1" thickBot="1">
      <c r="A55" s="91"/>
      <c r="B55" s="95"/>
      <c r="C55" s="56">
        <v>50</v>
      </c>
      <c r="D55" s="49">
        <v>86</v>
      </c>
      <c r="E55" s="50"/>
      <c r="F55" s="91"/>
      <c r="G55" s="95"/>
      <c r="H55" s="57">
        <v>50</v>
      </c>
      <c r="I55" s="49">
        <v>91</v>
      </c>
      <c r="J55" s="59"/>
      <c r="K55" s="91"/>
      <c r="L55" s="95"/>
      <c r="M55" s="57">
        <v>50</v>
      </c>
      <c r="N55" s="53">
        <v>25</v>
      </c>
      <c r="O55" s="54"/>
      <c r="P55" s="42"/>
      <c r="Q55" s="42"/>
      <c r="R55" s="60"/>
      <c r="S55" s="91"/>
      <c r="T55" s="93"/>
      <c r="U55" s="58">
        <v>50</v>
      </c>
      <c r="V55" s="44">
        <f>Résultats!X53</f>
        <v>0</v>
      </c>
      <c r="W55" s="44">
        <f>Résultats!Y53</f>
        <v>0</v>
      </c>
      <c r="X55" s="44">
        <f>Résultats!Z53</f>
        <v>0</v>
      </c>
      <c r="Y55" s="44">
        <f>Résultats!AA53</f>
        <v>0</v>
      </c>
    </row>
    <row r="56" spans="1:25" s="45" customFormat="1" ht="19.95" customHeight="1" thickTop="1">
      <c r="A56" s="90" t="s">
        <v>33</v>
      </c>
      <c r="B56" s="94">
        <f t="shared" si="30"/>
        <v>26</v>
      </c>
      <c r="C56" s="48">
        <v>51</v>
      </c>
      <c r="D56" s="49">
        <v>82</v>
      </c>
      <c r="E56" s="50"/>
      <c r="F56" s="90" t="s">
        <v>33</v>
      </c>
      <c r="G56" s="94">
        <f t="shared" si="24"/>
        <v>26</v>
      </c>
      <c r="H56" s="51">
        <v>51</v>
      </c>
      <c r="I56" s="49">
        <v>7</v>
      </c>
      <c r="J56" s="59"/>
      <c r="K56" s="90" t="s">
        <v>33</v>
      </c>
      <c r="L56" s="94">
        <f t="shared" ref="L56" si="55">+L54+1</f>
        <v>26</v>
      </c>
      <c r="M56" s="51">
        <v>51</v>
      </c>
      <c r="N56" s="53">
        <v>81</v>
      </c>
      <c r="O56" s="54"/>
      <c r="P56" s="42"/>
      <c r="Q56" s="42"/>
      <c r="R56" s="60"/>
      <c r="S56" s="90" t="s">
        <v>33</v>
      </c>
      <c r="T56" s="92">
        <f t="shared" ref="T56" si="56">+T54+1</f>
        <v>26</v>
      </c>
      <c r="U56" s="55">
        <v>51</v>
      </c>
      <c r="V56" s="44">
        <f>Résultats!X54</f>
        <v>0</v>
      </c>
      <c r="W56" s="44">
        <f>Résultats!Y54</f>
        <v>0</v>
      </c>
      <c r="X56" s="44">
        <f>Résultats!Z54</f>
        <v>0</v>
      </c>
      <c r="Y56" s="44">
        <f>Résultats!AA54</f>
        <v>0</v>
      </c>
    </row>
    <row r="57" spans="1:25" s="45" customFormat="1" ht="19.95" customHeight="1" thickBot="1">
      <c r="A57" s="91"/>
      <c r="B57" s="95"/>
      <c r="C57" s="56">
        <v>52</v>
      </c>
      <c r="D57" s="49">
        <v>27</v>
      </c>
      <c r="E57" s="50"/>
      <c r="F57" s="91"/>
      <c r="G57" s="95"/>
      <c r="H57" s="57">
        <v>52</v>
      </c>
      <c r="I57" s="49">
        <v>1</v>
      </c>
      <c r="J57" s="59"/>
      <c r="K57" s="91"/>
      <c r="L57" s="95"/>
      <c r="M57" s="57">
        <v>52</v>
      </c>
      <c r="N57" s="53">
        <v>14</v>
      </c>
      <c r="O57" s="54"/>
      <c r="P57" s="42"/>
      <c r="Q57" s="42"/>
      <c r="R57" s="60"/>
      <c r="S57" s="91"/>
      <c r="T57" s="93"/>
      <c r="U57" s="58">
        <v>52</v>
      </c>
      <c r="V57" s="44">
        <f>Résultats!X55</f>
        <v>0</v>
      </c>
      <c r="W57" s="44">
        <f>Résultats!Y55</f>
        <v>0</v>
      </c>
      <c r="X57" s="44">
        <f>Résultats!Z55</f>
        <v>0</v>
      </c>
      <c r="Y57" s="44">
        <f>Résultats!AA55</f>
        <v>0</v>
      </c>
    </row>
    <row r="58" spans="1:25" s="45" customFormat="1" ht="19.95" customHeight="1" thickTop="1">
      <c r="A58" s="90" t="s">
        <v>33</v>
      </c>
      <c r="B58" s="94">
        <f t="shared" si="30"/>
        <v>27</v>
      </c>
      <c r="C58" s="48">
        <v>53</v>
      </c>
      <c r="D58" s="49">
        <v>7</v>
      </c>
      <c r="E58" s="50"/>
      <c r="F58" s="90" t="s">
        <v>33</v>
      </c>
      <c r="G58" s="94">
        <f t="shared" si="24"/>
        <v>27</v>
      </c>
      <c r="H58" s="51">
        <v>53</v>
      </c>
      <c r="I58" s="49">
        <v>49</v>
      </c>
      <c r="J58" s="59"/>
      <c r="K58" s="90" t="s">
        <v>33</v>
      </c>
      <c r="L58" s="94">
        <f t="shared" ref="L58" si="57">+L56+1</f>
        <v>27</v>
      </c>
      <c r="M58" s="51">
        <v>53</v>
      </c>
      <c r="N58" s="53">
        <v>56</v>
      </c>
      <c r="O58" s="54"/>
      <c r="P58" s="42"/>
      <c r="Q58" s="42"/>
      <c r="R58" s="60"/>
      <c r="S58" s="90" t="s">
        <v>33</v>
      </c>
      <c r="T58" s="92">
        <f t="shared" ref="T58" si="58">+T56+1</f>
        <v>27</v>
      </c>
      <c r="U58" s="55">
        <v>53</v>
      </c>
      <c r="V58" s="44">
        <f>Résultats!X56</f>
        <v>0</v>
      </c>
      <c r="W58" s="44">
        <f>Résultats!Y56</f>
        <v>0</v>
      </c>
      <c r="X58" s="44">
        <f>Résultats!Z56</f>
        <v>0</v>
      </c>
      <c r="Y58" s="44">
        <f>Résultats!AA56</f>
        <v>0</v>
      </c>
    </row>
    <row r="59" spans="1:25" s="45" customFormat="1" ht="19.95" customHeight="1" thickBot="1">
      <c r="A59" s="91"/>
      <c r="B59" s="95"/>
      <c r="C59" s="56">
        <v>54</v>
      </c>
      <c r="D59" s="49">
        <v>46</v>
      </c>
      <c r="E59" s="50"/>
      <c r="F59" s="91"/>
      <c r="G59" s="95"/>
      <c r="H59" s="57">
        <v>54</v>
      </c>
      <c r="I59" s="49">
        <v>58</v>
      </c>
      <c r="J59" s="59"/>
      <c r="K59" s="91"/>
      <c r="L59" s="95"/>
      <c r="M59" s="57">
        <v>54</v>
      </c>
      <c r="N59" s="53">
        <v>4</v>
      </c>
      <c r="O59" s="54"/>
      <c r="P59" s="42"/>
      <c r="Q59" s="42"/>
      <c r="R59" s="60"/>
      <c r="S59" s="91"/>
      <c r="T59" s="93"/>
      <c r="U59" s="58">
        <v>54</v>
      </c>
      <c r="V59" s="44">
        <f>Résultats!X57</f>
        <v>0</v>
      </c>
      <c r="W59" s="44">
        <f>Résultats!Y57</f>
        <v>0</v>
      </c>
      <c r="X59" s="44">
        <f>Résultats!Z57</f>
        <v>0</v>
      </c>
      <c r="Y59" s="44">
        <f>Résultats!AA57</f>
        <v>0</v>
      </c>
    </row>
    <row r="60" spans="1:25" s="45" customFormat="1" ht="19.95" customHeight="1" thickTop="1">
      <c r="A60" s="90" t="s">
        <v>33</v>
      </c>
      <c r="B60" s="94">
        <f t="shared" si="30"/>
        <v>28</v>
      </c>
      <c r="C60" s="48">
        <v>55</v>
      </c>
      <c r="D60" s="49">
        <v>47</v>
      </c>
      <c r="E60" s="50"/>
      <c r="F60" s="90" t="s">
        <v>33</v>
      </c>
      <c r="G60" s="94">
        <f t="shared" si="24"/>
        <v>28</v>
      </c>
      <c r="H60" s="51">
        <v>55</v>
      </c>
      <c r="I60" s="49">
        <v>20</v>
      </c>
      <c r="J60" s="59"/>
      <c r="K60" s="90" t="s">
        <v>33</v>
      </c>
      <c r="L60" s="94">
        <f t="shared" ref="L60" si="59">+L58+1</f>
        <v>28</v>
      </c>
      <c r="M60" s="51">
        <v>55</v>
      </c>
      <c r="N60" s="53">
        <v>8</v>
      </c>
      <c r="O60" s="54"/>
      <c r="P60" s="42"/>
      <c r="Q60" s="42"/>
      <c r="R60" s="60"/>
      <c r="S60" s="90" t="s">
        <v>33</v>
      </c>
      <c r="T60" s="92">
        <f t="shared" ref="T60" si="60">+T58+1</f>
        <v>28</v>
      </c>
      <c r="U60" s="55">
        <v>55</v>
      </c>
      <c r="V60" s="44">
        <f>Résultats!X58</f>
        <v>0</v>
      </c>
      <c r="W60" s="44">
        <f>Résultats!Y58</f>
        <v>0</v>
      </c>
      <c r="X60" s="44">
        <f>Résultats!Z58</f>
        <v>0</v>
      </c>
      <c r="Y60" s="44">
        <f>Résultats!AA58</f>
        <v>0</v>
      </c>
    </row>
    <row r="61" spans="1:25" s="45" customFormat="1" ht="19.95" customHeight="1" thickBot="1">
      <c r="A61" s="91"/>
      <c r="B61" s="95"/>
      <c r="C61" s="56">
        <v>56</v>
      </c>
      <c r="D61" s="49">
        <v>30</v>
      </c>
      <c r="E61" s="50"/>
      <c r="F61" s="91"/>
      <c r="G61" s="95"/>
      <c r="H61" s="57">
        <v>56</v>
      </c>
      <c r="I61" s="49">
        <v>26</v>
      </c>
      <c r="J61" s="59"/>
      <c r="K61" s="91"/>
      <c r="L61" s="95"/>
      <c r="M61" s="57">
        <v>56</v>
      </c>
      <c r="N61" s="53">
        <v>62</v>
      </c>
      <c r="O61" s="54"/>
      <c r="P61" s="42"/>
      <c r="Q61" s="42"/>
      <c r="R61" s="60"/>
      <c r="S61" s="91"/>
      <c r="T61" s="93"/>
      <c r="U61" s="58">
        <v>56</v>
      </c>
      <c r="V61" s="44">
        <f>Résultats!X59</f>
        <v>0</v>
      </c>
      <c r="W61" s="44">
        <f>Résultats!Y59</f>
        <v>0</v>
      </c>
      <c r="X61" s="44">
        <f>Résultats!Z59</f>
        <v>0</v>
      </c>
      <c r="Y61" s="44">
        <f>Résultats!AA59</f>
        <v>0</v>
      </c>
    </row>
    <row r="62" spans="1:25" s="45" customFormat="1" ht="19.95" customHeight="1" thickTop="1">
      <c r="A62" s="90" t="s">
        <v>33</v>
      </c>
      <c r="B62" s="94">
        <f t="shared" si="30"/>
        <v>29</v>
      </c>
      <c r="C62" s="48">
        <v>57</v>
      </c>
      <c r="D62" s="49">
        <v>62</v>
      </c>
      <c r="E62" s="50"/>
      <c r="F62" s="90" t="s">
        <v>33</v>
      </c>
      <c r="G62" s="94">
        <f t="shared" si="24"/>
        <v>29</v>
      </c>
      <c r="H62" s="51">
        <v>57</v>
      </c>
      <c r="I62" s="49">
        <v>40</v>
      </c>
      <c r="J62" s="59"/>
      <c r="K62" s="90" t="s">
        <v>33</v>
      </c>
      <c r="L62" s="94">
        <f t="shared" ref="L62" si="61">+L60+1</f>
        <v>29</v>
      </c>
      <c r="M62" s="51">
        <v>57</v>
      </c>
      <c r="N62" s="53">
        <v>34</v>
      </c>
      <c r="O62" s="54"/>
      <c r="P62" s="42"/>
      <c r="Q62" s="42"/>
      <c r="R62" s="60"/>
      <c r="S62" s="90" t="s">
        <v>33</v>
      </c>
      <c r="T62" s="92">
        <f t="shared" ref="T62" si="62">+T60+1</f>
        <v>29</v>
      </c>
      <c r="U62" s="55">
        <v>57</v>
      </c>
      <c r="V62" s="44">
        <f>Résultats!X60</f>
        <v>0</v>
      </c>
      <c r="W62" s="44">
        <f>Résultats!Y60</f>
        <v>0</v>
      </c>
      <c r="X62" s="44">
        <f>Résultats!Z60</f>
        <v>0</v>
      </c>
      <c r="Y62" s="44">
        <f>Résultats!AA60</f>
        <v>0</v>
      </c>
    </row>
    <row r="63" spans="1:25" s="45" customFormat="1" ht="19.95" customHeight="1" thickBot="1">
      <c r="A63" s="91"/>
      <c r="B63" s="95"/>
      <c r="C63" s="56">
        <v>58</v>
      </c>
      <c r="D63" s="49">
        <v>40</v>
      </c>
      <c r="E63" s="50"/>
      <c r="F63" s="91"/>
      <c r="G63" s="95"/>
      <c r="H63" s="57">
        <v>58</v>
      </c>
      <c r="I63" s="49">
        <v>95</v>
      </c>
      <c r="J63" s="59"/>
      <c r="K63" s="91"/>
      <c r="L63" s="95"/>
      <c r="M63" s="57">
        <v>58</v>
      </c>
      <c r="N63" s="53">
        <v>15</v>
      </c>
      <c r="O63" s="54"/>
      <c r="P63" s="42"/>
      <c r="Q63" s="42"/>
      <c r="R63" s="60"/>
      <c r="S63" s="91"/>
      <c r="T63" s="93"/>
      <c r="U63" s="58">
        <v>58</v>
      </c>
      <c r="V63" s="44">
        <f>Résultats!X61</f>
        <v>0</v>
      </c>
      <c r="W63" s="44">
        <f>Résultats!Y61</f>
        <v>0</v>
      </c>
      <c r="X63" s="44">
        <f>Résultats!Z61</f>
        <v>0</v>
      </c>
      <c r="Y63" s="44">
        <f>Résultats!AA61</f>
        <v>0</v>
      </c>
    </row>
    <row r="64" spans="1:25" s="45" customFormat="1" ht="19.95" customHeight="1" thickTop="1">
      <c r="A64" s="90" t="s">
        <v>33</v>
      </c>
      <c r="B64" s="94">
        <f t="shared" si="30"/>
        <v>30</v>
      </c>
      <c r="C64" s="48">
        <v>59</v>
      </c>
      <c r="D64" s="49">
        <v>65</v>
      </c>
      <c r="E64" s="50"/>
      <c r="F64" s="90" t="s">
        <v>33</v>
      </c>
      <c r="G64" s="94">
        <f t="shared" si="24"/>
        <v>30</v>
      </c>
      <c r="H64" s="51">
        <v>59</v>
      </c>
      <c r="I64" s="49">
        <v>29</v>
      </c>
      <c r="J64" s="59"/>
      <c r="K64" s="90" t="s">
        <v>33</v>
      </c>
      <c r="L64" s="94">
        <f t="shared" ref="L64" si="63">+L62+1</f>
        <v>30</v>
      </c>
      <c r="M64" s="51">
        <v>59</v>
      </c>
      <c r="N64" s="53">
        <v>18</v>
      </c>
      <c r="O64" s="54"/>
      <c r="P64" s="42"/>
      <c r="Q64" s="42"/>
      <c r="R64" s="60"/>
      <c r="S64" s="90" t="s">
        <v>33</v>
      </c>
      <c r="T64" s="92">
        <f t="shared" ref="T64" si="64">+T62+1</f>
        <v>30</v>
      </c>
      <c r="U64" s="55">
        <v>59</v>
      </c>
      <c r="V64" s="44">
        <f>Résultats!X62</f>
        <v>0</v>
      </c>
      <c r="W64" s="44">
        <f>Résultats!Y62</f>
        <v>0</v>
      </c>
      <c r="X64" s="44">
        <f>Résultats!Z62</f>
        <v>0</v>
      </c>
      <c r="Y64" s="44">
        <f>Résultats!AA62</f>
        <v>0</v>
      </c>
    </row>
    <row r="65" spans="1:25" s="45" customFormat="1" ht="19.95" customHeight="1" thickBot="1">
      <c r="A65" s="91"/>
      <c r="B65" s="95"/>
      <c r="C65" s="56">
        <v>60</v>
      </c>
      <c r="D65" s="49">
        <v>63</v>
      </c>
      <c r="E65" s="50"/>
      <c r="F65" s="91"/>
      <c r="G65" s="95"/>
      <c r="H65" s="57">
        <v>60</v>
      </c>
      <c r="I65" s="49">
        <v>39</v>
      </c>
      <c r="J65" s="59"/>
      <c r="K65" s="91"/>
      <c r="L65" s="95"/>
      <c r="M65" s="57">
        <v>60</v>
      </c>
      <c r="N65" s="53">
        <v>71</v>
      </c>
      <c r="O65" s="54"/>
      <c r="P65" s="42"/>
      <c r="Q65" s="42"/>
      <c r="R65" s="60"/>
      <c r="S65" s="91"/>
      <c r="T65" s="93"/>
      <c r="U65" s="58">
        <v>60</v>
      </c>
      <c r="V65" s="44">
        <f>Résultats!X63</f>
        <v>0</v>
      </c>
      <c r="W65" s="44">
        <f>Résultats!Y63</f>
        <v>0</v>
      </c>
      <c r="X65" s="44">
        <f>Résultats!Z63</f>
        <v>0</v>
      </c>
      <c r="Y65" s="44">
        <f>Résultats!AA63</f>
        <v>0</v>
      </c>
    </row>
    <row r="66" spans="1:25" s="45" customFormat="1" ht="19.95" customHeight="1" thickTop="1">
      <c r="A66" s="90" t="s">
        <v>33</v>
      </c>
      <c r="B66" s="94">
        <f t="shared" si="30"/>
        <v>31</v>
      </c>
      <c r="C66" s="48">
        <v>61</v>
      </c>
      <c r="D66" s="49">
        <v>72</v>
      </c>
      <c r="E66" s="50"/>
      <c r="F66" s="90" t="s">
        <v>33</v>
      </c>
      <c r="G66" s="94">
        <f t="shared" si="24"/>
        <v>31</v>
      </c>
      <c r="H66" s="51">
        <v>61</v>
      </c>
      <c r="I66" s="49">
        <v>12</v>
      </c>
      <c r="J66" s="59"/>
      <c r="K66" s="90" t="s">
        <v>33</v>
      </c>
      <c r="L66" s="94">
        <f t="shared" ref="L66" si="65">+L64+1</f>
        <v>31</v>
      </c>
      <c r="M66" s="51">
        <v>61</v>
      </c>
      <c r="N66" s="53">
        <v>29</v>
      </c>
      <c r="O66" s="54"/>
      <c r="P66" s="42"/>
      <c r="Q66" s="42"/>
      <c r="R66" s="60"/>
      <c r="S66" s="90" t="s">
        <v>33</v>
      </c>
      <c r="T66" s="92">
        <f t="shared" ref="T66" si="66">+T64+1</f>
        <v>31</v>
      </c>
      <c r="U66" s="55">
        <v>61</v>
      </c>
      <c r="V66" s="44">
        <f>Résultats!X64</f>
        <v>0</v>
      </c>
      <c r="W66" s="44">
        <f>Résultats!Y64</f>
        <v>0</v>
      </c>
      <c r="X66" s="44">
        <f>Résultats!Z64</f>
        <v>0</v>
      </c>
      <c r="Y66" s="44">
        <f>Résultats!AA64</f>
        <v>0</v>
      </c>
    </row>
    <row r="67" spans="1:25" s="45" customFormat="1" ht="19.95" customHeight="1" thickBot="1">
      <c r="A67" s="91"/>
      <c r="B67" s="95"/>
      <c r="C67" s="56">
        <v>62</v>
      </c>
      <c r="D67" s="49">
        <v>93</v>
      </c>
      <c r="E67" s="50"/>
      <c r="F67" s="91"/>
      <c r="G67" s="95"/>
      <c r="H67" s="57">
        <v>62</v>
      </c>
      <c r="I67" s="49">
        <v>68</v>
      </c>
      <c r="J67" s="59"/>
      <c r="K67" s="91"/>
      <c r="L67" s="95"/>
      <c r="M67" s="57">
        <v>62</v>
      </c>
      <c r="N67" s="53">
        <v>47</v>
      </c>
      <c r="O67" s="54"/>
      <c r="P67" s="42"/>
      <c r="Q67" s="42"/>
      <c r="R67" s="60"/>
      <c r="S67" s="91"/>
      <c r="T67" s="93"/>
      <c r="U67" s="58">
        <v>62</v>
      </c>
      <c r="V67" s="44">
        <f>Résultats!X65</f>
        <v>0</v>
      </c>
      <c r="W67" s="44">
        <f>Résultats!Y65</f>
        <v>0</v>
      </c>
      <c r="X67" s="44">
        <f>Résultats!Z65</f>
        <v>0</v>
      </c>
      <c r="Y67" s="44">
        <f>Résultats!AA65</f>
        <v>0</v>
      </c>
    </row>
    <row r="68" spans="1:25" s="45" customFormat="1" ht="19.95" customHeight="1" thickTop="1">
      <c r="A68" s="90" t="s">
        <v>33</v>
      </c>
      <c r="B68" s="94">
        <f t="shared" si="30"/>
        <v>32</v>
      </c>
      <c r="C68" s="48">
        <v>63</v>
      </c>
      <c r="D68" s="49">
        <v>99</v>
      </c>
      <c r="E68" s="50"/>
      <c r="F68" s="90" t="s">
        <v>33</v>
      </c>
      <c r="G68" s="94">
        <f t="shared" si="24"/>
        <v>32</v>
      </c>
      <c r="H68" s="51">
        <v>63</v>
      </c>
      <c r="I68" s="49">
        <v>66</v>
      </c>
      <c r="J68" s="59"/>
      <c r="K68" s="90" t="s">
        <v>33</v>
      </c>
      <c r="L68" s="94">
        <f t="shared" ref="L68" si="67">+L66+1</f>
        <v>32</v>
      </c>
      <c r="M68" s="51">
        <v>63</v>
      </c>
      <c r="N68" s="53">
        <v>32</v>
      </c>
      <c r="O68" s="54"/>
      <c r="P68" s="42"/>
      <c r="Q68" s="42"/>
      <c r="R68" s="60"/>
      <c r="S68" s="90" t="s">
        <v>33</v>
      </c>
      <c r="T68" s="92">
        <f t="shared" ref="T68" si="68">+T66+1</f>
        <v>32</v>
      </c>
      <c r="U68" s="55">
        <v>63</v>
      </c>
      <c r="V68" s="44">
        <f>Résultats!X66</f>
        <v>0</v>
      </c>
      <c r="W68" s="44">
        <f>Résultats!Y66</f>
        <v>0</v>
      </c>
      <c r="X68" s="44">
        <f>Résultats!Z66</f>
        <v>0</v>
      </c>
      <c r="Y68" s="44">
        <f>Résultats!AA66</f>
        <v>0</v>
      </c>
    </row>
    <row r="69" spans="1:25" s="45" customFormat="1" ht="19.95" customHeight="1" thickBot="1">
      <c r="A69" s="91"/>
      <c r="B69" s="95"/>
      <c r="C69" s="56">
        <v>64</v>
      </c>
      <c r="D69" s="49">
        <v>56</v>
      </c>
      <c r="E69" s="50"/>
      <c r="F69" s="91"/>
      <c r="G69" s="95"/>
      <c r="H69" s="57">
        <v>64</v>
      </c>
      <c r="I69" s="49">
        <v>86</v>
      </c>
      <c r="J69" s="59"/>
      <c r="K69" s="91"/>
      <c r="L69" s="95"/>
      <c r="M69" s="57">
        <v>64</v>
      </c>
      <c r="N69" s="53">
        <v>83</v>
      </c>
      <c r="O69" s="54"/>
      <c r="P69" s="42"/>
      <c r="Q69" s="42"/>
      <c r="R69" s="60"/>
      <c r="S69" s="91"/>
      <c r="T69" s="93"/>
      <c r="U69" s="58">
        <v>64</v>
      </c>
      <c r="V69" s="44">
        <f>Résultats!X67</f>
        <v>0</v>
      </c>
      <c r="W69" s="44">
        <f>Résultats!Y67</f>
        <v>0</v>
      </c>
      <c r="X69" s="44">
        <f>Résultats!Z67</f>
        <v>0</v>
      </c>
      <c r="Y69" s="44">
        <f>Résultats!AA67</f>
        <v>0</v>
      </c>
    </row>
    <row r="70" spans="1:25" s="45" customFormat="1" ht="19.95" customHeight="1" thickTop="1">
      <c r="A70" s="90" t="s">
        <v>33</v>
      </c>
      <c r="B70" s="94">
        <f t="shared" si="30"/>
        <v>33</v>
      </c>
      <c r="C70" s="48">
        <v>65</v>
      </c>
      <c r="D70" s="49">
        <v>26</v>
      </c>
      <c r="E70" s="50"/>
      <c r="F70" s="90" t="s">
        <v>33</v>
      </c>
      <c r="G70" s="94">
        <f t="shared" si="24"/>
        <v>33</v>
      </c>
      <c r="H70" s="51">
        <v>65</v>
      </c>
      <c r="I70" s="49">
        <v>84</v>
      </c>
      <c r="J70" s="59"/>
      <c r="K70" s="90" t="s">
        <v>33</v>
      </c>
      <c r="L70" s="94">
        <f t="shared" ref="L70" si="69">+L68+1</f>
        <v>33</v>
      </c>
      <c r="M70" s="51">
        <v>65</v>
      </c>
      <c r="N70" s="53">
        <v>91</v>
      </c>
      <c r="O70" s="54"/>
      <c r="P70" s="42"/>
      <c r="Q70" s="42"/>
      <c r="R70" s="60"/>
      <c r="S70" s="90" t="s">
        <v>33</v>
      </c>
      <c r="T70" s="92">
        <f t="shared" ref="T70" si="70">+T68+1</f>
        <v>33</v>
      </c>
      <c r="U70" s="55">
        <v>65</v>
      </c>
      <c r="V70" s="44">
        <f>Résultats!X68</f>
        <v>0</v>
      </c>
      <c r="W70" s="44">
        <f>Résultats!Y68</f>
        <v>0</v>
      </c>
      <c r="X70" s="44">
        <f>Résultats!Z68</f>
        <v>0</v>
      </c>
      <c r="Y70" s="44">
        <f>Résultats!AA68</f>
        <v>0</v>
      </c>
    </row>
    <row r="71" spans="1:25" s="45" customFormat="1" ht="19.95" customHeight="1" thickBot="1">
      <c r="A71" s="91"/>
      <c r="B71" s="95"/>
      <c r="C71" s="56">
        <v>66</v>
      </c>
      <c r="D71" s="49">
        <v>51</v>
      </c>
      <c r="E71" s="50"/>
      <c r="F71" s="91"/>
      <c r="G71" s="95"/>
      <c r="H71" s="57">
        <v>66</v>
      </c>
      <c r="I71" s="49">
        <v>5</v>
      </c>
      <c r="J71" s="59"/>
      <c r="K71" s="91"/>
      <c r="L71" s="95"/>
      <c r="M71" s="57">
        <v>66</v>
      </c>
      <c r="N71" s="53">
        <v>38</v>
      </c>
      <c r="O71" s="54"/>
      <c r="P71" s="42"/>
      <c r="Q71" s="42"/>
      <c r="R71" s="60"/>
      <c r="S71" s="91"/>
      <c r="T71" s="93"/>
      <c r="U71" s="58">
        <v>66</v>
      </c>
      <c r="V71" s="44">
        <f>Résultats!X69</f>
        <v>0</v>
      </c>
      <c r="W71" s="44">
        <f>Résultats!Y69</f>
        <v>0</v>
      </c>
      <c r="X71" s="44">
        <f>Résultats!Z69</f>
        <v>0</v>
      </c>
      <c r="Y71" s="44">
        <f>Résultats!AA69</f>
        <v>0</v>
      </c>
    </row>
    <row r="72" spans="1:25" s="45" customFormat="1" ht="19.95" customHeight="1" thickTop="1">
      <c r="A72" s="90" t="s">
        <v>33</v>
      </c>
      <c r="B72" s="94">
        <f t="shared" si="30"/>
        <v>34</v>
      </c>
      <c r="C72" s="48">
        <v>67</v>
      </c>
      <c r="D72" s="49">
        <v>5</v>
      </c>
      <c r="E72" s="50"/>
      <c r="F72" s="90" t="s">
        <v>33</v>
      </c>
      <c r="G72" s="94">
        <f t="shared" si="24"/>
        <v>34</v>
      </c>
      <c r="H72" s="51">
        <v>67</v>
      </c>
      <c r="I72" s="49">
        <v>56</v>
      </c>
      <c r="J72" s="59"/>
      <c r="K72" s="90" t="s">
        <v>33</v>
      </c>
      <c r="L72" s="94">
        <f t="shared" ref="L72" si="71">+L70+1</f>
        <v>34</v>
      </c>
      <c r="M72" s="51">
        <v>67</v>
      </c>
      <c r="N72" s="53">
        <v>85</v>
      </c>
      <c r="O72" s="54"/>
      <c r="P72" s="42"/>
      <c r="Q72" s="42"/>
      <c r="R72" s="60"/>
      <c r="S72" s="90" t="s">
        <v>33</v>
      </c>
      <c r="T72" s="92">
        <f t="shared" ref="T72" si="72">+T70+1</f>
        <v>34</v>
      </c>
      <c r="U72" s="55">
        <v>67</v>
      </c>
      <c r="V72" s="44">
        <f>Résultats!X70</f>
        <v>0</v>
      </c>
      <c r="W72" s="44">
        <f>Résultats!Y70</f>
        <v>0</v>
      </c>
      <c r="X72" s="44">
        <f>Résultats!Z70</f>
        <v>0</v>
      </c>
      <c r="Y72" s="44">
        <f>Résultats!AA70</f>
        <v>0</v>
      </c>
    </row>
    <row r="73" spans="1:25" s="45" customFormat="1" ht="19.95" customHeight="1" thickBot="1">
      <c r="A73" s="91"/>
      <c r="B73" s="95"/>
      <c r="C73" s="56">
        <v>68</v>
      </c>
      <c r="D73" s="49">
        <v>77</v>
      </c>
      <c r="E73" s="50"/>
      <c r="F73" s="91"/>
      <c r="G73" s="95"/>
      <c r="H73" s="57">
        <v>68</v>
      </c>
      <c r="I73" s="49">
        <v>4</v>
      </c>
      <c r="J73" s="59"/>
      <c r="K73" s="91"/>
      <c r="L73" s="95"/>
      <c r="M73" s="57">
        <v>68</v>
      </c>
      <c r="N73" s="53">
        <v>54</v>
      </c>
      <c r="O73" s="54"/>
      <c r="P73" s="42"/>
      <c r="Q73" s="42"/>
      <c r="R73" s="60"/>
      <c r="S73" s="91"/>
      <c r="T73" s="93"/>
      <c r="U73" s="58">
        <v>68</v>
      </c>
      <c r="V73" s="44">
        <f>Résultats!X71</f>
        <v>0</v>
      </c>
      <c r="W73" s="44">
        <f>Résultats!Y71</f>
        <v>0</v>
      </c>
      <c r="X73" s="44">
        <f>Résultats!Z71</f>
        <v>0</v>
      </c>
      <c r="Y73" s="44">
        <f>Résultats!AA71</f>
        <v>0</v>
      </c>
    </row>
    <row r="74" spans="1:25" s="45" customFormat="1" ht="19.95" customHeight="1" thickTop="1">
      <c r="A74" s="90" t="s">
        <v>33</v>
      </c>
      <c r="B74" s="94">
        <f t="shared" si="30"/>
        <v>35</v>
      </c>
      <c r="C74" s="48">
        <v>69</v>
      </c>
      <c r="D74" s="49">
        <v>25</v>
      </c>
      <c r="E74" s="50"/>
      <c r="F74" s="90" t="s">
        <v>33</v>
      </c>
      <c r="G74" s="94">
        <f t="shared" si="24"/>
        <v>35</v>
      </c>
      <c r="H74" s="51">
        <v>69</v>
      </c>
      <c r="I74" s="49">
        <v>24</v>
      </c>
      <c r="J74" s="59"/>
      <c r="K74" s="90" t="s">
        <v>33</v>
      </c>
      <c r="L74" s="94">
        <f t="shared" ref="L74" si="73">+L72+1</f>
        <v>35</v>
      </c>
      <c r="M74" s="51">
        <v>69</v>
      </c>
      <c r="N74" s="53">
        <v>23</v>
      </c>
      <c r="O74" s="54"/>
      <c r="P74" s="42"/>
      <c r="Q74" s="42"/>
      <c r="R74" s="60"/>
      <c r="S74" s="90" t="s">
        <v>33</v>
      </c>
      <c r="T74" s="92">
        <f t="shared" ref="T74" si="74">+T72+1</f>
        <v>35</v>
      </c>
      <c r="U74" s="55">
        <v>69</v>
      </c>
      <c r="V74" s="44">
        <f>Résultats!X72</f>
        <v>0</v>
      </c>
      <c r="W74" s="44">
        <f>Résultats!Y72</f>
        <v>0</v>
      </c>
      <c r="X74" s="44">
        <f>Résultats!Z72</f>
        <v>0</v>
      </c>
      <c r="Y74" s="44">
        <f>Résultats!AA72</f>
        <v>0</v>
      </c>
    </row>
    <row r="75" spans="1:25" s="45" customFormat="1" ht="19.95" customHeight="1" thickBot="1">
      <c r="A75" s="91"/>
      <c r="B75" s="95"/>
      <c r="C75" s="56">
        <v>70</v>
      </c>
      <c r="D75" s="49">
        <v>18</v>
      </c>
      <c r="E75" s="50"/>
      <c r="F75" s="91"/>
      <c r="G75" s="95"/>
      <c r="H75" s="57">
        <v>70</v>
      </c>
      <c r="I75" s="49">
        <v>61</v>
      </c>
      <c r="J75" s="59"/>
      <c r="K75" s="91"/>
      <c r="L75" s="95"/>
      <c r="M75" s="57">
        <v>70</v>
      </c>
      <c r="N75" s="53">
        <v>88</v>
      </c>
      <c r="O75" s="54"/>
      <c r="P75" s="42"/>
      <c r="Q75" s="42"/>
      <c r="R75" s="60"/>
      <c r="S75" s="91"/>
      <c r="T75" s="93"/>
      <c r="U75" s="58">
        <v>70</v>
      </c>
      <c r="V75" s="44">
        <f>Résultats!X73</f>
        <v>0</v>
      </c>
      <c r="W75" s="44">
        <f>Résultats!Y73</f>
        <v>0</v>
      </c>
      <c r="X75" s="44">
        <f>Résultats!Z73</f>
        <v>0</v>
      </c>
      <c r="Y75" s="44">
        <f>Résultats!AA73</f>
        <v>0</v>
      </c>
    </row>
    <row r="76" spans="1:25" s="45" customFormat="1" ht="19.95" customHeight="1" thickTop="1">
      <c r="A76" s="90" t="s">
        <v>33</v>
      </c>
      <c r="B76" s="94">
        <f t="shared" si="30"/>
        <v>36</v>
      </c>
      <c r="C76" s="48">
        <v>71</v>
      </c>
      <c r="D76" s="49">
        <v>19</v>
      </c>
      <c r="E76" s="50"/>
      <c r="F76" s="90" t="s">
        <v>33</v>
      </c>
      <c r="G76" s="94">
        <f t="shared" si="24"/>
        <v>36</v>
      </c>
      <c r="H76" s="51">
        <v>71</v>
      </c>
      <c r="I76" s="49">
        <v>43</v>
      </c>
      <c r="J76" s="59"/>
      <c r="K76" s="90" t="s">
        <v>33</v>
      </c>
      <c r="L76" s="94">
        <f t="shared" ref="L76" si="75">+L74+1</f>
        <v>36</v>
      </c>
      <c r="M76" s="51">
        <v>71</v>
      </c>
      <c r="N76" s="53">
        <v>30</v>
      </c>
      <c r="O76" s="54"/>
      <c r="P76" s="42"/>
      <c r="Q76" s="42"/>
      <c r="R76" s="60"/>
      <c r="S76" s="90" t="s">
        <v>33</v>
      </c>
      <c r="T76" s="92">
        <f t="shared" ref="T76" si="76">+T74+1</f>
        <v>36</v>
      </c>
      <c r="U76" s="55">
        <v>71</v>
      </c>
      <c r="V76" s="44">
        <f>Résultats!X74</f>
        <v>0</v>
      </c>
      <c r="W76" s="44">
        <f>Résultats!Y74</f>
        <v>0</v>
      </c>
      <c r="X76" s="44">
        <f>Résultats!Z74</f>
        <v>0</v>
      </c>
      <c r="Y76" s="44">
        <f>Résultats!AA74</f>
        <v>0</v>
      </c>
    </row>
    <row r="77" spans="1:25" s="45" customFormat="1" ht="19.95" customHeight="1" thickBot="1">
      <c r="A77" s="91"/>
      <c r="B77" s="95"/>
      <c r="C77" s="56">
        <v>72</v>
      </c>
      <c r="D77" s="49">
        <v>11</v>
      </c>
      <c r="E77" s="50"/>
      <c r="F77" s="91"/>
      <c r="G77" s="95"/>
      <c r="H77" s="57">
        <v>72</v>
      </c>
      <c r="I77" s="49">
        <v>57</v>
      </c>
      <c r="J77" s="59"/>
      <c r="K77" s="91"/>
      <c r="L77" s="95"/>
      <c r="M77" s="57">
        <v>72</v>
      </c>
      <c r="N77" s="53">
        <v>60</v>
      </c>
      <c r="O77" s="54"/>
      <c r="P77" s="42"/>
      <c r="Q77" s="42"/>
      <c r="R77" s="60"/>
      <c r="S77" s="91"/>
      <c r="T77" s="93"/>
      <c r="U77" s="58">
        <v>72</v>
      </c>
      <c r="V77" s="44">
        <f>Résultats!X75</f>
        <v>0</v>
      </c>
      <c r="W77" s="44">
        <f>Résultats!Y75</f>
        <v>0</v>
      </c>
      <c r="X77" s="44">
        <f>Résultats!Z75</f>
        <v>0</v>
      </c>
      <c r="Y77" s="44">
        <f>Résultats!AA75</f>
        <v>0</v>
      </c>
    </row>
    <row r="78" spans="1:25" s="45" customFormat="1" ht="19.95" customHeight="1" thickTop="1">
      <c r="A78" s="90" t="s">
        <v>33</v>
      </c>
      <c r="B78" s="94">
        <f t="shared" si="30"/>
        <v>37</v>
      </c>
      <c r="C78" s="48">
        <v>73</v>
      </c>
      <c r="D78" s="49">
        <v>33</v>
      </c>
      <c r="E78" s="50"/>
      <c r="F78" s="90" t="s">
        <v>33</v>
      </c>
      <c r="G78" s="94">
        <f t="shared" si="24"/>
        <v>37</v>
      </c>
      <c r="H78" s="51">
        <v>73</v>
      </c>
      <c r="I78" s="49">
        <v>81</v>
      </c>
      <c r="J78" s="59"/>
      <c r="K78" s="90" t="s">
        <v>33</v>
      </c>
      <c r="L78" s="94">
        <f t="shared" ref="L78" si="77">+L76+1</f>
        <v>37</v>
      </c>
      <c r="M78" s="51">
        <v>73</v>
      </c>
      <c r="N78" s="53">
        <v>26</v>
      </c>
      <c r="O78" s="54"/>
      <c r="P78" s="42"/>
      <c r="Q78" s="42"/>
      <c r="R78" s="60"/>
      <c r="S78" s="90" t="s">
        <v>33</v>
      </c>
      <c r="T78" s="92">
        <f t="shared" ref="T78" si="78">+T76+1</f>
        <v>37</v>
      </c>
      <c r="U78" s="55">
        <v>73</v>
      </c>
      <c r="V78" s="44">
        <f>Résultats!X76</f>
        <v>0</v>
      </c>
      <c r="W78" s="44">
        <f>Résultats!Y76</f>
        <v>0</v>
      </c>
      <c r="X78" s="44">
        <f>Résultats!Z76</f>
        <v>0</v>
      </c>
      <c r="Y78" s="44">
        <f>Résultats!AA76</f>
        <v>0</v>
      </c>
    </row>
    <row r="79" spans="1:25" s="45" customFormat="1" ht="19.95" customHeight="1" thickBot="1">
      <c r="A79" s="91"/>
      <c r="B79" s="95"/>
      <c r="C79" s="56">
        <v>74</v>
      </c>
      <c r="D79" s="49">
        <v>74</v>
      </c>
      <c r="E79" s="50"/>
      <c r="F79" s="91"/>
      <c r="G79" s="95"/>
      <c r="H79" s="57">
        <v>74</v>
      </c>
      <c r="I79" s="49">
        <v>22</v>
      </c>
      <c r="J79" s="59"/>
      <c r="K79" s="91"/>
      <c r="L79" s="95"/>
      <c r="M79" s="57">
        <v>74</v>
      </c>
      <c r="N79" s="53">
        <v>52</v>
      </c>
      <c r="O79" s="54"/>
      <c r="P79" s="42"/>
      <c r="Q79" s="42"/>
      <c r="R79" s="60"/>
      <c r="S79" s="91"/>
      <c r="T79" s="93"/>
      <c r="U79" s="58">
        <v>74</v>
      </c>
      <c r="V79" s="44">
        <f>Résultats!X77</f>
        <v>0</v>
      </c>
      <c r="W79" s="44">
        <f>Résultats!Y77</f>
        <v>0</v>
      </c>
      <c r="X79" s="44">
        <f>Résultats!Z77</f>
        <v>0</v>
      </c>
      <c r="Y79" s="44">
        <f>Résultats!AA77</f>
        <v>0</v>
      </c>
    </row>
    <row r="80" spans="1:25" s="45" customFormat="1" ht="19.95" customHeight="1" thickTop="1">
      <c r="A80" s="90" t="s">
        <v>33</v>
      </c>
      <c r="B80" s="94">
        <f t="shared" si="30"/>
        <v>38</v>
      </c>
      <c r="C80" s="48">
        <v>75</v>
      </c>
      <c r="D80" s="49">
        <v>48</v>
      </c>
      <c r="E80" s="50"/>
      <c r="F80" s="90" t="s">
        <v>33</v>
      </c>
      <c r="G80" s="94">
        <f t="shared" si="24"/>
        <v>38</v>
      </c>
      <c r="H80" s="51">
        <v>75</v>
      </c>
      <c r="I80" s="49">
        <v>62</v>
      </c>
      <c r="J80" s="59"/>
      <c r="K80" s="90" t="s">
        <v>33</v>
      </c>
      <c r="L80" s="94">
        <f t="shared" ref="L80" si="79">+L78+1</f>
        <v>38</v>
      </c>
      <c r="M80" s="51">
        <v>75</v>
      </c>
      <c r="N80" s="53">
        <v>20</v>
      </c>
      <c r="O80" s="54"/>
      <c r="P80" s="42"/>
      <c r="Q80" s="42"/>
      <c r="R80" s="60"/>
      <c r="S80" s="90" t="s">
        <v>33</v>
      </c>
      <c r="T80" s="92">
        <f t="shared" ref="T80" si="80">+T78+1</f>
        <v>38</v>
      </c>
      <c r="U80" s="55">
        <v>75</v>
      </c>
      <c r="V80" s="44">
        <f>Résultats!X78</f>
        <v>0</v>
      </c>
      <c r="W80" s="44">
        <f>Résultats!Y78</f>
        <v>0</v>
      </c>
      <c r="X80" s="44">
        <f>Résultats!Z78</f>
        <v>0</v>
      </c>
      <c r="Y80" s="44">
        <f>Résultats!AA78</f>
        <v>0</v>
      </c>
    </row>
    <row r="81" spans="1:25" s="45" customFormat="1" ht="19.95" customHeight="1" thickBot="1">
      <c r="A81" s="91"/>
      <c r="B81" s="95"/>
      <c r="C81" s="56">
        <v>76</v>
      </c>
      <c r="D81" s="49">
        <v>9</v>
      </c>
      <c r="E81" s="50"/>
      <c r="F81" s="91"/>
      <c r="G81" s="95"/>
      <c r="H81" s="57">
        <v>76</v>
      </c>
      <c r="I81" s="49">
        <v>100</v>
      </c>
      <c r="J81" s="59"/>
      <c r="K81" s="91"/>
      <c r="L81" s="95"/>
      <c r="M81" s="57">
        <v>76</v>
      </c>
      <c r="N81" s="53">
        <v>37</v>
      </c>
      <c r="O81" s="54"/>
      <c r="P81" s="42"/>
      <c r="Q81" s="42"/>
      <c r="R81" s="60"/>
      <c r="S81" s="91"/>
      <c r="T81" s="93"/>
      <c r="U81" s="58">
        <v>76</v>
      </c>
      <c r="V81" s="44">
        <f>Résultats!X79</f>
        <v>0</v>
      </c>
      <c r="W81" s="44">
        <f>Résultats!Y79</f>
        <v>0</v>
      </c>
      <c r="X81" s="44">
        <f>Résultats!Z79</f>
        <v>0</v>
      </c>
      <c r="Y81" s="44">
        <f>Résultats!AA79</f>
        <v>0</v>
      </c>
    </row>
    <row r="82" spans="1:25" s="45" customFormat="1" ht="19.95" customHeight="1" thickTop="1">
      <c r="A82" s="90" t="s">
        <v>33</v>
      </c>
      <c r="B82" s="94">
        <f t="shared" si="30"/>
        <v>39</v>
      </c>
      <c r="C82" s="48">
        <v>77</v>
      </c>
      <c r="D82" s="49">
        <v>55</v>
      </c>
      <c r="E82" s="50"/>
      <c r="F82" s="90" t="s">
        <v>33</v>
      </c>
      <c r="G82" s="94">
        <f t="shared" si="24"/>
        <v>39</v>
      </c>
      <c r="H82" s="51">
        <v>77</v>
      </c>
      <c r="I82" s="49">
        <v>38</v>
      </c>
      <c r="J82" s="59"/>
      <c r="K82" s="90" t="s">
        <v>33</v>
      </c>
      <c r="L82" s="94">
        <f t="shared" ref="L82" si="81">+L80+1</f>
        <v>39</v>
      </c>
      <c r="M82" s="51">
        <v>77</v>
      </c>
      <c r="N82" s="53">
        <v>39</v>
      </c>
      <c r="O82" s="54"/>
      <c r="P82" s="42"/>
      <c r="Q82" s="42"/>
      <c r="R82" s="60"/>
      <c r="S82" s="90" t="s">
        <v>33</v>
      </c>
      <c r="T82" s="92">
        <f t="shared" ref="T82" si="82">+T80+1</f>
        <v>39</v>
      </c>
      <c r="U82" s="55">
        <v>77</v>
      </c>
      <c r="V82" s="44">
        <f>Résultats!X80</f>
        <v>0</v>
      </c>
      <c r="W82" s="44">
        <f>Résultats!Y80</f>
        <v>0</v>
      </c>
      <c r="X82" s="44">
        <f>Résultats!Z80</f>
        <v>0</v>
      </c>
      <c r="Y82" s="44">
        <f>Résultats!AA80</f>
        <v>0</v>
      </c>
    </row>
    <row r="83" spans="1:25" s="45" customFormat="1" ht="19.95" customHeight="1" thickBot="1">
      <c r="A83" s="91"/>
      <c r="B83" s="95"/>
      <c r="C83" s="56">
        <v>78</v>
      </c>
      <c r="D83" s="49">
        <v>83</v>
      </c>
      <c r="E83" s="50"/>
      <c r="F83" s="91"/>
      <c r="G83" s="95"/>
      <c r="H83" s="57">
        <v>78</v>
      </c>
      <c r="I83" s="49">
        <v>76</v>
      </c>
      <c r="J83" s="59"/>
      <c r="K83" s="91"/>
      <c r="L83" s="95"/>
      <c r="M83" s="57">
        <v>78</v>
      </c>
      <c r="N83" s="53">
        <v>17</v>
      </c>
      <c r="O83" s="54"/>
      <c r="P83" s="42"/>
      <c r="Q83" s="42"/>
      <c r="R83" s="60"/>
      <c r="S83" s="91"/>
      <c r="T83" s="93"/>
      <c r="U83" s="58">
        <v>78</v>
      </c>
      <c r="V83" s="44">
        <f>Résultats!X81</f>
        <v>0</v>
      </c>
      <c r="W83" s="44">
        <f>Résultats!Y81</f>
        <v>0</v>
      </c>
      <c r="X83" s="44">
        <f>Résultats!Z81</f>
        <v>0</v>
      </c>
      <c r="Y83" s="44">
        <f>Résultats!AA81</f>
        <v>0</v>
      </c>
    </row>
    <row r="84" spans="1:25" s="45" customFormat="1" ht="19.95" customHeight="1" thickTop="1">
      <c r="A84" s="90" t="s">
        <v>33</v>
      </c>
      <c r="B84" s="94">
        <f t="shared" si="30"/>
        <v>40</v>
      </c>
      <c r="C84" s="48">
        <v>79</v>
      </c>
      <c r="D84" s="49">
        <v>20</v>
      </c>
      <c r="E84" s="50"/>
      <c r="F84" s="90" t="s">
        <v>33</v>
      </c>
      <c r="G84" s="94">
        <f t="shared" si="24"/>
        <v>40</v>
      </c>
      <c r="H84" s="51">
        <v>79</v>
      </c>
      <c r="I84" s="49">
        <v>51</v>
      </c>
      <c r="J84" s="59"/>
      <c r="K84" s="90" t="s">
        <v>33</v>
      </c>
      <c r="L84" s="94">
        <f t="shared" ref="L84" si="83">+L82+1</f>
        <v>40</v>
      </c>
      <c r="M84" s="51">
        <v>79</v>
      </c>
      <c r="N84" s="53">
        <v>21</v>
      </c>
      <c r="O84" s="54"/>
      <c r="P84" s="42"/>
      <c r="Q84" s="42"/>
      <c r="R84" s="60"/>
      <c r="S84" s="90" t="s">
        <v>33</v>
      </c>
      <c r="T84" s="92">
        <f t="shared" ref="T84" si="84">+T82+1</f>
        <v>40</v>
      </c>
      <c r="U84" s="55">
        <v>79</v>
      </c>
      <c r="V84" s="44">
        <f>Résultats!X82</f>
        <v>0</v>
      </c>
      <c r="W84" s="44">
        <f>Résultats!Y82</f>
        <v>0</v>
      </c>
      <c r="X84" s="44">
        <f>Résultats!Z82</f>
        <v>0</v>
      </c>
      <c r="Y84" s="44">
        <f>Résultats!AA82</f>
        <v>0</v>
      </c>
    </row>
    <row r="85" spans="1:25" s="45" customFormat="1" ht="19.95" customHeight="1" thickBot="1">
      <c r="A85" s="91"/>
      <c r="B85" s="95"/>
      <c r="C85" s="56">
        <v>80</v>
      </c>
      <c r="D85" s="49">
        <v>60</v>
      </c>
      <c r="E85" s="50"/>
      <c r="F85" s="91"/>
      <c r="G85" s="95"/>
      <c r="H85" s="57">
        <v>80</v>
      </c>
      <c r="I85" s="49">
        <v>87</v>
      </c>
      <c r="J85" s="59"/>
      <c r="K85" s="91"/>
      <c r="L85" s="95"/>
      <c r="M85" s="57">
        <v>80</v>
      </c>
      <c r="N85" s="53">
        <v>45</v>
      </c>
      <c r="O85" s="54"/>
      <c r="P85" s="42"/>
      <c r="Q85" s="42"/>
      <c r="R85" s="60"/>
      <c r="S85" s="91"/>
      <c r="T85" s="93"/>
      <c r="U85" s="58">
        <v>80</v>
      </c>
      <c r="V85" s="44">
        <f>Résultats!X83</f>
        <v>0</v>
      </c>
      <c r="W85" s="44">
        <f>Résultats!Y83</f>
        <v>0</v>
      </c>
      <c r="X85" s="44">
        <f>Résultats!Z83</f>
        <v>0</v>
      </c>
      <c r="Y85" s="44">
        <f>Résultats!AA83</f>
        <v>0</v>
      </c>
    </row>
    <row r="86" spans="1:25" s="45" customFormat="1" ht="19.95" customHeight="1" thickTop="1">
      <c r="A86" s="90" t="s">
        <v>33</v>
      </c>
      <c r="B86" s="94">
        <f t="shared" si="30"/>
        <v>41</v>
      </c>
      <c r="C86" s="48">
        <v>81</v>
      </c>
      <c r="D86" s="49">
        <v>16</v>
      </c>
      <c r="E86" s="50"/>
      <c r="F86" s="90" t="s">
        <v>33</v>
      </c>
      <c r="G86" s="94">
        <f t="shared" si="24"/>
        <v>41</v>
      </c>
      <c r="H86" s="51">
        <v>81</v>
      </c>
      <c r="I86" s="49">
        <v>13</v>
      </c>
      <c r="J86" s="59"/>
      <c r="K86" s="90" t="s">
        <v>33</v>
      </c>
      <c r="L86" s="94">
        <f t="shared" ref="L86" si="85">+L84+1</f>
        <v>41</v>
      </c>
      <c r="M86" s="51">
        <v>81</v>
      </c>
      <c r="N86" s="53">
        <v>69</v>
      </c>
      <c r="O86" s="54"/>
      <c r="P86" s="42"/>
      <c r="Q86" s="42"/>
      <c r="R86" s="60"/>
      <c r="S86" s="90" t="s">
        <v>33</v>
      </c>
      <c r="T86" s="92">
        <f t="shared" ref="T86" si="86">+T84+1</f>
        <v>41</v>
      </c>
      <c r="U86" s="55">
        <v>81</v>
      </c>
      <c r="V86" s="44">
        <f>Résultats!X84</f>
        <v>0</v>
      </c>
      <c r="W86" s="44">
        <f>Résultats!Y84</f>
        <v>0</v>
      </c>
      <c r="X86" s="44">
        <f>Résultats!Z84</f>
        <v>0</v>
      </c>
      <c r="Y86" s="44">
        <f>Résultats!AA84</f>
        <v>0</v>
      </c>
    </row>
    <row r="87" spans="1:25" s="45" customFormat="1" ht="19.95" customHeight="1" thickBot="1">
      <c r="A87" s="91"/>
      <c r="B87" s="95"/>
      <c r="C87" s="56">
        <v>82</v>
      </c>
      <c r="D87" s="49">
        <v>68</v>
      </c>
      <c r="E87" s="50"/>
      <c r="F87" s="91"/>
      <c r="G87" s="95"/>
      <c r="H87" s="57">
        <v>82</v>
      </c>
      <c r="I87" s="49">
        <v>92</v>
      </c>
      <c r="J87" s="59"/>
      <c r="K87" s="91"/>
      <c r="L87" s="95"/>
      <c r="M87" s="57">
        <v>82</v>
      </c>
      <c r="N87" s="53">
        <v>5</v>
      </c>
      <c r="O87" s="54"/>
      <c r="P87" s="42"/>
      <c r="Q87" s="42"/>
      <c r="R87" s="60"/>
      <c r="S87" s="91"/>
      <c r="T87" s="93"/>
      <c r="U87" s="58">
        <v>82</v>
      </c>
      <c r="V87" s="44">
        <f>Résultats!X85</f>
        <v>0</v>
      </c>
      <c r="W87" s="44">
        <f>Résultats!Y85</f>
        <v>0</v>
      </c>
      <c r="X87" s="44">
        <f>Résultats!Z85</f>
        <v>0</v>
      </c>
      <c r="Y87" s="44">
        <f>Résultats!AA85</f>
        <v>0</v>
      </c>
    </row>
    <row r="88" spans="1:25" s="45" customFormat="1" ht="19.95" customHeight="1" thickTop="1">
      <c r="A88" s="90" t="s">
        <v>33</v>
      </c>
      <c r="B88" s="94">
        <f t="shared" si="30"/>
        <v>42</v>
      </c>
      <c r="C88" s="48">
        <v>83</v>
      </c>
      <c r="D88" s="49">
        <v>97</v>
      </c>
      <c r="E88" s="50"/>
      <c r="F88" s="90" t="s">
        <v>33</v>
      </c>
      <c r="G88" s="94">
        <f t="shared" si="24"/>
        <v>42</v>
      </c>
      <c r="H88" s="51">
        <v>83</v>
      </c>
      <c r="I88" s="49">
        <v>44</v>
      </c>
      <c r="J88" s="59"/>
      <c r="K88" s="90" t="s">
        <v>33</v>
      </c>
      <c r="L88" s="94">
        <f t="shared" ref="L88" si="87">+L86+1</f>
        <v>42</v>
      </c>
      <c r="M88" s="51">
        <v>83</v>
      </c>
      <c r="N88" s="53">
        <v>53</v>
      </c>
      <c r="O88" s="54"/>
      <c r="P88" s="42"/>
      <c r="Q88" s="42"/>
      <c r="R88" s="60"/>
      <c r="S88" s="90" t="s">
        <v>33</v>
      </c>
      <c r="T88" s="92">
        <f t="shared" ref="T88" si="88">+T86+1</f>
        <v>42</v>
      </c>
      <c r="U88" s="55">
        <v>83</v>
      </c>
      <c r="V88" s="44">
        <f>Résultats!X86</f>
        <v>0</v>
      </c>
      <c r="W88" s="44">
        <f>Résultats!Y86</f>
        <v>0</v>
      </c>
      <c r="X88" s="44">
        <f>Résultats!Z86</f>
        <v>0</v>
      </c>
      <c r="Y88" s="44">
        <f>Résultats!AA86</f>
        <v>0</v>
      </c>
    </row>
    <row r="89" spans="1:25" s="45" customFormat="1" ht="19.95" customHeight="1" thickBot="1">
      <c r="A89" s="91"/>
      <c r="B89" s="95"/>
      <c r="C89" s="56">
        <v>84</v>
      </c>
      <c r="D89" s="49">
        <v>81</v>
      </c>
      <c r="E89" s="50"/>
      <c r="F89" s="91"/>
      <c r="G89" s="95"/>
      <c r="H89" s="57">
        <v>84</v>
      </c>
      <c r="I89" s="49">
        <v>17</v>
      </c>
      <c r="J89" s="59"/>
      <c r="K89" s="91"/>
      <c r="L89" s="95"/>
      <c r="M89" s="57">
        <v>84</v>
      </c>
      <c r="N89" s="53">
        <v>2</v>
      </c>
      <c r="O89" s="54"/>
      <c r="P89" s="42"/>
      <c r="Q89" s="42"/>
      <c r="R89" s="60"/>
      <c r="S89" s="91"/>
      <c r="T89" s="93"/>
      <c r="U89" s="58">
        <v>84</v>
      </c>
      <c r="V89" s="44">
        <f>Résultats!X87</f>
        <v>0</v>
      </c>
      <c r="W89" s="44">
        <f>Résultats!Y87</f>
        <v>0</v>
      </c>
      <c r="X89" s="44">
        <f>Résultats!Z87</f>
        <v>0</v>
      </c>
      <c r="Y89" s="44">
        <f>Résultats!AA87</f>
        <v>0</v>
      </c>
    </row>
    <row r="90" spans="1:25" s="45" customFormat="1" ht="19.95" customHeight="1" thickTop="1">
      <c r="A90" s="90" t="s">
        <v>33</v>
      </c>
      <c r="B90" s="94">
        <f t="shared" si="30"/>
        <v>43</v>
      </c>
      <c r="C90" s="48">
        <v>85</v>
      </c>
      <c r="D90" s="49">
        <v>34</v>
      </c>
      <c r="E90" s="50"/>
      <c r="F90" s="90" t="s">
        <v>33</v>
      </c>
      <c r="G90" s="94">
        <f t="shared" si="24"/>
        <v>43</v>
      </c>
      <c r="H90" s="51">
        <v>85</v>
      </c>
      <c r="I90" s="49">
        <v>60</v>
      </c>
      <c r="J90" s="59"/>
      <c r="K90" s="90" t="s">
        <v>33</v>
      </c>
      <c r="L90" s="94">
        <f t="shared" ref="L90" si="89">+L88+1</f>
        <v>43</v>
      </c>
      <c r="M90" s="51">
        <v>85</v>
      </c>
      <c r="N90" s="53">
        <v>82</v>
      </c>
      <c r="O90" s="54"/>
      <c r="P90" s="42"/>
      <c r="Q90" s="42"/>
      <c r="R90" s="60"/>
      <c r="S90" s="90" t="s">
        <v>33</v>
      </c>
      <c r="T90" s="92">
        <f t="shared" ref="T90" si="90">+T88+1</f>
        <v>43</v>
      </c>
      <c r="U90" s="55">
        <v>85</v>
      </c>
      <c r="V90" s="44">
        <f>Résultats!X88</f>
        <v>0</v>
      </c>
      <c r="W90" s="44">
        <f>Résultats!Y88</f>
        <v>0</v>
      </c>
      <c r="X90" s="44">
        <f>Résultats!Z88</f>
        <v>0</v>
      </c>
      <c r="Y90" s="44">
        <f>Résultats!AA88</f>
        <v>0</v>
      </c>
    </row>
    <row r="91" spans="1:25" s="45" customFormat="1" ht="19.95" customHeight="1" thickBot="1">
      <c r="A91" s="91"/>
      <c r="B91" s="95"/>
      <c r="C91" s="56">
        <v>86</v>
      </c>
      <c r="D91" s="49">
        <v>22</v>
      </c>
      <c r="E91" s="50"/>
      <c r="F91" s="91"/>
      <c r="G91" s="95"/>
      <c r="H91" s="57">
        <v>86</v>
      </c>
      <c r="I91" s="49">
        <v>36</v>
      </c>
      <c r="J91" s="59"/>
      <c r="K91" s="91"/>
      <c r="L91" s="95"/>
      <c r="M91" s="57">
        <v>86</v>
      </c>
      <c r="N91" s="53">
        <v>86</v>
      </c>
      <c r="O91" s="54"/>
      <c r="P91" s="42"/>
      <c r="Q91" s="42"/>
      <c r="R91" s="60"/>
      <c r="S91" s="91"/>
      <c r="T91" s="93"/>
      <c r="U91" s="58">
        <v>86</v>
      </c>
      <c r="V91" s="44">
        <f>Résultats!X89</f>
        <v>0</v>
      </c>
      <c r="W91" s="44">
        <f>Résultats!Y89</f>
        <v>0</v>
      </c>
      <c r="X91" s="44">
        <f>Résultats!Z89</f>
        <v>0</v>
      </c>
      <c r="Y91" s="44">
        <f>Résultats!AA89</f>
        <v>0</v>
      </c>
    </row>
    <row r="92" spans="1:25" s="45" customFormat="1" ht="19.95" customHeight="1" thickTop="1">
      <c r="A92" s="90" t="s">
        <v>33</v>
      </c>
      <c r="B92" s="94">
        <f t="shared" si="30"/>
        <v>44</v>
      </c>
      <c r="C92" s="48">
        <v>87</v>
      </c>
      <c r="D92" s="49">
        <v>21</v>
      </c>
      <c r="E92" s="50"/>
      <c r="F92" s="90" t="s">
        <v>33</v>
      </c>
      <c r="G92" s="94">
        <f t="shared" si="24"/>
        <v>44</v>
      </c>
      <c r="H92" s="51">
        <v>87</v>
      </c>
      <c r="I92" s="49">
        <v>37</v>
      </c>
      <c r="J92" s="59"/>
      <c r="K92" s="90" t="s">
        <v>33</v>
      </c>
      <c r="L92" s="94">
        <f t="shared" ref="L92" si="91">+L90+1</f>
        <v>44</v>
      </c>
      <c r="M92" s="51">
        <v>87</v>
      </c>
      <c r="N92" s="53">
        <v>72</v>
      </c>
      <c r="O92" s="54"/>
      <c r="P92" s="42"/>
      <c r="Q92" s="42"/>
      <c r="R92" s="60"/>
      <c r="S92" s="90" t="s">
        <v>33</v>
      </c>
      <c r="T92" s="92">
        <f t="shared" ref="T92" si="92">+T90+1</f>
        <v>44</v>
      </c>
      <c r="U92" s="55">
        <v>87</v>
      </c>
      <c r="V92" s="44">
        <f>Résultats!X90</f>
        <v>0</v>
      </c>
      <c r="W92" s="44">
        <f>Résultats!Y90</f>
        <v>0</v>
      </c>
      <c r="X92" s="44">
        <f>Résultats!Z90</f>
        <v>0</v>
      </c>
      <c r="Y92" s="44">
        <f>Résultats!AA90</f>
        <v>0</v>
      </c>
    </row>
    <row r="93" spans="1:25" s="45" customFormat="1" ht="19.95" customHeight="1" thickBot="1">
      <c r="A93" s="91"/>
      <c r="B93" s="95"/>
      <c r="C93" s="56">
        <v>88</v>
      </c>
      <c r="D93" s="49">
        <v>31</v>
      </c>
      <c r="E93" s="50"/>
      <c r="F93" s="91"/>
      <c r="G93" s="95"/>
      <c r="H93" s="57">
        <v>88</v>
      </c>
      <c r="I93" s="49">
        <v>32</v>
      </c>
      <c r="J93" s="59"/>
      <c r="K93" s="91"/>
      <c r="L93" s="95"/>
      <c r="M93" s="57">
        <v>88</v>
      </c>
      <c r="N93" s="53">
        <v>79</v>
      </c>
      <c r="O93" s="54"/>
      <c r="P93" s="42"/>
      <c r="Q93" s="42"/>
      <c r="R93" s="60"/>
      <c r="S93" s="91"/>
      <c r="T93" s="93"/>
      <c r="U93" s="58">
        <v>88</v>
      </c>
      <c r="V93" s="44">
        <f>Résultats!X91</f>
        <v>0</v>
      </c>
      <c r="W93" s="44">
        <f>Résultats!Y91</f>
        <v>0</v>
      </c>
      <c r="X93" s="44">
        <f>Résultats!Z91</f>
        <v>0</v>
      </c>
      <c r="Y93" s="44">
        <f>Résultats!AA91</f>
        <v>0</v>
      </c>
    </row>
    <row r="94" spans="1:25" s="45" customFormat="1" ht="19.95" customHeight="1" thickTop="1">
      <c r="A94" s="90" t="s">
        <v>33</v>
      </c>
      <c r="B94" s="94">
        <f t="shared" si="30"/>
        <v>45</v>
      </c>
      <c r="C94" s="48">
        <v>89</v>
      </c>
      <c r="D94" s="49">
        <v>37</v>
      </c>
      <c r="E94" s="50"/>
      <c r="F94" s="90" t="s">
        <v>33</v>
      </c>
      <c r="G94" s="94">
        <f t="shared" si="24"/>
        <v>45</v>
      </c>
      <c r="H94" s="51">
        <v>89</v>
      </c>
      <c r="I94" s="49">
        <v>50</v>
      </c>
      <c r="J94" s="59"/>
      <c r="K94" s="90" t="s">
        <v>33</v>
      </c>
      <c r="L94" s="94">
        <f t="shared" ref="L94" si="93">+L92+1</f>
        <v>45</v>
      </c>
      <c r="M94" s="51">
        <v>89</v>
      </c>
      <c r="N94" s="53">
        <v>41</v>
      </c>
      <c r="O94" s="54"/>
      <c r="P94" s="42"/>
      <c r="Q94" s="42"/>
      <c r="R94" s="60"/>
      <c r="S94" s="90" t="s">
        <v>33</v>
      </c>
      <c r="T94" s="92">
        <f t="shared" ref="T94" si="94">+T92+1</f>
        <v>45</v>
      </c>
      <c r="U94" s="55">
        <v>89</v>
      </c>
      <c r="V94" s="44">
        <f>Résultats!X92</f>
        <v>0</v>
      </c>
      <c r="W94" s="44">
        <f>Résultats!Y92</f>
        <v>0</v>
      </c>
      <c r="X94" s="44">
        <f>Résultats!Z92</f>
        <v>0</v>
      </c>
      <c r="Y94" s="44">
        <f>Résultats!AA92</f>
        <v>0</v>
      </c>
    </row>
    <row r="95" spans="1:25" s="45" customFormat="1" ht="19.95" customHeight="1" thickBot="1">
      <c r="A95" s="91"/>
      <c r="B95" s="95"/>
      <c r="C95" s="56">
        <v>90</v>
      </c>
      <c r="D95" s="49">
        <v>50</v>
      </c>
      <c r="E95" s="50"/>
      <c r="F95" s="91"/>
      <c r="G95" s="95"/>
      <c r="H95" s="57">
        <v>90</v>
      </c>
      <c r="I95" s="49">
        <v>9</v>
      </c>
      <c r="J95" s="59"/>
      <c r="K95" s="91"/>
      <c r="L95" s="95"/>
      <c r="M95" s="57">
        <v>90</v>
      </c>
      <c r="N95" s="53">
        <v>80</v>
      </c>
      <c r="O95" s="54"/>
      <c r="P95" s="61"/>
      <c r="Q95" s="61"/>
      <c r="R95" s="60"/>
      <c r="S95" s="91"/>
      <c r="T95" s="93"/>
      <c r="U95" s="58">
        <v>90</v>
      </c>
      <c r="V95" s="44">
        <f>Résultats!X93</f>
        <v>0</v>
      </c>
      <c r="W95" s="44">
        <f>Résultats!Y93</f>
        <v>0</v>
      </c>
      <c r="X95" s="44">
        <f>Résultats!Z93</f>
        <v>0</v>
      </c>
      <c r="Y95" s="44">
        <f>Résultats!AA93</f>
        <v>0</v>
      </c>
    </row>
    <row r="96" spans="1:25" s="45" customFormat="1" ht="19.95" customHeight="1" thickTop="1">
      <c r="A96" s="90" t="s">
        <v>33</v>
      </c>
      <c r="B96" s="94">
        <f t="shared" si="30"/>
        <v>46</v>
      </c>
      <c r="C96" s="48">
        <v>91</v>
      </c>
      <c r="D96" s="49">
        <v>41</v>
      </c>
      <c r="E96" s="50"/>
      <c r="F96" s="90" t="s">
        <v>33</v>
      </c>
      <c r="G96" s="94">
        <f t="shared" si="24"/>
        <v>46</v>
      </c>
      <c r="H96" s="51">
        <v>91</v>
      </c>
      <c r="I96" s="49">
        <v>10</v>
      </c>
      <c r="J96" s="59"/>
      <c r="K96" s="90" t="s">
        <v>33</v>
      </c>
      <c r="L96" s="94">
        <f t="shared" ref="L96" si="95">+L94+1</f>
        <v>46</v>
      </c>
      <c r="M96" s="51">
        <v>91</v>
      </c>
      <c r="N96" s="53">
        <v>36</v>
      </c>
      <c r="O96" s="54"/>
      <c r="P96" s="42"/>
      <c r="Q96" s="42"/>
      <c r="R96" s="60"/>
      <c r="S96" s="90" t="s">
        <v>33</v>
      </c>
      <c r="T96" s="92">
        <f t="shared" ref="T96" si="96">+T94+1</f>
        <v>46</v>
      </c>
      <c r="U96" s="55">
        <v>91</v>
      </c>
      <c r="V96" s="44">
        <f>Résultats!X94</f>
        <v>0</v>
      </c>
      <c r="W96" s="44">
        <f>Résultats!Y94</f>
        <v>0</v>
      </c>
      <c r="X96" s="44">
        <f>Résultats!Z94</f>
        <v>0</v>
      </c>
      <c r="Y96" s="44">
        <f>Résultats!AA94</f>
        <v>0</v>
      </c>
    </row>
    <row r="97" spans="1:25" s="45" customFormat="1" ht="19.95" customHeight="1" thickBot="1">
      <c r="A97" s="91"/>
      <c r="B97" s="95"/>
      <c r="C97" s="56">
        <v>92</v>
      </c>
      <c r="D97" s="49">
        <v>75</v>
      </c>
      <c r="E97" s="50"/>
      <c r="F97" s="91"/>
      <c r="G97" s="95"/>
      <c r="H97" s="57">
        <v>92</v>
      </c>
      <c r="I97" s="49">
        <v>78</v>
      </c>
      <c r="J97" s="59"/>
      <c r="K97" s="91"/>
      <c r="L97" s="95"/>
      <c r="M97" s="57">
        <v>92</v>
      </c>
      <c r="N97" s="53">
        <v>93</v>
      </c>
      <c r="O97" s="54"/>
      <c r="P97" s="42"/>
      <c r="Q97" s="42"/>
      <c r="R97" s="60"/>
      <c r="S97" s="91"/>
      <c r="T97" s="93"/>
      <c r="U97" s="58">
        <v>92</v>
      </c>
      <c r="V97" s="44">
        <f>Résultats!X95</f>
        <v>0</v>
      </c>
      <c r="W97" s="44">
        <f>Résultats!Y95</f>
        <v>0</v>
      </c>
      <c r="X97" s="44">
        <f>Résultats!Z95</f>
        <v>0</v>
      </c>
      <c r="Y97" s="44">
        <f>Résultats!AA95</f>
        <v>0</v>
      </c>
    </row>
    <row r="98" spans="1:25" s="45" customFormat="1" ht="19.95" customHeight="1" thickTop="1">
      <c r="A98" s="90" t="s">
        <v>33</v>
      </c>
      <c r="B98" s="94">
        <f t="shared" si="30"/>
        <v>47</v>
      </c>
      <c r="C98" s="48">
        <v>93</v>
      </c>
      <c r="D98" s="49">
        <v>67</v>
      </c>
      <c r="E98" s="50"/>
      <c r="F98" s="90" t="s">
        <v>33</v>
      </c>
      <c r="G98" s="94">
        <f t="shared" ref="G98:G104" si="97">+G96+1</f>
        <v>47</v>
      </c>
      <c r="H98" s="51">
        <v>93</v>
      </c>
      <c r="I98" s="49">
        <v>30</v>
      </c>
      <c r="J98" s="59"/>
      <c r="K98" s="90" t="s">
        <v>33</v>
      </c>
      <c r="L98" s="94">
        <f t="shared" ref="L98" si="98">+L96+1</f>
        <v>47</v>
      </c>
      <c r="M98" s="51">
        <v>93</v>
      </c>
      <c r="N98" s="53">
        <v>87</v>
      </c>
      <c r="O98" s="54"/>
      <c r="P98" s="42"/>
      <c r="Q98" s="42"/>
      <c r="R98" s="60"/>
      <c r="S98" s="90" t="s">
        <v>33</v>
      </c>
      <c r="T98" s="92">
        <f t="shared" ref="T98" si="99">+T96+1</f>
        <v>47</v>
      </c>
      <c r="U98" s="55">
        <v>93</v>
      </c>
      <c r="V98" s="44">
        <f>Résultats!X96</f>
        <v>0</v>
      </c>
      <c r="W98" s="44">
        <f>Résultats!Y96</f>
        <v>0</v>
      </c>
      <c r="X98" s="44">
        <f>Résultats!Z96</f>
        <v>0</v>
      </c>
      <c r="Y98" s="44">
        <f>Résultats!AA96</f>
        <v>0</v>
      </c>
    </row>
    <row r="99" spans="1:25" s="45" customFormat="1" ht="19.95" customHeight="1" thickBot="1">
      <c r="A99" s="91"/>
      <c r="B99" s="95"/>
      <c r="C99" s="56">
        <v>94</v>
      </c>
      <c r="D99" s="49">
        <v>84</v>
      </c>
      <c r="E99" s="50"/>
      <c r="F99" s="91"/>
      <c r="G99" s="95"/>
      <c r="H99" s="57">
        <v>94</v>
      </c>
      <c r="I99" s="49">
        <v>16</v>
      </c>
      <c r="J99" s="59"/>
      <c r="K99" s="91"/>
      <c r="L99" s="95"/>
      <c r="M99" s="57">
        <v>94</v>
      </c>
      <c r="N99" s="53">
        <v>55</v>
      </c>
      <c r="O99" s="54"/>
      <c r="P99" s="42"/>
      <c r="Q99" s="42"/>
      <c r="R99" s="60"/>
      <c r="S99" s="91"/>
      <c r="T99" s="93"/>
      <c r="U99" s="58">
        <v>94</v>
      </c>
      <c r="V99" s="44">
        <f>Résultats!X97</f>
        <v>0</v>
      </c>
      <c r="W99" s="44">
        <f>Résultats!Y97</f>
        <v>0</v>
      </c>
      <c r="X99" s="44">
        <f>Résultats!Z97</f>
        <v>0</v>
      </c>
      <c r="Y99" s="44">
        <f>Résultats!AA97</f>
        <v>0</v>
      </c>
    </row>
    <row r="100" spans="1:25" s="45" customFormat="1" ht="19.95" customHeight="1" thickTop="1">
      <c r="A100" s="90" t="s">
        <v>33</v>
      </c>
      <c r="B100" s="94">
        <f t="shared" si="30"/>
        <v>48</v>
      </c>
      <c r="C100" s="48">
        <v>95</v>
      </c>
      <c r="D100" s="49">
        <v>87</v>
      </c>
      <c r="E100" s="50"/>
      <c r="F100" s="90" t="s">
        <v>33</v>
      </c>
      <c r="G100" s="94">
        <f t="shared" si="97"/>
        <v>48</v>
      </c>
      <c r="H100" s="51">
        <v>95</v>
      </c>
      <c r="I100" s="49">
        <v>67</v>
      </c>
      <c r="J100" s="59"/>
      <c r="K100" s="90" t="s">
        <v>33</v>
      </c>
      <c r="L100" s="94">
        <f t="shared" ref="L100" si="100">+L98+1</f>
        <v>48</v>
      </c>
      <c r="M100" s="51">
        <v>95</v>
      </c>
      <c r="N100" s="53">
        <v>63</v>
      </c>
      <c r="O100" s="54"/>
      <c r="P100" s="42"/>
      <c r="Q100" s="42"/>
      <c r="R100" s="60"/>
      <c r="S100" s="90" t="s">
        <v>33</v>
      </c>
      <c r="T100" s="92">
        <f t="shared" ref="T100" si="101">+T98+1</f>
        <v>48</v>
      </c>
      <c r="U100" s="55">
        <v>95</v>
      </c>
      <c r="V100" s="44">
        <f>Résultats!X98</f>
        <v>0</v>
      </c>
      <c r="W100" s="44">
        <f>Résultats!Y98</f>
        <v>0</v>
      </c>
      <c r="X100" s="44">
        <f>Résultats!Z98</f>
        <v>0</v>
      </c>
      <c r="Y100" s="44">
        <f>Résultats!AA98</f>
        <v>0</v>
      </c>
    </row>
    <row r="101" spans="1:25" s="45" customFormat="1" ht="19.95" customHeight="1" thickBot="1">
      <c r="A101" s="91"/>
      <c r="B101" s="95"/>
      <c r="C101" s="56">
        <v>96</v>
      </c>
      <c r="D101" s="49">
        <v>54</v>
      </c>
      <c r="E101" s="50"/>
      <c r="F101" s="91"/>
      <c r="G101" s="95"/>
      <c r="H101" s="57">
        <v>96</v>
      </c>
      <c r="I101" s="49">
        <v>59</v>
      </c>
      <c r="J101" s="59"/>
      <c r="K101" s="91"/>
      <c r="L101" s="95"/>
      <c r="M101" s="57">
        <v>96</v>
      </c>
      <c r="N101" s="53">
        <v>7</v>
      </c>
      <c r="O101" s="54"/>
      <c r="P101" s="42"/>
      <c r="Q101" s="42"/>
      <c r="R101" s="60"/>
      <c r="S101" s="91"/>
      <c r="T101" s="93"/>
      <c r="U101" s="58">
        <v>96</v>
      </c>
      <c r="V101" s="44">
        <f>Résultats!X99</f>
        <v>0</v>
      </c>
      <c r="W101" s="44">
        <f>Résultats!Y99</f>
        <v>0</v>
      </c>
      <c r="X101" s="44">
        <f>Résultats!Z99</f>
        <v>0</v>
      </c>
      <c r="Y101" s="44">
        <f>Résultats!AA99</f>
        <v>0</v>
      </c>
    </row>
    <row r="102" spans="1:25" s="45" customFormat="1" ht="19.95" customHeight="1" thickTop="1">
      <c r="A102" s="90" t="s">
        <v>33</v>
      </c>
      <c r="B102" s="94">
        <f t="shared" ref="B102:B104" si="102">+B100+1</f>
        <v>49</v>
      </c>
      <c r="C102" s="48">
        <v>97</v>
      </c>
      <c r="D102" s="49">
        <v>57</v>
      </c>
      <c r="E102" s="50"/>
      <c r="F102" s="90" t="s">
        <v>33</v>
      </c>
      <c r="G102" s="94">
        <f t="shared" si="97"/>
        <v>49</v>
      </c>
      <c r="H102" s="51">
        <v>97</v>
      </c>
      <c r="I102" s="49">
        <v>45</v>
      </c>
      <c r="J102" s="59"/>
      <c r="K102" s="90" t="s">
        <v>33</v>
      </c>
      <c r="L102" s="94">
        <f t="shared" ref="L102" si="103">+L100+1</f>
        <v>49</v>
      </c>
      <c r="M102" s="51">
        <v>97</v>
      </c>
      <c r="N102" s="53">
        <v>73</v>
      </c>
      <c r="O102" s="54"/>
      <c r="P102" s="42"/>
      <c r="Q102" s="42"/>
      <c r="R102" s="60"/>
      <c r="S102" s="90" t="s">
        <v>33</v>
      </c>
      <c r="T102" s="92">
        <f t="shared" ref="T102" si="104">+T100+1</f>
        <v>49</v>
      </c>
      <c r="U102" s="55">
        <v>97</v>
      </c>
      <c r="V102" s="44">
        <f>Résultats!X100</f>
        <v>0</v>
      </c>
      <c r="W102" s="44">
        <f>Résultats!Y100</f>
        <v>0</v>
      </c>
      <c r="X102" s="44">
        <f>Résultats!Z100</f>
        <v>0</v>
      </c>
      <c r="Y102" s="44">
        <f>Résultats!AA100</f>
        <v>0</v>
      </c>
    </row>
    <row r="103" spans="1:25" s="45" customFormat="1" ht="19.95" customHeight="1" thickBot="1">
      <c r="A103" s="91"/>
      <c r="B103" s="95"/>
      <c r="C103" s="56">
        <v>98</v>
      </c>
      <c r="D103" s="49">
        <v>85</v>
      </c>
      <c r="E103" s="50"/>
      <c r="F103" s="91"/>
      <c r="G103" s="95"/>
      <c r="H103" s="57">
        <v>98</v>
      </c>
      <c r="I103" s="49">
        <v>98</v>
      </c>
      <c r="J103" s="59"/>
      <c r="K103" s="91"/>
      <c r="L103" s="95"/>
      <c r="M103" s="57">
        <v>98</v>
      </c>
      <c r="N103" s="53">
        <v>33</v>
      </c>
      <c r="O103" s="54"/>
      <c r="P103" s="42"/>
      <c r="Q103" s="42"/>
      <c r="R103" s="60"/>
      <c r="S103" s="91"/>
      <c r="T103" s="93"/>
      <c r="U103" s="58">
        <v>98</v>
      </c>
      <c r="V103" s="44">
        <f>Résultats!X101</f>
        <v>0</v>
      </c>
      <c r="W103" s="44">
        <f>Résultats!Y101</f>
        <v>0</v>
      </c>
      <c r="X103" s="44">
        <f>Résultats!Z101</f>
        <v>0</v>
      </c>
      <c r="Y103" s="44">
        <f>Résultats!AA101</f>
        <v>0</v>
      </c>
    </row>
    <row r="104" spans="1:25" s="45" customFormat="1" ht="19.95" customHeight="1" thickTop="1">
      <c r="A104" s="90" t="s">
        <v>33</v>
      </c>
      <c r="B104" s="94">
        <f t="shared" si="102"/>
        <v>50</v>
      </c>
      <c r="C104" s="48">
        <v>99</v>
      </c>
      <c r="D104" s="49">
        <v>42</v>
      </c>
      <c r="E104" s="50"/>
      <c r="F104" s="90" t="s">
        <v>33</v>
      </c>
      <c r="G104" s="94">
        <f t="shared" si="97"/>
        <v>50</v>
      </c>
      <c r="H104" s="51">
        <v>99</v>
      </c>
      <c r="I104" s="49">
        <v>47</v>
      </c>
      <c r="J104" s="59"/>
      <c r="K104" s="90" t="s">
        <v>33</v>
      </c>
      <c r="L104" s="94">
        <f t="shared" ref="L104" si="105">+L102+1</f>
        <v>50</v>
      </c>
      <c r="M104" s="51">
        <v>99</v>
      </c>
      <c r="N104" s="53">
        <v>27</v>
      </c>
      <c r="O104" s="54"/>
      <c r="P104" s="42"/>
      <c r="Q104" s="42"/>
      <c r="R104" s="60"/>
      <c r="S104" s="90" t="s">
        <v>33</v>
      </c>
      <c r="T104" s="92">
        <f t="shared" ref="T104" si="106">+T102+1</f>
        <v>50</v>
      </c>
      <c r="U104" s="55">
        <v>99</v>
      </c>
      <c r="V104" s="44">
        <f>Résultats!X102</f>
        <v>0</v>
      </c>
      <c r="W104" s="44">
        <f>Résultats!Y102</f>
        <v>0</v>
      </c>
      <c r="X104" s="44">
        <f>Résultats!Z102</f>
        <v>0</v>
      </c>
      <c r="Y104" s="44">
        <f>Résultats!AA102</f>
        <v>0</v>
      </c>
    </row>
    <row r="105" spans="1:25" s="45" customFormat="1" ht="19.95" customHeight="1" thickBot="1">
      <c r="A105" s="91"/>
      <c r="B105" s="95"/>
      <c r="C105" s="56">
        <v>100</v>
      </c>
      <c r="D105" s="49">
        <v>10</v>
      </c>
      <c r="E105" s="50"/>
      <c r="F105" s="91"/>
      <c r="G105" s="95"/>
      <c r="H105" s="57">
        <v>100</v>
      </c>
      <c r="I105" s="49">
        <v>94</v>
      </c>
      <c r="J105" s="59"/>
      <c r="K105" s="91"/>
      <c r="L105" s="95"/>
      <c r="M105" s="57">
        <v>100</v>
      </c>
      <c r="N105" s="53">
        <v>59</v>
      </c>
      <c r="O105" s="54"/>
      <c r="P105" s="42"/>
      <c r="Q105" s="42"/>
      <c r="R105" s="60"/>
      <c r="S105" s="91"/>
      <c r="T105" s="93"/>
      <c r="U105" s="58">
        <v>100</v>
      </c>
      <c r="V105" s="44">
        <f>Résultats!X103</f>
        <v>0</v>
      </c>
      <c r="W105" s="44">
        <f>Résultats!Y103</f>
        <v>0</v>
      </c>
      <c r="X105" s="44">
        <f>Résultats!Z103</f>
        <v>0</v>
      </c>
      <c r="Y105" s="44">
        <f>Résultats!AA103</f>
        <v>0</v>
      </c>
    </row>
    <row r="106" spans="1:25" ht="14.4" thickTop="1"/>
  </sheetData>
  <sortState ref="U6:X21">
    <sortCondition descending="1" ref="V6:V21"/>
    <sortCondition descending="1" ref="X6:X21"/>
  </sortState>
  <mergeCells count="407">
    <mergeCell ref="O1:AA1"/>
    <mergeCell ref="O2:AA2"/>
    <mergeCell ref="G8:G9"/>
    <mergeCell ref="G10:G11"/>
    <mergeCell ref="G12:G13"/>
    <mergeCell ref="G14:G15"/>
    <mergeCell ref="S16:S17"/>
    <mergeCell ref="T16:T17"/>
    <mergeCell ref="S6:S7"/>
    <mergeCell ref="T6:T7"/>
    <mergeCell ref="S8:S9"/>
    <mergeCell ref="T8:T9"/>
    <mergeCell ref="S10:S11"/>
    <mergeCell ref="T10:T11"/>
    <mergeCell ref="A1:N2"/>
    <mergeCell ref="T14:T15"/>
    <mergeCell ref="A4:C4"/>
    <mergeCell ref="F4:H4"/>
    <mergeCell ref="S24:S25"/>
    <mergeCell ref="K4:M4"/>
    <mergeCell ref="B18:B19"/>
    <mergeCell ref="K18:K19"/>
    <mergeCell ref="L18:L19"/>
    <mergeCell ref="A16:A17"/>
    <mergeCell ref="B16:B17"/>
    <mergeCell ref="K16:K17"/>
    <mergeCell ref="L16:L17"/>
    <mergeCell ref="A6:A7"/>
    <mergeCell ref="A8:A9"/>
    <mergeCell ref="A10:A11"/>
    <mergeCell ref="K12:K13"/>
    <mergeCell ref="K10:K11"/>
    <mergeCell ref="B6:B7"/>
    <mergeCell ref="L6:L7"/>
    <mergeCell ref="F20:F21"/>
    <mergeCell ref="F22:F23"/>
    <mergeCell ref="F24:F25"/>
    <mergeCell ref="G16:G17"/>
    <mergeCell ref="G18:G19"/>
    <mergeCell ref="G20:G21"/>
    <mergeCell ref="T24:T25"/>
    <mergeCell ref="L8:L9"/>
    <mergeCell ref="L10:L11"/>
    <mergeCell ref="L12:L13"/>
    <mergeCell ref="A12:A13"/>
    <mergeCell ref="A14:A15"/>
    <mergeCell ref="F6:F7"/>
    <mergeCell ref="A20:A21"/>
    <mergeCell ref="B20:B21"/>
    <mergeCell ref="K20:K21"/>
    <mergeCell ref="L20:L21"/>
    <mergeCell ref="A22:A23"/>
    <mergeCell ref="B22:B23"/>
    <mergeCell ref="K22:K23"/>
    <mergeCell ref="L22:L23"/>
    <mergeCell ref="S18:S19"/>
    <mergeCell ref="T18:T19"/>
    <mergeCell ref="S20:S21"/>
    <mergeCell ref="T20:T21"/>
    <mergeCell ref="S22:S23"/>
    <mergeCell ref="T22:T23"/>
    <mergeCell ref="S12:S13"/>
    <mergeCell ref="T12:T13"/>
    <mergeCell ref="A18:A19"/>
    <mergeCell ref="K8:K9"/>
    <mergeCell ref="K6:K7"/>
    <mergeCell ref="G6:G7"/>
    <mergeCell ref="B8:B9"/>
    <mergeCell ref="B10:B11"/>
    <mergeCell ref="B12:B13"/>
    <mergeCell ref="F18:F19"/>
    <mergeCell ref="A30:A31"/>
    <mergeCell ref="B30:B31"/>
    <mergeCell ref="F30:F31"/>
    <mergeCell ref="G30:G31"/>
    <mergeCell ref="K30:K31"/>
    <mergeCell ref="B14:B15"/>
    <mergeCell ref="F8:F9"/>
    <mergeCell ref="F10:F11"/>
    <mergeCell ref="F12:F13"/>
    <mergeCell ref="F14:F15"/>
    <mergeCell ref="F16:F17"/>
    <mergeCell ref="G22:G23"/>
    <mergeCell ref="G24:G25"/>
    <mergeCell ref="L30:L31"/>
    <mergeCell ref="A24:A25"/>
    <mergeCell ref="B24:B25"/>
    <mergeCell ref="K24:K25"/>
    <mergeCell ref="L24:L25"/>
    <mergeCell ref="A28:A29"/>
    <mergeCell ref="B28:B29"/>
    <mergeCell ref="F28:F29"/>
    <mergeCell ref="G28:G29"/>
    <mergeCell ref="K28:K29"/>
    <mergeCell ref="L28:L29"/>
    <mergeCell ref="A26:A27"/>
    <mergeCell ref="B26:B27"/>
    <mergeCell ref="F26:F27"/>
    <mergeCell ref="G26:G27"/>
    <mergeCell ref="K26:K27"/>
    <mergeCell ref="L26:L27"/>
    <mergeCell ref="A34:A35"/>
    <mergeCell ref="B34:B35"/>
    <mergeCell ref="F34:F35"/>
    <mergeCell ref="G34:G35"/>
    <mergeCell ref="K34:K35"/>
    <mergeCell ref="L34:L35"/>
    <mergeCell ref="A32:A33"/>
    <mergeCell ref="B32:B33"/>
    <mergeCell ref="F32:F33"/>
    <mergeCell ref="G32:G33"/>
    <mergeCell ref="K32:K33"/>
    <mergeCell ref="L32:L33"/>
    <mergeCell ref="A38:A39"/>
    <mergeCell ref="B38:B39"/>
    <mergeCell ref="F38:F39"/>
    <mergeCell ref="G38:G39"/>
    <mergeCell ref="K38:K39"/>
    <mergeCell ref="L38:L39"/>
    <mergeCell ref="A36:A37"/>
    <mergeCell ref="B36:B37"/>
    <mergeCell ref="F36:F37"/>
    <mergeCell ref="G36:G37"/>
    <mergeCell ref="K36:K37"/>
    <mergeCell ref="L36:L37"/>
    <mergeCell ref="A42:A43"/>
    <mergeCell ref="B42:B43"/>
    <mergeCell ref="F42:F43"/>
    <mergeCell ref="G42:G43"/>
    <mergeCell ref="K42:K43"/>
    <mergeCell ref="L42:L43"/>
    <mergeCell ref="A40:A41"/>
    <mergeCell ref="B40:B41"/>
    <mergeCell ref="F40:F41"/>
    <mergeCell ref="G40:G41"/>
    <mergeCell ref="K40:K41"/>
    <mergeCell ref="L40:L41"/>
    <mergeCell ref="A46:A47"/>
    <mergeCell ref="B46:B47"/>
    <mergeCell ref="F46:F47"/>
    <mergeCell ref="G46:G47"/>
    <mergeCell ref="K46:K47"/>
    <mergeCell ref="L46:L47"/>
    <mergeCell ref="A44:A45"/>
    <mergeCell ref="B44:B45"/>
    <mergeCell ref="F44:F45"/>
    <mergeCell ref="G44:G45"/>
    <mergeCell ref="K44:K45"/>
    <mergeCell ref="L44:L45"/>
    <mergeCell ref="A50:A51"/>
    <mergeCell ref="B50:B51"/>
    <mergeCell ref="F50:F51"/>
    <mergeCell ref="G50:G51"/>
    <mergeCell ref="K50:K51"/>
    <mergeCell ref="L50:L51"/>
    <mergeCell ref="A48:A49"/>
    <mergeCell ref="B48:B49"/>
    <mergeCell ref="F48:F49"/>
    <mergeCell ref="G48:G49"/>
    <mergeCell ref="K48:K49"/>
    <mergeCell ref="L48:L49"/>
    <mergeCell ref="A54:A55"/>
    <mergeCell ref="B54:B55"/>
    <mergeCell ref="F54:F55"/>
    <mergeCell ref="G54:G55"/>
    <mergeCell ref="K54:K55"/>
    <mergeCell ref="L54:L55"/>
    <mergeCell ref="A52:A53"/>
    <mergeCell ref="B52:B53"/>
    <mergeCell ref="F52:F53"/>
    <mergeCell ref="G52:G53"/>
    <mergeCell ref="K52:K53"/>
    <mergeCell ref="L52:L53"/>
    <mergeCell ref="A58:A59"/>
    <mergeCell ref="B58:B59"/>
    <mergeCell ref="F58:F59"/>
    <mergeCell ref="G58:G59"/>
    <mergeCell ref="K58:K59"/>
    <mergeCell ref="L58:L59"/>
    <mergeCell ref="A56:A57"/>
    <mergeCell ref="B56:B57"/>
    <mergeCell ref="F56:F57"/>
    <mergeCell ref="G56:G57"/>
    <mergeCell ref="K56:K57"/>
    <mergeCell ref="L56:L57"/>
    <mergeCell ref="A62:A63"/>
    <mergeCell ref="B62:B63"/>
    <mergeCell ref="F62:F63"/>
    <mergeCell ref="G62:G63"/>
    <mergeCell ref="K62:K63"/>
    <mergeCell ref="L62:L63"/>
    <mergeCell ref="A60:A61"/>
    <mergeCell ref="B60:B61"/>
    <mergeCell ref="F60:F61"/>
    <mergeCell ref="G60:G61"/>
    <mergeCell ref="K60:K61"/>
    <mergeCell ref="L60:L61"/>
    <mergeCell ref="A66:A67"/>
    <mergeCell ref="B66:B67"/>
    <mergeCell ref="F66:F67"/>
    <mergeCell ref="G66:G67"/>
    <mergeCell ref="K66:K67"/>
    <mergeCell ref="L66:L67"/>
    <mergeCell ref="A64:A65"/>
    <mergeCell ref="B64:B65"/>
    <mergeCell ref="F64:F65"/>
    <mergeCell ref="G64:G65"/>
    <mergeCell ref="K64:K65"/>
    <mergeCell ref="L64:L65"/>
    <mergeCell ref="A70:A71"/>
    <mergeCell ref="B70:B71"/>
    <mergeCell ref="F70:F71"/>
    <mergeCell ref="G70:G71"/>
    <mergeCell ref="K70:K71"/>
    <mergeCell ref="L70:L71"/>
    <mergeCell ref="A68:A69"/>
    <mergeCell ref="B68:B69"/>
    <mergeCell ref="F68:F69"/>
    <mergeCell ref="G68:G69"/>
    <mergeCell ref="K68:K69"/>
    <mergeCell ref="L68:L69"/>
    <mergeCell ref="A74:A75"/>
    <mergeCell ref="B74:B75"/>
    <mergeCell ref="F74:F75"/>
    <mergeCell ref="G74:G75"/>
    <mergeCell ref="K74:K75"/>
    <mergeCell ref="L74:L75"/>
    <mergeCell ref="A72:A73"/>
    <mergeCell ref="B72:B73"/>
    <mergeCell ref="F72:F73"/>
    <mergeCell ref="G72:G73"/>
    <mergeCell ref="K72:K73"/>
    <mergeCell ref="L72:L73"/>
    <mergeCell ref="A78:A79"/>
    <mergeCell ref="B78:B79"/>
    <mergeCell ref="F78:F79"/>
    <mergeCell ref="G78:G79"/>
    <mergeCell ref="K78:K79"/>
    <mergeCell ref="L78:L79"/>
    <mergeCell ref="A76:A77"/>
    <mergeCell ref="B76:B77"/>
    <mergeCell ref="F76:F77"/>
    <mergeCell ref="G76:G77"/>
    <mergeCell ref="K76:K77"/>
    <mergeCell ref="L76:L77"/>
    <mergeCell ref="A82:A83"/>
    <mergeCell ref="B82:B83"/>
    <mergeCell ref="F82:F83"/>
    <mergeCell ref="G82:G83"/>
    <mergeCell ref="K82:K83"/>
    <mergeCell ref="L82:L83"/>
    <mergeCell ref="A80:A81"/>
    <mergeCell ref="B80:B81"/>
    <mergeCell ref="F80:F81"/>
    <mergeCell ref="G80:G81"/>
    <mergeCell ref="K80:K81"/>
    <mergeCell ref="L80:L81"/>
    <mergeCell ref="A86:A87"/>
    <mergeCell ref="B86:B87"/>
    <mergeCell ref="F86:F87"/>
    <mergeCell ref="G86:G87"/>
    <mergeCell ref="K86:K87"/>
    <mergeCell ref="L86:L87"/>
    <mergeCell ref="A84:A85"/>
    <mergeCell ref="B84:B85"/>
    <mergeCell ref="F84:F85"/>
    <mergeCell ref="G84:G85"/>
    <mergeCell ref="K84:K85"/>
    <mergeCell ref="L84:L85"/>
    <mergeCell ref="A90:A91"/>
    <mergeCell ref="B90:B91"/>
    <mergeCell ref="F90:F91"/>
    <mergeCell ref="G90:G91"/>
    <mergeCell ref="K90:K91"/>
    <mergeCell ref="L90:L91"/>
    <mergeCell ref="A88:A89"/>
    <mergeCell ref="B88:B89"/>
    <mergeCell ref="F88:F89"/>
    <mergeCell ref="G88:G89"/>
    <mergeCell ref="K88:K89"/>
    <mergeCell ref="L88:L89"/>
    <mergeCell ref="A94:A95"/>
    <mergeCell ref="B94:B95"/>
    <mergeCell ref="F94:F95"/>
    <mergeCell ref="G94:G95"/>
    <mergeCell ref="K94:K95"/>
    <mergeCell ref="L94:L95"/>
    <mergeCell ref="A92:A93"/>
    <mergeCell ref="B92:B93"/>
    <mergeCell ref="F92:F93"/>
    <mergeCell ref="G92:G93"/>
    <mergeCell ref="K92:K93"/>
    <mergeCell ref="L92:L93"/>
    <mergeCell ref="K98:K99"/>
    <mergeCell ref="L98:L99"/>
    <mergeCell ref="A96:A97"/>
    <mergeCell ref="B96:B97"/>
    <mergeCell ref="F96:F97"/>
    <mergeCell ref="G96:G97"/>
    <mergeCell ref="K96:K97"/>
    <mergeCell ref="L96:L97"/>
    <mergeCell ref="A100:A101"/>
    <mergeCell ref="B100:B101"/>
    <mergeCell ref="F100:F101"/>
    <mergeCell ref="G100:G101"/>
    <mergeCell ref="K100:K101"/>
    <mergeCell ref="L100:L101"/>
    <mergeCell ref="A98:A99"/>
    <mergeCell ref="B98:B99"/>
    <mergeCell ref="F98:F99"/>
    <mergeCell ref="G98:G99"/>
    <mergeCell ref="A104:A105"/>
    <mergeCell ref="B104:B105"/>
    <mergeCell ref="F104:F105"/>
    <mergeCell ref="G104:G105"/>
    <mergeCell ref="K104:K105"/>
    <mergeCell ref="L104:L105"/>
    <mergeCell ref="A102:A103"/>
    <mergeCell ref="B102:B103"/>
    <mergeCell ref="F102:F103"/>
    <mergeCell ref="G102:G103"/>
    <mergeCell ref="K102:K103"/>
    <mergeCell ref="L102:L103"/>
    <mergeCell ref="S30:S31"/>
    <mergeCell ref="T30:T31"/>
    <mergeCell ref="S32:S33"/>
    <mergeCell ref="T32:T33"/>
    <mergeCell ref="S34:S35"/>
    <mergeCell ref="T34:T35"/>
    <mergeCell ref="S26:S27"/>
    <mergeCell ref="T26:T27"/>
    <mergeCell ref="S28:S29"/>
    <mergeCell ref="T28:T29"/>
    <mergeCell ref="S42:S43"/>
    <mergeCell ref="T42:T43"/>
    <mergeCell ref="S44:S45"/>
    <mergeCell ref="T44:T45"/>
    <mergeCell ref="S46:S47"/>
    <mergeCell ref="T46:T47"/>
    <mergeCell ref="S36:S37"/>
    <mergeCell ref="T36:T37"/>
    <mergeCell ref="S38:S39"/>
    <mergeCell ref="T38:T39"/>
    <mergeCell ref="S40:S41"/>
    <mergeCell ref="T40:T41"/>
    <mergeCell ref="S64:S65"/>
    <mergeCell ref="T64:T65"/>
    <mergeCell ref="S54:S55"/>
    <mergeCell ref="T54:T55"/>
    <mergeCell ref="S56:S57"/>
    <mergeCell ref="T56:T57"/>
    <mergeCell ref="S58:S59"/>
    <mergeCell ref="T58:T59"/>
    <mergeCell ref="S48:S49"/>
    <mergeCell ref="T48:T49"/>
    <mergeCell ref="S50:S51"/>
    <mergeCell ref="T50:T51"/>
    <mergeCell ref="S52:S53"/>
    <mergeCell ref="T52:T53"/>
    <mergeCell ref="S104:S105"/>
    <mergeCell ref="T104:T105"/>
    <mergeCell ref="S4:U4"/>
    <mergeCell ref="S96:S97"/>
    <mergeCell ref="T96:T97"/>
    <mergeCell ref="S98:S99"/>
    <mergeCell ref="T98:T99"/>
    <mergeCell ref="S100:S101"/>
    <mergeCell ref="T100:T101"/>
    <mergeCell ref="S90:S91"/>
    <mergeCell ref="T90:T91"/>
    <mergeCell ref="S92:S93"/>
    <mergeCell ref="T92:T93"/>
    <mergeCell ref="S94:S95"/>
    <mergeCell ref="T94:T95"/>
    <mergeCell ref="S84:S85"/>
    <mergeCell ref="T84:T85"/>
    <mergeCell ref="S86:S87"/>
    <mergeCell ref="T86:T87"/>
    <mergeCell ref="S88:S89"/>
    <mergeCell ref="T88:T89"/>
    <mergeCell ref="S78:S79"/>
    <mergeCell ref="T78:T79"/>
    <mergeCell ref="S80:S81"/>
    <mergeCell ref="S102:S103"/>
    <mergeCell ref="T102:T103"/>
    <mergeCell ref="K14:K15"/>
    <mergeCell ref="T80:T81"/>
    <mergeCell ref="S82:S83"/>
    <mergeCell ref="T82:T83"/>
    <mergeCell ref="S72:S73"/>
    <mergeCell ref="T72:T73"/>
    <mergeCell ref="S74:S75"/>
    <mergeCell ref="T74:T75"/>
    <mergeCell ref="S76:S77"/>
    <mergeCell ref="T76:T77"/>
    <mergeCell ref="S66:S67"/>
    <mergeCell ref="T66:T67"/>
    <mergeCell ref="S68:S69"/>
    <mergeCell ref="T68:T69"/>
    <mergeCell ref="S70:S71"/>
    <mergeCell ref="T70:T71"/>
    <mergeCell ref="S60:S61"/>
    <mergeCell ref="T60:T61"/>
    <mergeCell ref="S62:S63"/>
    <mergeCell ref="T62:T63"/>
    <mergeCell ref="L14:L15"/>
    <mergeCell ref="S14:S15"/>
  </mergeCells>
  <printOptions horizontalCentered="1" vertic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dimension ref="A1:AA103"/>
  <sheetViews>
    <sheetView workbookViewId="0">
      <selection activeCell="AH17" sqref="AH17"/>
    </sheetView>
  </sheetViews>
  <sheetFormatPr baseColWidth="10" defaultColWidth="3.21875" defaultRowHeight="14.4" customHeight="1"/>
  <cols>
    <col min="1" max="1" width="7.21875" style="35" bestFit="1" customWidth="1"/>
    <col min="2" max="2" width="20" style="37" customWidth="1"/>
    <col min="3" max="3" width="3.33203125" style="35" customWidth="1"/>
    <col min="4" max="4" width="4.77734375" style="10" bestFit="1" customWidth="1"/>
    <col min="5" max="5" width="6.33203125" style="10" bestFit="1" customWidth="1"/>
    <col min="6" max="6" width="3.33203125" style="35" bestFit="1" customWidth="1"/>
    <col min="7" max="7" width="5.21875" style="16" customWidth="1"/>
    <col min="8" max="8" width="3.21875" style="10"/>
    <col min="9" max="9" width="4.77734375" style="10" bestFit="1" customWidth="1"/>
    <col min="10" max="10" width="6.33203125" style="10" bestFit="1" customWidth="1"/>
    <col min="11" max="11" width="3.33203125" style="35" bestFit="1" customWidth="1"/>
    <col min="12" max="12" width="5.21875" style="16" customWidth="1"/>
    <col min="13" max="13" width="3.21875" style="10"/>
    <col min="14" max="14" width="4.77734375" style="10" bestFit="1" customWidth="1"/>
    <col min="15" max="15" width="6.33203125" style="10" bestFit="1" customWidth="1"/>
    <col min="16" max="16" width="3.33203125" style="10" bestFit="1" customWidth="1"/>
    <col min="17" max="17" width="5.21875" style="16" customWidth="1"/>
    <col min="18" max="18" width="3.21875" style="35"/>
    <col min="19" max="19" width="4.77734375" style="10" bestFit="1" customWidth="1"/>
    <col min="20" max="20" width="6.33203125" style="10" bestFit="1" customWidth="1"/>
    <col min="21" max="21" width="3.33203125" style="10" bestFit="1" customWidth="1"/>
    <col min="22" max="22" width="5.21875" style="10" customWidth="1"/>
    <col min="23" max="23" width="3.21875" style="35"/>
    <col min="24" max="24" width="4.77734375" style="10" bestFit="1" customWidth="1"/>
    <col min="25" max="25" width="6.33203125" style="10" bestFit="1" customWidth="1"/>
    <col min="26" max="26" width="3.6640625" style="10" bestFit="1" customWidth="1"/>
    <col min="27" max="27" width="6" style="10" bestFit="1" customWidth="1"/>
    <col min="28" max="16384" width="3.21875" style="10"/>
  </cols>
  <sheetData>
    <row r="1" spans="1:27" s="35" customFormat="1" ht="14.4" customHeight="1">
      <c r="A1" s="35" t="s">
        <v>17</v>
      </c>
      <c r="B1" s="37" t="s">
        <v>18</v>
      </c>
      <c r="D1" s="101" t="s">
        <v>19</v>
      </c>
      <c r="E1" s="101"/>
      <c r="F1" s="101"/>
      <c r="I1" s="101" t="s">
        <v>21</v>
      </c>
      <c r="J1" s="101"/>
      <c r="K1" s="101"/>
      <c r="N1" s="101" t="s">
        <v>22</v>
      </c>
      <c r="O1" s="101"/>
      <c r="P1" s="101"/>
      <c r="S1" s="101" t="s">
        <v>23</v>
      </c>
      <c r="T1" s="101"/>
      <c r="U1" s="101"/>
      <c r="X1" s="101" t="s">
        <v>27</v>
      </c>
      <c r="Y1" s="101"/>
      <c r="Z1" s="101"/>
    </row>
    <row r="2" spans="1:27" ht="14.4" customHeight="1">
      <c r="D2" s="35" t="s">
        <v>140</v>
      </c>
      <c r="E2" s="35" t="s">
        <v>141</v>
      </c>
      <c r="F2" s="99" t="s">
        <v>148</v>
      </c>
      <c r="G2" s="35" t="s">
        <v>53</v>
      </c>
      <c r="H2" s="35"/>
      <c r="I2" s="35" t="s">
        <v>140</v>
      </c>
      <c r="J2" s="35" t="s">
        <v>141</v>
      </c>
      <c r="K2" s="99" t="s">
        <v>148</v>
      </c>
      <c r="L2" s="35" t="s">
        <v>53</v>
      </c>
      <c r="M2" s="35"/>
      <c r="N2" s="35" t="s">
        <v>140</v>
      </c>
      <c r="O2" s="35" t="s">
        <v>141</v>
      </c>
      <c r="P2" s="99" t="s">
        <v>148</v>
      </c>
      <c r="Q2" s="35" t="s">
        <v>53</v>
      </c>
      <c r="S2" s="35" t="s">
        <v>140</v>
      </c>
      <c r="T2" s="35" t="s">
        <v>141</v>
      </c>
      <c r="U2" s="35" t="s">
        <v>142</v>
      </c>
      <c r="V2" s="35" t="s">
        <v>53</v>
      </c>
      <c r="X2" s="35" t="s">
        <v>140</v>
      </c>
      <c r="Y2" s="35" t="s">
        <v>141</v>
      </c>
      <c r="Z2" s="99" t="s">
        <v>148</v>
      </c>
      <c r="AA2" s="35" t="s">
        <v>53</v>
      </c>
    </row>
    <row r="3" spans="1:27" ht="14.4" customHeight="1">
      <c r="C3" s="35" t="s">
        <v>145</v>
      </c>
      <c r="D3" s="35"/>
      <c r="E3" s="35"/>
      <c r="F3" s="100"/>
      <c r="G3" s="35" t="s">
        <v>54</v>
      </c>
      <c r="H3" s="35" t="s">
        <v>145</v>
      </c>
      <c r="I3" s="35"/>
      <c r="J3" s="35"/>
      <c r="K3" s="100"/>
      <c r="L3" s="35" t="s">
        <v>54</v>
      </c>
      <c r="M3" s="35" t="s">
        <v>145</v>
      </c>
      <c r="N3" s="35"/>
      <c r="O3" s="35"/>
      <c r="P3" s="100"/>
      <c r="Q3" s="35" t="s">
        <v>54</v>
      </c>
      <c r="R3" s="35" t="s">
        <v>145</v>
      </c>
      <c r="S3" s="35"/>
      <c r="T3" s="35"/>
      <c r="U3" s="35"/>
      <c r="V3" s="35" t="s">
        <v>54</v>
      </c>
      <c r="W3" s="35" t="s">
        <v>145</v>
      </c>
      <c r="X3" s="36">
        <f>SUM(X4:X103)</f>
        <v>1174</v>
      </c>
      <c r="Y3" s="36">
        <f>SUM(Y4:Y103)</f>
        <v>1174</v>
      </c>
      <c r="Z3" s="100"/>
      <c r="AA3" s="35" t="s">
        <v>54</v>
      </c>
    </row>
    <row r="4" spans="1:27" ht="14.4" customHeight="1">
      <c r="A4" s="36">
        <f>IF('Base Donnée'!A4&gt;0,1,"")</f>
        <v>1</v>
      </c>
      <c r="B4" s="38" t="str">
        <f>'Base Donnée'!B4</f>
        <v>Equipe 1</v>
      </c>
      <c r="D4" s="7">
        <v>16</v>
      </c>
      <c r="E4" s="7">
        <v>20</v>
      </c>
      <c r="F4" s="36">
        <f>D4-E4</f>
        <v>-4</v>
      </c>
      <c r="G4" s="34"/>
      <c r="I4" s="7">
        <v>20</v>
      </c>
      <c r="J4" s="7">
        <v>19</v>
      </c>
      <c r="K4" s="36">
        <f>I4-J4</f>
        <v>1</v>
      </c>
      <c r="L4" s="34"/>
      <c r="N4" s="7">
        <v>18</v>
      </c>
      <c r="O4" s="7">
        <v>20</v>
      </c>
      <c r="P4" s="11">
        <f t="shared" ref="P4:P13" si="0">N4-O4</f>
        <v>-2</v>
      </c>
      <c r="Q4" s="34"/>
      <c r="S4" s="7">
        <v>20</v>
      </c>
      <c r="T4" s="7">
        <v>18</v>
      </c>
      <c r="U4" s="36">
        <f t="shared" ref="U4:U67" si="1">S4-T4</f>
        <v>2</v>
      </c>
      <c r="V4" s="34">
        <v>18</v>
      </c>
      <c r="X4" s="36">
        <f t="shared" ref="X4:X19" si="2">D4+I4+N4+S4</f>
        <v>74</v>
      </c>
      <c r="Y4" s="36">
        <f t="shared" ref="Y4:Y19" si="3">E4+J4+O4+T4</f>
        <v>77</v>
      </c>
      <c r="Z4" s="36">
        <f t="shared" ref="Z4:Z19" si="4">F4+K4+P4+U4</f>
        <v>-3</v>
      </c>
      <c r="AA4" s="36">
        <f>+G4+L4+Q4+V4</f>
        <v>18</v>
      </c>
    </row>
    <row r="5" spans="1:27" ht="14.4" customHeight="1">
      <c r="A5" s="36">
        <f>IF('Base Donnée'!A5&gt;0,2,"")</f>
        <v>2</v>
      </c>
      <c r="B5" s="38" t="str">
        <f>'Base Donnée'!B5</f>
        <v>Equipe 2</v>
      </c>
      <c r="D5" s="7">
        <v>20</v>
      </c>
      <c r="E5" s="7">
        <v>12</v>
      </c>
      <c r="F5" s="36">
        <f>D5-E5</f>
        <v>8</v>
      </c>
      <c r="G5" s="34"/>
      <c r="I5" s="7">
        <v>18</v>
      </c>
      <c r="J5" s="7">
        <v>20</v>
      </c>
      <c r="K5" s="36">
        <f>I5-J5</f>
        <v>-2</v>
      </c>
      <c r="L5" s="34"/>
      <c r="N5" s="7">
        <v>20</v>
      </c>
      <c r="O5" s="7">
        <v>19</v>
      </c>
      <c r="P5" s="11">
        <f t="shared" si="0"/>
        <v>1</v>
      </c>
      <c r="Q5" s="34"/>
      <c r="S5" s="7">
        <v>20</v>
      </c>
      <c r="T5" s="7">
        <v>19</v>
      </c>
      <c r="U5" s="11">
        <f t="shared" si="1"/>
        <v>1</v>
      </c>
      <c r="V5" s="34">
        <v>22</v>
      </c>
      <c r="X5" s="36">
        <f t="shared" si="2"/>
        <v>78</v>
      </c>
      <c r="Y5" s="36">
        <f t="shared" si="3"/>
        <v>70</v>
      </c>
      <c r="Z5" s="36">
        <f t="shared" si="4"/>
        <v>8</v>
      </c>
      <c r="AA5" s="36">
        <f t="shared" ref="AA5:AA68" si="5">+G5+L5+Q5+V5</f>
        <v>22</v>
      </c>
    </row>
    <row r="6" spans="1:27" ht="14.4" customHeight="1">
      <c r="A6" s="36">
        <f>IF('Base Donnée'!A6&gt;0,3,"")</f>
        <v>3</v>
      </c>
      <c r="B6" s="38" t="str">
        <f>'Base Donnée'!B6</f>
        <v>Equipe 3</v>
      </c>
      <c r="D6" s="7">
        <v>20</v>
      </c>
      <c r="E6" s="7">
        <v>17</v>
      </c>
      <c r="F6" s="36">
        <f t="shared" ref="F6:F69" si="6">D6-E6</f>
        <v>3</v>
      </c>
      <c r="G6" s="34"/>
      <c r="I6" s="7">
        <v>20</v>
      </c>
      <c r="J6" s="7">
        <v>17</v>
      </c>
      <c r="K6" s="36">
        <f t="shared" ref="K6:K16" si="7">I6-J6</f>
        <v>3</v>
      </c>
      <c r="L6" s="34"/>
      <c r="N6" s="7">
        <v>15</v>
      </c>
      <c r="O6" s="7">
        <v>20</v>
      </c>
      <c r="P6" s="11">
        <f t="shared" si="0"/>
        <v>-5</v>
      </c>
      <c r="Q6" s="34"/>
      <c r="S6" s="7">
        <v>20</v>
      </c>
      <c r="T6" s="7">
        <v>19</v>
      </c>
      <c r="U6" s="11">
        <f t="shared" si="1"/>
        <v>1</v>
      </c>
      <c r="V6" s="34">
        <v>3</v>
      </c>
      <c r="X6" s="36">
        <f t="shared" si="2"/>
        <v>75</v>
      </c>
      <c r="Y6" s="36">
        <f t="shared" si="3"/>
        <v>73</v>
      </c>
      <c r="Z6" s="36">
        <f t="shared" si="4"/>
        <v>2</v>
      </c>
      <c r="AA6" s="36">
        <f t="shared" si="5"/>
        <v>3</v>
      </c>
    </row>
    <row r="7" spans="1:27" ht="14.4" customHeight="1">
      <c r="A7" s="36">
        <f>IF('Base Donnée'!A7&gt;0,4,"")</f>
        <v>4</v>
      </c>
      <c r="B7" s="38" t="str">
        <f>'Base Donnée'!B7</f>
        <v>Equipe 4</v>
      </c>
      <c r="D7" s="7">
        <v>12</v>
      </c>
      <c r="E7" s="7">
        <v>20</v>
      </c>
      <c r="F7" s="36">
        <f t="shared" si="6"/>
        <v>-8</v>
      </c>
      <c r="G7" s="34"/>
      <c r="I7" s="7">
        <v>19</v>
      </c>
      <c r="J7" s="7">
        <v>20</v>
      </c>
      <c r="K7" s="36">
        <f t="shared" si="7"/>
        <v>-1</v>
      </c>
      <c r="L7" s="34"/>
      <c r="N7" s="7">
        <v>14</v>
      </c>
      <c r="O7" s="7">
        <v>20</v>
      </c>
      <c r="P7" s="11">
        <f t="shared" si="0"/>
        <v>-6</v>
      </c>
      <c r="Q7" s="34"/>
      <c r="S7" s="7">
        <v>20</v>
      </c>
      <c r="T7" s="7">
        <v>19</v>
      </c>
      <c r="U7" s="11">
        <f t="shared" si="1"/>
        <v>1</v>
      </c>
      <c r="V7" s="34">
        <v>65</v>
      </c>
      <c r="X7" s="36">
        <f t="shared" si="2"/>
        <v>65</v>
      </c>
      <c r="Y7" s="36">
        <f t="shared" si="3"/>
        <v>79</v>
      </c>
      <c r="Z7" s="36">
        <f t="shared" si="4"/>
        <v>-14</v>
      </c>
      <c r="AA7" s="36">
        <f t="shared" si="5"/>
        <v>65</v>
      </c>
    </row>
    <row r="8" spans="1:27" ht="14.4" customHeight="1">
      <c r="A8" s="36">
        <f>IF('Base Donnée'!A8&gt;0,5,"")</f>
        <v>5</v>
      </c>
      <c r="B8" s="38" t="str">
        <f>'Base Donnée'!B8</f>
        <v>Equipe 5</v>
      </c>
      <c r="D8" s="7">
        <v>20</v>
      </c>
      <c r="E8" s="7">
        <v>16</v>
      </c>
      <c r="F8" s="36">
        <f t="shared" si="6"/>
        <v>4</v>
      </c>
      <c r="G8" s="34"/>
      <c r="I8" s="7">
        <v>16</v>
      </c>
      <c r="J8" s="7">
        <v>20</v>
      </c>
      <c r="K8" s="36">
        <f t="shared" si="7"/>
        <v>-4</v>
      </c>
      <c r="L8" s="34"/>
      <c r="N8" s="7">
        <v>12</v>
      </c>
      <c r="O8" s="7">
        <v>20</v>
      </c>
      <c r="P8" s="11">
        <f t="shared" si="0"/>
        <v>-8</v>
      </c>
      <c r="Q8" s="34"/>
      <c r="S8" s="7">
        <v>17</v>
      </c>
      <c r="T8" s="7">
        <v>20</v>
      </c>
      <c r="U8" s="11">
        <f t="shared" si="1"/>
        <v>-3</v>
      </c>
      <c r="V8" s="34">
        <v>-59</v>
      </c>
      <c r="X8" s="36">
        <f t="shared" si="2"/>
        <v>65</v>
      </c>
      <c r="Y8" s="36">
        <f t="shared" si="3"/>
        <v>76</v>
      </c>
      <c r="Z8" s="36">
        <f t="shared" si="4"/>
        <v>-11</v>
      </c>
      <c r="AA8" s="36">
        <f t="shared" si="5"/>
        <v>-59</v>
      </c>
    </row>
    <row r="9" spans="1:27" ht="14.4" customHeight="1">
      <c r="A9" s="36">
        <f>IF('Base Donnée'!A9&gt;0,6,"")</f>
        <v>6</v>
      </c>
      <c r="B9" s="38" t="str">
        <f>'Base Donnée'!B9</f>
        <v>Equipe 6</v>
      </c>
      <c r="D9" s="7">
        <v>11</v>
      </c>
      <c r="E9" s="7">
        <v>20</v>
      </c>
      <c r="F9" s="36">
        <f t="shared" si="6"/>
        <v>-9</v>
      </c>
      <c r="G9" s="34"/>
      <c r="I9" s="7">
        <v>20</v>
      </c>
      <c r="J9" s="7">
        <v>18</v>
      </c>
      <c r="K9" s="36">
        <f t="shared" si="7"/>
        <v>2</v>
      </c>
      <c r="L9" s="34"/>
      <c r="N9" s="7">
        <v>20</v>
      </c>
      <c r="O9" s="7">
        <v>17</v>
      </c>
      <c r="P9" s="11">
        <f t="shared" si="0"/>
        <v>3</v>
      </c>
      <c r="Q9" s="34"/>
      <c r="S9" s="7">
        <v>18</v>
      </c>
      <c r="T9" s="7">
        <v>20</v>
      </c>
      <c r="U9" s="11">
        <f t="shared" si="1"/>
        <v>-2</v>
      </c>
      <c r="V9" s="34">
        <v>-18</v>
      </c>
      <c r="X9" s="36">
        <f t="shared" si="2"/>
        <v>69</v>
      </c>
      <c r="Y9" s="36">
        <f t="shared" si="3"/>
        <v>75</v>
      </c>
      <c r="Z9" s="36">
        <f t="shared" si="4"/>
        <v>-6</v>
      </c>
      <c r="AA9" s="36">
        <f t="shared" si="5"/>
        <v>-18</v>
      </c>
    </row>
    <row r="10" spans="1:27" ht="14.4" customHeight="1">
      <c r="A10" s="36">
        <f>IF('Base Donnée'!A10&gt;0,7,"")</f>
        <v>7</v>
      </c>
      <c r="B10" s="38" t="str">
        <f>'Base Donnée'!B10</f>
        <v>Equipe 7</v>
      </c>
      <c r="D10" s="7">
        <v>17</v>
      </c>
      <c r="E10" s="7">
        <v>20</v>
      </c>
      <c r="F10" s="36">
        <f t="shared" si="6"/>
        <v>-3</v>
      </c>
      <c r="G10" s="34"/>
      <c r="I10" s="7">
        <v>19</v>
      </c>
      <c r="J10" s="7">
        <v>20</v>
      </c>
      <c r="K10" s="36">
        <f t="shared" si="7"/>
        <v>-1</v>
      </c>
      <c r="L10" s="34"/>
      <c r="N10" s="7">
        <v>20</v>
      </c>
      <c r="O10" s="7">
        <v>18</v>
      </c>
      <c r="P10" s="11">
        <f t="shared" si="0"/>
        <v>2</v>
      </c>
      <c r="Q10" s="34"/>
      <c r="S10" s="7">
        <v>20</v>
      </c>
      <c r="T10" s="7">
        <v>16</v>
      </c>
      <c r="U10" s="11">
        <f t="shared" si="1"/>
        <v>4</v>
      </c>
      <c r="V10" s="34">
        <v>55</v>
      </c>
      <c r="X10" s="36">
        <f t="shared" si="2"/>
        <v>76</v>
      </c>
      <c r="Y10" s="36">
        <f t="shared" si="3"/>
        <v>74</v>
      </c>
      <c r="Z10" s="36">
        <f t="shared" si="4"/>
        <v>2</v>
      </c>
      <c r="AA10" s="36">
        <f t="shared" si="5"/>
        <v>55</v>
      </c>
    </row>
    <row r="11" spans="1:27" ht="14.4" customHeight="1">
      <c r="A11" s="36">
        <f>IF('Base Donnée'!A11&gt;0,8,"")</f>
        <v>8</v>
      </c>
      <c r="B11" s="38" t="str">
        <f>'Base Donnée'!B11</f>
        <v>Equipe 8</v>
      </c>
      <c r="D11" s="7">
        <v>20</v>
      </c>
      <c r="E11" s="7">
        <v>12</v>
      </c>
      <c r="F11" s="36">
        <f t="shared" si="6"/>
        <v>8</v>
      </c>
      <c r="G11" s="34"/>
      <c r="I11" s="7">
        <v>17</v>
      </c>
      <c r="J11" s="7">
        <v>20</v>
      </c>
      <c r="K11" s="36">
        <f t="shared" si="7"/>
        <v>-3</v>
      </c>
      <c r="L11" s="34"/>
      <c r="N11" s="7">
        <v>20</v>
      </c>
      <c r="O11" s="7">
        <v>15</v>
      </c>
      <c r="P11" s="11">
        <f t="shared" si="0"/>
        <v>5</v>
      </c>
      <c r="Q11" s="34"/>
      <c r="S11" s="7">
        <v>20</v>
      </c>
      <c r="T11" s="7">
        <v>17</v>
      </c>
      <c r="U11" s="11">
        <f t="shared" si="1"/>
        <v>3</v>
      </c>
      <c r="V11" s="34">
        <v>34</v>
      </c>
      <c r="X11" s="36">
        <f t="shared" si="2"/>
        <v>77</v>
      </c>
      <c r="Y11" s="36">
        <f t="shared" si="3"/>
        <v>64</v>
      </c>
      <c r="Z11" s="36">
        <f t="shared" si="4"/>
        <v>13</v>
      </c>
      <c r="AA11" s="36">
        <f t="shared" si="5"/>
        <v>34</v>
      </c>
    </row>
    <row r="12" spans="1:27" ht="14.4" customHeight="1">
      <c r="A12" s="36">
        <f>IF('Base Donnée'!A12&gt;0,9,"")</f>
        <v>9</v>
      </c>
      <c r="B12" s="38" t="str">
        <f>'Base Donnée'!B12</f>
        <v>Equipe 9</v>
      </c>
      <c r="D12" s="7">
        <v>19</v>
      </c>
      <c r="E12" s="7">
        <v>20</v>
      </c>
      <c r="F12" s="36">
        <f t="shared" si="6"/>
        <v>-1</v>
      </c>
      <c r="G12" s="34"/>
      <c r="I12" s="7">
        <v>20</v>
      </c>
      <c r="J12" s="7">
        <v>19</v>
      </c>
      <c r="K12" s="36">
        <f t="shared" si="7"/>
        <v>1</v>
      </c>
      <c r="L12" s="34"/>
      <c r="N12" s="7">
        <v>17</v>
      </c>
      <c r="O12" s="7">
        <v>20</v>
      </c>
      <c r="P12" s="11">
        <f t="shared" si="0"/>
        <v>-3</v>
      </c>
      <c r="Q12" s="34"/>
      <c r="S12" s="7">
        <v>19</v>
      </c>
      <c r="T12" s="7">
        <v>20</v>
      </c>
      <c r="U12" s="11">
        <f t="shared" si="1"/>
        <v>-1</v>
      </c>
      <c r="V12" s="34">
        <v>-3</v>
      </c>
      <c r="X12" s="36">
        <f t="shared" si="2"/>
        <v>75</v>
      </c>
      <c r="Y12" s="36">
        <f t="shared" si="3"/>
        <v>79</v>
      </c>
      <c r="Z12" s="36">
        <f t="shared" si="4"/>
        <v>-4</v>
      </c>
      <c r="AA12" s="36">
        <f t="shared" si="5"/>
        <v>-3</v>
      </c>
    </row>
    <row r="13" spans="1:27" ht="14.4" customHeight="1">
      <c r="A13" s="36">
        <f>IF('Base Donnée'!A13&gt;0,10,"")</f>
        <v>10</v>
      </c>
      <c r="B13" s="38" t="str">
        <f>'Base Donnée'!B13</f>
        <v>Equipe 10</v>
      </c>
      <c r="D13" s="7">
        <v>20</v>
      </c>
      <c r="E13" s="7">
        <v>14</v>
      </c>
      <c r="F13" s="36">
        <f t="shared" si="6"/>
        <v>6</v>
      </c>
      <c r="G13" s="34"/>
      <c r="I13" s="7">
        <v>20</v>
      </c>
      <c r="J13" s="7">
        <v>16</v>
      </c>
      <c r="K13" s="36">
        <f t="shared" si="7"/>
        <v>4</v>
      </c>
      <c r="L13" s="34"/>
      <c r="N13" s="7">
        <v>19</v>
      </c>
      <c r="O13" s="7">
        <v>20</v>
      </c>
      <c r="P13" s="11">
        <f t="shared" si="0"/>
        <v>-1</v>
      </c>
      <c r="Q13" s="34"/>
      <c r="S13" s="7">
        <v>19</v>
      </c>
      <c r="T13" s="7">
        <v>20</v>
      </c>
      <c r="U13" s="11">
        <f t="shared" si="1"/>
        <v>-1</v>
      </c>
      <c r="V13" s="34">
        <v>-18</v>
      </c>
      <c r="X13" s="36">
        <f t="shared" si="2"/>
        <v>78</v>
      </c>
      <c r="Y13" s="36">
        <f t="shared" si="3"/>
        <v>70</v>
      </c>
      <c r="Z13" s="36">
        <f t="shared" si="4"/>
        <v>8</v>
      </c>
      <c r="AA13" s="36">
        <f t="shared" si="5"/>
        <v>-18</v>
      </c>
    </row>
    <row r="14" spans="1:27" ht="14.4" customHeight="1">
      <c r="A14" s="36">
        <f>IF('Base Donnée'!A14&gt;0,11,"")</f>
        <v>11</v>
      </c>
      <c r="B14" s="38" t="str">
        <f>'Base Donnée'!B14</f>
        <v>Equipe 11</v>
      </c>
      <c r="D14" s="7">
        <v>20</v>
      </c>
      <c r="E14" s="7">
        <v>17</v>
      </c>
      <c r="F14" s="36">
        <f t="shared" si="6"/>
        <v>3</v>
      </c>
      <c r="G14" s="34"/>
      <c r="I14" s="7">
        <v>18</v>
      </c>
      <c r="J14" s="7">
        <v>20</v>
      </c>
      <c r="K14" s="36">
        <f t="shared" si="7"/>
        <v>-2</v>
      </c>
      <c r="L14" s="34"/>
      <c r="N14" s="7">
        <v>20</v>
      </c>
      <c r="O14" s="7">
        <v>12</v>
      </c>
      <c r="P14" s="11">
        <f>N14-O14</f>
        <v>8</v>
      </c>
      <c r="Q14" s="34"/>
      <c r="S14" s="7">
        <v>19</v>
      </c>
      <c r="T14" s="7">
        <v>20</v>
      </c>
      <c r="U14" s="11">
        <f t="shared" si="1"/>
        <v>-1</v>
      </c>
      <c r="V14" s="34">
        <v>-22</v>
      </c>
      <c r="X14" s="36">
        <f t="shared" si="2"/>
        <v>77</v>
      </c>
      <c r="Y14" s="36">
        <f t="shared" si="3"/>
        <v>69</v>
      </c>
      <c r="Z14" s="36">
        <f t="shared" si="4"/>
        <v>8</v>
      </c>
      <c r="AA14" s="36">
        <f t="shared" si="5"/>
        <v>-22</v>
      </c>
    </row>
    <row r="15" spans="1:27" ht="14.4" customHeight="1">
      <c r="A15" s="36">
        <f>IF('Base Donnée'!A15&gt;0,12,"")</f>
        <v>12</v>
      </c>
      <c r="B15" s="38" t="str">
        <f>'Base Donnée'!B15</f>
        <v>Equipe 12</v>
      </c>
      <c r="D15" s="7">
        <v>20</v>
      </c>
      <c r="E15" s="7">
        <v>19</v>
      </c>
      <c r="F15" s="36">
        <f t="shared" si="6"/>
        <v>1</v>
      </c>
      <c r="G15" s="34"/>
      <c r="I15" s="7">
        <v>17</v>
      </c>
      <c r="J15" s="7">
        <v>20</v>
      </c>
      <c r="K15" s="36">
        <f t="shared" si="7"/>
        <v>-3</v>
      </c>
      <c r="L15" s="34"/>
      <c r="N15" s="7">
        <v>20</v>
      </c>
      <c r="O15" s="7">
        <v>14</v>
      </c>
      <c r="P15" s="11">
        <f>N15-O15</f>
        <v>6</v>
      </c>
      <c r="Q15" s="34"/>
      <c r="S15" s="7">
        <v>17</v>
      </c>
      <c r="T15" s="7">
        <v>20</v>
      </c>
      <c r="U15" s="11">
        <f t="shared" si="1"/>
        <v>-3</v>
      </c>
      <c r="V15" s="34">
        <v>-34</v>
      </c>
      <c r="X15" s="36">
        <f t="shared" si="2"/>
        <v>74</v>
      </c>
      <c r="Y15" s="36">
        <f t="shared" si="3"/>
        <v>73</v>
      </c>
      <c r="Z15" s="36">
        <f t="shared" si="4"/>
        <v>1</v>
      </c>
      <c r="AA15" s="36">
        <f t="shared" si="5"/>
        <v>-34</v>
      </c>
    </row>
    <row r="16" spans="1:27" ht="14.4" customHeight="1">
      <c r="A16" s="36">
        <f>IF('Base Donnée'!A16&gt;0,13,"")</f>
        <v>13</v>
      </c>
      <c r="B16" s="38" t="str">
        <f>'Base Donnée'!B16</f>
        <v>Equipe 13</v>
      </c>
      <c r="D16" s="7">
        <v>12</v>
      </c>
      <c r="E16" s="7">
        <v>20</v>
      </c>
      <c r="F16" s="36">
        <f t="shared" si="6"/>
        <v>-8</v>
      </c>
      <c r="G16" s="34"/>
      <c r="I16" s="7">
        <v>20</v>
      </c>
      <c r="J16" s="7">
        <v>17</v>
      </c>
      <c r="K16" s="36">
        <f t="shared" si="7"/>
        <v>3</v>
      </c>
      <c r="L16" s="34"/>
      <c r="N16" s="7">
        <v>16</v>
      </c>
      <c r="O16" s="7">
        <v>20</v>
      </c>
      <c r="P16" s="11">
        <f t="shared" ref="P16:P79" si="8">N16-O16</f>
        <v>-4</v>
      </c>
      <c r="Q16" s="34"/>
      <c r="S16" s="7">
        <v>19</v>
      </c>
      <c r="T16" s="7">
        <v>20</v>
      </c>
      <c r="U16" s="11">
        <f t="shared" si="1"/>
        <v>-1</v>
      </c>
      <c r="V16" s="34">
        <v>-65</v>
      </c>
      <c r="X16" s="36">
        <f t="shared" si="2"/>
        <v>67</v>
      </c>
      <c r="Y16" s="36">
        <f t="shared" si="3"/>
        <v>77</v>
      </c>
      <c r="Z16" s="36">
        <f t="shared" si="4"/>
        <v>-10</v>
      </c>
      <c r="AA16" s="36">
        <f t="shared" si="5"/>
        <v>-65</v>
      </c>
    </row>
    <row r="17" spans="1:27" ht="14.4" customHeight="1">
      <c r="A17" s="36">
        <f>IF('Base Donnée'!A17&gt;0,14,"")</f>
        <v>14</v>
      </c>
      <c r="B17" s="38" t="str">
        <f>'Base Donnée'!B17</f>
        <v>Equipe 14</v>
      </c>
      <c r="D17" s="7">
        <v>14</v>
      </c>
      <c r="E17" s="7">
        <v>20</v>
      </c>
      <c r="F17" s="36">
        <f t="shared" si="6"/>
        <v>-6</v>
      </c>
      <c r="G17" s="34"/>
      <c r="I17" s="7">
        <v>19</v>
      </c>
      <c r="J17" s="7">
        <v>20</v>
      </c>
      <c r="K17" s="36">
        <f>I17-J17</f>
        <v>-1</v>
      </c>
      <c r="L17" s="34"/>
      <c r="N17" s="7">
        <v>18</v>
      </c>
      <c r="O17" s="7">
        <v>20</v>
      </c>
      <c r="P17" s="11">
        <f t="shared" si="8"/>
        <v>-2</v>
      </c>
      <c r="Q17" s="34"/>
      <c r="S17" s="7">
        <v>20</v>
      </c>
      <c r="T17" s="7">
        <v>17</v>
      </c>
      <c r="U17" s="11">
        <f t="shared" si="1"/>
        <v>3</v>
      </c>
      <c r="V17" s="34">
        <v>59</v>
      </c>
      <c r="X17" s="36">
        <f t="shared" si="2"/>
        <v>71</v>
      </c>
      <c r="Y17" s="36">
        <f t="shared" si="3"/>
        <v>77</v>
      </c>
      <c r="Z17" s="36">
        <f t="shared" si="4"/>
        <v>-6</v>
      </c>
      <c r="AA17" s="36">
        <f t="shared" si="5"/>
        <v>59</v>
      </c>
    </row>
    <row r="18" spans="1:27" ht="14.4" customHeight="1">
      <c r="A18" s="36">
        <f>IF('Base Donnée'!A18&gt;0,15,"")</f>
        <v>15</v>
      </c>
      <c r="B18" s="38" t="str">
        <f>'Base Donnée'!B18</f>
        <v>Equipe 15</v>
      </c>
      <c r="D18" s="7">
        <v>17</v>
      </c>
      <c r="E18" s="7">
        <v>20</v>
      </c>
      <c r="F18" s="36">
        <f t="shared" si="6"/>
        <v>-3</v>
      </c>
      <c r="G18" s="34"/>
      <c r="I18" s="7">
        <v>20</v>
      </c>
      <c r="J18" s="7">
        <v>18</v>
      </c>
      <c r="K18" s="36">
        <f>I18-J18</f>
        <v>2</v>
      </c>
      <c r="L18" s="34"/>
      <c r="N18" s="7">
        <v>20</v>
      </c>
      <c r="O18" s="7">
        <v>16</v>
      </c>
      <c r="P18" s="11">
        <f t="shared" si="8"/>
        <v>4</v>
      </c>
      <c r="Q18" s="34"/>
      <c r="S18" s="7">
        <v>16</v>
      </c>
      <c r="T18" s="7">
        <v>20</v>
      </c>
      <c r="U18" s="11">
        <f t="shared" si="1"/>
        <v>-4</v>
      </c>
      <c r="V18" s="34">
        <v>-55</v>
      </c>
      <c r="X18" s="36">
        <f t="shared" si="2"/>
        <v>73</v>
      </c>
      <c r="Y18" s="36">
        <f t="shared" si="3"/>
        <v>74</v>
      </c>
      <c r="Z18" s="36">
        <f t="shared" si="4"/>
        <v>-1</v>
      </c>
      <c r="AA18" s="36">
        <f t="shared" si="5"/>
        <v>-55</v>
      </c>
    </row>
    <row r="19" spans="1:27" ht="14.4" customHeight="1">
      <c r="A19" s="36">
        <f>IF('Base Donnée'!A19&gt;0,16,"")</f>
        <v>16</v>
      </c>
      <c r="B19" s="38" t="str">
        <f>'Base Donnée'!B19</f>
        <v>Equipe 16</v>
      </c>
      <c r="D19" s="7">
        <v>20</v>
      </c>
      <c r="E19" s="7">
        <v>11</v>
      </c>
      <c r="F19" s="36">
        <f t="shared" si="6"/>
        <v>9</v>
      </c>
      <c r="G19" s="34"/>
      <c r="I19" s="7">
        <v>20</v>
      </c>
      <c r="J19" s="7">
        <v>19</v>
      </c>
      <c r="K19" s="36">
        <f t="shared" ref="K19:K82" si="9">I19-J19</f>
        <v>1</v>
      </c>
      <c r="L19" s="34"/>
      <c r="N19" s="7">
        <v>20</v>
      </c>
      <c r="O19" s="7">
        <v>18</v>
      </c>
      <c r="P19" s="11">
        <f t="shared" si="8"/>
        <v>2</v>
      </c>
      <c r="Q19" s="34"/>
      <c r="S19" s="7">
        <v>20</v>
      </c>
      <c r="T19" s="7">
        <v>19</v>
      </c>
      <c r="U19" s="11">
        <f t="shared" si="1"/>
        <v>1</v>
      </c>
      <c r="V19" s="34">
        <v>18</v>
      </c>
      <c r="X19" s="36">
        <f t="shared" si="2"/>
        <v>80</v>
      </c>
      <c r="Y19" s="36">
        <f t="shared" si="3"/>
        <v>67</v>
      </c>
      <c r="Z19" s="36">
        <f t="shared" si="4"/>
        <v>13</v>
      </c>
      <c r="AA19" s="36">
        <f t="shared" si="5"/>
        <v>18</v>
      </c>
    </row>
    <row r="20" spans="1:27" ht="14.4" customHeight="1">
      <c r="A20" s="36">
        <f>IF('Base Donnée'!A20&gt;0,17,"")</f>
        <v>17</v>
      </c>
      <c r="B20" s="38" t="str">
        <f>'Base Donnée'!B20</f>
        <v>Equipe 17</v>
      </c>
      <c r="D20" s="7"/>
      <c r="E20" s="7"/>
      <c r="F20" s="36">
        <f t="shared" si="6"/>
        <v>0</v>
      </c>
      <c r="G20" s="34"/>
      <c r="I20" s="7"/>
      <c r="J20" s="7"/>
      <c r="K20" s="36">
        <f t="shared" si="9"/>
        <v>0</v>
      </c>
      <c r="L20" s="34"/>
      <c r="N20" s="7"/>
      <c r="O20" s="7"/>
      <c r="P20" s="11">
        <f t="shared" si="8"/>
        <v>0</v>
      </c>
      <c r="Q20" s="34"/>
      <c r="S20" s="7"/>
      <c r="T20" s="7"/>
      <c r="U20" s="11">
        <f t="shared" si="1"/>
        <v>0</v>
      </c>
      <c r="V20" s="34"/>
      <c r="X20" s="36">
        <f t="shared" ref="X20:X83" si="10">D20+I20+N20+S20</f>
        <v>0</v>
      </c>
      <c r="Y20" s="36">
        <f t="shared" ref="Y20:Y83" si="11">E20+J20+O20+T20</f>
        <v>0</v>
      </c>
      <c r="Z20" s="36">
        <f t="shared" ref="Z20:Z83" si="12">F20+K20+P20+U20</f>
        <v>0</v>
      </c>
      <c r="AA20" s="36">
        <f t="shared" si="5"/>
        <v>0</v>
      </c>
    </row>
    <row r="21" spans="1:27" ht="14.4" customHeight="1">
      <c r="A21" s="36">
        <f>IF('Base Donnée'!A21&gt;0,18,"")</f>
        <v>18</v>
      </c>
      <c r="B21" s="38" t="str">
        <f>'Base Donnée'!B21</f>
        <v>Equipe 18</v>
      </c>
      <c r="D21" s="7"/>
      <c r="E21" s="7"/>
      <c r="F21" s="36">
        <f t="shared" si="6"/>
        <v>0</v>
      </c>
      <c r="G21" s="34"/>
      <c r="I21" s="7"/>
      <c r="J21" s="7"/>
      <c r="K21" s="36">
        <f t="shared" si="9"/>
        <v>0</v>
      </c>
      <c r="L21" s="34"/>
      <c r="N21" s="7"/>
      <c r="O21" s="7"/>
      <c r="P21" s="11">
        <f t="shared" si="8"/>
        <v>0</v>
      </c>
      <c r="Q21" s="34"/>
      <c r="S21" s="7"/>
      <c r="T21" s="7"/>
      <c r="U21" s="11">
        <f t="shared" si="1"/>
        <v>0</v>
      </c>
      <c r="V21" s="34"/>
      <c r="X21" s="36">
        <f t="shared" si="10"/>
        <v>0</v>
      </c>
      <c r="Y21" s="36">
        <f t="shared" si="11"/>
        <v>0</v>
      </c>
      <c r="Z21" s="36">
        <f t="shared" si="12"/>
        <v>0</v>
      </c>
      <c r="AA21" s="36">
        <f t="shared" si="5"/>
        <v>0</v>
      </c>
    </row>
    <row r="22" spans="1:27" ht="14.4" customHeight="1">
      <c r="A22" s="36">
        <f>IF('Base Donnée'!A22&gt;0,19,"")</f>
        <v>19</v>
      </c>
      <c r="B22" s="38" t="str">
        <f>'Base Donnée'!B22</f>
        <v>Equipe 19</v>
      </c>
      <c r="D22" s="7"/>
      <c r="E22" s="7"/>
      <c r="F22" s="36">
        <f t="shared" si="6"/>
        <v>0</v>
      </c>
      <c r="G22" s="34"/>
      <c r="I22" s="7"/>
      <c r="J22" s="7"/>
      <c r="K22" s="36">
        <f t="shared" si="9"/>
        <v>0</v>
      </c>
      <c r="L22" s="34"/>
      <c r="N22" s="7"/>
      <c r="O22" s="7"/>
      <c r="P22" s="11">
        <f t="shared" si="8"/>
        <v>0</v>
      </c>
      <c r="Q22" s="34"/>
      <c r="S22" s="7"/>
      <c r="T22" s="7"/>
      <c r="U22" s="11">
        <f t="shared" si="1"/>
        <v>0</v>
      </c>
      <c r="V22" s="34"/>
      <c r="X22" s="36">
        <f t="shared" si="10"/>
        <v>0</v>
      </c>
      <c r="Y22" s="36">
        <f t="shared" si="11"/>
        <v>0</v>
      </c>
      <c r="Z22" s="36">
        <f t="shared" si="12"/>
        <v>0</v>
      </c>
      <c r="AA22" s="36">
        <f t="shared" si="5"/>
        <v>0</v>
      </c>
    </row>
    <row r="23" spans="1:27" ht="14.4" customHeight="1">
      <c r="A23" s="36">
        <f>IF('Base Donnée'!A23&gt;0,20,"")</f>
        <v>20</v>
      </c>
      <c r="B23" s="38" t="str">
        <f>'Base Donnée'!B23</f>
        <v>Equipe 20</v>
      </c>
      <c r="D23" s="7"/>
      <c r="E23" s="7"/>
      <c r="F23" s="36">
        <f t="shared" si="6"/>
        <v>0</v>
      </c>
      <c r="G23" s="34"/>
      <c r="I23" s="7"/>
      <c r="J23" s="7"/>
      <c r="K23" s="36">
        <f t="shared" si="9"/>
        <v>0</v>
      </c>
      <c r="L23" s="34"/>
      <c r="N23" s="7"/>
      <c r="O23" s="7"/>
      <c r="P23" s="11">
        <f t="shared" si="8"/>
        <v>0</v>
      </c>
      <c r="Q23" s="34"/>
      <c r="S23" s="7"/>
      <c r="T23" s="7"/>
      <c r="U23" s="11">
        <f t="shared" si="1"/>
        <v>0</v>
      </c>
      <c r="V23" s="34"/>
      <c r="X23" s="36">
        <f t="shared" si="10"/>
        <v>0</v>
      </c>
      <c r="Y23" s="36">
        <f t="shared" si="11"/>
        <v>0</v>
      </c>
      <c r="Z23" s="36">
        <f t="shared" si="12"/>
        <v>0</v>
      </c>
      <c r="AA23" s="36">
        <f t="shared" si="5"/>
        <v>0</v>
      </c>
    </row>
    <row r="24" spans="1:27" ht="14.4" customHeight="1">
      <c r="A24" s="36">
        <f>IF('Base Donnée'!A24&gt;0,21,"")</f>
        <v>21</v>
      </c>
      <c r="B24" s="38" t="str">
        <f>'Base Donnée'!B24</f>
        <v>Equipe 21</v>
      </c>
      <c r="D24" s="7"/>
      <c r="E24" s="7"/>
      <c r="F24" s="36">
        <f t="shared" si="6"/>
        <v>0</v>
      </c>
      <c r="G24" s="34"/>
      <c r="I24" s="7"/>
      <c r="J24" s="7"/>
      <c r="K24" s="36">
        <f t="shared" si="9"/>
        <v>0</v>
      </c>
      <c r="L24" s="34"/>
      <c r="N24" s="7"/>
      <c r="O24" s="7"/>
      <c r="P24" s="11">
        <f t="shared" si="8"/>
        <v>0</v>
      </c>
      <c r="Q24" s="34"/>
      <c r="S24" s="7"/>
      <c r="T24" s="7"/>
      <c r="U24" s="11">
        <f t="shared" si="1"/>
        <v>0</v>
      </c>
      <c r="V24" s="34"/>
      <c r="X24" s="36">
        <f t="shared" si="10"/>
        <v>0</v>
      </c>
      <c r="Y24" s="36">
        <f t="shared" si="11"/>
        <v>0</v>
      </c>
      <c r="Z24" s="36">
        <f t="shared" si="12"/>
        <v>0</v>
      </c>
      <c r="AA24" s="36">
        <f t="shared" si="5"/>
        <v>0</v>
      </c>
    </row>
    <row r="25" spans="1:27" ht="14.4" customHeight="1">
      <c r="A25" s="36">
        <f>IF('Base Donnée'!A25&gt;0,22,"")</f>
        <v>22</v>
      </c>
      <c r="B25" s="38" t="str">
        <f>'Base Donnée'!B25</f>
        <v>Equipe 22</v>
      </c>
      <c r="D25" s="7"/>
      <c r="E25" s="7"/>
      <c r="F25" s="36">
        <f t="shared" si="6"/>
        <v>0</v>
      </c>
      <c r="G25" s="34"/>
      <c r="I25" s="7"/>
      <c r="J25" s="7"/>
      <c r="K25" s="36">
        <f t="shared" si="9"/>
        <v>0</v>
      </c>
      <c r="L25" s="34"/>
      <c r="N25" s="7"/>
      <c r="O25" s="7"/>
      <c r="P25" s="11">
        <f t="shared" si="8"/>
        <v>0</v>
      </c>
      <c r="Q25" s="34"/>
      <c r="S25" s="7"/>
      <c r="T25" s="7"/>
      <c r="U25" s="11">
        <f t="shared" si="1"/>
        <v>0</v>
      </c>
      <c r="V25" s="34"/>
      <c r="X25" s="36">
        <f t="shared" si="10"/>
        <v>0</v>
      </c>
      <c r="Y25" s="36">
        <f t="shared" si="11"/>
        <v>0</v>
      </c>
      <c r="Z25" s="36">
        <f t="shared" si="12"/>
        <v>0</v>
      </c>
      <c r="AA25" s="36">
        <f t="shared" si="5"/>
        <v>0</v>
      </c>
    </row>
    <row r="26" spans="1:27" ht="14.4" customHeight="1">
      <c r="A26" s="36">
        <f>IF('Base Donnée'!A26&gt;0,23,"")</f>
        <v>23</v>
      </c>
      <c r="B26" s="38" t="str">
        <f>'Base Donnée'!B26</f>
        <v>Equipe 23</v>
      </c>
      <c r="D26" s="7"/>
      <c r="E26" s="7"/>
      <c r="F26" s="36">
        <f t="shared" si="6"/>
        <v>0</v>
      </c>
      <c r="G26" s="34"/>
      <c r="I26" s="7"/>
      <c r="J26" s="7"/>
      <c r="K26" s="36">
        <f t="shared" si="9"/>
        <v>0</v>
      </c>
      <c r="L26" s="34"/>
      <c r="N26" s="7"/>
      <c r="O26" s="7"/>
      <c r="P26" s="11">
        <f t="shared" si="8"/>
        <v>0</v>
      </c>
      <c r="Q26" s="34"/>
      <c r="S26" s="7"/>
      <c r="T26" s="7"/>
      <c r="U26" s="11">
        <f t="shared" si="1"/>
        <v>0</v>
      </c>
      <c r="V26" s="34"/>
      <c r="X26" s="36">
        <f t="shared" si="10"/>
        <v>0</v>
      </c>
      <c r="Y26" s="36">
        <f t="shared" si="11"/>
        <v>0</v>
      </c>
      <c r="Z26" s="36">
        <f t="shared" si="12"/>
        <v>0</v>
      </c>
      <c r="AA26" s="36">
        <f t="shared" si="5"/>
        <v>0</v>
      </c>
    </row>
    <row r="27" spans="1:27" ht="14.4" customHeight="1">
      <c r="A27" s="36">
        <f>IF('Base Donnée'!A27&gt;0,24,"")</f>
        <v>24</v>
      </c>
      <c r="B27" s="38" t="str">
        <f>'Base Donnée'!B27</f>
        <v>Equipe 24</v>
      </c>
      <c r="D27" s="7"/>
      <c r="E27" s="7"/>
      <c r="F27" s="36">
        <f t="shared" si="6"/>
        <v>0</v>
      </c>
      <c r="G27" s="34"/>
      <c r="I27" s="7"/>
      <c r="J27" s="7"/>
      <c r="K27" s="36">
        <f t="shared" si="9"/>
        <v>0</v>
      </c>
      <c r="L27" s="34"/>
      <c r="N27" s="7"/>
      <c r="O27" s="7"/>
      <c r="P27" s="11">
        <f t="shared" si="8"/>
        <v>0</v>
      </c>
      <c r="Q27" s="34"/>
      <c r="S27" s="7"/>
      <c r="T27" s="7"/>
      <c r="U27" s="11">
        <f t="shared" si="1"/>
        <v>0</v>
      </c>
      <c r="V27" s="34"/>
      <c r="X27" s="36">
        <f t="shared" si="10"/>
        <v>0</v>
      </c>
      <c r="Y27" s="36">
        <f t="shared" si="11"/>
        <v>0</v>
      </c>
      <c r="Z27" s="36">
        <f t="shared" si="12"/>
        <v>0</v>
      </c>
      <c r="AA27" s="36">
        <f t="shared" si="5"/>
        <v>0</v>
      </c>
    </row>
    <row r="28" spans="1:27" ht="14.4" customHeight="1">
      <c r="A28" s="36">
        <f>IF('Base Donnée'!A28&gt;0,25,"")</f>
        <v>25</v>
      </c>
      <c r="B28" s="38" t="str">
        <f>'Base Donnée'!B28</f>
        <v xml:space="preserve">Equipe 25 </v>
      </c>
      <c r="D28" s="7"/>
      <c r="E28" s="7"/>
      <c r="F28" s="36">
        <f t="shared" si="6"/>
        <v>0</v>
      </c>
      <c r="G28" s="34"/>
      <c r="I28" s="7"/>
      <c r="J28" s="7"/>
      <c r="K28" s="36">
        <f t="shared" si="9"/>
        <v>0</v>
      </c>
      <c r="L28" s="34"/>
      <c r="N28" s="7"/>
      <c r="O28" s="7"/>
      <c r="P28" s="11">
        <f t="shared" si="8"/>
        <v>0</v>
      </c>
      <c r="Q28" s="34"/>
      <c r="S28" s="7"/>
      <c r="T28" s="7"/>
      <c r="U28" s="11">
        <f t="shared" si="1"/>
        <v>0</v>
      </c>
      <c r="V28" s="34"/>
      <c r="X28" s="36">
        <f t="shared" si="10"/>
        <v>0</v>
      </c>
      <c r="Y28" s="36">
        <f t="shared" si="11"/>
        <v>0</v>
      </c>
      <c r="Z28" s="36">
        <f t="shared" si="12"/>
        <v>0</v>
      </c>
      <c r="AA28" s="36">
        <f t="shared" si="5"/>
        <v>0</v>
      </c>
    </row>
    <row r="29" spans="1:27" ht="14.4" customHeight="1">
      <c r="A29" s="36">
        <f>IF('Base Donnée'!A29&gt;0,26,"")</f>
        <v>26</v>
      </c>
      <c r="B29" s="38" t="str">
        <f>'Base Donnée'!B29</f>
        <v>Equipe 26</v>
      </c>
      <c r="D29" s="7"/>
      <c r="E29" s="7"/>
      <c r="F29" s="36">
        <f t="shared" si="6"/>
        <v>0</v>
      </c>
      <c r="G29" s="34"/>
      <c r="I29" s="7"/>
      <c r="J29" s="7"/>
      <c r="K29" s="36">
        <f t="shared" si="9"/>
        <v>0</v>
      </c>
      <c r="L29" s="34"/>
      <c r="N29" s="7"/>
      <c r="O29" s="7"/>
      <c r="P29" s="11">
        <f t="shared" si="8"/>
        <v>0</v>
      </c>
      <c r="Q29" s="34"/>
      <c r="S29" s="7"/>
      <c r="T29" s="7"/>
      <c r="U29" s="11">
        <f t="shared" si="1"/>
        <v>0</v>
      </c>
      <c r="V29" s="34"/>
      <c r="X29" s="36">
        <f t="shared" si="10"/>
        <v>0</v>
      </c>
      <c r="Y29" s="36">
        <f t="shared" si="11"/>
        <v>0</v>
      </c>
      <c r="Z29" s="36">
        <f t="shared" si="12"/>
        <v>0</v>
      </c>
      <c r="AA29" s="36">
        <f t="shared" si="5"/>
        <v>0</v>
      </c>
    </row>
    <row r="30" spans="1:27" ht="14.4" customHeight="1">
      <c r="A30" s="36">
        <f>IF('Base Donnée'!A30&gt;0,27,"")</f>
        <v>27</v>
      </c>
      <c r="B30" s="38" t="str">
        <f>'Base Donnée'!B30</f>
        <v>Equipe 27</v>
      </c>
      <c r="D30" s="7"/>
      <c r="E30" s="7"/>
      <c r="F30" s="36">
        <f t="shared" si="6"/>
        <v>0</v>
      </c>
      <c r="G30" s="34"/>
      <c r="I30" s="7"/>
      <c r="J30" s="7"/>
      <c r="K30" s="36">
        <f t="shared" si="9"/>
        <v>0</v>
      </c>
      <c r="L30" s="34"/>
      <c r="N30" s="7"/>
      <c r="O30" s="7"/>
      <c r="P30" s="11">
        <f t="shared" si="8"/>
        <v>0</v>
      </c>
      <c r="Q30" s="34"/>
      <c r="S30" s="7"/>
      <c r="T30" s="7"/>
      <c r="U30" s="11">
        <f t="shared" si="1"/>
        <v>0</v>
      </c>
      <c r="V30" s="34"/>
      <c r="X30" s="36">
        <f t="shared" si="10"/>
        <v>0</v>
      </c>
      <c r="Y30" s="36">
        <f t="shared" si="11"/>
        <v>0</v>
      </c>
      <c r="Z30" s="36">
        <f t="shared" si="12"/>
        <v>0</v>
      </c>
      <c r="AA30" s="36">
        <f t="shared" si="5"/>
        <v>0</v>
      </c>
    </row>
    <row r="31" spans="1:27" ht="14.4" customHeight="1">
      <c r="A31" s="36">
        <f>IF('Base Donnée'!A31&gt;0,28,"")</f>
        <v>28</v>
      </c>
      <c r="B31" s="38" t="str">
        <f>'Base Donnée'!B31</f>
        <v>Equipe 28</v>
      </c>
      <c r="D31" s="7"/>
      <c r="E31" s="7"/>
      <c r="F31" s="36">
        <f t="shared" si="6"/>
        <v>0</v>
      </c>
      <c r="G31" s="34"/>
      <c r="I31" s="7"/>
      <c r="J31" s="7"/>
      <c r="K31" s="36">
        <f t="shared" si="9"/>
        <v>0</v>
      </c>
      <c r="L31" s="34"/>
      <c r="N31" s="7"/>
      <c r="O31" s="7"/>
      <c r="P31" s="11">
        <f t="shared" si="8"/>
        <v>0</v>
      </c>
      <c r="Q31" s="34"/>
      <c r="S31" s="7"/>
      <c r="T31" s="7"/>
      <c r="U31" s="11">
        <f t="shared" si="1"/>
        <v>0</v>
      </c>
      <c r="V31" s="34"/>
      <c r="X31" s="36">
        <f t="shared" si="10"/>
        <v>0</v>
      </c>
      <c r="Y31" s="36">
        <f t="shared" si="11"/>
        <v>0</v>
      </c>
      <c r="Z31" s="36">
        <f t="shared" si="12"/>
        <v>0</v>
      </c>
      <c r="AA31" s="36">
        <f t="shared" si="5"/>
        <v>0</v>
      </c>
    </row>
    <row r="32" spans="1:27" ht="14.4" customHeight="1">
      <c r="A32" s="36">
        <f>IF('Base Donnée'!A32&gt;0,29,"")</f>
        <v>29</v>
      </c>
      <c r="B32" s="38" t="str">
        <f>'Base Donnée'!B32</f>
        <v>Equipe 29</v>
      </c>
      <c r="D32" s="7"/>
      <c r="E32" s="7"/>
      <c r="F32" s="36">
        <f t="shared" si="6"/>
        <v>0</v>
      </c>
      <c r="G32" s="34"/>
      <c r="I32" s="7"/>
      <c r="J32" s="7"/>
      <c r="K32" s="36">
        <f t="shared" si="9"/>
        <v>0</v>
      </c>
      <c r="L32" s="34"/>
      <c r="N32" s="7"/>
      <c r="O32" s="7"/>
      <c r="P32" s="11">
        <f t="shared" si="8"/>
        <v>0</v>
      </c>
      <c r="Q32" s="34"/>
      <c r="S32" s="7"/>
      <c r="T32" s="7"/>
      <c r="U32" s="11">
        <f t="shared" si="1"/>
        <v>0</v>
      </c>
      <c r="V32" s="34"/>
      <c r="X32" s="36">
        <f t="shared" si="10"/>
        <v>0</v>
      </c>
      <c r="Y32" s="36">
        <f t="shared" si="11"/>
        <v>0</v>
      </c>
      <c r="Z32" s="36">
        <f t="shared" si="12"/>
        <v>0</v>
      </c>
      <c r="AA32" s="36">
        <f t="shared" si="5"/>
        <v>0</v>
      </c>
    </row>
    <row r="33" spans="1:27" ht="14.4" customHeight="1">
      <c r="A33" s="36">
        <f>IF('Base Donnée'!A33&gt;0,30,"")</f>
        <v>30</v>
      </c>
      <c r="B33" s="38" t="str">
        <f>'Base Donnée'!B33</f>
        <v>Equipe 30</v>
      </c>
      <c r="D33" s="7"/>
      <c r="E33" s="7"/>
      <c r="F33" s="36">
        <f t="shared" si="6"/>
        <v>0</v>
      </c>
      <c r="G33" s="34"/>
      <c r="I33" s="7"/>
      <c r="J33" s="7"/>
      <c r="K33" s="36">
        <f t="shared" si="9"/>
        <v>0</v>
      </c>
      <c r="L33" s="34"/>
      <c r="N33" s="7"/>
      <c r="O33" s="7"/>
      <c r="P33" s="11">
        <f t="shared" si="8"/>
        <v>0</v>
      </c>
      <c r="Q33" s="34"/>
      <c r="S33" s="7"/>
      <c r="T33" s="7"/>
      <c r="U33" s="11">
        <f t="shared" si="1"/>
        <v>0</v>
      </c>
      <c r="V33" s="34"/>
      <c r="X33" s="36">
        <f t="shared" si="10"/>
        <v>0</v>
      </c>
      <c r="Y33" s="36">
        <f t="shared" si="11"/>
        <v>0</v>
      </c>
      <c r="Z33" s="36">
        <f t="shared" si="12"/>
        <v>0</v>
      </c>
      <c r="AA33" s="36">
        <f t="shared" si="5"/>
        <v>0</v>
      </c>
    </row>
    <row r="34" spans="1:27" ht="14.4" customHeight="1">
      <c r="A34" s="36">
        <f>IF('Base Donnée'!A34&gt;0,31,"")</f>
        <v>31</v>
      </c>
      <c r="B34" s="38" t="str">
        <f>'Base Donnée'!B34</f>
        <v>Equipe 31</v>
      </c>
      <c r="D34" s="7"/>
      <c r="E34" s="7"/>
      <c r="F34" s="36">
        <f t="shared" si="6"/>
        <v>0</v>
      </c>
      <c r="G34" s="34"/>
      <c r="I34" s="7"/>
      <c r="J34" s="7"/>
      <c r="K34" s="36">
        <f t="shared" si="9"/>
        <v>0</v>
      </c>
      <c r="L34" s="34"/>
      <c r="N34" s="7"/>
      <c r="O34" s="7"/>
      <c r="P34" s="11">
        <f t="shared" si="8"/>
        <v>0</v>
      </c>
      <c r="Q34" s="34"/>
      <c r="S34" s="7"/>
      <c r="T34" s="7"/>
      <c r="U34" s="11">
        <f t="shared" si="1"/>
        <v>0</v>
      </c>
      <c r="V34" s="34"/>
      <c r="X34" s="36">
        <f t="shared" si="10"/>
        <v>0</v>
      </c>
      <c r="Y34" s="36">
        <f t="shared" si="11"/>
        <v>0</v>
      </c>
      <c r="Z34" s="36">
        <f t="shared" si="12"/>
        <v>0</v>
      </c>
      <c r="AA34" s="36">
        <f t="shared" si="5"/>
        <v>0</v>
      </c>
    </row>
    <row r="35" spans="1:27" ht="14.4" customHeight="1">
      <c r="A35" s="36">
        <f>IF('Base Donnée'!A35&gt;0,32,"")</f>
        <v>32</v>
      </c>
      <c r="B35" s="38" t="str">
        <f>'Base Donnée'!B35</f>
        <v>Equipe 32</v>
      </c>
      <c r="D35" s="7"/>
      <c r="E35" s="7"/>
      <c r="F35" s="36">
        <f t="shared" si="6"/>
        <v>0</v>
      </c>
      <c r="G35" s="34"/>
      <c r="I35" s="7"/>
      <c r="J35" s="7"/>
      <c r="K35" s="36">
        <f t="shared" si="9"/>
        <v>0</v>
      </c>
      <c r="L35" s="34"/>
      <c r="N35" s="7"/>
      <c r="O35" s="7"/>
      <c r="P35" s="11">
        <f t="shared" si="8"/>
        <v>0</v>
      </c>
      <c r="Q35" s="34"/>
      <c r="S35" s="7"/>
      <c r="T35" s="7"/>
      <c r="U35" s="11">
        <f t="shared" si="1"/>
        <v>0</v>
      </c>
      <c r="V35" s="34"/>
      <c r="X35" s="36">
        <f t="shared" si="10"/>
        <v>0</v>
      </c>
      <c r="Y35" s="36">
        <f t="shared" si="11"/>
        <v>0</v>
      </c>
      <c r="Z35" s="36">
        <f t="shared" si="12"/>
        <v>0</v>
      </c>
      <c r="AA35" s="36">
        <f t="shared" si="5"/>
        <v>0</v>
      </c>
    </row>
    <row r="36" spans="1:27" ht="14.4" customHeight="1">
      <c r="A36" s="36">
        <f>IF('Base Donnée'!A36&gt;0,33,"")</f>
        <v>33</v>
      </c>
      <c r="B36" s="38" t="str">
        <f>'Base Donnée'!B36</f>
        <v>Equipe 33</v>
      </c>
      <c r="D36" s="7"/>
      <c r="E36" s="7"/>
      <c r="F36" s="36">
        <f t="shared" si="6"/>
        <v>0</v>
      </c>
      <c r="G36" s="34"/>
      <c r="I36" s="7"/>
      <c r="J36" s="7"/>
      <c r="K36" s="36">
        <f t="shared" si="9"/>
        <v>0</v>
      </c>
      <c r="L36" s="34"/>
      <c r="N36" s="7"/>
      <c r="O36" s="7"/>
      <c r="P36" s="11">
        <f t="shared" si="8"/>
        <v>0</v>
      </c>
      <c r="Q36" s="34"/>
      <c r="S36" s="7"/>
      <c r="T36" s="7"/>
      <c r="U36" s="11">
        <f t="shared" si="1"/>
        <v>0</v>
      </c>
      <c r="V36" s="34"/>
      <c r="X36" s="36">
        <f t="shared" si="10"/>
        <v>0</v>
      </c>
      <c r="Y36" s="36">
        <f t="shared" si="11"/>
        <v>0</v>
      </c>
      <c r="Z36" s="36">
        <f t="shared" si="12"/>
        <v>0</v>
      </c>
      <c r="AA36" s="36">
        <f t="shared" si="5"/>
        <v>0</v>
      </c>
    </row>
    <row r="37" spans="1:27" ht="14.4" customHeight="1">
      <c r="A37" s="36">
        <f>IF('Base Donnée'!A37&gt;0,34,"")</f>
        <v>34</v>
      </c>
      <c r="B37" s="38" t="str">
        <f>'Base Donnée'!B37</f>
        <v>Equipe 34</v>
      </c>
      <c r="D37" s="7"/>
      <c r="E37" s="7"/>
      <c r="F37" s="36">
        <f t="shared" si="6"/>
        <v>0</v>
      </c>
      <c r="G37" s="34"/>
      <c r="I37" s="7"/>
      <c r="J37" s="7"/>
      <c r="K37" s="36">
        <f t="shared" si="9"/>
        <v>0</v>
      </c>
      <c r="L37" s="34"/>
      <c r="N37" s="7"/>
      <c r="O37" s="7"/>
      <c r="P37" s="11">
        <f t="shared" si="8"/>
        <v>0</v>
      </c>
      <c r="Q37" s="34"/>
      <c r="S37" s="7"/>
      <c r="T37" s="7"/>
      <c r="U37" s="11">
        <f t="shared" si="1"/>
        <v>0</v>
      </c>
      <c r="V37" s="34"/>
      <c r="X37" s="36">
        <f t="shared" si="10"/>
        <v>0</v>
      </c>
      <c r="Y37" s="36">
        <f t="shared" si="11"/>
        <v>0</v>
      </c>
      <c r="Z37" s="36">
        <f t="shared" si="12"/>
        <v>0</v>
      </c>
      <c r="AA37" s="36">
        <f t="shared" si="5"/>
        <v>0</v>
      </c>
    </row>
    <row r="38" spans="1:27" ht="14.4" customHeight="1">
      <c r="A38" s="36">
        <f>IF('Base Donnée'!A38&gt;0,35,"")</f>
        <v>35</v>
      </c>
      <c r="B38" s="38" t="str">
        <f>'Base Donnée'!B38</f>
        <v>Equipe 35</v>
      </c>
      <c r="D38" s="7"/>
      <c r="E38" s="7"/>
      <c r="F38" s="36">
        <f t="shared" si="6"/>
        <v>0</v>
      </c>
      <c r="G38" s="34"/>
      <c r="I38" s="7"/>
      <c r="J38" s="7"/>
      <c r="K38" s="36">
        <f t="shared" si="9"/>
        <v>0</v>
      </c>
      <c r="L38" s="34"/>
      <c r="N38" s="7"/>
      <c r="O38" s="7"/>
      <c r="P38" s="11">
        <f t="shared" si="8"/>
        <v>0</v>
      </c>
      <c r="Q38" s="34"/>
      <c r="S38" s="7"/>
      <c r="T38" s="7"/>
      <c r="U38" s="11">
        <f t="shared" si="1"/>
        <v>0</v>
      </c>
      <c r="V38" s="34"/>
      <c r="X38" s="36">
        <f t="shared" si="10"/>
        <v>0</v>
      </c>
      <c r="Y38" s="36">
        <f t="shared" si="11"/>
        <v>0</v>
      </c>
      <c r="Z38" s="36">
        <f t="shared" si="12"/>
        <v>0</v>
      </c>
      <c r="AA38" s="36">
        <f t="shared" si="5"/>
        <v>0</v>
      </c>
    </row>
    <row r="39" spans="1:27" ht="14.4" customHeight="1">
      <c r="A39" s="36">
        <f>IF('Base Donnée'!A39&gt;0,36,"")</f>
        <v>36</v>
      </c>
      <c r="B39" s="38" t="str">
        <f>'Base Donnée'!B39</f>
        <v>Equipe 36</v>
      </c>
      <c r="D39" s="7"/>
      <c r="E39" s="7"/>
      <c r="F39" s="36">
        <f t="shared" si="6"/>
        <v>0</v>
      </c>
      <c r="G39" s="34"/>
      <c r="I39" s="7"/>
      <c r="J39" s="7"/>
      <c r="K39" s="36">
        <f t="shared" si="9"/>
        <v>0</v>
      </c>
      <c r="L39" s="34"/>
      <c r="N39" s="7"/>
      <c r="O39" s="7"/>
      <c r="P39" s="11">
        <f t="shared" si="8"/>
        <v>0</v>
      </c>
      <c r="Q39" s="34"/>
      <c r="S39" s="7"/>
      <c r="T39" s="7"/>
      <c r="U39" s="11">
        <f t="shared" si="1"/>
        <v>0</v>
      </c>
      <c r="V39" s="34"/>
      <c r="X39" s="36">
        <f t="shared" si="10"/>
        <v>0</v>
      </c>
      <c r="Y39" s="36">
        <f t="shared" si="11"/>
        <v>0</v>
      </c>
      <c r="Z39" s="36">
        <f t="shared" si="12"/>
        <v>0</v>
      </c>
      <c r="AA39" s="36">
        <f t="shared" si="5"/>
        <v>0</v>
      </c>
    </row>
    <row r="40" spans="1:27" ht="14.4" customHeight="1">
      <c r="A40" s="36">
        <f>IF('Base Donnée'!A40&gt;0,37,"")</f>
        <v>37</v>
      </c>
      <c r="B40" s="38" t="str">
        <f>'Base Donnée'!B40</f>
        <v>Equipe 37</v>
      </c>
      <c r="D40" s="7"/>
      <c r="E40" s="7"/>
      <c r="F40" s="36">
        <f t="shared" si="6"/>
        <v>0</v>
      </c>
      <c r="G40" s="34"/>
      <c r="I40" s="7"/>
      <c r="J40" s="7"/>
      <c r="K40" s="36">
        <f t="shared" si="9"/>
        <v>0</v>
      </c>
      <c r="L40" s="34"/>
      <c r="N40" s="7"/>
      <c r="O40" s="7"/>
      <c r="P40" s="11">
        <f t="shared" si="8"/>
        <v>0</v>
      </c>
      <c r="Q40" s="34"/>
      <c r="S40" s="7"/>
      <c r="T40" s="7"/>
      <c r="U40" s="11">
        <f t="shared" si="1"/>
        <v>0</v>
      </c>
      <c r="V40" s="34"/>
      <c r="X40" s="36">
        <f t="shared" si="10"/>
        <v>0</v>
      </c>
      <c r="Y40" s="36">
        <f t="shared" si="11"/>
        <v>0</v>
      </c>
      <c r="Z40" s="36">
        <f t="shared" si="12"/>
        <v>0</v>
      </c>
      <c r="AA40" s="36">
        <f t="shared" si="5"/>
        <v>0</v>
      </c>
    </row>
    <row r="41" spans="1:27" ht="14.4" customHeight="1">
      <c r="A41" s="36">
        <f>IF('Base Donnée'!A41&gt;0,38,"")</f>
        <v>38</v>
      </c>
      <c r="B41" s="38" t="str">
        <f>'Base Donnée'!B41</f>
        <v>Equipe 38</v>
      </c>
      <c r="D41" s="7"/>
      <c r="E41" s="7"/>
      <c r="F41" s="36">
        <f t="shared" si="6"/>
        <v>0</v>
      </c>
      <c r="G41" s="34"/>
      <c r="I41" s="7"/>
      <c r="J41" s="7"/>
      <c r="K41" s="36">
        <f t="shared" si="9"/>
        <v>0</v>
      </c>
      <c r="L41" s="34"/>
      <c r="N41" s="7"/>
      <c r="O41" s="7"/>
      <c r="P41" s="11">
        <f t="shared" si="8"/>
        <v>0</v>
      </c>
      <c r="Q41" s="34"/>
      <c r="S41" s="7"/>
      <c r="T41" s="7"/>
      <c r="U41" s="11">
        <f t="shared" si="1"/>
        <v>0</v>
      </c>
      <c r="V41" s="34"/>
      <c r="X41" s="36">
        <f t="shared" si="10"/>
        <v>0</v>
      </c>
      <c r="Y41" s="36">
        <f t="shared" si="11"/>
        <v>0</v>
      </c>
      <c r="Z41" s="36">
        <f t="shared" si="12"/>
        <v>0</v>
      </c>
      <c r="AA41" s="36">
        <f t="shared" si="5"/>
        <v>0</v>
      </c>
    </row>
    <row r="42" spans="1:27" ht="14.4" customHeight="1">
      <c r="A42" s="36">
        <f>IF('Base Donnée'!A42&gt;0,39,"")</f>
        <v>39</v>
      </c>
      <c r="B42" s="38" t="str">
        <f>'Base Donnée'!B42</f>
        <v>Equipe 39</v>
      </c>
      <c r="D42" s="7"/>
      <c r="E42" s="7"/>
      <c r="F42" s="36">
        <f t="shared" si="6"/>
        <v>0</v>
      </c>
      <c r="G42" s="34"/>
      <c r="I42" s="7"/>
      <c r="J42" s="7"/>
      <c r="K42" s="36">
        <f t="shared" si="9"/>
        <v>0</v>
      </c>
      <c r="L42" s="34"/>
      <c r="N42" s="7"/>
      <c r="O42" s="7"/>
      <c r="P42" s="11">
        <f t="shared" si="8"/>
        <v>0</v>
      </c>
      <c r="Q42" s="34"/>
      <c r="S42" s="7"/>
      <c r="T42" s="7"/>
      <c r="U42" s="11">
        <f t="shared" si="1"/>
        <v>0</v>
      </c>
      <c r="V42" s="34"/>
      <c r="X42" s="36">
        <f t="shared" si="10"/>
        <v>0</v>
      </c>
      <c r="Y42" s="36">
        <f t="shared" si="11"/>
        <v>0</v>
      </c>
      <c r="Z42" s="36">
        <f t="shared" si="12"/>
        <v>0</v>
      </c>
      <c r="AA42" s="36">
        <f t="shared" si="5"/>
        <v>0</v>
      </c>
    </row>
    <row r="43" spans="1:27" ht="14.4" customHeight="1">
      <c r="A43" s="36">
        <f>IF('Base Donnée'!A43&gt;0,40,"")</f>
        <v>40</v>
      </c>
      <c r="B43" s="38" t="str">
        <f>'Base Donnée'!B43</f>
        <v>Equipe 40</v>
      </c>
      <c r="D43" s="7"/>
      <c r="E43" s="7"/>
      <c r="F43" s="36">
        <f t="shared" si="6"/>
        <v>0</v>
      </c>
      <c r="G43" s="34"/>
      <c r="I43" s="7"/>
      <c r="J43" s="7"/>
      <c r="K43" s="36">
        <f t="shared" si="9"/>
        <v>0</v>
      </c>
      <c r="L43" s="34"/>
      <c r="N43" s="7"/>
      <c r="O43" s="7"/>
      <c r="P43" s="11">
        <f t="shared" si="8"/>
        <v>0</v>
      </c>
      <c r="Q43" s="34"/>
      <c r="S43" s="7"/>
      <c r="T43" s="7"/>
      <c r="U43" s="11">
        <f t="shared" si="1"/>
        <v>0</v>
      </c>
      <c r="V43" s="34"/>
      <c r="X43" s="36">
        <f t="shared" si="10"/>
        <v>0</v>
      </c>
      <c r="Y43" s="36">
        <f t="shared" si="11"/>
        <v>0</v>
      </c>
      <c r="Z43" s="36">
        <f t="shared" si="12"/>
        <v>0</v>
      </c>
      <c r="AA43" s="36">
        <f t="shared" si="5"/>
        <v>0</v>
      </c>
    </row>
    <row r="44" spans="1:27" ht="14.4" customHeight="1">
      <c r="A44" s="36">
        <f>IF('Base Donnée'!A44&gt;0,41,"")</f>
        <v>41</v>
      </c>
      <c r="B44" s="38" t="str">
        <f>'Base Donnée'!B44</f>
        <v>Equipe 41</v>
      </c>
      <c r="D44" s="7"/>
      <c r="E44" s="7"/>
      <c r="F44" s="36">
        <f t="shared" si="6"/>
        <v>0</v>
      </c>
      <c r="G44" s="34"/>
      <c r="I44" s="7"/>
      <c r="J44" s="7"/>
      <c r="K44" s="36">
        <f t="shared" si="9"/>
        <v>0</v>
      </c>
      <c r="L44" s="34"/>
      <c r="N44" s="7"/>
      <c r="O44" s="7"/>
      <c r="P44" s="11">
        <f t="shared" si="8"/>
        <v>0</v>
      </c>
      <c r="Q44" s="34"/>
      <c r="S44" s="7"/>
      <c r="T44" s="7"/>
      <c r="U44" s="11">
        <f t="shared" si="1"/>
        <v>0</v>
      </c>
      <c r="V44" s="34"/>
      <c r="X44" s="36">
        <f t="shared" si="10"/>
        <v>0</v>
      </c>
      <c r="Y44" s="36">
        <f t="shared" si="11"/>
        <v>0</v>
      </c>
      <c r="Z44" s="36">
        <f t="shared" si="12"/>
        <v>0</v>
      </c>
      <c r="AA44" s="36">
        <f t="shared" si="5"/>
        <v>0</v>
      </c>
    </row>
    <row r="45" spans="1:27" ht="14.4" customHeight="1">
      <c r="A45" s="36">
        <f>IF('Base Donnée'!A45&gt;0,42,"")</f>
        <v>42</v>
      </c>
      <c r="B45" s="38" t="str">
        <f>'Base Donnée'!B45</f>
        <v>Equipe 42</v>
      </c>
      <c r="D45" s="7"/>
      <c r="E45" s="7"/>
      <c r="F45" s="36">
        <f t="shared" si="6"/>
        <v>0</v>
      </c>
      <c r="G45" s="34"/>
      <c r="I45" s="7"/>
      <c r="J45" s="7"/>
      <c r="K45" s="36">
        <f t="shared" si="9"/>
        <v>0</v>
      </c>
      <c r="L45" s="34"/>
      <c r="N45" s="7"/>
      <c r="O45" s="7"/>
      <c r="P45" s="11">
        <f t="shared" si="8"/>
        <v>0</v>
      </c>
      <c r="Q45" s="34"/>
      <c r="S45" s="7"/>
      <c r="T45" s="7"/>
      <c r="U45" s="11">
        <f t="shared" si="1"/>
        <v>0</v>
      </c>
      <c r="V45" s="34"/>
      <c r="X45" s="36">
        <f t="shared" si="10"/>
        <v>0</v>
      </c>
      <c r="Y45" s="36">
        <f t="shared" si="11"/>
        <v>0</v>
      </c>
      <c r="Z45" s="36">
        <f t="shared" si="12"/>
        <v>0</v>
      </c>
      <c r="AA45" s="36">
        <f t="shared" si="5"/>
        <v>0</v>
      </c>
    </row>
    <row r="46" spans="1:27" ht="14.4" customHeight="1">
      <c r="A46" s="36">
        <f>IF('Base Donnée'!A46&gt;0,43,"")</f>
        <v>43</v>
      </c>
      <c r="B46" s="38" t="str">
        <f>'Base Donnée'!B46</f>
        <v>Equipe 43</v>
      </c>
      <c r="D46" s="7"/>
      <c r="E46" s="7"/>
      <c r="F46" s="36">
        <f t="shared" si="6"/>
        <v>0</v>
      </c>
      <c r="G46" s="34"/>
      <c r="I46" s="7"/>
      <c r="J46" s="7"/>
      <c r="K46" s="36">
        <f t="shared" si="9"/>
        <v>0</v>
      </c>
      <c r="L46" s="34"/>
      <c r="N46" s="7"/>
      <c r="O46" s="7"/>
      <c r="P46" s="11">
        <f t="shared" si="8"/>
        <v>0</v>
      </c>
      <c r="Q46" s="34"/>
      <c r="S46" s="7"/>
      <c r="T46" s="7"/>
      <c r="U46" s="11">
        <f t="shared" si="1"/>
        <v>0</v>
      </c>
      <c r="V46" s="34"/>
      <c r="X46" s="36">
        <f t="shared" si="10"/>
        <v>0</v>
      </c>
      <c r="Y46" s="36">
        <f t="shared" si="11"/>
        <v>0</v>
      </c>
      <c r="Z46" s="36">
        <f t="shared" si="12"/>
        <v>0</v>
      </c>
      <c r="AA46" s="36">
        <f t="shared" si="5"/>
        <v>0</v>
      </c>
    </row>
    <row r="47" spans="1:27" ht="14.4" customHeight="1">
      <c r="A47" s="36">
        <f>IF('Base Donnée'!A47&gt;0,44,"")</f>
        <v>44</v>
      </c>
      <c r="B47" s="38" t="str">
        <f>'Base Donnée'!B47</f>
        <v>Equipe 44</v>
      </c>
      <c r="D47" s="7"/>
      <c r="E47" s="7"/>
      <c r="F47" s="36">
        <f t="shared" si="6"/>
        <v>0</v>
      </c>
      <c r="G47" s="34"/>
      <c r="I47" s="7"/>
      <c r="J47" s="7"/>
      <c r="K47" s="36">
        <f t="shared" si="9"/>
        <v>0</v>
      </c>
      <c r="L47" s="34"/>
      <c r="N47" s="7"/>
      <c r="O47" s="7"/>
      <c r="P47" s="11">
        <f t="shared" si="8"/>
        <v>0</v>
      </c>
      <c r="Q47" s="34"/>
      <c r="S47" s="7"/>
      <c r="T47" s="7"/>
      <c r="U47" s="11">
        <f t="shared" si="1"/>
        <v>0</v>
      </c>
      <c r="V47" s="34"/>
      <c r="X47" s="36">
        <f t="shared" si="10"/>
        <v>0</v>
      </c>
      <c r="Y47" s="36">
        <f t="shared" si="11"/>
        <v>0</v>
      </c>
      <c r="Z47" s="36">
        <f t="shared" si="12"/>
        <v>0</v>
      </c>
      <c r="AA47" s="36">
        <f t="shared" si="5"/>
        <v>0</v>
      </c>
    </row>
    <row r="48" spans="1:27" ht="14.4" customHeight="1">
      <c r="A48" s="36">
        <f>IF('Base Donnée'!A48&gt;0,45,"")</f>
        <v>45</v>
      </c>
      <c r="B48" s="38" t="str">
        <f>'Base Donnée'!B48</f>
        <v>Equipe 45</v>
      </c>
      <c r="D48" s="7"/>
      <c r="E48" s="7"/>
      <c r="F48" s="36">
        <f t="shared" si="6"/>
        <v>0</v>
      </c>
      <c r="G48" s="34"/>
      <c r="I48" s="7"/>
      <c r="J48" s="7"/>
      <c r="K48" s="36">
        <f t="shared" si="9"/>
        <v>0</v>
      </c>
      <c r="L48" s="34"/>
      <c r="N48" s="7"/>
      <c r="O48" s="7"/>
      <c r="P48" s="11">
        <f t="shared" si="8"/>
        <v>0</v>
      </c>
      <c r="Q48" s="34"/>
      <c r="S48" s="7"/>
      <c r="T48" s="7"/>
      <c r="U48" s="11">
        <f t="shared" si="1"/>
        <v>0</v>
      </c>
      <c r="V48" s="34"/>
      <c r="X48" s="36">
        <f t="shared" si="10"/>
        <v>0</v>
      </c>
      <c r="Y48" s="36">
        <f t="shared" si="11"/>
        <v>0</v>
      </c>
      <c r="Z48" s="36">
        <f t="shared" si="12"/>
        <v>0</v>
      </c>
      <c r="AA48" s="36">
        <f t="shared" si="5"/>
        <v>0</v>
      </c>
    </row>
    <row r="49" spans="1:27" ht="14.4" customHeight="1">
      <c r="A49" s="36">
        <f>IF('Base Donnée'!A49&gt;0,46,"")</f>
        <v>46</v>
      </c>
      <c r="B49" s="38" t="str">
        <f>'Base Donnée'!B49</f>
        <v>Equipe 46</v>
      </c>
      <c r="D49" s="7"/>
      <c r="E49" s="7"/>
      <c r="F49" s="36">
        <f t="shared" si="6"/>
        <v>0</v>
      </c>
      <c r="G49" s="34"/>
      <c r="I49" s="7"/>
      <c r="J49" s="7"/>
      <c r="K49" s="36">
        <f t="shared" si="9"/>
        <v>0</v>
      </c>
      <c r="L49" s="34"/>
      <c r="N49" s="7"/>
      <c r="O49" s="7"/>
      <c r="P49" s="11">
        <f t="shared" si="8"/>
        <v>0</v>
      </c>
      <c r="Q49" s="34"/>
      <c r="S49" s="7"/>
      <c r="T49" s="7"/>
      <c r="U49" s="11">
        <f t="shared" si="1"/>
        <v>0</v>
      </c>
      <c r="V49" s="34"/>
      <c r="X49" s="36">
        <f t="shared" si="10"/>
        <v>0</v>
      </c>
      <c r="Y49" s="36">
        <f t="shared" si="11"/>
        <v>0</v>
      </c>
      <c r="Z49" s="36">
        <f t="shared" si="12"/>
        <v>0</v>
      </c>
      <c r="AA49" s="36">
        <f t="shared" si="5"/>
        <v>0</v>
      </c>
    </row>
    <row r="50" spans="1:27" ht="14.4" customHeight="1">
      <c r="A50" s="36">
        <f>IF('Base Donnée'!A50&gt;0,47,"")</f>
        <v>47</v>
      </c>
      <c r="B50" s="38" t="str">
        <f>'Base Donnée'!B50</f>
        <v>Equipe 47</v>
      </c>
      <c r="D50" s="7"/>
      <c r="E50" s="7"/>
      <c r="F50" s="36">
        <f t="shared" si="6"/>
        <v>0</v>
      </c>
      <c r="G50" s="34"/>
      <c r="I50" s="7"/>
      <c r="J50" s="7"/>
      <c r="K50" s="36">
        <f t="shared" si="9"/>
        <v>0</v>
      </c>
      <c r="L50" s="34"/>
      <c r="N50" s="7"/>
      <c r="O50" s="7"/>
      <c r="P50" s="11">
        <f t="shared" si="8"/>
        <v>0</v>
      </c>
      <c r="Q50" s="34"/>
      <c r="S50" s="7"/>
      <c r="T50" s="7"/>
      <c r="U50" s="11">
        <f t="shared" si="1"/>
        <v>0</v>
      </c>
      <c r="V50" s="34"/>
      <c r="X50" s="36">
        <f t="shared" si="10"/>
        <v>0</v>
      </c>
      <c r="Y50" s="36">
        <f t="shared" si="11"/>
        <v>0</v>
      </c>
      <c r="Z50" s="36">
        <f t="shared" si="12"/>
        <v>0</v>
      </c>
      <c r="AA50" s="36">
        <f t="shared" si="5"/>
        <v>0</v>
      </c>
    </row>
    <row r="51" spans="1:27" ht="14.4" customHeight="1">
      <c r="A51" s="36">
        <f>IF('Base Donnée'!A51&gt;0,48,"")</f>
        <v>48</v>
      </c>
      <c r="B51" s="38" t="str">
        <f>'Base Donnée'!B51</f>
        <v>Equipe 48</v>
      </c>
      <c r="D51" s="7"/>
      <c r="E51" s="7"/>
      <c r="F51" s="36">
        <f t="shared" si="6"/>
        <v>0</v>
      </c>
      <c r="G51" s="34"/>
      <c r="I51" s="7"/>
      <c r="J51" s="7"/>
      <c r="K51" s="36">
        <f t="shared" si="9"/>
        <v>0</v>
      </c>
      <c r="L51" s="34"/>
      <c r="N51" s="7"/>
      <c r="O51" s="7"/>
      <c r="P51" s="11">
        <f t="shared" si="8"/>
        <v>0</v>
      </c>
      <c r="Q51" s="34"/>
      <c r="S51" s="7"/>
      <c r="T51" s="7"/>
      <c r="U51" s="11">
        <f t="shared" si="1"/>
        <v>0</v>
      </c>
      <c r="V51" s="34"/>
      <c r="X51" s="36">
        <f t="shared" si="10"/>
        <v>0</v>
      </c>
      <c r="Y51" s="36">
        <f t="shared" si="11"/>
        <v>0</v>
      </c>
      <c r="Z51" s="36">
        <f t="shared" si="12"/>
        <v>0</v>
      </c>
      <c r="AA51" s="36">
        <f t="shared" si="5"/>
        <v>0</v>
      </c>
    </row>
    <row r="52" spans="1:27" ht="14.4" customHeight="1">
      <c r="A52" s="36">
        <f>IF('Base Donnée'!A52&gt;0,49,"")</f>
        <v>49</v>
      </c>
      <c r="B52" s="38" t="str">
        <f>'Base Donnée'!B52</f>
        <v>Equipe 49</v>
      </c>
      <c r="D52" s="7"/>
      <c r="E52" s="7"/>
      <c r="F52" s="36">
        <f t="shared" si="6"/>
        <v>0</v>
      </c>
      <c r="G52" s="34"/>
      <c r="I52" s="7"/>
      <c r="J52" s="7"/>
      <c r="K52" s="36">
        <f t="shared" si="9"/>
        <v>0</v>
      </c>
      <c r="L52" s="34"/>
      <c r="N52" s="7"/>
      <c r="O52" s="7"/>
      <c r="P52" s="11">
        <f t="shared" si="8"/>
        <v>0</v>
      </c>
      <c r="Q52" s="34"/>
      <c r="S52" s="7"/>
      <c r="T52" s="7"/>
      <c r="U52" s="11">
        <f t="shared" si="1"/>
        <v>0</v>
      </c>
      <c r="V52" s="34"/>
      <c r="X52" s="36">
        <f t="shared" si="10"/>
        <v>0</v>
      </c>
      <c r="Y52" s="36">
        <f t="shared" si="11"/>
        <v>0</v>
      </c>
      <c r="Z52" s="36">
        <f t="shared" si="12"/>
        <v>0</v>
      </c>
      <c r="AA52" s="36">
        <f t="shared" si="5"/>
        <v>0</v>
      </c>
    </row>
    <row r="53" spans="1:27" ht="14.4" customHeight="1">
      <c r="A53" s="36">
        <f>IF('Base Donnée'!A53&gt;0,50,"")</f>
        <v>50</v>
      </c>
      <c r="B53" s="38" t="str">
        <f>'Base Donnée'!B53</f>
        <v>Equipe 50</v>
      </c>
      <c r="D53" s="7"/>
      <c r="E53" s="7"/>
      <c r="F53" s="36">
        <f t="shared" si="6"/>
        <v>0</v>
      </c>
      <c r="G53" s="34"/>
      <c r="I53" s="7"/>
      <c r="J53" s="7"/>
      <c r="K53" s="36">
        <f t="shared" si="9"/>
        <v>0</v>
      </c>
      <c r="L53" s="34"/>
      <c r="N53" s="7"/>
      <c r="O53" s="7"/>
      <c r="P53" s="11">
        <f t="shared" si="8"/>
        <v>0</v>
      </c>
      <c r="Q53" s="34"/>
      <c r="S53" s="7"/>
      <c r="T53" s="7"/>
      <c r="U53" s="11">
        <f t="shared" si="1"/>
        <v>0</v>
      </c>
      <c r="V53" s="34"/>
      <c r="X53" s="36">
        <f t="shared" si="10"/>
        <v>0</v>
      </c>
      <c r="Y53" s="36">
        <f t="shared" si="11"/>
        <v>0</v>
      </c>
      <c r="Z53" s="36">
        <f t="shared" si="12"/>
        <v>0</v>
      </c>
      <c r="AA53" s="36">
        <f t="shared" si="5"/>
        <v>0</v>
      </c>
    </row>
    <row r="54" spans="1:27" ht="14.4" customHeight="1">
      <c r="A54" s="36">
        <f>IF('Base Donnée'!A54&gt;0,51,"")</f>
        <v>51</v>
      </c>
      <c r="B54" s="38" t="str">
        <f>'Base Donnée'!B54</f>
        <v>Equipe 51</v>
      </c>
      <c r="D54" s="7"/>
      <c r="E54" s="7"/>
      <c r="F54" s="36">
        <f t="shared" si="6"/>
        <v>0</v>
      </c>
      <c r="G54" s="34"/>
      <c r="I54" s="7"/>
      <c r="J54" s="7"/>
      <c r="K54" s="36">
        <f t="shared" si="9"/>
        <v>0</v>
      </c>
      <c r="L54" s="34"/>
      <c r="N54" s="7"/>
      <c r="O54" s="7"/>
      <c r="P54" s="11">
        <f t="shared" si="8"/>
        <v>0</v>
      </c>
      <c r="Q54" s="34"/>
      <c r="S54" s="7"/>
      <c r="T54" s="7"/>
      <c r="U54" s="11">
        <f t="shared" si="1"/>
        <v>0</v>
      </c>
      <c r="V54" s="34"/>
      <c r="X54" s="36">
        <f t="shared" si="10"/>
        <v>0</v>
      </c>
      <c r="Y54" s="36">
        <f t="shared" si="11"/>
        <v>0</v>
      </c>
      <c r="Z54" s="36">
        <f t="shared" si="12"/>
        <v>0</v>
      </c>
      <c r="AA54" s="36">
        <f t="shared" si="5"/>
        <v>0</v>
      </c>
    </row>
    <row r="55" spans="1:27" ht="14.4" customHeight="1">
      <c r="A55" s="36">
        <f>IF('Base Donnée'!A55&gt;0,52,"")</f>
        <v>52</v>
      </c>
      <c r="B55" s="38" t="str">
        <f>'Base Donnée'!B55</f>
        <v>Equipe 52</v>
      </c>
      <c r="D55" s="7"/>
      <c r="E55" s="7"/>
      <c r="F55" s="36">
        <f t="shared" si="6"/>
        <v>0</v>
      </c>
      <c r="G55" s="34"/>
      <c r="I55" s="7"/>
      <c r="J55" s="7"/>
      <c r="K55" s="36">
        <f t="shared" si="9"/>
        <v>0</v>
      </c>
      <c r="L55" s="34"/>
      <c r="N55" s="7"/>
      <c r="O55" s="7"/>
      <c r="P55" s="11">
        <f t="shared" si="8"/>
        <v>0</v>
      </c>
      <c r="Q55" s="34"/>
      <c r="S55" s="7"/>
      <c r="T55" s="7"/>
      <c r="U55" s="11">
        <f t="shared" si="1"/>
        <v>0</v>
      </c>
      <c r="V55" s="34"/>
      <c r="X55" s="36">
        <f t="shared" si="10"/>
        <v>0</v>
      </c>
      <c r="Y55" s="36">
        <f t="shared" si="11"/>
        <v>0</v>
      </c>
      <c r="Z55" s="36">
        <f t="shared" si="12"/>
        <v>0</v>
      </c>
      <c r="AA55" s="36">
        <f t="shared" si="5"/>
        <v>0</v>
      </c>
    </row>
    <row r="56" spans="1:27" ht="14.4" customHeight="1">
      <c r="A56" s="36">
        <f>IF('Base Donnée'!A56&gt;0,53,"")</f>
        <v>53</v>
      </c>
      <c r="B56" s="38" t="str">
        <f>'Base Donnée'!B56</f>
        <v>Equipe 53</v>
      </c>
      <c r="D56" s="7"/>
      <c r="E56" s="7"/>
      <c r="F56" s="36">
        <f t="shared" si="6"/>
        <v>0</v>
      </c>
      <c r="G56" s="34"/>
      <c r="I56" s="7"/>
      <c r="J56" s="7"/>
      <c r="K56" s="36">
        <f t="shared" si="9"/>
        <v>0</v>
      </c>
      <c r="L56" s="34"/>
      <c r="N56" s="7"/>
      <c r="O56" s="7"/>
      <c r="P56" s="11">
        <f t="shared" si="8"/>
        <v>0</v>
      </c>
      <c r="Q56" s="34"/>
      <c r="S56" s="7"/>
      <c r="T56" s="7"/>
      <c r="U56" s="11">
        <f t="shared" si="1"/>
        <v>0</v>
      </c>
      <c r="V56" s="34"/>
      <c r="X56" s="36">
        <f t="shared" si="10"/>
        <v>0</v>
      </c>
      <c r="Y56" s="36">
        <f t="shared" si="11"/>
        <v>0</v>
      </c>
      <c r="Z56" s="36">
        <f t="shared" si="12"/>
        <v>0</v>
      </c>
      <c r="AA56" s="36">
        <f t="shared" si="5"/>
        <v>0</v>
      </c>
    </row>
    <row r="57" spans="1:27" ht="14.4" customHeight="1">
      <c r="A57" s="36">
        <f>IF('Base Donnée'!A57&gt;0,54,"")</f>
        <v>54</v>
      </c>
      <c r="B57" s="38" t="str">
        <f>'Base Donnée'!B57</f>
        <v>Equipe 54</v>
      </c>
      <c r="D57" s="7"/>
      <c r="E57" s="7"/>
      <c r="F57" s="36">
        <f t="shared" si="6"/>
        <v>0</v>
      </c>
      <c r="G57" s="34"/>
      <c r="I57" s="7"/>
      <c r="J57" s="7"/>
      <c r="K57" s="36">
        <f t="shared" si="9"/>
        <v>0</v>
      </c>
      <c r="L57" s="34"/>
      <c r="N57" s="7"/>
      <c r="O57" s="7"/>
      <c r="P57" s="11">
        <f t="shared" si="8"/>
        <v>0</v>
      </c>
      <c r="Q57" s="34"/>
      <c r="S57" s="7"/>
      <c r="T57" s="7"/>
      <c r="U57" s="11">
        <f t="shared" si="1"/>
        <v>0</v>
      </c>
      <c r="V57" s="34"/>
      <c r="X57" s="36">
        <f t="shared" si="10"/>
        <v>0</v>
      </c>
      <c r="Y57" s="36">
        <f t="shared" si="11"/>
        <v>0</v>
      </c>
      <c r="Z57" s="36">
        <f t="shared" si="12"/>
        <v>0</v>
      </c>
      <c r="AA57" s="36">
        <f t="shared" si="5"/>
        <v>0</v>
      </c>
    </row>
    <row r="58" spans="1:27" ht="14.4" customHeight="1">
      <c r="A58" s="36">
        <f>IF('Base Donnée'!A58&gt;0,55,"")</f>
        <v>55</v>
      </c>
      <c r="B58" s="38" t="str">
        <f>'Base Donnée'!B58</f>
        <v>Equipe 55</v>
      </c>
      <c r="D58" s="7"/>
      <c r="E58" s="7"/>
      <c r="F58" s="36">
        <f t="shared" si="6"/>
        <v>0</v>
      </c>
      <c r="G58" s="34"/>
      <c r="I58" s="7"/>
      <c r="J58" s="7"/>
      <c r="K58" s="36">
        <f t="shared" si="9"/>
        <v>0</v>
      </c>
      <c r="L58" s="34"/>
      <c r="N58" s="7"/>
      <c r="O58" s="7"/>
      <c r="P58" s="11">
        <f t="shared" si="8"/>
        <v>0</v>
      </c>
      <c r="Q58" s="34"/>
      <c r="S58" s="7"/>
      <c r="T58" s="7"/>
      <c r="U58" s="11">
        <f t="shared" si="1"/>
        <v>0</v>
      </c>
      <c r="V58" s="34"/>
      <c r="X58" s="36">
        <f t="shared" si="10"/>
        <v>0</v>
      </c>
      <c r="Y58" s="36">
        <f t="shared" si="11"/>
        <v>0</v>
      </c>
      <c r="Z58" s="36">
        <f t="shared" si="12"/>
        <v>0</v>
      </c>
      <c r="AA58" s="36">
        <f t="shared" si="5"/>
        <v>0</v>
      </c>
    </row>
    <row r="59" spans="1:27" ht="14.4" customHeight="1">
      <c r="A59" s="36">
        <f>IF('Base Donnée'!A59&gt;0,56,"")</f>
        <v>56</v>
      </c>
      <c r="B59" s="38" t="str">
        <f>'Base Donnée'!B59</f>
        <v>Equipe 56</v>
      </c>
      <c r="D59" s="7"/>
      <c r="E59" s="7"/>
      <c r="F59" s="36">
        <f t="shared" si="6"/>
        <v>0</v>
      </c>
      <c r="G59" s="34"/>
      <c r="I59" s="7"/>
      <c r="J59" s="7"/>
      <c r="K59" s="36">
        <f t="shared" si="9"/>
        <v>0</v>
      </c>
      <c r="L59" s="34"/>
      <c r="N59" s="7"/>
      <c r="O59" s="7"/>
      <c r="P59" s="11">
        <f t="shared" si="8"/>
        <v>0</v>
      </c>
      <c r="Q59" s="34"/>
      <c r="S59" s="7"/>
      <c r="T59" s="7"/>
      <c r="U59" s="11">
        <f t="shared" si="1"/>
        <v>0</v>
      </c>
      <c r="V59" s="34"/>
      <c r="X59" s="36">
        <f t="shared" si="10"/>
        <v>0</v>
      </c>
      <c r="Y59" s="36">
        <f t="shared" si="11"/>
        <v>0</v>
      </c>
      <c r="Z59" s="36">
        <f t="shared" si="12"/>
        <v>0</v>
      </c>
      <c r="AA59" s="36">
        <f t="shared" si="5"/>
        <v>0</v>
      </c>
    </row>
    <row r="60" spans="1:27" ht="14.4" customHeight="1">
      <c r="A60" s="36">
        <f>IF('Base Donnée'!A60&gt;0,57,"")</f>
        <v>57</v>
      </c>
      <c r="B60" s="38" t="str">
        <f>'Base Donnée'!B60</f>
        <v>Equipe 57</v>
      </c>
      <c r="D60" s="7"/>
      <c r="E60" s="7"/>
      <c r="F60" s="36">
        <f t="shared" si="6"/>
        <v>0</v>
      </c>
      <c r="G60" s="34"/>
      <c r="I60" s="7"/>
      <c r="J60" s="7"/>
      <c r="K60" s="36">
        <f t="shared" si="9"/>
        <v>0</v>
      </c>
      <c r="L60" s="34"/>
      <c r="N60" s="7"/>
      <c r="O60" s="7"/>
      <c r="P60" s="11">
        <f t="shared" si="8"/>
        <v>0</v>
      </c>
      <c r="Q60" s="34"/>
      <c r="S60" s="7"/>
      <c r="T60" s="7"/>
      <c r="U60" s="11">
        <f t="shared" si="1"/>
        <v>0</v>
      </c>
      <c r="V60" s="34"/>
      <c r="X60" s="36">
        <f t="shared" si="10"/>
        <v>0</v>
      </c>
      <c r="Y60" s="36">
        <f t="shared" si="11"/>
        <v>0</v>
      </c>
      <c r="Z60" s="36">
        <f t="shared" si="12"/>
        <v>0</v>
      </c>
      <c r="AA60" s="36">
        <f t="shared" si="5"/>
        <v>0</v>
      </c>
    </row>
    <row r="61" spans="1:27" ht="14.4" customHeight="1">
      <c r="A61" s="36">
        <f>IF('Base Donnée'!A61&gt;0,58,"")</f>
        <v>58</v>
      </c>
      <c r="B61" s="38" t="str">
        <f>'Base Donnée'!B61</f>
        <v>Equipe 58</v>
      </c>
      <c r="D61" s="7"/>
      <c r="E61" s="7"/>
      <c r="F61" s="36">
        <f t="shared" si="6"/>
        <v>0</v>
      </c>
      <c r="G61" s="34"/>
      <c r="I61" s="7"/>
      <c r="J61" s="7"/>
      <c r="K61" s="36">
        <f t="shared" si="9"/>
        <v>0</v>
      </c>
      <c r="L61" s="34"/>
      <c r="N61" s="7"/>
      <c r="O61" s="7"/>
      <c r="P61" s="11">
        <f t="shared" si="8"/>
        <v>0</v>
      </c>
      <c r="Q61" s="34"/>
      <c r="S61" s="7"/>
      <c r="T61" s="7"/>
      <c r="U61" s="11">
        <f t="shared" si="1"/>
        <v>0</v>
      </c>
      <c r="V61" s="34"/>
      <c r="X61" s="36">
        <f t="shared" si="10"/>
        <v>0</v>
      </c>
      <c r="Y61" s="36">
        <f t="shared" si="11"/>
        <v>0</v>
      </c>
      <c r="Z61" s="36">
        <f t="shared" si="12"/>
        <v>0</v>
      </c>
      <c r="AA61" s="36">
        <f t="shared" si="5"/>
        <v>0</v>
      </c>
    </row>
    <row r="62" spans="1:27" ht="14.4" customHeight="1">
      <c r="A62" s="36">
        <f>IF('Base Donnée'!A62&gt;0,59,"")</f>
        <v>59</v>
      </c>
      <c r="B62" s="38" t="str">
        <f>'Base Donnée'!B62</f>
        <v>Equipe 59</v>
      </c>
      <c r="D62" s="7"/>
      <c r="E62" s="7"/>
      <c r="F62" s="36">
        <f t="shared" si="6"/>
        <v>0</v>
      </c>
      <c r="G62" s="34"/>
      <c r="I62" s="7"/>
      <c r="J62" s="7"/>
      <c r="K62" s="36">
        <f t="shared" si="9"/>
        <v>0</v>
      </c>
      <c r="L62" s="34"/>
      <c r="N62" s="7"/>
      <c r="O62" s="7"/>
      <c r="P62" s="11">
        <f t="shared" si="8"/>
        <v>0</v>
      </c>
      <c r="Q62" s="34"/>
      <c r="S62" s="7"/>
      <c r="T62" s="7"/>
      <c r="U62" s="11">
        <f t="shared" si="1"/>
        <v>0</v>
      </c>
      <c r="V62" s="34"/>
      <c r="X62" s="36">
        <f t="shared" si="10"/>
        <v>0</v>
      </c>
      <c r="Y62" s="36">
        <f t="shared" si="11"/>
        <v>0</v>
      </c>
      <c r="Z62" s="36">
        <f t="shared" si="12"/>
        <v>0</v>
      </c>
      <c r="AA62" s="36">
        <f t="shared" si="5"/>
        <v>0</v>
      </c>
    </row>
    <row r="63" spans="1:27" ht="14.4" customHeight="1">
      <c r="A63" s="36">
        <f>IF('Base Donnée'!A63&gt;0,60,"")</f>
        <v>60</v>
      </c>
      <c r="B63" s="38" t="str">
        <f>'Base Donnée'!B63</f>
        <v>Equipe 60</v>
      </c>
      <c r="D63" s="7"/>
      <c r="E63" s="7"/>
      <c r="F63" s="36">
        <f t="shared" si="6"/>
        <v>0</v>
      </c>
      <c r="G63" s="34"/>
      <c r="I63" s="7"/>
      <c r="J63" s="7"/>
      <c r="K63" s="36">
        <f t="shared" si="9"/>
        <v>0</v>
      </c>
      <c r="L63" s="34"/>
      <c r="N63" s="7"/>
      <c r="O63" s="7"/>
      <c r="P63" s="11">
        <f t="shared" si="8"/>
        <v>0</v>
      </c>
      <c r="Q63" s="34"/>
      <c r="S63" s="7"/>
      <c r="T63" s="7"/>
      <c r="U63" s="11">
        <f t="shared" si="1"/>
        <v>0</v>
      </c>
      <c r="V63" s="34"/>
      <c r="X63" s="36">
        <f t="shared" si="10"/>
        <v>0</v>
      </c>
      <c r="Y63" s="36">
        <f t="shared" si="11"/>
        <v>0</v>
      </c>
      <c r="Z63" s="36">
        <f t="shared" si="12"/>
        <v>0</v>
      </c>
      <c r="AA63" s="36">
        <f t="shared" si="5"/>
        <v>0</v>
      </c>
    </row>
    <row r="64" spans="1:27" ht="14.4" customHeight="1">
      <c r="A64" s="36">
        <f>IF('Base Donnée'!A64&gt;0,61,"")</f>
        <v>61</v>
      </c>
      <c r="B64" s="38" t="str">
        <f>'Base Donnée'!B64</f>
        <v>Equipe 61</v>
      </c>
      <c r="D64" s="7"/>
      <c r="E64" s="7"/>
      <c r="F64" s="36">
        <f t="shared" si="6"/>
        <v>0</v>
      </c>
      <c r="G64" s="34"/>
      <c r="I64" s="7"/>
      <c r="J64" s="7"/>
      <c r="K64" s="36">
        <f t="shared" si="9"/>
        <v>0</v>
      </c>
      <c r="L64" s="34"/>
      <c r="N64" s="7"/>
      <c r="O64" s="7"/>
      <c r="P64" s="11">
        <f t="shared" si="8"/>
        <v>0</v>
      </c>
      <c r="Q64" s="34"/>
      <c r="S64" s="7"/>
      <c r="T64" s="7"/>
      <c r="U64" s="11">
        <f t="shared" si="1"/>
        <v>0</v>
      </c>
      <c r="V64" s="34"/>
      <c r="X64" s="36">
        <f t="shared" si="10"/>
        <v>0</v>
      </c>
      <c r="Y64" s="36">
        <f t="shared" si="11"/>
        <v>0</v>
      </c>
      <c r="Z64" s="36">
        <f t="shared" si="12"/>
        <v>0</v>
      </c>
      <c r="AA64" s="36">
        <f t="shared" si="5"/>
        <v>0</v>
      </c>
    </row>
    <row r="65" spans="1:27" ht="14.4" customHeight="1">
      <c r="A65" s="36">
        <f>IF('Base Donnée'!A65&gt;0,62,"")</f>
        <v>62</v>
      </c>
      <c r="B65" s="38" t="str">
        <f>'Base Donnée'!B65</f>
        <v>Equipe 62</v>
      </c>
      <c r="D65" s="7"/>
      <c r="E65" s="7"/>
      <c r="F65" s="36">
        <f t="shared" si="6"/>
        <v>0</v>
      </c>
      <c r="G65" s="34"/>
      <c r="I65" s="7"/>
      <c r="J65" s="7"/>
      <c r="K65" s="36">
        <f t="shared" si="9"/>
        <v>0</v>
      </c>
      <c r="L65" s="34"/>
      <c r="N65" s="7"/>
      <c r="O65" s="7"/>
      <c r="P65" s="11">
        <f t="shared" si="8"/>
        <v>0</v>
      </c>
      <c r="Q65" s="34"/>
      <c r="S65" s="7"/>
      <c r="T65" s="7"/>
      <c r="U65" s="11">
        <f t="shared" si="1"/>
        <v>0</v>
      </c>
      <c r="V65" s="34"/>
      <c r="X65" s="36">
        <f t="shared" si="10"/>
        <v>0</v>
      </c>
      <c r="Y65" s="36">
        <f t="shared" si="11"/>
        <v>0</v>
      </c>
      <c r="Z65" s="36">
        <f t="shared" si="12"/>
        <v>0</v>
      </c>
      <c r="AA65" s="36">
        <f t="shared" si="5"/>
        <v>0</v>
      </c>
    </row>
    <row r="66" spans="1:27" ht="14.4" customHeight="1">
      <c r="A66" s="36">
        <f>IF('Base Donnée'!A66&gt;0,63,"")</f>
        <v>63</v>
      </c>
      <c r="B66" s="38" t="str">
        <f>'Base Donnée'!B66</f>
        <v>Equipe 63</v>
      </c>
      <c r="D66" s="7"/>
      <c r="E66" s="7"/>
      <c r="F66" s="36">
        <f t="shared" si="6"/>
        <v>0</v>
      </c>
      <c r="G66" s="34"/>
      <c r="I66" s="7"/>
      <c r="J66" s="7"/>
      <c r="K66" s="36">
        <f t="shared" si="9"/>
        <v>0</v>
      </c>
      <c r="L66" s="34"/>
      <c r="N66" s="7"/>
      <c r="O66" s="7"/>
      <c r="P66" s="11">
        <f t="shared" si="8"/>
        <v>0</v>
      </c>
      <c r="Q66" s="34"/>
      <c r="S66" s="7"/>
      <c r="T66" s="7"/>
      <c r="U66" s="11">
        <f t="shared" si="1"/>
        <v>0</v>
      </c>
      <c r="V66" s="34"/>
      <c r="X66" s="36">
        <f t="shared" si="10"/>
        <v>0</v>
      </c>
      <c r="Y66" s="36">
        <f t="shared" si="11"/>
        <v>0</v>
      </c>
      <c r="Z66" s="36">
        <f t="shared" si="12"/>
        <v>0</v>
      </c>
      <c r="AA66" s="36">
        <f t="shared" si="5"/>
        <v>0</v>
      </c>
    </row>
    <row r="67" spans="1:27" ht="14.4" customHeight="1">
      <c r="A67" s="36">
        <f>IF('Base Donnée'!A67&gt;0,64,"")</f>
        <v>64</v>
      </c>
      <c r="B67" s="38" t="str">
        <f>'Base Donnée'!B67</f>
        <v>Equipe 64</v>
      </c>
      <c r="D67" s="7"/>
      <c r="E67" s="7"/>
      <c r="F67" s="36">
        <f t="shared" si="6"/>
        <v>0</v>
      </c>
      <c r="G67" s="34"/>
      <c r="I67" s="7"/>
      <c r="J67" s="7"/>
      <c r="K67" s="36">
        <f t="shared" si="9"/>
        <v>0</v>
      </c>
      <c r="L67" s="34"/>
      <c r="N67" s="7"/>
      <c r="O67" s="7"/>
      <c r="P67" s="11">
        <f t="shared" si="8"/>
        <v>0</v>
      </c>
      <c r="Q67" s="34"/>
      <c r="S67" s="7"/>
      <c r="T67" s="7"/>
      <c r="U67" s="11">
        <f t="shared" si="1"/>
        <v>0</v>
      </c>
      <c r="V67" s="34"/>
      <c r="X67" s="36">
        <f t="shared" si="10"/>
        <v>0</v>
      </c>
      <c r="Y67" s="36">
        <f t="shared" si="11"/>
        <v>0</v>
      </c>
      <c r="Z67" s="36">
        <f t="shared" si="12"/>
        <v>0</v>
      </c>
      <c r="AA67" s="36">
        <f t="shared" si="5"/>
        <v>0</v>
      </c>
    </row>
    <row r="68" spans="1:27" ht="14.4" customHeight="1">
      <c r="A68" s="36">
        <f>IF('Base Donnée'!A68&gt;0,65,"")</f>
        <v>65</v>
      </c>
      <c r="B68" s="38" t="str">
        <f>'Base Donnée'!B68</f>
        <v>Equipe 65</v>
      </c>
      <c r="D68" s="7"/>
      <c r="E68" s="7"/>
      <c r="F68" s="36">
        <f t="shared" si="6"/>
        <v>0</v>
      </c>
      <c r="G68" s="34"/>
      <c r="I68" s="7"/>
      <c r="J68" s="7"/>
      <c r="K68" s="36">
        <f t="shared" si="9"/>
        <v>0</v>
      </c>
      <c r="L68" s="34"/>
      <c r="N68" s="7"/>
      <c r="O68" s="7"/>
      <c r="P68" s="11">
        <f t="shared" si="8"/>
        <v>0</v>
      </c>
      <c r="Q68" s="34"/>
      <c r="S68" s="7"/>
      <c r="T68" s="7"/>
      <c r="U68" s="11">
        <f t="shared" ref="U68:U103" si="13">S68-T68</f>
        <v>0</v>
      </c>
      <c r="V68" s="34"/>
      <c r="X68" s="36">
        <f t="shared" si="10"/>
        <v>0</v>
      </c>
      <c r="Y68" s="36">
        <f t="shared" si="11"/>
        <v>0</v>
      </c>
      <c r="Z68" s="36">
        <f t="shared" si="12"/>
        <v>0</v>
      </c>
      <c r="AA68" s="36">
        <f t="shared" si="5"/>
        <v>0</v>
      </c>
    </row>
    <row r="69" spans="1:27" ht="14.4" customHeight="1">
      <c r="A69" s="36">
        <f>IF('Base Donnée'!A69&gt;0,66,"")</f>
        <v>66</v>
      </c>
      <c r="B69" s="38" t="str">
        <f>'Base Donnée'!B69</f>
        <v>Equipe 66</v>
      </c>
      <c r="D69" s="7"/>
      <c r="E69" s="7"/>
      <c r="F69" s="36">
        <f t="shared" si="6"/>
        <v>0</v>
      </c>
      <c r="G69" s="34"/>
      <c r="I69" s="7"/>
      <c r="J69" s="7"/>
      <c r="K69" s="36">
        <f t="shared" si="9"/>
        <v>0</v>
      </c>
      <c r="L69" s="34"/>
      <c r="N69" s="7"/>
      <c r="O69" s="7"/>
      <c r="P69" s="11">
        <f t="shared" si="8"/>
        <v>0</v>
      </c>
      <c r="Q69" s="34"/>
      <c r="S69" s="7"/>
      <c r="T69" s="7"/>
      <c r="U69" s="11">
        <f t="shared" si="13"/>
        <v>0</v>
      </c>
      <c r="V69" s="34"/>
      <c r="X69" s="36">
        <f t="shared" si="10"/>
        <v>0</v>
      </c>
      <c r="Y69" s="36">
        <f t="shared" si="11"/>
        <v>0</v>
      </c>
      <c r="Z69" s="36">
        <f t="shared" si="12"/>
        <v>0</v>
      </c>
      <c r="AA69" s="36">
        <f t="shared" ref="AA69:AA103" si="14">+G69+L69+Q69+V69</f>
        <v>0</v>
      </c>
    </row>
    <row r="70" spans="1:27" ht="14.4" customHeight="1">
      <c r="A70" s="36">
        <f>IF('Base Donnée'!A70&gt;0,67,"")</f>
        <v>67</v>
      </c>
      <c r="B70" s="38" t="str">
        <f>'Base Donnée'!B70</f>
        <v>Equipe 67</v>
      </c>
      <c r="D70" s="7"/>
      <c r="E70" s="7"/>
      <c r="F70" s="36">
        <f t="shared" ref="F70:F103" si="15">D70-E70</f>
        <v>0</v>
      </c>
      <c r="G70" s="34"/>
      <c r="I70" s="7"/>
      <c r="J70" s="7"/>
      <c r="K70" s="36">
        <f t="shared" si="9"/>
        <v>0</v>
      </c>
      <c r="L70" s="34"/>
      <c r="N70" s="7"/>
      <c r="O70" s="7"/>
      <c r="P70" s="11">
        <f t="shared" si="8"/>
        <v>0</v>
      </c>
      <c r="Q70" s="34"/>
      <c r="S70" s="7"/>
      <c r="T70" s="7"/>
      <c r="U70" s="11">
        <f t="shared" si="13"/>
        <v>0</v>
      </c>
      <c r="V70" s="34"/>
      <c r="X70" s="36">
        <f t="shared" si="10"/>
        <v>0</v>
      </c>
      <c r="Y70" s="36">
        <f t="shared" si="11"/>
        <v>0</v>
      </c>
      <c r="Z70" s="36">
        <f t="shared" si="12"/>
        <v>0</v>
      </c>
      <c r="AA70" s="36">
        <f t="shared" si="14"/>
        <v>0</v>
      </c>
    </row>
    <row r="71" spans="1:27" ht="14.4" customHeight="1">
      <c r="A71" s="36">
        <f>IF('Base Donnée'!A71&gt;0,68,"")</f>
        <v>68</v>
      </c>
      <c r="B71" s="38" t="str">
        <f>'Base Donnée'!B71</f>
        <v>Equipe 68</v>
      </c>
      <c r="D71" s="7"/>
      <c r="E71" s="7"/>
      <c r="F71" s="36">
        <f t="shared" si="15"/>
        <v>0</v>
      </c>
      <c r="G71" s="34"/>
      <c r="I71" s="7"/>
      <c r="J71" s="7"/>
      <c r="K71" s="36">
        <f t="shared" si="9"/>
        <v>0</v>
      </c>
      <c r="L71" s="34"/>
      <c r="N71" s="7"/>
      <c r="O71" s="7"/>
      <c r="P71" s="11">
        <f t="shared" si="8"/>
        <v>0</v>
      </c>
      <c r="Q71" s="34"/>
      <c r="S71" s="7"/>
      <c r="T71" s="7"/>
      <c r="U71" s="11">
        <f t="shared" si="13"/>
        <v>0</v>
      </c>
      <c r="V71" s="34"/>
      <c r="X71" s="36">
        <f t="shared" si="10"/>
        <v>0</v>
      </c>
      <c r="Y71" s="36">
        <f t="shared" si="11"/>
        <v>0</v>
      </c>
      <c r="Z71" s="36">
        <f t="shared" si="12"/>
        <v>0</v>
      </c>
      <c r="AA71" s="36">
        <f t="shared" si="14"/>
        <v>0</v>
      </c>
    </row>
    <row r="72" spans="1:27" ht="14.4" customHeight="1">
      <c r="A72" s="36">
        <f>IF('Base Donnée'!A72&gt;0,69,"")</f>
        <v>69</v>
      </c>
      <c r="B72" s="38" t="str">
        <f>'Base Donnée'!B72</f>
        <v>Equipe 69</v>
      </c>
      <c r="D72" s="7"/>
      <c r="E72" s="7"/>
      <c r="F72" s="36">
        <f t="shared" si="15"/>
        <v>0</v>
      </c>
      <c r="G72" s="34"/>
      <c r="I72" s="7"/>
      <c r="J72" s="7"/>
      <c r="K72" s="36">
        <f t="shared" si="9"/>
        <v>0</v>
      </c>
      <c r="L72" s="34"/>
      <c r="N72" s="7"/>
      <c r="O72" s="7"/>
      <c r="P72" s="11">
        <f t="shared" si="8"/>
        <v>0</v>
      </c>
      <c r="Q72" s="34"/>
      <c r="S72" s="7"/>
      <c r="T72" s="7"/>
      <c r="U72" s="11">
        <f t="shared" si="13"/>
        <v>0</v>
      </c>
      <c r="V72" s="34"/>
      <c r="X72" s="36">
        <f t="shared" si="10"/>
        <v>0</v>
      </c>
      <c r="Y72" s="36">
        <f t="shared" si="11"/>
        <v>0</v>
      </c>
      <c r="Z72" s="36">
        <f t="shared" si="12"/>
        <v>0</v>
      </c>
      <c r="AA72" s="36">
        <f t="shared" si="14"/>
        <v>0</v>
      </c>
    </row>
    <row r="73" spans="1:27" ht="14.4" customHeight="1">
      <c r="A73" s="36">
        <f>IF('Base Donnée'!A73&gt;0,70,"")</f>
        <v>70</v>
      </c>
      <c r="B73" s="38" t="str">
        <f>'Base Donnée'!B73</f>
        <v>Equipe 70</v>
      </c>
      <c r="D73" s="7"/>
      <c r="E73" s="7"/>
      <c r="F73" s="36">
        <f t="shared" si="15"/>
        <v>0</v>
      </c>
      <c r="G73" s="34"/>
      <c r="I73" s="7"/>
      <c r="J73" s="7"/>
      <c r="K73" s="36">
        <f t="shared" si="9"/>
        <v>0</v>
      </c>
      <c r="L73" s="34"/>
      <c r="N73" s="7"/>
      <c r="O73" s="7"/>
      <c r="P73" s="11">
        <f t="shared" si="8"/>
        <v>0</v>
      </c>
      <c r="Q73" s="34"/>
      <c r="S73" s="7"/>
      <c r="T73" s="7"/>
      <c r="U73" s="11">
        <f t="shared" si="13"/>
        <v>0</v>
      </c>
      <c r="V73" s="34"/>
      <c r="X73" s="36">
        <f t="shared" si="10"/>
        <v>0</v>
      </c>
      <c r="Y73" s="36">
        <f t="shared" si="11"/>
        <v>0</v>
      </c>
      <c r="Z73" s="36">
        <f t="shared" si="12"/>
        <v>0</v>
      </c>
      <c r="AA73" s="36">
        <f t="shared" si="14"/>
        <v>0</v>
      </c>
    </row>
    <row r="74" spans="1:27" ht="14.4" customHeight="1">
      <c r="A74" s="36">
        <f>IF('Base Donnée'!A74&gt;0,71,"")</f>
        <v>71</v>
      </c>
      <c r="B74" s="38" t="str">
        <f>'Base Donnée'!B74</f>
        <v>Equipe 71</v>
      </c>
      <c r="D74" s="7"/>
      <c r="E74" s="7"/>
      <c r="F74" s="36">
        <f t="shared" si="15"/>
        <v>0</v>
      </c>
      <c r="G74" s="34"/>
      <c r="I74" s="7"/>
      <c r="J74" s="7"/>
      <c r="K74" s="36">
        <f t="shared" si="9"/>
        <v>0</v>
      </c>
      <c r="L74" s="34"/>
      <c r="N74" s="7"/>
      <c r="O74" s="7"/>
      <c r="P74" s="11">
        <f t="shared" si="8"/>
        <v>0</v>
      </c>
      <c r="Q74" s="34"/>
      <c r="S74" s="7"/>
      <c r="T74" s="7"/>
      <c r="U74" s="11">
        <f t="shared" si="13"/>
        <v>0</v>
      </c>
      <c r="V74" s="34"/>
      <c r="X74" s="36">
        <f t="shared" si="10"/>
        <v>0</v>
      </c>
      <c r="Y74" s="36">
        <f t="shared" si="11"/>
        <v>0</v>
      </c>
      <c r="Z74" s="36">
        <f t="shared" si="12"/>
        <v>0</v>
      </c>
      <c r="AA74" s="36">
        <f t="shared" si="14"/>
        <v>0</v>
      </c>
    </row>
    <row r="75" spans="1:27" ht="14.4" customHeight="1">
      <c r="A75" s="36">
        <f>IF('Base Donnée'!A75&gt;0,72,"")</f>
        <v>72</v>
      </c>
      <c r="B75" s="38" t="str">
        <f>'Base Donnée'!B75</f>
        <v>Equipe 72</v>
      </c>
      <c r="D75" s="7"/>
      <c r="E75" s="7"/>
      <c r="F75" s="36">
        <f t="shared" si="15"/>
        <v>0</v>
      </c>
      <c r="G75" s="34"/>
      <c r="I75" s="7"/>
      <c r="J75" s="7"/>
      <c r="K75" s="36">
        <f t="shared" si="9"/>
        <v>0</v>
      </c>
      <c r="L75" s="34"/>
      <c r="N75" s="7"/>
      <c r="O75" s="7"/>
      <c r="P75" s="11">
        <f t="shared" si="8"/>
        <v>0</v>
      </c>
      <c r="Q75" s="34"/>
      <c r="S75" s="7"/>
      <c r="T75" s="7"/>
      <c r="U75" s="11">
        <f t="shared" si="13"/>
        <v>0</v>
      </c>
      <c r="V75" s="34"/>
      <c r="X75" s="36">
        <f t="shared" si="10"/>
        <v>0</v>
      </c>
      <c r="Y75" s="36">
        <f t="shared" si="11"/>
        <v>0</v>
      </c>
      <c r="Z75" s="36">
        <f t="shared" si="12"/>
        <v>0</v>
      </c>
      <c r="AA75" s="36">
        <f t="shared" si="14"/>
        <v>0</v>
      </c>
    </row>
    <row r="76" spans="1:27" ht="14.4" customHeight="1">
      <c r="A76" s="36">
        <f>IF('Base Donnée'!A76&gt;0,73,"")</f>
        <v>73</v>
      </c>
      <c r="B76" s="38" t="str">
        <f>'Base Donnée'!B76</f>
        <v>Equipe 73</v>
      </c>
      <c r="D76" s="7"/>
      <c r="E76" s="7"/>
      <c r="F76" s="36">
        <f t="shared" si="15"/>
        <v>0</v>
      </c>
      <c r="G76" s="34"/>
      <c r="I76" s="7"/>
      <c r="J76" s="7"/>
      <c r="K76" s="36">
        <f t="shared" si="9"/>
        <v>0</v>
      </c>
      <c r="L76" s="34"/>
      <c r="N76" s="7"/>
      <c r="O76" s="7"/>
      <c r="P76" s="11">
        <f t="shared" si="8"/>
        <v>0</v>
      </c>
      <c r="Q76" s="34"/>
      <c r="S76" s="7"/>
      <c r="T76" s="7"/>
      <c r="U76" s="11">
        <f t="shared" si="13"/>
        <v>0</v>
      </c>
      <c r="V76" s="34"/>
      <c r="X76" s="36">
        <f t="shared" si="10"/>
        <v>0</v>
      </c>
      <c r="Y76" s="36">
        <f t="shared" si="11"/>
        <v>0</v>
      </c>
      <c r="Z76" s="36">
        <f t="shared" si="12"/>
        <v>0</v>
      </c>
      <c r="AA76" s="36">
        <f t="shared" si="14"/>
        <v>0</v>
      </c>
    </row>
    <row r="77" spans="1:27" ht="14.4" customHeight="1">
      <c r="A77" s="36">
        <f>IF('Base Donnée'!A77&gt;0,74,"")</f>
        <v>74</v>
      </c>
      <c r="B77" s="38" t="str">
        <f>'Base Donnée'!B77</f>
        <v>Equipe 74</v>
      </c>
      <c r="D77" s="7"/>
      <c r="E77" s="7"/>
      <c r="F77" s="36">
        <f t="shared" si="15"/>
        <v>0</v>
      </c>
      <c r="G77" s="34"/>
      <c r="I77" s="7"/>
      <c r="J77" s="7"/>
      <c r="K77" s="36">
        <f t="shared" si="9"/>
        <v>0</v>
      </c>
      <c r="L77" s="34"/>
      <c r="N77" s="7"/>
      <c r="O77" s="7"/>
      <c r="P77" s="11">
        <f t="shared" si="8"/>
        <v>0</v>
      </c>
      <c r="Q77" s="34"/>
      <c r="S77" s="7"/>
      <c r="T77" s="7"/>
      <c r="U77" s="11">
        <f t="shared" si="13"/>
        <v>0</v>
      </c>
      <c r="V77" s="34"/>
      <c r="X77" s="36">
        <f t="shared" si="10"/>
        <v>0</v>
      </c>
      <c r="Y77" s="36">
        <f t="shared" si="11"/>
        <v>0</v>
      </c>
      <c r="Z77" s="36">
        <f t="shared" si="12"/>
        <v>0</v>
      </c>
      <c r="AA77" s="36">
        <f t="shared" si="14"/>
        <v>0</v>
      </c>
    </row>
    <row r="78" spans="1:27" ht="14.4" customHeight="1">
      <c r="A78" s="36">
        <f>IF('Base Donnée'!A78&gt;0,75,"")</f>
        <v>75</v>
      </c>
      <c r="B78" s="38" t="str">
        <f>'Base Donnée'!B78</f>
        <v>Equipe 75</v>
      </c>
      <c r="D78" s="7"/>
      <c r="E78" s="7"/>
      <c r="F78" s="36">
        <f t="shared" si="15"/>
        <v>0</v>
      </c>
      <c r="G78" s="34"/>
      <c r="I78" s="7"/>
      <c r="J78" s="7"/>
      <c r="K78" s="36">
        <f t="shared" si="9"/>
        <v>0</v>
      </c>
      <c r="L78" s="34"/>
      <c r="N78" s="7"/>
      <c r="O78" s="7"/>
      <c r="P78" s="11">
        <f t="shared" si="8"/>
        <v>0</v>
      </c>
      <c r="Q78" s="34"/>
      <c r="S78" s="7"/>
      <c r="T78" s="7"/>
      <c r="U78" s="11">
        <f t="shared" si="13"/>
        <v>0</v>
      </c>
      <c r="V78" s="34"/>
      <c r="X78" s="36">
        <f t="shared" si="10"/>
        <v>0</v>
      </c>
      <c r="Y78" s="36">
        <f t="shared" si="11"/>
        <v>0</v>
      </c>
      <c r="Z78" s="36">
        <f t="shared" si="12"/>
        <v>0</v>
      </c>
      <c r="AA78" s="36">
        <f t="shared" si="14"/>
        <v>0</v>
      </c>
    </row>
    <row r="79" spans="1:27" ht="14.4" customHeight="1">
      <c r="A79" s="36">
        <f>IF('Base Donnée'!A79&gt;0,76,"")</f>
        <v>76</v>
      </c>
      <c r="B79" s="38" t="str">
        <f>'Base Donnée'!B79</f>
        <v>Equipe 76</v>
      </c>
      <c r="D79" s="7"/>
      <c r="E79" s="7"/>
      <c r="F79" s="36">
        <f t="shared" si="15"/>
        <v>0</v>
      </c>
      <c r="G79" s="34"/>
      <c r="I79" s="7"/>
      <c r="J79" s="7"/>
      <c r="K79" s="36">
        <f t="shared" si="9"/>
        <v>0</v>
      </c>
      <c r="L79" s="34"/>
      <c r="N79" s="7"/>
      <c r="O79" s="7"/>
      <c r="P79" s="11">
        <f t="shared" si="8"/>
        <v>0</v>
      </c>
      <c r="Q79" s="34"/>
      <c r="S79" s="7"/>
      <c r="T79" s="7"/>
      <c r="U79" s="11">
        <f t="shared" si="13"/>
        <v>0</v>
      </c>
      <c r="V79" s="34"/>
      <c r="X79" s="36">
        <f t="shared" si="10"/>
        <v>0</v>
      </c>
      <c r="Y79" s="36">
        <f t="shared" si="11"/>
        <v>0</v>
      </c>
      <c r="Z79" s="36">
        <f t="shared" si="12"/>
        <v>0</v>
      </c>
      <c r="AA79" s="36">
        <f t="shared" si="14"/>
        <v>0</v>
      </c>
    </row>
    <row r="80" spans="1:27" ht="14.4" customHeight="1">
      <c r="A80" s="36">
        <f>IF('Base Donnée'!A80&gt;0,77,"")</f>
        <v>77</v>
      </c>
      <c r="B80" s="38" t="str">
        <f>'Base Donnée'!B80</f>
        <v>Equipe 77</v>
      </c>
      <c r="D80" s="7"/>
      <c r="E80" s="7"/>
      <c r="F80" s="36">
        <f t="shared" si="15"/>
        <v>0</v>
      </c>
      <c r="G80" s="34"/>
      <c r="I80" s="7"/>
      <c r="J80" s="7"/>
      <c r="K80" s="36">
        <f t="shared" si="9"/>
        <v>0</v>
      </c>
      <c r="L80" s="34"/>
      <c r="N80" s="7"/>
      <c r="O80" s="7"/>
      <c r="P80" s="11">
        <f t="shared" ref="P80:P103" si="16">N80-O80</f>
        <v>0</v>
      </c>
      <c r="Q80" s="34"/>
      <c r="S80" s="7"/>
      <c r="T80" s="7"/>
      <c r="U80" s="11">
        <f t="shared" si="13"/>
        <v>0</v>
      </c>
      <c r="V80" s="34"/>
      <c r="X80" s="36">
        <f t="shared" si="10"/>
        <v>0</v>
      </c>
      <c r="Y80" s="36">
        <f t="shared" si="11"/>
        <v>0</v>
      </c>
      <c r="Z80" s="36">
        <f t="shared" si="12"/>
        <v>0</v>
      </c>
      <c r="AA80" s="36">
        <f t="shared" si="14"/>
        <v>0</v>
      </c>
    </row>
    <row r="81" spans="1:27" ht="14.4" customHeight="1">
      <c r="A81" s="36">
        <f>IF('Base Donnée'!A81&gt;0,78,"")</f>
        <v>78</v>
      </c>
      <c r="B81" s="38" t="str">
        <f>'Base Donnée'!B81</f>
        <v>Equipe 78</v>
      </c>
      <c r="D81" s="7"/>
      <c r="E81" s="7"/>
      <c r="F81" s="36">
        <f t="shared" si="15"/>
        <v>0</v>
      </c>
      <c r="G81" s="34"/>
      <c r="I81" s="7"/>
      <c r="J81" s="7"/>
      <c r="K81" s="36">
        <f t="shared" si="9"/>
        <v>0</v>
      </c>
      <c r="L81" s="34"/>
      <c r="N81" s="7"/>
      <c r="O81" s="7"/>
      <c r="P81" s="11">
        <f t="shared" si="16"/>
        <v>0</v>
      </c>
      <c r="Q81" s="34"/>
      <c r="S81" s="7"/>
      <c r="T81" s="7"/>
      <c r="U81" s="11">
        <f t="shared" si="13"/>
        <v>0</v>
      </c>
      <c r="V81" s="34"/>
      <c r="X81" s="36">
        <f t="shared" si="10"/>
        <v>0</v>
      </c>
      <c r="Y81" s="36">
        <f t="shared" si="11"/>
        <v>0</v>
      </c>
      <c r="Z81" s="36">
        <f t="shared" si="12"/>
        <v>0</v>
      </c>
      <c r="AA81" s="36">
        <f t="shared" si="14"/>
        <v>0</v>
      </c>
    </row>
    <row r="82" spans="1:27" ht="14.4" customHeight="1">
      <c r="A82" s="36">
        <f>IF('Base Donnée'!A82&gt;0,79,"")</f>
        <v>79</v>
      </c>
      <c r="B82" s="38" t="str">
        <f>'Base Donnée'!B82</f>
        <v>Equipe 79</v>
      </c>
      <c r="D82" s="7"/>
      <c r="E82" s="7"/>
      <c r="F82" s="36">
        <f t="shared" si="15"/>
        <v>0</v>
      </c>
      <c r="G82" s="34"/>
      <c r="I82" s="7"/>
      <c r="J82" s="7"/>
      <c r="K82" s="36">
        <f t="shared" si="9"/>
        <v>0</v>
      </c>
      <c r="L82" s="34"/>
      <c r="N82" s="7"/>
      <c r="O82" s="7"/>
      <c r="P82" s="11">
        <f t="shared" si="16"/>
        <v>0</v>
      </c>
      <c r="Q82" s="34"/>
      <c r="S82" s="7"/>
      <c r="T82" s="7"/>
      <c r="U82" s="11">
        <f t="shared" si="13"/>
        <v>0</v>
      </c>
      <c r="V82" s="34"/>
      <c r="X82" s="36">
        <f t="shared" si="10"/>
        <v>0</v>
      </c>
      <c r="Y82" s="36">
        <f t="shared" si="11"/>
        <v>0</v>
      </c>
      <c r="Z82" s="36">
        <f t="shared" si="12"/>
        <v>0</v>
      </c>
      <c r="AA82" s="36">
        <f t="shared" si="14"/>
        <v>0</v>
      </c>
    </row>
    <row r="83" spans="1:27" ht="14.4" customHeight="1">
      <c r="A83" s="36">
        <f>IF('Base Donnée'!A83&gt;0,80,"")</f>
        <v>80</v>
      </c>
      <c r="B83" s="38" t="str">
        <f>'Base Donnée'!B83</f>
        <v>Equipe 80</v>
      </c>
      <c r="D83" s="7"/>
      <c r="E83" s="7"/>
      <c r="F83" s="36">
        <f t="shared" si="15"/>
        <v>0</v>
      </c>
      <c r="G83" s="34"/>
      <c r="I83" s="7"/>
      <c r="J83" s="7"/>
      <c r="K83" s="36">
        <f t="shared" ref="K83:K103" si="17">I83-J83</f>
        <v>0</v>
      </c>
      <c r="L83" s="34"/>
      <c r="N83" s="7"/>
      <c r="O83" s="7"/>
      <c r="P83" s="11">
        <f t="shared" si="16"/>
        <v>0</v>
      </c>
      <c r="Q83" s="34"/>
      <c r="S83" s="7"/>
      <c r="T83" s="7"/>
      <c r="U83" s="11">
        <f t="shared" si="13"/>
        <v>0</v>
      </c>
      <c r="V83" s="34"/>
      <c r="X83" s="36">
        <f t="shared" si="10"/>
        <v>0</v>
      </c>
      <c r="Y83" s="36">
        <f t="shared" si="11"/>
        <v>0</v>
      </c>
      <c r="Z83" s="36">
        <f t="shared" si="12"/>
        <v>0</v>
      </c>
      <c r="AA83" s="36">
        <f t="shared" si="14"/>
        <v>0</v>
      </c>
    </row>
    <row r="84" spans="1:27" ht="14.4" customHeight="1">
      <c r="A84" s="36">
        <f>IF('Base Donnée'!A84&gt;0,81,"")</f>
        <v>81</v>
      </c>
      <c r="B84" s="38" t="str">
        <f>'Base Donnée'!B84</f>
        <v>Equipe 81</v>
      </c>
      <c r="D84" s="7"/>
      <c r="E84" s="7"/>
      <c r="F84" s="36">
        <f t="shared" si="15"/>
        <v>0</v>
      </c>
      <c r="G84" s="34"/>
      <c r="I84" s="7"/>
      <c r="J84" s="7"/>
      <c r="K84" s="36">
        <f t="shared" si="17"/>
        <v>0</v>
      </c>
      <c r="L84" s="34"/>
      <c r="N84" s="7"/>
      <c r="O84" s="7"/>
      <c r="P84" s="11">
        <f t="shared" si="16"/>
        <v>0</v>
      </c>
      <c r="Q84" s="34"/>
      <c r="S84" s="7"/>
      <c r="T84" s="7"/>
      <c r="U84" s="11">
        <f t="shared" si="13"/>
        <v>0</v>
      </c>
      <c r="V84" s="34"/>
      <c r="X84" s="36">
        <f t="shared" ref="X84:X103" si="18">D84+I84+N84+S84</f>
        <v>0</v>
      </c>
      <c r="Y84" s="36">
        <f t="shared" ref="Y84:Y103" si="19">E84+J84+O84+T84</f>
        <v>0</v>
      </c>
      <c r="Z84" s="36">
        <f t="shared" ref="Z84:Z103" si="20">F84+K84+P84+U84</f>
        <v>0</v>
      </c>
      <c r="AA84" s="36">
        <f t="shared" si="14"/>
        <v>0</v>
      </c>
    </row>
    <row r="85" spans="1:27" ht="14.4" customHeight="1">
      <c r="A85" s="36">
        <f>IF('Base Donnée'!A85&gt;0,82,"")</f>
        <v>82</v>
      </c>
      <c r="B85" s="38" t="str">
        <f>'Base Donnée'!B85</f>
        <v>Equipe 82</v>
      </c>
      <c r="D85" s="7"/>
      <c r="E85" s="7"/>
      <c r="F85" s="36">
        <f t="shared" si="15"/>
        <v>0</v>
      </c>
      <c r="G85" s="34"/>
      <c r="I85" s="7"/>
      <c r="J85" s="7"/>
      <c r="K85" s="36">
        <f t="shared" si="17"/>
        <v>0</v>
      </c>
      <c r="L85" s="34"/>
      <c r="N85" s="7"/>
      <c r="O85" s="7"/>
      <c r="P85" s="11">
        <f t="shared" si="16"/>
        <v>0</v>
      </c>
      <c r="Q85" s="34"/>
      <c r="S85" s="7"/>
      <c r="T85" s="7"/>
      <c r="U85" s="11">
        <f t="shared" si="13"/>
        <v>0</v>
      </c>
      <c r="V85" s="34"/>
      <c r="X85" s="36">
        <f t="shared" si="18"/>
        <v>0</v>
      </c>
      <c r="Y85" s="36">
        <f t="shared" si="19"/>
        <v>0</v>
      </c>
      <c r="Z85" s="36">
        <f t="shared" si="20"/>
        <v>0</v>
      </c>
      <c r="AA85" s="36">
        <f t="shared" si="14"/>
        <v>0</v>
      </c>
    </row>
    <row r="86" spans="1:27" ht="14.4" customHeight="1">
      <c r="A86" s="36">
        <f>IF('Base Donnée'!A86&gt;0,83,"")</f>
        <v>83</v>
      </c>
      <c r="B86" s="38" t="str">
        <f>'Base Donnée'!B86</f>
        <v>Equipe 83</v>
      </c>
      <c r="D86" s="7"/>
      <c r="E86" s="7"/>
      <c r="F86" s="36">
        <f t="shared" si="15"/>
        <v>0</v>
      </c>
      <c r="G86" s="34"/>
      <c r="I86" s="7"/>
      <c r="J86" s="7"/>
      <c r="K86" s="36">
        <f t="shared" si="17"/>
        <v>0</v>
      </c>
      <c r="L86" s="34"/>
      <c r="N86" s="7"/>
      <c r="O86" s="7"/>
      <c r="P86" s="11">
        <f t="shared" si="16"/>
        <v>0</v>
      </c>
      <c r="Q86" s="34"/>
      <c r="S86" s="7"/>
      <c r="T86" s="7"/>
      <c r="U86" s="11">
        <f t="shared" si="13"/>
        <v>0</v>
      </c>
      <c r="V86" s="34"/>
      <c r="X86" s="36">
        <f t="shared" si="18"/>
        <v>0</v>
      </c>
      <c r="Y86" s="36">
        <f t="shared" si="19"/>
        <v>0</v>
      </c>
      <c r="Z86" s="36">
        <f t="shared" si="20"/>
        <v>0</v>
      </c>
      <c r="AA86" s="36">
        <f t="shared" si="14"/>
        <v>0</v>
      </c>
    </row>
    <row r="87" spans="1:27" ht="14.4" customHeight="1">
      <c r="A87" s="36">
        <f>IF('Base Donnée'!A87&gt;0,84,"")</f>
        <v>84</v>
      </c>
      <c r="B87" s="38" t="str">
        <f>'Base Donnée'!B87</f>
        <v>Equipe 84</v>
      </c>
      <c r="D87" s="7"/>
      <c r="E87" s="7"/>
      <c r="F87" s="36">
        <f t="shared" si="15"/>
        <v>0</v>
      </c>
      <c r="G87" s="34"/>
      <c r="I87" s="7"/>
      <c r="J87" s="7"/>
      <c r="K87" s="36">
        <f t="shared" si="17"/>
        <v>0</v>
      </c>
      <c r="L87" s="34"/>
      <c r="N87" s="7"/>
      <c r="O87" s="7"/>
      <c r="P87" s="11">
        <f t="shared" si="16"/>
        <v>0</v>
      </c>
      <c r="Q87" s="34"/>
      <c r="S87" s="7"/>
      <c r="T87" s="7"/>
      <c r="U87" s="11">
        <f t="shared" si="13"/>
        <v>0</v>
      </c>
      <c r="V87" s="34"/>
      <c r="X87" s="36">
        <f t="shared" si="18"/>
        <v>0</v>
      </c>
      <c r="Y87" s="36">
        <f t="shared" si="19"/>
        <v>0</v>
      </c>
      <c r="Z87" s="36">
        <f t="shared" si="20"/>
        <v>0</v>
      </c>
      <c r="AA87" s="36">
        <f t="shared" si="14"/>
        <v>0</v>
      </c>
    </row>
    <row r="88" spans="1:27" ht="14.4" customHeight="1">
      <c r="A88" s="36">
        <f>IF('Base Donnée'!A88&gt;0,85,"")</f>
        <v>85</v>
      </c>
      <c r="B88" s="38" t="str">
        <f>'Base Donnée'!B88</f>
        <v>Equipe 85</v>
      </c>
      <c r="D88" s="7"/>
      <c r="E88" s="7"/>
      <c r="F88" s="36">
        <f t="shared" si="15"/>
        <v>0</v>
      </c>
      <c r="G88" s="34"/>
      <c r="I88" s="7"/>
      <c r="J88" s="7"/>
      <c r="K88" s="36">
        <f t="shared" si="17"/>
        <v>0</v>
      </c>
      <c r="L88" s="34"/>
      <c r="N88" s="7"/>
      <c r="O88" s="7"/>
      <c r="P88" s="11">
        <f t="shared" si="16"/>
        <v>0</v>
      </c>
      <c r="Q88" s="34"/>
      <c r="S88" s="7"/>
      <c r="T88" s="7"/>
      <c r="U88" s="11">
        <f t="shared" si="13"/>
        <v>0</v>
      </c>
      <c r="V88" s="34"/>
      <c r="X88" s="36">
        <f t="shared" si="18"/>
        <v>0</v>
      </c>
      <c r="Y88" s="36">
        <f t="shared" si="19"/>
        <v>0</v>
      </c>
      <c r="Z88" s="36">
        <f t="shared" si="20"/>
        <v>0</v>
      </c>
      <c r="AA88" s="36">
        <f t="shared" si="14"/>
        <v>0</v>
      </c>
    </row>
    <row r="89" spans="1:27" ht="14.4" customHeight="1">
      <c r="A89" s="36">
        <f>IF('Base Donnée'!A89&gt;0,86,"")</f>
        <v>86</v>
      </c>
      <c r="B89" s="38" t="str">
        <f>'Base Donnée'!B89</f>
        <v>Equipe 86</v>
      </c>
      <c r="D89" s="7"/>
      <c r="E89" s="7"/>
      <c r="F89" s="36">
        <f t="shared" si="15"/>
        <v>0</v>
      </c>
      <c r="G89" s="34"/>
      <c r="I89" s="7"/>
      <c r="J89" s="7"/>
      <c r="K89" s="36">
        <f t="shared" si="17"/>
        <v>0</v>
      </c>
      <c r="L89" s="34"/>
      <c r="N89" s="7"/>
      <c r="O89" s="7"/>
      <c r="P89" s="11">
        <f t="shared" si="16"/>
        <v>0</v>
      </c>
      <c r="Q89" s="34"/>
      <c r="S89" s="7"/>
      <c r="T89" s="7"/>
      <c r="U89" s="11">
        <f t="shared" si="13"/>
        <v>0</v>
      </c>
      <c r="V89" s="34"/>
      <c r="X89" s="36">
        <f t="shared" si="18"/>
        <v>0</v>
      </c>
      <c r="Y89" s="36">
        <f t="shared" si="19"/>
        <v>0</v>
      </c>
      <c r="Z89" s="36">
        <f t="shared" si="20"/>
        <v>0</v>
      </c>
      <c r="AA89" s="36">
        <f t="shared" si="14"/>
        <v>0</v>
      </c>
    </row>
    <row r="90" spans="1:27" ht="14.4" customHeight="1">
      <c r="A90" s="36">
        <f>IF('Base Donnée'!A90&gt;0,87,"")</f>
        <v>87</v>
      </c>
      <c r="B90" s="38" t="str">
        <f>'Base Donnée'!B90</f>
        <v>Equipe 87</v>
      </c>
      <c r="D90" s="7"/>
      <c r="E90" s="7"/>
      <c r="F90" s="36">
        <f t="shared" si="15"/>
        <v>0</v>
      </c>
      <c r="G90" s="34"/>
      <c r="I90" s="7"/>
      <c r="J90" s="7"/>
      <c r="K90" s="36">
        <f t="shared" si="17"/>
        <v>0</v>
      </c>
      <c r="L90" s="34"/>
      <c r="N90" s="7"/>
      <c r="O90" s="7"/>
      <c r="P90" s="11">
        <f t="shared" si="16"/>
        <v>0</v>
      </c>
      <c r="Q90" s="34"/>
      <c r="S90" s="7"/>
      <c r="T90" s="7"/>
      <c r="U90" s="11">
        <f t="shared" si="13"/>
        <v>0</v>
      </c>
      <c r="V90" s="34"/>
      <c r="X90" s="36">
        <f t="shared" si="18"/>
        <v>0</v>
      </c>
      <c r="Y90" s="36">
        <f t="shared" si="19"/>
        <v>0</v>
      </c>
      <c r="Z90" s="36">
        <f t="shared" si="20"/>
        <v>0</v>
      </c>
      <c r="AA90" s="36">
        <f t="shared" si="14"/>
        <v>0</v>
      </c>
    </row>
    <row r="91" spans="1:27" ht="14.4" customHeight="1">
      <c r="A91" s="36">
        <f>IF('Base Donnée'!A91&gt;0,88,"")</f>
        <v>88</v>
      </c>
      <c r="B91" s="38" t="str">
        <f>'Base Donnée'!B91</f>
        <v>Equipe 88</v>
      </c>
      <c r="D91" s="7"/>
      <c r="E91" s="7"/>
      <c r="F91" s="36">
        <f t="shared" si="15"/>
        <v>0</v>
      </c>
      <c r="G91" s="34"/>
      <c r="I91" s="7"/>
      <c r="J91" s="7"/>
      <c r="K91" s="36">
        <f t="shared" si="17"/>
        <v>0</v>
      </c>
      <c r="L91" s="34"/>
      <c r="N91" s="7"/>
      <c r="O91" s="7"/>
      <c r="P91" s="11">
        <f t="shared" si="16"/>
        <v>0</v>
      </c>
      <c r="Q91" s="34"/>
      <c r="S91" s="7"/>
      <c r="T91" s="7"/>
      <c r="U91" s="11">
        <f t="shared" si="13"/>
        <v>0</v>
      </c>
      <c r="V91" s="34"/>
      <c r="X91" s="36">
        <f t="shared" si="18"/>
        <v>0</v>
      </c>
      <c r="Y91" s="36">
        <f t="shared" si="19"/>
        <v>0</v>
      </c>
      <c r="Z91" s="36">
        <f t="shared" si="20"/>
        <v>0</v>
      </c>
      <c r="AA91" s="36">
        <f t="shared" si="14"/>
        <v>0</v>
      </c>
    </row>
    <row r="92" spans="1:27" ht="14.4" customHeight="1">
      <c r="A92" s="36">
        <f>IF('Base Donnée'!A92&gt;0,89,"")</f>
        <v>89</v>
      </c>
      <c r="B92" s="38" t="str">
        <f>'Base Donnée'!B92</f>
        <v>Equipe 89</v>
      </c>
      <c r="D92" s="7"/>
      <c r="E92" s="7"/>
      <c r="F92" s="36">
        <f t="shared" si="15"/>
        <v>0</v>
      </c>
      <c r="G92" s="34"/>
      <c r="I92" s="7"/>
      <c r="J92" s="7"/>
      <c r="K92" s="36">
        <f t="shared" si="17"/>
        <v>0</v>
      </c>
      <c r="L92" s="34"/>
      <c r="N92" s="7"/>
      <c r="O92" s="7"/>
      <c r="P92" s="11">
        <f t="shared" si="16"/>
        <v>0</v>
      </c>
      <c r="Q92" s="34"/>
      <c r="S92" s="7"/>
      <c r="T92" s="7"/>
      <c r="U92" s="11">
        <f t="shared" si="13"/>
        <v>0</v>
      </c>
      <c r="V92" s="34"/>
      <c r="X92" s="36">
        <f t="shared" si="18"/>
        <v>0</v>
      </c>
      <c r="Y92" s="36">
        <f t="shared" si="19"/>
        <v>0</v>
      </c>
      <c r="Z92" s="36">
        <f t="shared" si="20"/>
        <v>0</v>
      </c>
      <c r="AA92" s="36">
        <f t="shared" si="14"/>
        <v>0</v>
      </c>
    </row>
    <row r="93" spans="1:27" ht="14.4" customHeight="1">
      <c r="A93" s="36">
        <f>IF('Base Donnée'!A93&gt;0,90,"")</f>
        <v>90</v>
      </c>
      <c r="B93" s="38" t="str">
        <f>'Base Donnée'!B93</f>
        <v>Equipe 90</v>
      </c>
      <c r="D93" s="7"/>
      <c r="E93" s="7"/>
      <c r="F93" s="36">
        <f t="shared" si="15"/>
        <v>0</v>
      </c>
      <c r="G93" s="34"/>
      <c r="I93" s="7"/>
      <c r="J93" s="7"/>
      <c r="K93" s="36">
        <f t="shared" si="17"/>
        <v>0</v>
      </c>
      <c r="L93" s="34"/>
      <c r="N93" s="7"/>
      <c r="O93" s="7"/>
      <c r="P93" s="11">
        <f t="shared" si="16"/>
        <v>0</v>
      </c>
      <c r="Q93" s="34"/>
      <c r="S93" s="7"/>
      <c r="T93" s="7"/>
      <c r="U93" s="11">
        <f t="shared" si="13"/>
        <v>0</v>
      </c>
      <c r="V93" s="34"/>
      <c r="X93" s="36">
        <f t="shared" si="18"/>
        <v>0</v>
      </c>
      <c r="Y93" s="36">
        <f t="shared" si="19"/>
        <v>0</v>
      </c>
      <c r="Z93" s="36">
        <f t="shared" si="20"/>
        <v>0</v>
      </c>
      <c r="AA93" s="36">
        <f t="shared" si="14"/>
        <v>0</v>
      </c>
    </row>
    <row r="94" spans="1:27" ht="14.4" customHeight="1">
      <c r="A94" s="36">
        <f>IF('Base Donnée'!A94&gt;0,91,"")</f>
        <v>91</v>
      </c>
      <c r="B94" s="38" t="str">
        <f>'Base Donnée'!B94</f>
        <v>Equipe 91</v>
      </c>
      <c r="D94" s="7"/>
      <c r="E94" s="7"/>
      <c r="F94" s="36">
        <f t="shared" si="15"/>
        <v>0</v>
      </c>
      <c r="G94" s="34"/>
      <c r="I94" s="7"/>
      <c r="J94" s="7"/>
      <c r="K94" s="36">
        <f t="shared" si="17"/>
        <v>0</v>
      </c>
      <c r="L94" s="34"/>
      <c r="N94" s="7"/>
      <c r="O94" s="7"/>
      <c r="P94" s="11">
        <f t="shared" si="16"/>
        <v>0</v>
      </c>
      <c r="Q94" s="34"/>
      <c r="S94" s="7"/>
      <c r="T94" s="7"/>
      <c r="U94" s="11">
        <f t="shared" si="13"/>
        <v>0</v>
      </c>
      <c r="V94" s="34"/>
      <c r="X94" s="36">
        <f t="shared" si="18"/>
        <v>0</v>
      </c>
      <c r="Y94" s="36">
        <f t="shared" si="19"/>
        <v>0</v>
      </c>
      <c r="Z94" s="36">
        <f t="shared" si="20"/>
        <v>0</v>
      </c>
      <c r="AA94" s="36">
        <f t="shared" si="14"/>
        <v>0</v>
      </c>
    </row>
    <row r="95" spans="1:27" ht="14.4" customHeight="1">
      <c r="A95" s="36">
        <f>IF('Base Donnée'!A95&gt;0,92,"")</f>
        <v>92</v>
      </c>
      <c r="B95" s="38" t="str">
        <f>'Base Donnée'!B95</f>
        <v>Equipe 92</v>
      </c>
      <c r="D95" s="7"/>
      <c r="E95" s="7"/>
      <c r="F95" s="36">
        <f t="shared" si="15"/>
        <v>0</v>
      </c>
      <c r="G95" s="34"/>
      <c r="I95" s="7"/>
      <c r="J95" s="7"/>
      <c r="K95" s="36">
        <f t="shared" si="17"/>
        <v>0</v>
      </c>
      <c r="L95" s="34"/>
      <c r="N95" s="7"/>
      <c r="O95" s="7"/>
      <c r="P95" s="11">
        <f t="shared" si="16"/>
        <v>0</v>
      </c>
      <c r="Q95" s="34"/>
      <c r="S95" s="7"/>
      <c r="T95" s="7"/>
      <c r="U95" s="11">
        <f t="shared" si="13"/>
        <v>0</v>
      </c>
      <c r="V95" s="34"/>
      <c r="X95" s="36">
        <f t="shared" si="18"/>
        <v>0</v>
      </c>
      <c r="Y95" s="36">
        <f t="shared" si="19"/>
        <v>0</v>
      </c>
      <c r="Z95" s="36">
        <f t="shared" si="20"/>
        <v>0</v>
      </c>
      <c r="AA95" s="36">
        <f t="shared" si="14"/>
        <v>0</v>
      </c>
    </row>
    <row r="96" spans="1:27" ht="14.4" customHeight="1">
      <c r="A96" s="36">
        <f>IF('Base Donnée'!A96&gt;0,93,"")</f>
        <v>93</v>
      </c>
      <c r="B96" s="38" t="str">
        <f>'Base Donnée'!B96</f>
        <v>Equipe 93</v>
      </c>
      <c r="D96" s="7"/>
      <c r="E96" s="7"/>
      <c r="F96" s="36">
        <f t="shared" si="15"/>
        <v>0</v>
      </c>
      <c r="G96" s="34"/>
      <c r="I96" s="7"/>
      <c r="J96" s="7"/>
      <c r="K96" s="36">
        <f t="shared" si="17"/>
        <v>0</v>
      </c>
      <c r="L96" s="34"/>
      <c r="N96" s="7"/>
      <c r="O96" s="7"/>
      <c r="P96" s="11">
        <f t="shared" si="16"/>
        <v>0</v>
      </c>
      <c r="Q96" s="34"/>
      <c r="S96" s="7"/>
      <c r="T96" s="7"/>
      <c r="U96" s="11">
        <f t="shared" si="13"/>
        <v>0</v>
      </c>
      <c r="V96" s="34"/>
      <c r="X96" s="36">
        <f t="shared" si="18"/>
        <v>0</v>
      </c>
      <c r="Y96" s="36">
        <f t="shared" si="19"/>
        <v>0</v>
      </c>
      <c r="Z96" s="36">
        <f t="shared" si="20"/>
        <v>0</v>
      </c>
      <c r="AA96" s="36">
        <f t="shared" si="14"/>
        <v>0</v>
      </c>
    </row>
    <row r="97" spans="1:27" ht="14.4" customHeight="1">
      <c r="A97" s="36">
        <f>IF('Base Donnée'!A97&gt;0,94,"")</f>
        <v>94</v>
      </c>
      <c r="B97" s="38" t="str">
        <f>'Base Donnée'!B97</f>
        <v>Equipe 94</v>
      </c>
      <c r="D97" s="7"/>
      <c r="E97" s="7"/>
      <c r="F97" s="36">
        <f t="shared" si="15"/>
        <v>0</v>
      </c>
      <c r="G97" s="34"/>
      <c r="I97" s="7"/>
      <c r="J97" s="7"/>
      <c r="K97" s="36">
        <f t="shared" si="17"/>
        <v>0</v>
      </c>
      <c r="L97" s="34"/>
      <c r="N97" s="7"/>
      <c r="O97" s="7"/>
      <c r="P97" s="11">
        <f t="shared" si="16"/>
        <v>0</v>
      </c>
      <c r="Q97" s="34"/>
      <c r="S97" s="7"/>
      <c r="T97" s="7"/>
      <c r="U97" s="11">
        <f t="shared" si="13"/>
        <v>0</v>
      </c>
      <c r="V97" s="34"/>
      <c r="X97" s="36">
        <f t="shared" si="18"/>
        <v>0</v>
      </c>
      <c r="Y97" s="36">
        <f t="shared" si="19"/>
        <v>0</v>
      </c>
      <c r="Z97" s="36">
        <f t="shared" si="20"/>
        <v>0</v>
      </c>
      <c r="AA97" s="36">
        <f t="shared" si="14"/>
        <v>0</v>
      </c>
    </row>
    <row r="98" spans="1:27" ht="14.4" customHeight="1">
      <c r="A98" s="36">
        <f>IF('Base Donnée'!A98&gt;0,95,"")</f>
        <v>95</v>
      </c>
      <c r="B98" s="38" t="str">
        <f>'Base Donnée'!B98</f>
        <v>Equipe 95</v>
      </c>
      <c r="D98" s="7"/>
      <c r="E98" s="7"/>
      <c r="F98" s="36">
        <f t="shared" si="15"/>
        <v>0</v>
      </c>
      <c r="G98" s="34"/>
      <c r="I98" s="7"/>
      <c r="J98" s="7"/>
      <c r="K98" s="36">
        <f t="shared" si="17"/>
        <v>0</v>
      </c>
      <c r="L98" s="34"/>
      <c r="N98" s="7"/>
      <c r="O98" s="7"/>
      <c r="P98" s="11">
        <f t="shared" si="16"/>
        <v>0</v>
      </c>
      <c r="Q98" s="34"/>
      <c r="S98" s="7"/>
      <c r="T98" s="7"/>
      <c r="U98" s="11">
        <f t="shared" si="13"/>
        <v>0</v>
      </c>
      <c r="V98" s="34"/>
      <c r="X98" s="36">
        <f t="shared" si="18"/>
        <v>0</v>
      </c>
      <c r="Y98" s="36">
        <f t="shared" si="19"/>
        <v>0</v>
      </c>
      <c r="Z98" s="36">
        <f t="shared" si="20"/>
        <v>0</v>
      </c>
      <c r="AA98" s="36">
        <f t="shared" si="14"/>
        <v>0</v>
      </c>
    </row>
    <row r="99" spans="1:27" ht="14.4" customHeight="1">
      <c r="A99" s="36">
        <f>IF('Base Donnée'!A99&gt;0,96,"")</f>
        <v>96</v>
      </c>
      <c r="B99" s="38" t="str">
        <f>'Base Donnée'!B99</f>
        <v>Equipe 96</v>
      </c>
      <c r="D99" s="7"/>
      <c r="E99" s="7"/>
      <c r="F99" s="36">
        <f t="shared" si="15"/>
        <v>0</v>
      </c>
      <c r="G99" s="34"/>
      <c r="I99" s="7"/>
      <c r="J99" s="7"/>
      <c r="K99" s="36">
        <f t="shared" si="17"/>
        <v>0</v>
      </c>
      <c r="L99" s="34"/>
      <c r="N99" s="7"/>
      <c r="O99" s="7"/>
      <c r="P99" s="11">
        <f t="shared" si="16"/>
        <v>0</v>
      </c>
      <c r="Q99" s="34"/>
      <c r="S99" s="7"/>
      <c r="T99" s="7"/>
      <c r="U99" s="11">
        <f t="shared" si="13"/>
        <v>0</v>
      </c>
      <c r="V99" s="34"/>
      <c r="X99" s="36">
        <f t="shared" si="18"/>
        <v>0</v>
      </c>
      <c r="Y99" s="36">
        <f t="shared" si="19"/>
        <v>0</v>
      </c>
      <c r="Z99" s="36">
        <f t="shared" si="20"/>
        <v>0</v>
      </c>
      <c r="AA99" s="36">
        <f t="shared" si="14"/>
        <v>0</v>
      </c>
    </row>
    <row r="100" spans="1:27" ht="14.4" customHeight="1">
      <c r="A100" s="36">
        <f>IF('Base Donnée'!A100&gt;7,97,"")</f>
        <v>97</v>
      </c>
      <c r="B100" s="38" t="str">
        <f>'Base Donnée'!B100</f>
        <v>Equipe 97</v>
      </c>
      <c r="D100" s="7"/>
      <c r="E100" s="7"/>
      <c r="F100" s="36">
        <f t="shared" si="15"/>
        <v>0</v>
      </c>
      <c r="G100" s="34"/>
      <c r="I100" s="7"/>
      <c r="J100" s="7"/>
      <c r="K100" s="36">
        <f t="shared" si="17"/>
        <v>0</v>
      </c>
      <c r="L100" s="34"/>
      <c r="N100" s="7"/>
      <c r="O100" s="7"/>
      <c r="P100" s="11">
        <f t="shared" si="16"/>
        <v>0</v>
      </c>
      <c r="Q100" s="34"/>
      <c r="S100" s="7"/>
      <c r="T100" s="7"/>
      <c r="U100" s="11">
        <f t="shared" si="13"/>
        <v>0</v>
      </c>
      <c r="V100" s="34"/>
      <c r="X100" s="36">
        <f t="shared" si="18"/>
        <v>0</v>
      </c>
      <c r="Y100" s="36">
        <f t="shared" si="19"/>
        <v>0</v>
      </c>
      <c r="Z100" s="36">
        <f t="shared" si="20"/>
        <v>0</v>
      </c>
      <c r="AA100" s="36">
        <f t="shared" si="14"/>
        <v>0</v>
      </c>
    </row>
    <row r="101" spans="1:27" ht="14.4" customHeight="1">
      <c r="A101" s="36">
        <f>IF('Base Donnée'!A101&gt;8,98,"")</f>
        <v>98</v>
      </c>
      <c r="B101" s="38" t="str">
        <f>'Base Donnée'!B101</f>
        <v>Equipe 98</v>
      </c>
      <c r="D101" s="7"/>
      <c r="E101" s="7"/>
      <c r="F101" s="36">
        <f t="shared" si="15"/>
        <v>0</v>
      </c>
      <c r="G101" s="34"/>
      <c r="I101" s="7"/>
      <c r="J101" s="7"/>
      <c r="K101" s="36">
        <f t="shared" si="17"/>
        <v>0</v>
      </c>
      <c r="L101" s="34"/>
      <c r="N101" s="7"/>
      <c r="O101" s="7"/>
      <c r="P101" s="11">
        <f t="shared" si="16"/>
        <v>0</v>
      </c>
      <c r="Q101" s="34"/>
      <c r="S101" s="7"/>
      <c r="T101" s="7"/>
      <c r="U101" s="11">
        <f t="shared" si="13"/>
        <v>0</v>
      </c>
      <c r="V101" s="34"/>
      <c r="X101" s="36">
        <f t="shared" si="18"/>
        <v>0</v>
      </c>
      <c r="Y101" s="36">
        <f t="shared" si="19"/>
        <v>0</v>
      </c>
      <c r="Z101" s="36">
        <f t="shared" si="20"/>
        <v>0</v>
      </c>
      <c r="AA101" s="36">
        <f t="shared" si="14"/>
        <v>0</v>
      </c>
    </row>
    <row r="102" spans="1:27" ht="14.4" customHeight="1">
      <c r="A102" s="36">
        <f>IF('Base Donnée'!A102&gt;0,99,"")</f>
        <v>99</v>
      </c>
      <c r="B102" s="38" t="str">
        <f>'Base Donnée'!B102</f>
        <v>Equipe 99</v>
      </c>
      <c r="D102" s="7"/>
      <c r="E102" s="7"/>
      <c r="F102" s="36">
        <f t="shared" si="15"/>
        <v>0</v>
      </c>
      <c r="G102" s="34"/>
      <c r="I102" s="7"/>
      <c r="J102" s="7"/>
      <c r="K102" s="36">
        <f t="shared" si="17"/>
        <v>0</v>
      </c>
      <c r="L102" s="34"/>
      <c r="N102" s="7"/>
      <c r="O102" s="7"/>
      <c r="P102" s="11">
        <f t="shared" si="16"/>
        <v>0</v>
      </c>
      <c r="Q102" s="34"/>
      <c r="S102" s="7"/>
      <c r="T102" s="7"/>
      <c r="U102" s="11">
        <f t="shared" si="13"/>
        <v>0</v>
      </c>
      <c r="V102" s="34"/>
      <c r="X102" s="36">
        <f t="shared" si="18"/>
        <v>0</v>
      </c>
      <c r="Y102" s="36">
        <f t="shared" si="19"/>
        <v>0</v>
      </c>
      <c r="Z102" s="36">
        <f t="shared" si="20"/>
        <v>0</v>
      </c>
      <c r="AA102" s="36">
        <f t="shared" si="14"/>
        <v>0</v>
      </c>
    </row>
    <row r="103" spans="1:27" ht="14.4" customHeight="1">
      <c r="A103" s="36">
        <f>IF('Base Donnée'!A103&gt;0,100,"")</f>
        <v>100</v>
      </c>
      <c r="B103" s="38" t="str">
        <f>'Base Donnée'!B103</f>
        <v>Equipe 100</v>
      </c>
      <c r="D103" s="7"/>
      <c r="E103" s="7"/>
      <c r="F103" s="36">
        <f t="shared" si="15"/>
        <v>0</v>
      </c>
      <c r="G103" s="34"/>
      <c r="I103" s="7"/>
      <c r="J103" s="7"/>
      <c r="K103" s="36">
        <f t="shared" si="17"/>
        <v>0</v>
      </c>
      <c r="L103" s="34"/>
      <c r="N103" s="7"/>
      <c r="O103" s="7"/>
      <c r="P103" s="11">
        <f t="shared" si="16"/>
        <v>0</v>
      </c>
      <c r="Q103" s="34"/>
      <c r="S103" s="7"/>
      <c r="T103" s="7"/>
      <c r="U103" s="11">
        <f t="shared" si="13"/>
        <v>0</v>
      </c>
      <c r="V103" s="34"/>
      <c r="X103" s="36">
        <f t="shared" si="18"/>
        <v>0</v>
      </c>
      <c r="Y103" s="36">
        <f t="shared" si="19"/>
        <v>0</v>
      </c>
      <c r="Z103" s="36">
        <f t="shared" si="20"/>
        <v>0</v>
      </c>
      <c r="AA103" s="36">
        <f t="shared" si="14"/>
        <v>0</v>
      </c>
    </row>
  </sheetData>
  <mergeCells count="9">
    <mergeCell ref="D1:F1"/>
    <mergeCell ref="I1:K1"/>
    <mergeCell ref="N1:P1"/>
    <mergeCell ref="S1:U1"/>
    <mergeCell ref="X1:Z1"/>
    <mergeCell ref="F2:F3"/>
    <mergeCell ref="K2:K3"/>
    <mergeCell ref="P2:P3"/>
    <mergeCell ref="Z2:Z3"/>
  </mergeCells>
  <printOptions horizontalCentered="1" verticalCentered="1"/>
  <pageMargins left="0.23622047244094491" right="0.23622047244094491" top="0.55118110236220474" bottom="0.55118110236220474"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dimension ref="A1:Y103"/>
  <sheetViews>
    <sheetView workbookViewId="0">
      <selection activeCell="U14" sqref="U13:V14"/>
    </sheetView>
  </sheetViews>
  <sheetFormatPr baseColWidth="10" defaultRowHeight="14.4"/>
  <cols>
    <col min="1" max="1" width="5.88671875" style="8" bestFit="1" customWidth="1"/>
    <col min="2" max="2" width="4.5546875" style="8" bestFit="1" customWidth="1"/>
    <col min="3" max="3" width="2.109375" style="8" customWidth="1"/>
    <col min="4" max="4" width="5.88671875" style="8" bestFit="1" customWidth="1"/>
    <col min="5" max="5" width="22.6640625" style="8" customWidth="1"/>
    <col min="6" max="6" width="3" style="14" bestFit="1" customWidth="1"/>
    <col min="7" max="8" width="11.21875" style="9" bestFit="1" customWidth="1"/>
    <col min="9" max="9" width="9.109375" style="9" bestFit="1" customWidth="1"/>
    <col min="10" max="10" width="9.5546875" style="9" bestFit="1" customWidth="1"/>
    <col min="11" max="11" width="10.5546875" style="8" bestFit="1" customWidth="1"/>
    <col min="12" max="12" width="3.6640625" style="8" bestFit="1" customWidth="1"/>
    <col min="13" max="13" width="2" style="8" hidden="1" customWidth="1"/>
    <col min="14" max="15" width="3" style="8" bestFit="1" customWidth="1"/>
    <col min="16" max="16" width="3.6640625" style="8" bestFit="1" customWidth="1"/>
    <col min="17" max="17" width="2" style="8" hidden="1" customWidth="1"/>
    <col min="18" max="19" width="3" style="8" bestFit="1" customWidth="1"/>
    <col min="20" max="20" width="3.6640625" style="8" bestFit="1" customWidth="1"/>
    <col min="21" max="21" width="2" style="8" bestFit="1" customWidth="1"/>
    <col min="22" max="23" width="3" style="8" bestFit="1" customWidth="1"/>
    <col min="24" max="24" width="3.6640625" style="8" bestFit="1" customWidth="1"/>
    <col min="25" max="25" width="2" style="8" bestFit="1" customWidth="1"/>
    <col min="26" max="16384" width="11.5546875" style="8"/>
  </cols>
  <sheetData>
    <row r="1" spans="1:25" ht="28.8">
      <c r="A1" s="102" t="s">
        <v>26</v>
      </c>
      <c r="B1" s="103"/>
      <c r="C1" s="103"/>
      <c r="D1" s="103"/>
      <c r="E1" s="103"/>
      <c r="F1" s="103"/>
      <c r="G1" s="103"/>
      <c r="H1" s="103"/>
      <c r="I1" s="103"/>
      <c r="J1" s="104"/>
      <c r="K1" s="12"/>
      <c r="L1" s="12"/>
      <c r="M1" s="12"/>
      <c r="N1" s="12"/>
      <c r="O1" s="12"/>
      <c r="P1" s="12"/>
      <c r="Q1" s="12"/>
      <c r="R1" s="12"/>
      <c r="S1" s="12"/>
      <c r="T1" s="12"/>
      <c r="U1" s="12"/>
      <c r="V1" s="12"/>
      <c r="W1" s="12"/>
      <c r="X1" s="12"/>
      <c r="Y1" s="12"/>
    </row>
    <row r="2" spans="1:25" s="66" customFormat="1" ht="16.2" customHeight="1">
      <c r="A2" s="62"/>
      <c r="B2" s="62"/>
      <c r="C2" s="63"/>
      <c r="D2" s="62"/>
      <c r="E2" s="62"/>
      <c r="F2" s="64"/>
      <c r="G2" s="62"/>
      <c r="H2" s="62"/>
      <c r="I2" s="62"/>
      <c r="J2" s="67" t="s">
        <v>53</v>
      </c>
      <c r="K2" s="65"/>
      <c r="L2" s="65"/>
      <c r="M2" s="65"/>
      <c r="N2" s="65"/>
      <c r="O2" s="65"/>
      <c r="P2" s="65"/>
      <c r="Q2" s="65"/>
      <c r="R2" s="65"/>
      <c r="S2" s="65"/>
      <c r="T2" s="65"/>
      <c r="U2" s="65"/>
      <c r="V2" s="65"/>
      <c r="W2" s="65"/>
      <c r="X2" s="65"/>
      <c r="Y2" s="65"/>
    </row>
    <row r="3" spans="1:25" s="72" customFormat="1" ht="14.4" customHeight="1">
      <c r="A3" s="67"/>
      <c r="B3" s="67"/>
      <c r="C3" s="68"/>
      <c r="D3" s="69" t="s">
        <v>17</v>
      </c>
      <c r="E3" s="70" t="s">
        <v>143</v>
      </c>
      <c r="F3" s="68"/>
      <c r="G3" s="67" t="s">
        <v>144</v>
      </c>
      <c r="H3" s="67" t="s">
        <v>10</v>
      </c>
      <c r="I3" s="67" t="s">
        <v>20</v>
      </c>
      <c r="J3" s="67" t="s">
        <v>54</v>
      </c>
      <c r="K3" s="71"/>
      <c r="L3" s="71"/>
      <c r="M3" s="71"/>
      <c r="N3" s="71"/>
      <c r="O3" s="71"/>
      <c r="P3" s="71"/>
      <c r="Q3" s="71"/>
      <c r="R3" s="71"/>
      <c r="S3" s="71"/>
      <c r="T3" s="71"/>
      <c r="U3" s="71"/>
      <c r="V3" s="71"/>
      <c r="W3" s="71"/>
      <c r="X3" s="71"/>
      <c r="Y3" s="71"/>
    </row>
    <row r="4" spans="1:25" s="66" customFormat="1" ht="21">
      <c r="A4" s="73">
        <f>+RANK(G4,$G$4:$G$103)</f>
        <v>1</v>
      </c>
      <c r="B4" s="73" t="s">
        <v>24</v>
      </c>
      <c r="C4" s="74"/>
      <c r="D4" s="69">
        <v>1</v>
      </c>
      <c r="E4" s="75" t="str">
        <f>'Base Donnée'!B19</f>
        <v>Equipe 16</v>
      </c>
      <c r="F4" s="75"/>
      <c r="G4" s="86">
        <f>Résultats!D19+Résultats!I19+Résultats!N19+Résultats!S19</f>
        <v>80</v>
      </c>
      <c r="H4" s="69">
        <f>Résultats!E19+Résultats!J19+Résultats!O19+Résultats!T19</f>
        <v>67</v>
      </c>
      <c r="I4" s="86">
        <f>Résultats!F19+Résultats!K19+Résultats!P19+Résultats!U19</f>
        <v>13</v>
      </c>
      <c r="J4" s="86">
        <f>Résultats!G19+Résultats!L19+Résultats!Q19+Résultats!V19</f>
        <v>18</v>
      </c>
    </row>
    <row r="5" spans="1:25" s="66" customFormat="1" ht="21">
      <c r="A5" s="73">
        <f t="shared" ref="A5:A19" si="0">+RANK(G5,$G$4:$G$103)</f>
        <v>2</v>
      </c>
      <c r="B5" s="73" t="s">
        <v>25</v>
      </c>
      <c r="C5" s="74"/>
      <c r="D5" s="69">
        <v>2</v>
      </c>
      <c r="E5" s="75" t="str">
        <f>'Base Donnée'!B5</f>
        <v>Equipe 2</v>
      </c>
      <c r="F5" s="75"/>
      <c r="G5" s="86">
        <f>Résultats!D5+Résultats!I5+Résultats!N5+Résultats!S5</f>
        <v>78</v>
      </c>
      <c r="H5" s="69">
        <f>Résultats!E5+Résultats!J5+Résultats!O5+Résultats!T5</f>
        <v>70</v>
      </c>
      <c r="I5" s="86">
        <f>Résultats!F5+Résultats!K5+Résultats!P5+Résultats!U5</f>
        <v>8</v>
      </c>
      <c r="J5" s="86">
        <f>Résultats!G5+Résultats!L5+Résultats!Q5+Résultats!V5</f>
        <v>22</v>
      </c>
    </row>
    <row r="6" spans="1:25" s="66" customFormat="1" ht="21">
      <c r="A6" s="73">
        <f t="shared" si="0"/>
        <v>2</v>
      </c>
      <c r="B6" s="73" t="s">
        <v>25</v>
      </c>
      <c r="C6" s="74"/>
      <c r="D6" s="69">
        <v>3</v>
      </c>
      <c r="E6" s="75" t="str">
        <f>'Base Donnée'!B13</f>
        <v>Equipe 10</v>
      </c>
      <c r="F6" s="75"/>
      <c r="G6" s="86">
        <f>Résultats!D13+Résultats!I13+Résultats!N13+Résultats!S13</f>
        <v>78</v>
      </c>
      <c r="H6" s="69">
        <f>Résultats!E13+Résultats!J13+Résultats!O13+Résultats!T13</f>
        <v>70</v>
      </c>
      <c r="I6" s="86">
        <f>Résultats!F13+Résultats!K13+Résultats!P13+Résultats!U13</f>
        <v>8</v>
      </c>
      <c r="J6" s="86">
        <f>Résultats!G13+Résultats!L13+Résultats!Q13+Résultats!V13</f>
        <v>-18</v>
      </c>
    </row>
    <row r="7" spans="1:25" s="66" customFormat="1" ht="21">
      <c r="A7" s="73">
        <f t="shared" si="0"/>
        <v>4</v>
      </c>
      <c r="B7" s="73" t="s">
        <v>25</v>
      </c>
      <c r="C7" s="74"/>
      <c r="D7" s="69">
        <v>4</v>
      </c>
      <c r="E7" s="75" t="str">
        <f>'Base Donnée'!B11</f>
        <v>Equipe 8</v>
      </c>
      <c r="F7" s="75"/>
      <c r="G7" s="86">
        <f>Résultats!D11+Résultats!I11+Résultats!N11+Résultats!S11</f>
        <v>77</v>
      </c>
      <c r="H7" s="69">
        <f>Résultats!E11+Résultats!J11+Résultats!O11+Résultats!T11</f>
        <v>64</v>
      </c>
      <c r="I7" s="86">
        <f>Résultats!F11+Résultats!K11+Résultats!P11+Résultats!U11</f>
        <v>13</v>
      </c>
      <c r="J7" s="86">
        <f>Résultats!G11+Résultats!L11+Résultats!Q11+Résultats!V11</f>
        <v>34</v>
      </c>
    </row>
    <row r="8" spans="1:25" s="66" customFormat="1" ht="21">
      <c r="A8" s="73">
        <f t="shared" si="0"/>
        <v>4</v>
      </c>
      <c r="B8" s="73" t="s">
        <v>25</v>
      </c>
      <c r="C8" s="74"/>
      <c r="D8" s="69">
        <v>5</v>
      </c>
      <c r="E8" s="75" t="str">
        <f>'Base Donnée'!B14</f>
        <v>Equipe 11</v>
      </c>
      <c r="F8" s="75"/>
      <c r="G8" s="86">
        <f>Résultats!D14+Résultats!I14+Résultats!N14+Résultats!S14</f>
        <v>77</v>
      </c>
      <c r="H8" s="69">
        <f>Résultats!E14+Résultats!J14+Résultats!O14+Résultats!T14</f>
        <v>69</v>
      </c>
      <c r="I8" s="86">
        <f>Résultats!F14+Résultats!K14+Résultats!P14+Résultats!U14</f>
        <v>8</v>
      </c>
      <c r="J8" s="86">
        <f>Résultats!G14+Résultats!L14+Résultats!Q14+Résultats!V14</f>
        <v>-22</v>
      </c>
    </row>
    <row r="9" spans="1:25" s="66" customFormat="1" ht="21">
      <c r="A9" s="73">
        <f t="shared" si="0"/>
        <v>6</v>
      </c>
      <c r="B9" s="73" t="s">
        <v>25</v>
      </c>
      <c r="C9" s="74"/>
      <c r="D9" s="69">
        <v>6</v>
      </c>
      <c r="E9" s="75" t="str">
        <f>'Base Donnée'!B10</f>
        <v>Equipe 7</v>
      </c>
      <c r="F9" s="75"/>
      <c r="G9" s="86">
        <f>Résultats!D10+Résultats!I10+Résultats!N10+Résultats!S10</f>
        <v>76</v>
      </c>
      <c r="H9" s="69">
        <f>Résultats!E10+Résultats!J10+Résultats!O10+Résultats!T10</f>
        <v>74</v>
      </c>
      <c r="I9" s="86">
        <f>Résultats!F10+Résultats!K10+Résultats!P10+Résultats!U10</f>
        <v>2</v>
      </c>
      <c r="J9" s="86">
        <f>Résultats!G10+Résultats!L10+Résultats!Q10+Résultats!V10</f>
        <v>55</v>
      </c>
    </row>
    <row r="10" spans="1:25" s="66" customFormat="1" ht="21">
      <c r="A10" s="73">
        <f t="shared" si="0"/>
        <v>7</v>
      </c>
      <c r="B10" s="73" t="s">
        <v>25</v>
      </c>
      <c r="C10" s="74"/>
      <c r="D10" s="69">
        <v>7</v>
      </c>
      <c r="E10" s="75" t="str">
        <f>'Base Donnée'!B6</f>
        <v>Equipe 3</v>
      </c>
      <c r="F10" s="75"/>
      <c r="G10" s="86">
        <f>Résultats!D6+Résultats!I6+Résultats!N6+Résultats!S6</f>
        <v>75</v>
      </c>
      <c r="H10" s="69">
        <f>Résultats!E6+Résultats!J6+Résultats!O6+Résultats!T6</f>
        <v>73</v>
      </c>
      <c r="I10" s="86">
        <f>Résultats!F6+Résultats!K6+Résultats!P6+Résultats!U6</f>
        <v>2</v>
      </c>
      <c r="J10" s="86">
        <f>Résultats!G6+Résultats!L6+Résultats!Q6+Résultats!V6</f>
        <v>3</v>
      </c>
    </row>
    <row r="11" spans="1:25" s="66" customFormat="1" ht="21">
      <c r="A11" s="73">
        <f t="shared" si="0"/>
        <v>7</v>
      </c>
      <c r="B11" s="73" t="s">
        <v>25</v>
      </c>
      <c r="C11" s="74"/>
      <c r="D11" s="69">
        <v>8</v>
      </c>
      <c r="E11" s="75" t="str">
        <f>'Base Donnée'!B12</f>
        <v>Equipe 9</v>
      </c>
      <c r="F11" s="75"/>
      <c r="G11" s="86">
        <f>Résultats!D12+Résultats!I12+Résultats!N12+Résultats!S12</f>
        <v>75</v>
      </c>
      <c r="H11" s="69">
        <f>Résultats!E12+Résultats!J12+Résultats!O12+Résultats!T12</f>
        <v>79</v>
      </c>
      <c r="I11" s="86">
        <f>Résultats!F12+Résultats!K12+Résultats!P12+Résultats!U12</f>
        <v>-4</v>
      </c>
      <c r="J11" s="86">
        <f>Résultats!G12+Résultats!L12+Résultats!Q12+Résultats!V12</f>
        <v>-3</v>
      </c>
    </row>
    <row r="12" spans="1:25" s="66" customFormat="1" ht="21">
      <c r="A12" s="73">
        <f t="shared" si="0"/>
        <v>9</v>
      </c>
      <c r="B12" s="73" t="s">
        <v>25</v>
      </c>
      <c r="C12" s="74"/>
      <c r="D12" s="69">
        <v>9</v>
      </c>
      <c r="E12" s="75" t="str">
        <f>'Base Donnée'!B15</f>
        <v>Equipe 12</v>
      </c>
      <c r="F12" s="75"/>
      <c r="G12" s="86">
        <f>Résultats!D15+Résultats!I15+Résultats!N15+Résultats!S15</f>
        <v>74</v>
      </c>
      <c r="H12" s="69">
        <f>Résultats!E15+Résultats!J15+Résultats!O15+Résultats!T15</f>
        <v>73</v>
      </c>
      <c r="I12" s="86">
        <f>Résultats!F15+Résultats!K15+Résultats!P15+Résultats!U15</f>
        <v>1</v>
      </c>
      <c r="J12" s="86">
        <f>Résultats!G15+Résultats!L15+Résultats!Q15+Résultats!V15</f>
        <v>-34</v>
      </c>
    </row>
    <row r="13" spans="1:25" s="66" customFormat="1" ht="21">
      <c r="A13" s="73">
        <f t="shared" si="0"/>
        <v>9</v>
      </c>
      <c r="B13" s="73" t="s">
        <v>25</v>
      </c>
      <c r="C13" s="74"/>
      <c r="D13" s="69">
        <v>10</v>
      </c>
      <c r="E13" s="75" t="str">
        <f>'Base Donnée'!B4</f>
        <v>Equipe 1</v>
      </c>
      <c r="F13" s="75"/>
      <c r="G13" s="86">
        <f>Résultats!D4+Résultats!I4+Résultats!N4+Résultats!S4</f>
        <v>74</v>
      </c>
      <c r="H13" s="69">
        <f>Résultats!E4+Résultats!J4+Résultats!O4+Résultats!T4</f>
        <v>77</v>
      </c>
      <c r="I13" s="86">
        <f>Résultats!F4+Résultats!K4+Résultats!P4+Résultats!U4</f>
        <v>-3</v>
      </c>
      <c r="J13" s="86">
        <f>Résultats!G4+Résultats!L4+Résultats!Q4+Résultats!V4</f>
        <v>18</v>
      </c>
    </row>
    <row r="14" spans="1:25" s="66" customFormat="1" ht="21">
      <c r="A14" s="73">
        <f t="shared" si="0"/>
        <v>11</v>
      </c>
      <c r="B14" s="73" t="s">
        <v>25</v>
      </c>
      <c r="C14" s="74"/>
      <c r="D14" s="69">
        <v>11</v>
      </c>
      <c r="E14" s="75" t="str">
        <f>'Base Donnée'!B18</f>
        <v>Equipe 15</v>
      </c>
      <c r="F14" s="75"/>
      <c r="G14" s="86">
        <f>Résultats!D18+Résultats!I18+Résultats!N18+Résultats!S18</f>
        <v>73</v>
      </c>
      <c r="H14" s="69">
        <f>Résultats!E18+Résultats!J18+Résultats!O18+Résultats!T18</f>
        <v>74</v>
      </c>
      <c r="I14" s="86">
        <f>Résultats!F18+Résultats!K18+Résultats!P18+Résultats!U18</f>
        <v>-1</v>
      </c>
      <c r="J14" s="86">
        <f>Résultats!G18+Résultats!L18+Résultats!Q18+Résultats!V18</f>
        <v>-55</v>
      </c>
    </row>
    <row r="15" spans="1:25" s="66" customFormat="1" ht="21">
      <c r="A15" s="73">
        <f t="shared" si="0"/>
        <v>12</v>
      </c>
      <c r="B15" s="73" t="s">
        <v>25</v>
      </c>
      <c r="C15" s="74"/>
      <c r="D15" s="69">
        <v>12</v>
      </c>
      <c r="E15" s="75" t="str">
        <f>'Base Donnée'!B17</f>
        <v>Equipe 14</v>
      </c>
      <c r="F15" s="75"/>
      <c r="G15" s="86">
        <f>Résultats!D17+Résultats!I17+Résultats!N17+Résultats!S17</f>
        <v>71</v>
      </c>
      <c r="H15" s="69">
        <f>Résultats!E17+Résultats!J17+Résultats!O17+Résultats!T17</f>
        <v>77</v>
      </c>
      <c r="I15" s="86">
        <f>Résultats!F17+Résultats!K17+Résultats!P17+Résultats!U17</f>
        <v>-6</v>
      </c>
      <c r="J15" s="86">
        <f>Résultats!G17+Résultats!L17+Résultats!Q17+Résultats!V17</f>
        <v>59</v>
      </c>
    </row>
    <row r="16" spans="1:25" s="66" customFormat="1" ht="21">
      <c r="A16" s="73">
        <f t="shared" si="0"/>
        <v>13</v>
      </c>
      <c r="B16" s="73" t="s">
        <v>25</v>
      </c>
      <c r="C16" s="74"/>
      <c r="D16" s="69">
        <v>13</v>
      </c>
      <c r="E16" s="75" t="str">
        <f>'Base Donnée'!B9</f>
        <v>Equipe 6</v>
      </c>
      <c r="F16" s="75"/>
      <c r="G16" s="86">
        <f>Résultats!D9+Résultats!I9+Résultats!N9+Résultats!S9</f>
        <v>69</v>
      </c>
      <c r="H16" s="69">
        <f>Résultats!E9+Résultats!J9+Résultats!O9+Résultats!T9</f>
        <v>75</v>
      </c>
      <c r="I16" s="86">
        <f>Résultats!F9+Résultats!K9+Résultats!P9+Résultats!U9</f>
        <v>-6</v>
      </c>
      <c r="J16" s="86">
        <f>Résultats!G9+Résultats!L9+Résultats!Q9+Résultats!V9</f>
        <v>-18</v>
      </c>
    </row>
    <row r="17" spans="1:10" s="66" customFormat="1" ht="21">
      <c r="A17" s="73">
        <f t="shared" si="0"/>
        <v>14</v>
      </c>
      <c r="B17" s="73" t="s">
        <v>25</v>
      </c>
      <c r="C17" s="74"/>
      <c r="D17" s="69">
        <v>14</v>
      </c>
      <c r="E17" s="75" t="str">
        <f>'Base Donnée'!B16</f>
        <v>Equipe 13</v>
      </c>
      <c r="F17" s="75"/>
      <c r="G17" s="86">
        <f>Résultats!D16+Résultats!I16+Résultats!N16+Résultats!S16</f>
        <v>67</v>
      </c>
      <c r="H17" s="69">
        <f>Résultats!E16+Résultats!J16+Résultats!O16+Résultats!T16</f>
        <v>77</v>
      </c>
      <c r="I17" s="86">
        <f>Résultats!F16+Résultats!K16+Résultats!P16+Résultats!U16</f>
        <v>-10</v>
      </c>
      <c r="J17" s="86">
        <f>Résultats!G16+Résultats!L16+Résultats!Q16+Résultats!V16</f>
        <v>-65</v>
      </c>
    </row>
    <row r="18" spans="1:10" s="66" customFormat="1" ht="21">
      <c r="A18" s="73">
        <f t="shared" si="0"/>
        <v>15</v>
      </c>
      <c r="B18" s="73" t="s">
        <v>25</v>
      </c>
      <c r="C18" s="74"/>
      <c r="D18" s="69">
        <v>15</v>
      </c>
      <c r="E18" s="75" t="str">
        <f>'Base Donnée'!B8</f>
        <v>Equipe 5</v>
      </c>
      <c r="F18" s="75"/>
      <c r="G18" s="86">
        <f>Résultats!D8+Résultats!I8+Résultats!N8+Résultats!S8</f>
        <v>65</v>
      </c>
      <c r="H18" s="69">
        <f>Résultats!E8+Résultats!J8+Résultats!O8+Résultats!T8</f>
        <v>76</v>
      </c>
      <c r="I18" s="86">
        <f>Résultats!F8+Résultats!K8+Résultats!P8+Résultats!U8</f>
        <v>-11</v>
      </c>
      <c r="J18" s="86">
        <f>Résultats!G8+Résultats!L8+Résultats!Q8+Résultats!V8</f>
        <v>-59</v>
      </c>
    </row>
    <row r="19" spans="1:10" s="66" customFormat="1" ht="21">
      <c r="A19" s="73">
        <f t="shared" si="0"/>
        <v>15</v>
      </c>
      <c r="B19" s="73" t="s">
        <v>25</v>
      </c>
      <c r="C19" s="74"/>
      <c r="D19" s="69">
        <v>16</v>
      </c>
      <c r="E19" s="75" t="str">
        <f>'Base Donnée'!B7</f>
        <v>Equipe 4</v>
      </c>
      <c r="F19" s="75"/>
      <c r="G19" s="86">
        <f>Résultats!D7+Résultats!I7+Résultats!N7+Résultats!S7</f>
        <v>65</v>
      </c>
      <c r="H19" s="69">
        <f>Résultats!E7+Résultats!J7+Résultats!O7+Résultats!T7</f>
        <v>79</v>
      </c>
      <c r="I19" s="86">
        <f>Résultats!F7+Résultats!K7+Résultats!P7+Résultats!U7</f>
        <v>-14</v>
      </c>
      <c r="J19" s="86">
        <f>Résultats!G7+Résultats!L7+Résultats!Q7+Résultats!V7</f>
        <v>65</v>
      </c>
    </row>
    <row r="20" spans="1:10" s="66" customFormat="1" ht="21">
      <c r="A20" s="73">
        <v>17</v>
      </c>
      <c r="B20" s="73" t="s">
        <v>25</v>
      </c>
      <c r="D20" s="69">
        <v>17</v>
      </c>
      <c r="E20" s="75" t="str">
        <f>'Base Donnée'!B20</f>
        <v>Equipe 17</v>
      </c>
      <c r="F20" s="76"/>
      <c r="G20" s="69">
        <f>Résultats!D20+Résultats!I20+Résultats!N20+Résultats!S20</f>
        <v>0</v>
      </c>
      <c r="H20" s="69">
        <f>Résultats!E20+Résultats!J20+Résultats!O20+Résultats!T20</f>
        <v>0</v>
      </c>
      <c r="I20" s="69">
        <f>Résultats!F20+Résultats!K20+Résultats!P20+Résultats!U20</f>
        <v>0</v>
      </c>
      <c r="J20" s="69">
        <f>Résultats!H20+Résultats!M20+Résultats!R20+Résultats!V20</f>
        <v>0</v>
      </c>
    </row>
    <row r="21" spans="1:10" s="66" customFormat="1" ht="21">
      <c r="A21" s="73">
        <v>18</v>
      </c>
      <c r="B21" s="73" t="s">
        <v>25</v>
      </c>
      <c r="D21" s="69">
        <v>18</v>
      </c>
      <c r="E21" s="75" t="str">
        <f>'Base Donnée'!B21</f>
        <v>Equipe 18</v>
      </c>
      <c r="F21" s="76"/>
      <c r="G21" s="69">
        <f>Résultats!D21+Résultats!I21+Résultats!N21+Résultats!S21</f>
        <v>0</v>
      </c>
      <c r="H21" s="69">
        <f>Résultats!E21+Résultats!J21+Résultats!O21+Résultats!T21</f>
        <v>0</v>
      </c>
      <c r="I21" s="69">
        <f>Résultats!F21+Résultats!K21+Résultats!P21+Résultats!U21</f>
        <v>0</v>
      </c>
      <c r="J21" s="69">
        <f>Résultats!H21+Résultats!M21+Résultats!R21+Résultats!V21</f>
        <v>0</v>
      </c>
    </row>
    <row r="22" spans="1:10" s="66" customFormat="1" ht="21">
      <c r="A22" s="73">
        <v>19</v>
      </c>
      <c r="B22" s="73" t="s">
        <v>25</v>
      </c>
      <c r="D22" s="69">
        <v>19</v>
      </c>
      <c r="E22" s="75" t="str">
        <f>'Base Donnée'!B22</f>
        <v>Equipe 19</v>
      </c>
      <c r="F22" s="76"/>
      <c r="G22" s="69">
        <f>Résultats!D22+Résultats!I22+Résultats!N22+Résultats!S22</f>
        <v>0</v>
      </c>
      <c r="H22" s="69">
        <f>Résultats!E22+Résultats!J22+Résultats!O22+Résultats!T22</f>
        <v>0</v>
      </c>
      <c r="I22" s="69">
        <f>Résultats!F22+Résultats!K22+Résultats!P22+Résultats!U22</f>
        <v>0</v>
      </c>
      <c r="J22" s="69">
        <f>Résultats!H22+Résultats!M22+Résultats!R22+Résultats!V22</f>
        <v>0</v>
      </c>
    </row>
    <row r="23" spans="1:10" s="66" customFormat="1" ht="21">
      <c r="A23" s="73">
        <v>20</v>
      </c>
      <c r="B23" s="73" t="s">
        <v>25</v>
      </c>
      <c r="D23" s="69">
        <v>20</v>
      </c>
      <c r="E23" s="75" t="str">
        <f>'Base Donnée'!B23</f>
        <v>Equipe 20</v>
      </c>
      <c r="F23" s="76"/>
      <c r="G23" s="69">
        <f>Résultats!D23+Résultats!I23+Résultats!N23+Résultats!S23</f>
        <v>0</v>
      </c>
      <c r="H23" s="69">
        <f>Résultats!E23+Résultats!J23+Résultats!O23+Résultats!T23</f>
        <v>0</v>
      </c>
      <c r="I23" s="69">
        <f>Résultats!F23+Résultats!K23+Résultats!P23+Résultats!U23</f>
        <v>0</v>
      </c>
      <c r="J23" s="69">
        <f>Résultats!H23+Résultats!M23+Résultats!R23+Résultats!V23</f>
        <v>0</v>
      </c>
    </row>
    <row r="24" spans="1:10" s="66" customFormat="1" ht="21">
      <c r="A24" s="73">
        <v>21</v>
      </c>
      <c r="B24" s="73" t="s">
        <v>25</v>
      </c>
      <c r="D24" s="69">
        <v>21</v>
      </c>
      <c r="E24" s="75" t="str">
        <f>'Base Donnée'!B24</f>
        <v>Equipe 21</v>
      </c>
      <c r="F24" s="76"/>
      <c r="G24" s="69">
        <f>Résultats!D24+Résultats!I24+Résultats!N24+Résultats!S24</f>
        <v>0</v>
      </c>
      <c r="H24" s="69">
        <f>Résultats!E24+Résultats!J24+Résultats!O24+Résultats!T24</f>
        <v>0</v>
      </c>
      <c r="I24" s="69">
        <f>Résultats!F24+Résultats!K24+Résultats!P24+Résultats!U24</f>
        <v>0</v>
      </c>
      <c r="J24" s="69">
        <f>Résultats!H24+Résultats!M24+Résultats!R24+Résultats!V24</f>
        <v>0</v>
      </c>
    </row>
    <row r="25" spans="1:10" s="66" customFormat="1" ht="21">
      <c r="A25" s="73">
        <v>22</v>
      </c>
      <c r="B25" s="73" t="s">
        <v>25</v>
      </c>
      <c r="D25" s="69">
        <v>22</v>
      </c>
      <c r="E25" s="75" t="str">
        <f>'Base Donnée'!B25</f>
        <v>Equipe 22</v>
      </c>
      <c r="F25" s="76"/>
      <c r="G25" s="69">
        <f>Résultats!D25+Résultats!I25+Résultats!N25+Résultats!S25</f>
        <v>0</v>
      </c>
      <c r="H25" s="69">
        <f>Résultats!E25+Résultats!J25+Résultats!O25+Résultats!T25</f>
        <v>0</v>
      </c>
      <c r="I25" s="69">
        <f>Résultats!F25+Résultats!K25+Résultats!P25+Résultats!U25</f>
        <v>0</v>
      </c>
      <c r="J25" s="69">
        <f>Résultats!H25+Résultats!M25+Résultats!R25+Résultats!V25</f>
        <v>0</v>
      </c>
    </row>
    <row r="26" spans="1:10" s="66" customFormat="1" ht="21">
      <c r="A26" s="73">
        <v>23</v>
      </c>
      <c r="B26" s="73" t="s">
        <v>25</v>
      </c>
      <c r="D26" s="69">
        <v>23</v>
      </c>
      <c r="E26" s="75" t="str">
        <f>'Base Donnée'!B26</f>
        <v>Equipe 23</v>
      </c>
      <c r="F26" s="76"/>
      <c r="G26" s="69">
        <f>Résultats!D26+Résultats!I26+Résultats!N26+Résultats!S26</f>
        <v>0</v>
      </c>
      <c r="H26" s="69">
        <f>Résultats!E26+Résultats!J26+Résultats!O26+Résultats!T26</f>
        <v>0</v>
      </c>
      <c r="I26" s="69">
        <f>Résultats!F26+Résultats!K26+Résultats!P26+Résultats!U26</f>
        <v>0</v>
      </c>
      <c r="J26" s="69">
        <f>Résultats!H26+Résultats!M26+Résultats!R26+Résultats!V26</f>
        <v>0</v>
      </c>
    </row>
    <row r="27" spans="1:10" s="66" customFormat="1" ht="21">
      <c r="A27" s="73">
        <v>24</v>
      </c>
      <c r="B27" s="73" t="s">
        <v>25</v>
      </c>
      <c r="D27" s="69">
        <v>24</v>
      </c>
      <c r="E27" s="75" t="str">
        <f>'Base Donnée'!B27</f>
        <v>Equipe 24</v>
      </c>
      <c r="F27" s="76"/>
      <c r="G27" s="69">
        <f>Résultats!D27+Résultats!I27+Résultats!N27+Résultats!S27</f>
        <v>0</v>
      </c>
      <c r="H27" s="69">
        <f>Résultats!E27+Résultats!J27+Résultats!O27+Résultats!T27</f>
        <v>0</v>
      </c>
      <c r="I27" s="69">
        <f>Résultats!F27+Résultats!K27+Résultats!P27+Résultats!U27</f>
        <v>0</v>
      </c>
      <c r="J27" s="69">
        <f>Résultats!H27+Résultats!M27+Résultats!R27+Résultats!V27</f>
        <v>0</v>
      </c>
    </row>
    <row r="28" spans="1:10" s="66" customFormat="1" ht="21">
      <c r="A28" s="73">
        <v>25</v>
      </c>
      <c r="B28" s="73" t="s">
        <v>25</v>
      </c>
      <c r="D28" s="69">
        <v>25</v>
      </c>
      <c r="E28" s="75" t="str">
        <f>'Base Donnée'!B28</f>
        <v xml:space="preserve">Equipe 25 </v>
      </c>
      <c r="F28" s="76"/>
      <c r="G28" s="69">
        <f>Résultats!D28+Résultats!I28+Résultats!N28+Résultats!S28</f>
        <v>0</v>
      </c>
      <c r="H28" s="69">
        <f>Résultats!E28+Résultats!J28+Résultats!O28+Résultats!T28</f>
        <v>0</v>
      </c>
      <c r="I28" s="69">
        <f>Résultats!F28+Résultats!K28+Résultats!P28+Résultats!U28</f>
        <v>0</v>
      </c>
      <c r="J28" s="69">
        <f>Résultats!H28+Résultats!M28+Résultats!R28+Résultats!V28</f>
        <v>0</v>
      </c>
    </row>
    <row r="29" spans="1:10" s="66" customFormat="1" ht="21">
      <c r="A29" s="73">
        <v>26</v>
      </c>
      <c r="B29" s="73" t="s">
        <v>25</v>
      </c>
      <c r="D29" s="69">
        <v>26</v>
      </c>
      <c r="E29" s="75" t="str">
        <f>'Base Donnée'!B29</f>
        <v>Equipe 26</v>
      </c>
      <c r="F29" s="76"/>
      <c r="G29" s="69">
        <f>Résultats!D29+Résultats!I29+Résultats!N29+Résultats!S29</f>
        <v>0</v>
      </c>
      <c r="H29" s="69">
        <f>Résultats!E29+Résultats!J29+Résultats!O29+Résultats!T29</f>
        <v>0</v>
      </c>
      <c r="I29" s="69">
        <f>Résultats!F29+Résultats!K29+Résultats!P29+Résultats!U29</f>
        <v>0</v>
      </c>
      <c r="J29" s="69">
        <f>Résultats!H29+Résultats!M29+Résultats!R29+Résultats!V29</f>
        <v>0</v>
      </c>
    </row>
    <row r="30" spans="1:10" s="66" customFormat="1" ht="21">
      <c r="A30" s="73">
        <v>27</v>
      </c>
      <c r="B30" s="73" t="s">
        <v>25</v>
      </c>
      <c r="D30" s="69">
        <v>27</v>
      </c>
      <c r="E30" s="75" t="str">
        <f>'Base Donnée'!B30</f>
        <v>Equipe 27</v>
      </c>
      <c r="F30" s="76"/>
      <c r="G30" s="69">
        <f>Résultats!D30+Résultats!I30+Résultats!N30+Résultats!S30</f>
        <v>0</v>
      </c>
      <c r="H30" s="69">
        <f>Résultats!E30+Résultats!J30+Résultats!O30+Résultats!T30</f>
        <v>0</v>
      </c>
      <c r="I30" s="69">
        <f>Résultats!F30+Résultats!K30+Résultats!P30+Résultats!U30</f>
        <v>0</v>
      </c>
      <c r="J30" s="69">
        <f>Résultats!H30+Résultats!M30+Résultats!R30+Résultats!V30</f>
        <v>0</v>
      </c>
    </row>
    <row r="31" spans="1:10" s="66" customFormat="1" ht="21">
      <c r="A31" s="73">
        <v>28</v>
      </c>
      <c r="B31" s="73" t="s">
        <v>25</v>
      </c>
      <c r="D31" s="69">
        <v>28</v>
      </c>
      <c r="E31" s="75" t="str">
        <f>'Base Donnée'!B31</f>
        <v>Equipe 28</v>
      </c>
      <c r="F31" s="76"/>
      <c r="G31" s="69">
        <f>Résultats!D31+Résultats!I31+Résultats!N31+Résultats!S31</f>
        <v>0</v>
      </c>
      <c r="H31" s="69">
        <f>Résultats!E31+Résultats!J31+Résultats!O31+Résultats!T31</f>
        <v>0</v>
      </c>
      <c r="I31" s="69">
        <f>Résultats!F31+Résultats!K31+Résultats!P31+Résultats!U31</f>
        <v>0</v>
      </c>
      <c r="J31" s="69">
        <f>Résultats!H31+Résultats!M31+Résultats!R31+Résultats!V31</f>
        <v>0</v>
      </c>
    </row>
    <row r="32" spans="1:10" s="66" customFormat="1" ht="21">
      <c r="A32" s="73">
        <v>29</v>
      </c>
      <c r="B32" s="73" t="s">
        <v>25</v>
      </c>
      <c r="D32" s="69">
        <v>29</v>
      </c>
      <c r="E32" s="75" t="str">
        <f>'Base Donnée'!B32</f>
        <v>Equipe 29</v>
      </c>
      <c r="F32" s="76"/>
      <c r="G32" s="69">
        <f>Résultats!D32+Résultats!I32+Résultats!N32+Résultats!S32</f>
        <v>0</v>
      </c>
      <c r="H32" s="69">
        <f>Résultats!E32+Résultats!J32+Résultats!O32+Résultats!T32</f>
        <v>0</v>
      </c>
      <c r="I32" s="69">
        <f>Résultats!F32+Résultats!K32+Résultats!P32+Résultats!U32</f>
        <v>0</v>
      </c>
      <c r="J32" s="69">
        <f>Résultats!H32+Résultats!M32+Résultats!R32+Résultats!V32</f>
        <v>0</v>
      </c>
    </row>
    <row r="33" spans="1:10" s="66" customFormat="1" ht="21">
      <c r="A33" s="73">
        <v>30</v>
      </c>
      <c r="B33" s="73" t="s">
        <v>25</v>
      </c>
      <c r="D33" s="69">
        <v>30</v>
      </c>
      <c r="E33" s="75" t="str">
        <f>'Base Donnée'!B33</f>
        <v>Equipe 30</v>
      </c>
      <c r="F33" s="76"/>
      <c r="G33" s="69">
        <f>Résultats!D33+Résultats!I33+Résultats!N33+Résultats!S33</f>
        <v>0</v>
      </c>
      <c r="H33" s="69">
        <f>Résultats!E33+Résultats!J33+Résultats!O33+Résultats!T33</f>
        <v>0</v>
      </c>
      <c r="I33" s="69">
        <f>Résultats!F33+Résultats!K33+Résultats!P33+Résultats!U33</f>
        <v>0</v>
      </c>
      <c r="J33" s="69">
        <f>Résultats!H33+Résultats!M33+Résultats!R33+Résultats!V33</f>
        <v>0</v>
      </c>
    </row>
    <row r="34" spans="1:10" s="66" customFormat="1" ht="21">
      <c r="A34" s="73">
        <v>31</v>
      </c>
      <c r="B34" s="73" t="s">
        <v>25</v>
      </c>
      <c r="D34" s="69">
        <v>31</v>
      </c>
      <c r="E34" s="75" t="str">
        <f>'Base Donnée'!B34</f>
        <v>Equipe 31</v>
      </c>
      <c r="F34" s="76"/>
      <c r="G34" s="69">
        <f>Résultats!D34+Résultats!I34+Résultats!N34+Résultats!S34</f>
        <v>0</v>
      </c>
      <c r="H34" s="69">
        <f>Résultats!E34+Résultats!J34+Résultats!O34+Résultats!T34</f>
        <v>0</v>
      </c>
      <c r="I34" s="69">
        <f>Résultats!F34+Résultats!K34+Résultats!P34+Résultats!U34</f>
        <v>0</v>
      </c>
      <c r="J34" s="69">
        <f>Résultats!H34+Résultats!M34+Résultats!R34+Résultats!V34</f>
        <v>0</v>
      </c>
    </row>
    <row r="35" spans="1:10" s="66" customFormat="1" ht="21">
      <c r="A35" s="73">
        <v>32</v>
      </c>
      <c r="B35" s="73" t="s">
        <v>25</v>
      </c>
      <c r="D35" s="69">
        <v>32</v>
      </c>
      <c r="E35" s="75" t="str">
        <f>'Base Donnée'!B35</f>
        <v>Equipe 32</v>
      </c>
      <c r="F35" s="76"/>
      <c r="G35" s="69">
        <f>Résultats!D35+Résultats!I35+Résultats!N35+Résultats!S35</f>
        <v>0</v>
      </c>
      <c r="H35" s="69">
        <f>Résultats!E35+Résultats!J35+Résultats!O35+Résultats!T35</f>
        <v>0</v>
      </c>
      <c r="I35" s="69">
        <f>Résultats!F35+Résultats!K35+Résultats!P35+Résultats!U35</f>
        <v>0</v>
      </c>
      <c r="J35" s="69">
        <f>Résultats!H35+Résultats!M35+Résultats!R35+Résultats!V35</f>
        <v>0</v>
      </c>
    </row>
    <row r="36" spans="1:10" s="66" customFormat="1" ht="21">
      <c r="A36" s="73">
        <v>33</v>
      </c>
      <c r="B36" s="73" t="s">
        <v>25</v>
      </c>
      <c r="D36" s="69">
        <v>33</v>
      </c>
      <c r="E36" s="75" t="str">
        <f>'Base Donnée'!B36</f>
        <v>Equipe 33</v>
      </c>
      <c r="F36" s="76"/>
      <c r="G36" s="69">
        <f>Résultats!D36+Résultats!I36+Résultats!N36+Résultats!S36</f>
        <v>0</v>
      </c>
      <c r="H36" s="69">
        <f>Résultats!E36+Résultats!J36+Résultats!O36+Résultats!T36</f>
        <v>0</v>
      </c>
      <c r="I36" s="69">
        <f>Résultats!F36+Résultats!K36+Résultats!P36+Résultats!U36</f>
        <v>0</v>
      </c>
      <c r="J36" s="69">
        <f>Résultats!H36+Résultats!M36+Résultats!R36+Résultats!V36</f>
        <v>0</v>
      </c>
    </row>
    <row r="37" spans="1:10" s="66" customFormat="1" ht="21">
      <c r="A37" s="73">
        <v>34</v>
      </c>
      <c r="B37" s="73" t="s">
        <v>25</v>
      </c>
      <c r="D37" s="69">
        <v>34</v>
      </c>
      <c r="E37" s="75" t="str">
        <f>'Base Donnée'!B37</f>
        <v>Equipe 34</v>
      </c>
      <c r="F37" s="76"/>
      <c r="G37" s="69">
        <f>Résultats!D37+Résultats!I37+Résultats!N37+Résultats!S37</f>
        <v>0</v>
      </c>
      <c r="H37" s="69">
        <f>Résultats!E37+Résultats!J37+Résultats!O37+Résultats!T37</f>
        <v>0</v>
      </c>
      <c r="I37" s="69">
        <f>Résultats!F37+Résultats!K37+Résultats!P37+Résultats!U37</f>
        <v>0</v>
      </c>
      <c r="J37" s="69">
        <f>Résultats!H37+Résultats!M37+Résultats!R37+Résultats!V37</f>
        <v>0</v>
      </c>
    </row>
    <row r="38" spans="1:10" s="66" customFormat="1" ht="21">
      <c r="A38" s="73">
        <v>35</v>
      </c>
      <c r="B38" s="73" t="s">
        <v>25</v>
      </c>
      <c r="D38" s="69">
        <v>35</v>
      </c>
      <c r="E38" s="75" t="str">
        <f>'Base Donnée'!B38</f>
        <v>Equipe 35</v>
      </c>
      <c r="F38" s="76"/>
      <c r="G38" s="69">
        <f>Résultats!D38+Résultats!I38+Résultats!N38+Résultats!S38</f>
        <v>0</v>
      </c>
      <c r="H38" s="69">
        <f>Résultats!E38+Résultats!J38+Résultats!O38+Résultats!T38</f>
        <v>0</v>
      </c>
      <c r="I38" s="69">
        <f>Résultats!F38+Résultats!K38+Résultats!P38+Résultats!U38</f>
        <v>0</v>
      </c>
      <c r="J38" s="69">
        <f>Résultats!H38+Résultats!M38+Résultats!R38+Résultats!V38</f>
        <v>0</v>
      </c>
    </row>
    <row r="39" spans="1:10" s="66" customFormat="1" ht="21">
      <c r="A39" s="73">
        <v>36</v>
      </c>
      <c r="B39" s="73" t="s">
        <v>25</v>
      </c>
      <c r="D39" s="69">
        <v>36</v>
      </c>
      <c r="E39" s="75" t="str">
        <f>'Base Donnée'!B39</f>
        <v>Equipe 36</v>
      </c>
      <c r="F39" s="76"/>
      <c r="G39" s="69">
        <f>Résultats!D39+Résultats!I39+Résultats!N39+Résultats!S39</f>
        <v>0</v>
      </c>
      <c r="H39" s="69">
        <f>Résultats!E39+Résultats!J39+Résultats!O39+Résultats!T39</f>
        <v>0</v>
      </c>
      <c r="I39" s="69">
        <f>Résultats!F39+Résultats!K39+Résultats!P39+Résultats!U39</f>
        <v>0</v>
      </c>
      <c r="J39" s="69">
        <f>Résultats!H39+Résultats!M39+Résultats!R39+Résultats!V39</f>
        <v>0</v>
      </c>
    </row>
    <row r="40" spans="1:10" s="66" customFormat="1" ht="21">
      <c r="A40" s="73">
        <v>37</v>
      </c>
      <c r="B40" s="73" t="s">
        <v>25</v>
      </c>
      <c r="D40" s="69">
        <v>37</v>
      </c>
      <c r="E40" s="75" t="str">
        <f>'Base Donnée'!B40</f>
        <v>Equipe 37</v>
      </c>
      <c r="F40" s="76"/>
      <c r="G40" s="69">
        <f>Résultats!D40+Résultats!I40+Résultats!N40+Résultats!S40</f>
        <v>0</v>
      </c>
      <c r="H40" s="69">
        <f>Résultats!E40+Résultats!J40+Résultats!O40+Résultats!T40</f>
        <v>0</v>
      </c>
      <c r="I40" s="69">
        <f>Résultats!F40+Résultats!K40+Résultats!P40+Résultats!U40</f>
        <v>0</v>
      </c>
      <c r="J40" s="69">
        <f>Résultats!H40+Résultats!M40+Résultats!R40+Résultats!V40</f>
        <v>0</v>
      </c>
    </row>
    <row r="41" spans="1:10" s="66" customFormat="1" ht="21">
      <c r="A41" s="73">
        <v>38</v>
      </c>
      <c r="B41" s="73" t="s">
        <v>25</v>
      </c>
      <c r="D41" s="69">
        <v>38</v>
      </c>
      <c r="E41" s="75" t="str">
        <f>'Base Donnée'!B41</f>
        <v>Equipe 38</v>
      </c>
      <c r="F41" s="76"/>
      <c r="G41" s="69">
        <f>Résultats!D41+Résultats!I41+Résultats!N41+Résultats!S41</f>
        <v>0</v>
      </c>
      <c r="H41" s="69">
        <f>Résultats!E41+Résultats!J41+Résultats!O41+Résultats!T41</f>
        <v>0</v>
      </c>
      <c r="I41" s="69">
        <f>Résultats!F41+Résultats!K41+Résultats!P41+Résultats!U41</f>
        <v>0</v>
      </c>
      <c r="J41" s="69">
        <f>Résultats!H41+Résultats!M41+Résultats!R41+Résultats!V41</f>
        <v>0</v>
      </c>
    </row>
    <row r="42" spans="1:10" s="66" customFormat="1" ht="21">
      <c r="A42" s="73">
        <v>39</v>
      </c>
      <c r="B42" s="73" t="s">
        <v>25</v>
      </c>
      <c r="D42" s="69">
        <v>39</v>
      </c>
      <c r="E42" s="75" t="str">
        <f>'Base Donnée'!B42</f>
        <v>Equipe 39</v>
      </c>
      <c r="F42" s="76"/>
      <c r="G42" s="69">
        <f>Résultats!D42+Résultats!I42+Résultats!N42+Résultats!S42</f>
        <v>0</v>
      </c>
      <c r="H42" s="69">
        <f>Résultats!E42+Résultats!J42+Résultats!O42+Résultats!T42</f>
        <v>0</v>
      </c>
      <c r="I42" s="69">
        <f>Résultats!F42+Résultats!K42+Résultats!P42+Résultats!U42</f>
        <v>0</v>
      </c>
      <c r="J42" s="69">
        <f>Résultats!H42+Résultats!M42+Résultats!R42+Résultats!V42</f>
        <v>0</v>
      </c>
    </row>
    <row r="43" spans="1:10" s="66" customFormat="1" ht="21">
      <c r="A43" s="73">
        <v>40</v>
      </c>
      <c r="B43" s="73" t="s">
        <v>25</v>
      </c>
      <c r="D43" s="69">
        <v>40</v>
      </c>
      <c r="E43" s="75" t="str">
        <f>'Base Donnée'!B43</f>
        <v>Equipe 40</v>
      </c>
      <c r="F43" s="76"/>
      <c r="G43" s="69">
        <f>Résultats!D43+Résultats!I43+Résultats!N43+Résultats!S43</f>
        <v>0</v>
      </c>
      <c r="H43" s="69">
        <f>Résultats!E43+Résultats!J43+Résultats!O43+Résultats!T43</f>
        <v>0</v>
      </c>
      <c r="I43" s="69">
        <f>Résultats!F43+Résultats!K43+Résultats!P43+Résultats!U43</f>
        <v>0</v>
      </c>
      <c r="J43" s="69">
        <f>Résultats!H43+Résultats!M43+Résultats!R43+Résultats!V43</f>
        <v>0</v>
      </c>
    </row>
    <row r="44" spans="1:10" s="66" customFormat="1" ht="21">
      <c r="A44" s="73">
        <v>41</v>
      </c>
      <c r="B44" s="73" t="s">
        <v>25</v>
      </c>
      <c r="D44" s="69">
        <v>41</v>
      </c>
      <c r="E44" s="75" t="str">
        <f>'Base Donnée'!B44</f>
        <v>Equipe 41</v>
      </c>
      <c r="F44" s="76"/>
      <c r="G44" s="69">
        <f>Résultats!D44+Résultats!I44+Résultats!N44+Résultats!S44</f>
        <v>0</v>
      </c>
      <c r="H44" s="69">
        <f>Résultats!E44+Résultats!J44+Résultats!O44+Résultats!T44</f>
        <v>0</v>
      </c>
      <c r="I44" s="69">
        <f>Résultats!F44+Résultats!K44+Résultats!P44+Résultats!U44</f>
        <v>0</v>
      </c>
      <c r="J44" s="69">
        <f>Résultats!H44+Résultats!M44+Résultats!R44+Résultats!V44</f>
        <v>0</v>
      </c>
    </row>
    <row r="45" spans="1:10" s="66" customFormat="1" ht="21">
      <c r="A45" s="73">
        <v>42</v>
      </c>
      <c r="B45" s="73" t="s">
        <v>25</v>
      </c>
      <c r="D45" s="69">
        <v>42</v>
      </c>
      <c r="E45" s="75" t="str">
        <f>'Base Donnée'!B45</f>
        <v>Equipe 42</v>
      </c>
      <c r="F45" s="76"/>
      <c r="G45" s="69">
        <f>Résultats!D45+Résultats!I45+Résultats!N45+Résultats!S45</f>
        <v>0</v>
      </c>
      <c r="H45" s="69">
        <f>Résultats!E45+Résultats!J45+Résultats!O45+Résultats!T45</f>
        <v>0</v>
      </c>
      <c r="I45" s="69">
        <f>Résultats!F45+Résultats!K45+Résultats!P45+Résultats!U45</f>
        <v>0</v>
      </c>
      <c r="J45" s="69">
        <f>Résultats!H45+Résultats!M45+Résultats!R45+Résultats!V45</f>
        <v>0</v>
      </c>
    </row>
    <row r="46" spans="1:10" s="66" customFormat="1" ht="21">
      <c r="A46" s="73">
        <v>43</v>
      </c>
      <c r="B46" s="73" t="s">
        <v>25</v>
      </c>
      <c r="D46" s="69">
        <v>43</v>
      </c>
      <c r="E46" s="75" t="str">
        <f>'Base Donnée'!B46</f>
        <v>Equipe 43</v>
      </c>
      <c r="F46" s="76"/>
      <c r="G46" s="69">
        <f>Résultats!D46+Résultats!I46+Résultats!N46+Résultats!S46</f>
        <v>0</v>
      </c>
      <c r="H46" s="69">
        <f>Résultats!E46+Résultats!J46+Résultats!O46+Résultats!T46</f>
        <v>0</v>
      </c>
      <c r="I46" s="69">
        <f>Résultats!F46+Résultats!K46+Résultats!P46+Résultats!U46</f>
        <v>0</v>
      </c>
      <c r="J46" s="69">
        <f>Résultats!H46+Résultats!M46+Résultats!R46+Résultats!V46</f>
        <v>0</v>
      </c>
    </row>
    <row r="47" spans="1:10" s="66" customFormat="1" ht="21">
      <c r="A47" s="73">
        <v>44</v>
      </c>
      <c r="B47" s="73" t="s">
        <v>25</v>
      </c>
      <c r="D47" s="69">
        <v>44</v>
      </c>
      <c r="E47" s="75" t="str">
        <f>'Base Donnée'!B47</f>
        <v>Equipe 44</v>
      </c>
      <c r="F47" s="76"/>
      <c r="G47" s="69">
        <f>Résultats!D47+Résultats!I47+Résultats!N47+Résultats!S47</f>
        <v>0</v>
      </c>
      <c r="H47" s="69">
        <f>Résultats!E47+Résultats!J47+Résultats!O47+Résultats!T47</f>
        <v>0</v>
      </c>
      <c r="I47" s="69">
        <f>Résultats!F47+Résultats!K47+Résultats!P47+Résultats!U47</f>
        <v>0</v>
      </c>
      <c r="J47" s="69">
        <f>Résultats!H47+Résultats!M47+Résultats!R47+Résultats!V47</f>
        <v>0</v>
      </c>
    </row>
    <row r="48" spans="1:10" s="66" customFormat="1" ht="21">
      <c r="A48" s="73">
        <v>45</v>
      </c>
      <c r="B48" s="73" t="s">
        <v>25</v>
      </c>
      <c r="D48" s="69">
        <v>45</v>
      </c>
      <c r="E48" s="75" t="str">
        <f>'Base Donnée'!B48</f>
        <v>Equipe 45</v>
      </c>
      <c r="F48" s="76"/>
      <c r="G48" s="69">
        <f>Résultats!D48+Résultats!I48+Résultats!N48+Résultats!S48</f>
        <v>0</v>
      </c>
      <c r="H48" s="69">
        <f>Résultats!E48+Résultats!J48+Résultats!O48+Résultats!T48</f>
        <v>0</v>
      </c>
      <c r="I48" s="69">
        <f>Résultats!F48+Résultats!K48+Résultats!P48+Résultats!U48</f>
        <v>0</v>
      </c>
      <c r="J48" s="69">
        <f>Résultats!H48+Résultats!M48+Résultats!R48+Résultats!V48</f>
        <v>0</v>
      </c>
    </row>
    <row r="49" spans="1:10" s="66" customFormat="1" ht="21">
      <c r="A49" s="73">
        <v>46</v>
      </c>
      <c r="B49" s="73" t="s">
        <v>25</v>
      </c>
      <c r="D49" s="69">
        <v>46</v>
      </c>
      <c r="E49" s="75" t="str">
        <f>'Base Donnée'!B49</f>
        <v>Equipe 46</v>
      </c>
      <c r="F49" s="76"/>
      <c r="G49" s="69">
        <f>Résultats!D49+Résultats!I49+Résultats!N49+Résultats!S49</f>
        <v>0</v>
      </c>
      <c r="H49" s="69">
        <f>Résultats!E49+Résultats!J49+Résultats!O49+Résultats!T49</f>
        <v>0</v>
      </c>
      <c r="I49" s="69">
        <f>Résultats!F49+Résultats!K49+Résultats!P49+Résultats!U49</f>
        <v>0</v>
      </c>
      <c r="J49" s="69">
        <f>Résultats!H49+Résultats!M49+Résultats!R49+Résultats!V49</f>
        <v>0</v>
      </c>
    </row>
    <row r="50" spans="1:10" s="66" customFormat="1" ht="21">
      <c r="A50" s="73">
        <v>47</v>
      </c>
      <c r="B50" s="73" t="s">
        <v>25</v>
      </c>
      <c r="D50" s="69">
        <v>47</v>
      </c>
      <c r="E50" s="75" t="str">
        <f>'Base Donnée'!B50</f>
        <v>Equipe 47</v>
      </c>
      <c r="F50" s="76"/>
      <c r="G50" s="69">
        <f>Résultats!D50+Résultats!I50+Résultats!N50+Résultats!S50</f>
        <v>0</v>
      </c>
      <c r="H50" s="69">
        <f>Résultats!E50+Résultats!J50+Résultats!O50+Résultats!T50</f>
        <v>0</v>
      </c>
      <c r="I50" s="69">
        <f>Résultats!F50+Résultats!K50+Résultats!P50+Résultats!U50</f>
        <v>0</v>
      </c>
      <c r="J50" s="69">
        <f>Résultats!H50+Résultats!M50+Résultats!R50+Résultats!V50</f>
        <v>0</v>
      </c>
    </row>
    <row r="51" spans="1:10" s="66" customFormat="1" ht="21">
      <c r="A51" s="73">
        <v>48</v>
      </c>
      <c r="B51" s="73" t="s">
        <v>25</v>
      </c>
      <c r="D51" s="69">
        <v>48</v>
      </c>
      <c r="E51" s="75" t="str">
        <f>'Base Donnée'!B51</f>
        <v>Equipe 48</v>
      </c>
      <c r="F51" s="76"/>
      <c r="G51" s="69">
        <f>Résultats!D51+Résultats!I51+Résultats!N51+Résultats!S51</f>
        <v>0</v>
      </c>
      <c r="H51" s="69">
        <f>Résultats!E51+Résultats!J51+Résultats!O51+Résultats!T51</f>
        <v>0</v>
      </c>
      <c r="I51" s="69">
        <f>Résultats!F51+Résultats!K51+Résultats!P51+Résultats!U51</f>
        <v>0</v>
      </c>
      <c r="J51" s="69">
        <f>Résultats!H51+Résultats!M51+Résultats!R51+Résultats!V51</f>
        <v>0</v>
      </c>
    </row>
    <row r="52" spans="1:10" s="66" customFormat="1" ht="21">
      <c r="A52" s="73">
        <v>49</v>
      </c>
      <c r="B52" s="73" t="s">
        <v>25</v>
      </c>
      <c r="D52" s="69">
        <v>49</v>
      </c>
      <c r="E52" s="75" t="str">
        <f>'Base Donnée'!B52</f>
        <v>Equipe 49</v>
      </c>
      <c r="F52" s="76"/>
      <c r="G52" s="69">
        <f>Résultats!D52+Résultats!I52+Résultats!N52+Résultats!S52</f>
        <v>0</v>
      </c>
      <c r="H52" s="69">
        <f>Résultats!E52+Résultats!J52+Résultats!O52+Résultats!T52</f>
        <v>0</v>
      </c>
      <c r="I52" s="69">
        <f>Résultats!F52+Résultats!K52+Résultats!P52+Résultats!U52</f>
        <v>0</v>
      </c>
      <c r="J52" s="69">
        <f>Résultats!H52+Résultats!M52+Résultats!R52+Résultats!V52</f>
        <v>0</v>
      </c>
    </row>
    <row r="53" spans="1:10" s="66" customFormat="1" ht="21">
      <c r="A53" s="73">
        <v>50</v>
      </c>
      <c r="B53" s="73" t="s">
        <v>25</v>
      </c>
      <c r="D53" s="69">
        <v>50</v>
      </c>
      <c r="E53" s="75" t="str">
        <f>'Base Donnée'!B53</f>
        <v>Equipe 50</v>
      </c>
      <c r="F53" s="76"/>
      <c r="G53" s="69">
        <f>Résultats!D53+Résultats!I53+Résultats!N53+Résultats!S53</f>
        <v>0</v>
      </c>
      <c r="H53" s="69">
        <f>Résultats!E53+Résultats!J53+Résultats!O53+Résultats!T53</f>
        <v>0</v>
      </c>
      <c r="I53" s="69">
        <f>Résultats!F53+Résultats!K53+Résultats!P53+Résultats!U53</f>
        <v>0</v>
      </c>
      <c r="J53" s="69">
        <f>Résultats!H53+Résultats!M53+Résultats!R53+Résultats!V53</f>
        <v>0</v>
      </c>
    </row>
    <row r="54" spans="1:10" s="66" customFormat="1" ht="21">
      <c r="A54" s="73">
        <v>51</v>
      </c>
      <c r="B54" s="73" t="s">
        <v>25</v>
      </c>
      <c r="D54" s="69">
        <v>51</v>
      </c>
      <c r="E54" s="75" t="str">
        <f>'Base Donnée'!B54</f>
        <v>Equipe 51</v>
      </c>
      <c r="F54" s="76"/>
      <c r="G54" s="69">
        <f>Résultats!D54+Résultats!I54+Résultats!N54+Résultats!S54</f>
        <v>0</v>
      </c>
      <c r="H54" s="69">
        <f>Résultats!E54+Résultats!J54+Résultats!O54+Résultats!T54</f>
        <v>0</v>
      </c>
      <c r="I54" s="69">
        <f>Résultats!F54+Résultats!K54+Résultats!P54+Résultats!U54</f>
        <v>0</v>
      </c>
      <c r="J54" s="69">
        <f>Résultats!H54+Résultats!M54+Résultats!R54+Résultats!V54</f>
        <v>0</v>
      </c>
    </row>
    <row r="55" spans="1:10" s="66" customFormat="1" ht="21">
      <c r="A55" s="73">
        <v>52</v>
      </c>
      <c r="B55" s="73" t="s">
        <v>25</v>
      </c>
      <c r="D55" s="69">
        <v>52</v>
      </c>
      <c r="E55" s="75" t="str">
        <f>'Base Donnée'!B55</f>
        <v>Equipe 52</v>
      </c>
      <c r="F55" s="76"/>
      <c r="G55" s="69">
        <f>Résultats!D55+Résultats!I55+Résultats!N55+Résultats!S55</f>
        <v>0</v>
      </c>
      <c r="H55" s="69">
        <f>Résultats!E55+Résultats!J55+Résultats!O55+Résultats!T55</f>
        <v>0</v>
      </c>
      <c r="I55" s="69">
        <f>Résultats!F55+Résultats!K55+Résultats!P55+Résultats!U55</f>
        <v>0</v>
      </c>
      <c r="J55" s="69">
        <f>Résultats!H55+Résultats!M55+Résultats!R55+Résultats!V55</f>
        <v>0</v>
      </c>
    </row>
    <row r="56" spans="1:10" s="66" customFormat="1" ht="21">
      <c r="A56" s="73">
        <v>53</v>
      </c>
      <c r="B56" s="73" t="s">
        <v>25</v>
      </c>
      <c r="D56" s="69">
        <v>53</v>
      </c>
      <c r="E56" s="75" t="str">
        <f>'Base Donnée'!B56</f>
        <v>Equipe 53</v>
      </c>
      <c r="F56" s="76"/>
      <c r="G56" s="69">
        <f>Résultats!D56+Résultats!I56+Résultats!N56+Résultats!S56</f>
        <v>0</v>
      </c>
      <c r="H56" s="69">
        <f>Résultats!E56+Résultats!J56+Résultats!O56+Résultats!T56</f>
        <v>0</v>
      </c>
      <c r="I56" s="69">
        <f>Résultats!F56+Résultats!K56+Résultats!P56+Résultats!U56</f>
        <v>0</v>
      </c>
      <c r="J56" s="69">
        <f>Résultats!H56+Résultats!M56+Résultats!R56+Résultats!V56</f>
        <v>0</v>
      </c>
    </row>
    <row r="57" spans="1:10" s="66" customFormat="1" ht="21">
      <c r="A57" s="73">
        <v>54</v>
      </c>
      <c r="B57" s="73" t="s">
        <v>25</v>
      </c>
      <c r="D57" s="69">
        <v>54</v>
      </c>
      <c r="E57" s="75" t="str">
        <f>'Base Donnée'!B57</f>
        <v>Equipe 54</v>
      </c>
      <c r="F57" s="76"/>
      <c r="G57" s="69">
        <f>Résultats!D57+Résultats!I57+Résultats!N57+Résultats!S57</f>
        <v>0</v>
      </c>
      <c r="H57" s="69">
        <f>Résultats!E57+Résultats!J57+Résultats!O57+Résultats!T57</f>
        <v>0</v>
      </c>
      <c r="I57" s="69">
        <f>Résultats!F57+Résultats!K57+Résultats!P57+Résultats!U57</f>
        <v>0</v>
      </c>
      <c r="J57" s="69">
        <f>Résultats!H57+Résultats!M57+Résultats!R57+Résultats!V57</f>
        <v>0</v>
      </c>
    </row>
    <row r="58" spans="1:10" s="66" customFormat="1" ht="21">
      <c r="A58" s="73">
        <v>55</v>
      </c>
      <c r="B58" s="73" t="s">
        <v>25</v>
      </c>
      <c r="D58" s="69">
        <v>55</v>
      </c>
      <c r="E58" s="75" t="str">
        <f>'Base Donnée'!B58</f>
        <v>Equipe 55</v>
      </c>
      <c r="F58" s="76"/>
      <c r="G58" s="69">
        <f>Résultats!D58+Résultats!I58+Résultats!N58+Résultats!S58</f>
        <v>0</v>
      </c>
      <c r="H58" s="69">
        <f>Résultats!E58+Résultats!J58+Résultats!O58+Résultats!T58</f>
        <v>0</v>
      </c>
      <c r="I58" s="69">
        <f>Résultats!F58+Résultats!K58+Résultats!P58+Résultats!U58</f>
        <v>0</v>
      </c>
      <c r="J58" s="69">
        <f>Résultats!H58+Résultats!M58+Résultats!R58+Résultats!V58</f>
        <v>0</v>
      </c>
    </row>
    <row r="59" spans="1:10" s="66" customFormat="1" ht="21">
      <c r="A59" s="73">
        <v>56</v>
      </c>
      <c r="B59" s="73" t="s">
        <v>25</v>
      </c>
      <c r="D59" s="69">
        <v>56</v>
      </c>
      <c r="E59" s="75" t="str">
        <f>'Base Donnée'!B59</f>
        <v>Equipe 56</v>
      </c>
      <c r="F59" s="76"/>
      <c r="G59" s="69">
        <f>Résultats!D59+Résultats!I59+Résultats!N59+Résultats!S59</f>
        <v>0</v>
      </c>
      <c r="H59" s="69">
        <f>Résultats!E59+Résultats!J59+Résultats!O59+Résultats!T59</f>
        <v>0</v>
      </c>
      <c r="I59" s="69">
        <f>Résultats!F59+Résultats!K59+Résultats!P59+Résultats!U59</f>
        <v>0</v>
      </c>
      <c r="J59" s="69">
        <f>Résultats!H59+Résultats!M59+Résultats!R59+Résultats!V59</f>
        <v>0</v>
      </c>
    </row>
    <row r="60" spans="1:10" s="66" customFormat="1" ht="21">
      <c r="A60" s="73">
        <v>57</v>
      </c>
      <c r="B60" s="73" t="s">
        <v>25</v>
      </c>
      <c r="D60" s="69">
        <v>57</v>
      </c>
      <c r="E60" s="75" t="str">
        <f>'Base Donnée'!B60</f>
        <v>Equipe 57</v>
      </c>
      <c r="F60" s="76"/>
      <c r="G60" s="69">
        <f>Résultats!D60+Résultats!I60+Résultats!N60+Résultats!S60</f>
        <v>0</v>
      </c>
      <c r="H60" s="69">
        <f>Résultats!E60+Résultats!J60+Résultats!O60+Résultats!T60</f>
        <v>0</v>
      </c>
      <c r="I60" s="69">
        <f>Résultats!F60+Résultats!K60+Résultats!P60+Résultats!U60</f>
        <v>0</v>
      </c>
      <c r="J60" s="69">
        <f>Résultats!H60+Résultats!M60+Résultats!R60+Résultats!V60</f>
        <v>0</v>
      </c>
    </row>
    <row r="61" spans="1:10" s="66" customFormat="1" ht="21">
      <c r="A61" s="73">
        <v>58</v>
      </c>
      <c r="B61" s="73" t="s">
        <v>25</v>
      </c>
      <c r="D61" s="69">
        <v>58</v>
      </c>
      <c r="E61" s="75" t="str">
        <f>'Base Donnée'!B61</f>
        <v>Equipe 58</v>
      </c>
      <c r="F61" s="76"/>
      <c r="G61" s="69">
        <f>Résultats!D61+Résultats!I61+Résultats!N61+Résultats!S61</f>
        <v>0</v>
      </c>
      <c r="H61" s="69">
        <f>Résultats!E61+Résultats!J61+Résultats!O61+Résultats!T61</f>
        <v>0</v>
      </c>
      <c r="I61" s="69">
        <f>Résultats!F61+Résultats!K61+Résultats!P61+Résultats!U61</f>
        <v>0</v>
      </c>
      <c r="J61" s="69">
        <f>Résultats!H61+Résultats!M61+Résultats!R61+Résultats!V61</f>
        <v>0</v>
      </c>
    </row>
    <row r="62" spans="1:10" s="66" customFormat="1" ht="21">
      <c r="A62" s="73">
        <v>59</v>
      </c>
      <c r="B62" s="73" t="s">
        <v>25</v>
      </c>
      <c r="D62" s="69">
        <v>59</v>
      </c>
      <c r="E62" s="75" t="str">
        <f>'Base Donnée'!B62</f>
        <v>Equipe 59</v>
      </c>
      <c r="F62" s="76"/>
      <c r="G62" s="69">
        <f>Résultats!D62+Résultats!I62+Résultats!N62+Résultats!S62</f>
        <v>0</v>
      </c>
      <c r="H62" s="69">
        <f>Résultats!E62+Résultats!J62+Résultats!O62+Résultats!T62</f>
        <v>0</v>
      </c>
      <c r="I62" s="69">
        <f>Résultats!F62+Résultats!K62+Résultats!P62+Résultats!U62</f>
        <v>0</v>
      </c>
      <c r="J62" s="69">
        <f>Résultats!H62+Résultats!M62+Résultats!R62+Résultats!V62</f>
        <v>0</v>
      </c>
    </row>
    <row r="63" spans="1:10" s="66" customFormat="1" ht="21">
      <c r="A63" s="73">
        <v>60</v>
      </c>
      <c r="B63" s="73" t="s">
        <v>25</v>
      </c>
      <c r="D63" s="69">
        <v>60</v>
      </c>
      <c r="E63" s="75" t="str">
        <f>'Base Donnée'!B63</f>
        <v>Equipe 60</v>
      </c>
      <c r="F63" s="76"/>
      <c r="G63" s="69">
        <f>Résultats!D63+Résultats!I63+Résultats!N63+Résultats!S63</f>
        <v>0</v>
      </c>
      <c r="H63" s="69">
        <f>Résultats!E63+Résultats!J63+Résultats!O63+Résultats!T63</f>
        <v>0</v>
      </c>
      <c r="I63" s="69">
        <f>Résultats!F63+Résultats!K63+Résultats!P63+Résultats!U63</f>
        <v>0</v>
      </c>
      <c r="J63" s="69">
        <f>Résultats!H63+Résultats!M63+Résultats!R63+Résultats!V63</f>
        <v>0</v>
      </c>
    </row>
    <row r="64" spans="1:10" s="66" customFormat="1" ht="21">
      <c r="A64" s="73">
        <v>61</v>
      </c>
      <c r="B64" s="73" t="s">
        <v>25</v>
      </c>
      <c r="D64" s="69">
        <v>61</v>
      </c>
      <c r="E64" s="75" t="str">
        <f>'Base Donnée'!B64</f>
        <v>Equipe 61</v>
      </c>
      <c r="F64" s="76"/>
      <c r="G64" s="69">
        <f>Résultats!D64+Résultats!I64+Résultats!N64+Résultats!S64</f>
        <v>0</v>
      </c>
      <c r="H64" s="69">
        <f>Résultats!E64+Résultats!J64+Résultats!O64+Résultats!T64</f>
        <v>0</v>
      </c>
      <c r="I64" s="69">
        <f>Résultats!F64+Résultats!K64+Résultats!P64+Résultats!U64</f>
        <v>0</v>
      </c>
      <c r="J64" s="69">
        <f>Résultats!H64+Résultats!M64+Résultats!R64+Résultats!V64</f>
        <v>0</v>
      </c>
    </row>
    <row r="65" spans="1:10" s="66" customFormat="1" ht="21">
      <c r="A65" s="73">
        <v>62</v>
      </c>
      <c r="B65" s="73" t="s">
        <v>25</v>
      </c>
      <c r="D65" s="69">
        <v>62</v>
      </c>
      <c r="E65" s="75" t="str">
        <f>'Base Donnée'!B65</f>
        <v>Equipe 62</v>
      </c>
      <c r="F65" s="76"/>
      <c r="G65" s="69">
        <f>Résultats!D65+Résultats!I65+Résultats!N65+Résultats!S65</f>
        <v>0</v>
      </c>
      <c r="H65" s="69">
        <f>Résultats!E65+Résultats!J65+Résultats!O65+Résultats!T65</f>
        <v>0</v>
      </c>
      <c r="I65" s="69">
        <f>Résultats!F65+Résultats!K65+Résultats!P65+Résultats!U65</f>
        <v>0</v>
      </c>
      <c r="J65" s="69">
        <f>Résultats!H65+Résultats!M65+Résultats!R65+Résultats!V65</f>
        <v>0</v>
      </c>
    </row>
    <row r="66" spans="1:10" s="66" customFormat="1" ht="21">
      <c r="A66" s="73">
        <v>63</v>
      </c>
      <c r="B66" s="73" t="s">
        <v>25</v>
      </c>
      <c r="D66" s="69">
        <v>63</v>
      </c>
      <c r="E66" s="75" t="str">
        <f>'Base Donnée'!B66</f>
        <v>Equipe 63</v>
      </c>
      <c r="F66" s="76"/>
      <c r="G66" s="69">
        <f>Résultats!D66+Résultats!I66+Résultats!N66+Résultats!S66</f>
        <v>0</v>
      </c>
      <c r="H66" s="69">
        <f>Résultats!E66+Résultats!J66+Résultats!O66+Résultats!T66</f>
        <v>0</v>
      </c>
      <c r="I66" s="69">
        <f>Résultats!F66+Résultats!K66+Résultats!P66+Résultats!U66</f>
        <v>0</v>
      </c>
      <c r="J66" s="69">
        <f>Résultats!H66+Résultats!M66+Résultats!R66+Résultats!V66</f>
        <v>0</v>
      </c>
    </row>
    <row r="67" spans="1:10" s="66" customFormat="1" ht="21">
      <c r="A67" s="73">
        <v>64</v>
      </c>
      <c r="B67" s="73" t="s">
        <v>25</v>
      </c>
      <c r="D67" s="69">
        <v>64</v>
      </c>
      <c r="E67" s="75" t="str">
        <f>'Base Donnée'!B67</f>
        <v>Equipe 64</v>
      </c>
      <c r="F67" s="76"/>
      <c r="G67" s="69">
        <f>Résultats!D67+Résultats!I67+Résultats!N67+Résultats!S67</f>
        <v>0</v>
      </c>
      <c r="H67" s="69">
        <f>Résultats!E67+Résultats!J67+Résultats!O67+Résultats!T67</f>
        <v>0</v>
      </c>
      <c r="I67" s="69">
        <f>Résultats!F67+Résultats!K67+Résultats!P67+Résultats!U67</f>
        <v>0</v>
      </c>
      <c r="J67" s="69">
        <f>Résultats!H67+Résultats!M67+Résultats!R67+Résultats!V67</f>
        <v>0</v>
      </c>
    </row>
    <row r="68" spans="1:10" s="66" customFormat="1" ht="21">
      <c r="A68" s="73">
        <v>65</v>
      </c>
      <c r="B68" s="73" t="s">
        <v>25</v>
      </c>
      <c r="D68" s="69">
        <v>65</v>
      </c>
      <c r="E68" s="75" t="str">
        <f>'Base Donnée'!B68</f>
        <v>Equipe 65</v>
      </c>
      <c r="F68" s="76"/>
      <c r="G68" s="69">
        <f>Résultats!D68+Résultats!I68+Résultats!N68+Résultats!S68</f>
        <v>0</v>
      </c>
      <c r="H68" s="69">
        <f>Résultats!E68+Résultats!J68+Résultats!O68+Résultats!T68</f>
        <v>0</v>
      </c>
      <c r="I68" s="69">
        <f>Résultats!F68+Résultats!K68+Résultats!P68+Résultats!U68</f>
        <v>0</v>
      </c>
      <c r="J68" s="69">
        <f>Résultats!H68+Résultats!M68+Résultats!R68+Résultats!V68</f>
        <v>0</v>
      </c>
    </row>
    <row r="69" spans="1:10" s="66" customFormat="1" ht="21">
      <c r="A69" s="73">
        <v>66</v>
      </c>
      <c r="B69" s="73" t="s">
        <v>25</v>
      </c>
      <c r="D69" s="69">
        <v>66</v>
      </c>
      <c r="E69" s="75" t="str">
        <f>'Base Donnée'!B69</f>
        <v>Equipe 66</v>
      </c>
      <c r="F69" s="76"/>
      <c r="G69" s="69">
        <f>Résultats!D69+Résultats!I69+Résultats!N69+Résultats!S69</f>
        <v>0</v>
      </c>
      <c r="H69" s="69">
        <f>Résultats!E69+Résultats!J69+Résultats!O69+Résultats!T69</f>
        <v>0</v>
      </c>
      <c r="I69" s="69">
        <f>Résultats!F69+Résultats!K69+Résultats!P69+Résultats!U69</f>
        <v>0</v>
      </c>
      <c r="J69" s="69">
        <f>Résultats!H69+Résultats!M69+Résultats!R69+Résultats!V69</f>
        <v>0</v>
      </c>
    </row>
    <row r="70" spans="1:10" s="66" customFormat="1" ht="21">
      <c r="A70" s="73">
        <v>67</v>
      </c>
      <c r="B70" s="73" t="s">
        <v>25</v>
      </c>
      <c r="D70" s="69">
        <v>67</v>
      </c>
      <c r="E70" s="75" t="str">
        <f>'Base Donnée'!B70</f>
        <v>Equipe 67</v>
      </c>
      <c r="F70" s="76"/>
      <c r="G70" s="69">
        <f>Résultats!D70+Résultats!I70+Résultats!N70+Résultats!S70</f>
        <v>0</v>
      </c>
      <c r="H70" s="69">
        <f>Résultats!E70+Résultats!J70+Résultats!O70+Résultats!T70</f>
        <v>0</v>
      </c>
      <c r="I70" s="69">
        <f>Résultats!F70+Résultats!K70+Résultats!P70+Résultats!U70</f>
        <v>0</v>
      </c>
      <c r="J70" s="69">
        <f>Résultats!H70+Résultats!M70+Résultats!R70+Résultats!V70</f>
        <v>0</v>
      </c>
    </row>
    <row r="71" spans="1:10" s="66" customFormat="1" ht="21">
      <c r="A71" s="73">
        <v>68</v>
      </c>
      <c r="B71" s="73" t="s">
        <v>25</v>
      </c>
      <c r="D71" s="69">
        <v>68</v>
      </c>
      <c r="E71" s="75" t="str">
        <f>'Base Donnée'!B71</f>
        <v>Equipe 68</v>
      </c>
      <c r="F71" s="76"/>
      <c r="G71" s="69">
        <f>Résultats!D71+Résultats!I71+Résultats!N71+Résultats!S71</f>
        <v>0</v>
      </c>
      <c r="H71" s="69">
        <f>Résultats!E71+Résultats!J71+Résultats!O71+Résultats!T71</f>
        <v>0</v>
      </c>
      <c r="I71" s="69">
        <f>Résultats!F71+Résultats!K71+Résultats!P71+Résultats!U71</f>
        <v>0</v>
      </c>
      <c r="J71" s="69">
        <f>Résultats!H71+Résultats!M71+Résultats!R71+Résultats!V71</f>
        <v>0</v>
      </c>
    </row>
    <row r="72" spans="1:10" s="66" customFormat="1" ht="21">
      <c r="A72" s="73">
        <v>69</v>
      </c>
      <c r="B72" s="73" t="s">
        <v>25</v>
      </c>
      <c r="D72" s="69">
        <v>69</v>
      </c>
      <c r="E72" s="75" t="str">
        <f>'Base Donnée'!B72</f>
        <v>Equipe 69</v>
      </c>
      <c r="F72" s="76"/>
      <c r="G72" s="69">
        <f>Résultats!D72+Résultats!I72+Résultats!N72+Résultats!S72</f>
        <v>0</v>
      </c>
      <c r="H72" s="69">
        <f>Résultats!E72+Résultats!J72+Résultats!O72+Résultats!T72</f>
        <v>0</v>
      </c>
      <c r="I72" s="69">
        <f>Résultats!F72+Résultats!K72+Résultats!P72+Résultats!U72</f>
        <v>0</v>
      </c>
      <c r="J72" s="69">
        <f>Résultats!H72+Résultats!M72+Résultats!R72+Résultats!V72</f>
        <v>0</v>
      </c>
    </row>
    <row r="73" spans="1:10" s="66" customFormat="1" ht="21">
      <c r="A73" s="73">
        <v>70</v>
      </c>
      <c r="B73" s="73" t="s">
        <v>25</v>
      </c>
      <c r="D73" s="69">
        <v>70</v>
      </c>
      <c r="E73" s="75" t="str">
        <f>'Base Donnée'!B73</f>
        <v>Equipe 70</v>
      </c>
      <c r="F73" s="76"/>
      <c r="G73" s="69">
        <f>Résultats!D73+Résultats!I73+Résultats!N73+Résultats!S73</f>
        <v>0</v>
      </c>
      <c r="H73" s="69">
        <f>Résultats!E73+Résultats!J73+Résultats!O73+Résultats!T73</f>
        <v>0</v>
      </c>
      <c r="I73" s="69">
        <f>Résultats!F73+Résultats!K73+Résultats!P73+Résultats!U73</f>
        <v>0</v>
      </c>
      <c r="J73" s="69">
        <f>Résultats!H73+Résultats!M73+Résultats!R73+Résultats!V73</f>
        <v>0</v>
      </c>
    </row>
    <row r="74" spans="1:10" s="66" customFormat="1" ht="21">
      <c r="A74" s="73">
        <v>71</v>
      </c>
      <c r="B74" s="73" t="s">
        <v>25</v>
      </c>
      <c r="D74" s="69">
        <v>71</v>
      </c>
      <c r="E74" s="75" t="str">
        <f>'Base Donnée'!B74</f>
        <v>Equipe 71</v>
      </c>
      <c r="F74" s="76"/>
      <c r="G74" s="69">
        <f>Résultats!D74+Résultats!I74+Résultats!N74+Résultats!S74</f>
        <v>0</v>
      </c>
      <c r="H74" s="69">
        <f>Résultats!E74+Résultats!J74+Résultats!O74+Résultats!T74</f>
        <v>0</v>
      </c>
      <c r="I74" s="69">
        <f>Résultats!F74+Résultats!K74+Résultats!P74+Résultats!U74</f>
        <v>0</v>
      </c>
      <c r="J74" s="69">
        <f>Résultats!H74+Résultats!M74+Résultats!R74+Résultats!V74</f>
        <v>0</v>
      </c>
    </row>
    <row r="75" spans="1:10" s="66" customFormat="1" ht="21">
      <c r="A75" s="73">
        <v>72</v>
      </c>
      <c r="B75" s="73" t="s">
        <v>25</v>
      </c>
      <c r="D75" s="69">
        <v>72</v>
      </c>
      <c r="E75" s="75" t="str">
        <f>'Base Donnée'!B75</f>
        <v>Equipe 72</v>
      </c>
      <c r="F75" s="76"/>
      <c r="G75" s="69">
        <f>Résultats!D75+Résultats!I75+Résultats!N75+Résultats!S75</f>
        <v>0</v>
      </c>
      <c r="H75" s="69">
        <f>Résultats!E75+Résultats!J75+Résultats!O75+Résultats!T75</f>
        <v>0</v>
      </c>
      <c r="I75" s="69">
        <f>Résultats!F75+Résultats!K75+Résultats!P75+Résultats!U75</f>
        <v>0</v>
      </c>
      <c r="J75" s="69">
        <f>Résultats!H75+Résultats!M75+Résultats!R75+Résultats!V75</f>
        <v>0</v>
      </c>
    </row>
    <row r="76" spans="1:10" s="66" customFormat="1" ht="21">
      <c r="A76" s="73">
        <v>73</v>
      </c>
      <c r="B76" s="73" t="s">
        <v>25</v>
      </c>
      <c r="D76" s="69">
        <v>73</v>
      </c>
      <c r="E76" s="75" t="str">
        <f>'Base Donnée'!B76</f>
        <v>Equipe 73</v>
      </c>
      <c r="F76" s="76"/>
      <c r="G76" s="69">
        <f>Résultats!D76+Résultats!I76+Résultats!N76+Résultats!S76</f>
        <v>0</v>
      </c>
      <c r="H76" s="69">
        <f>Résultats!E76+Résultats!J76+Résultats!O76+Résultats!T76</f>
        <v>0</v>
      </c>
      <c r="I76" s="69">
        <f>Résultats!F76+Résultats!K76+Résultats!P76+Résultats!U76</f>
        <v>0</v>
      </c>
      <c r="J76" s="69">
        <f>Résultats!H76+Résultats!M76+Résultats!R76+Résultats!V76</f>
        <v>0</v>
      </c>
    </row>
    <row r="77" spans="1:10" s="66" customFormat="1" ht="21">
      <c r="A77" s="73">
        <v>74</v>
      </c>
      <c r="B77" s="73" t="s">
        <v>25</v>
      </c>
      <c r="D77" s="69">
        <v>74</v>
      </c>
      <c r="E77" s="75" t="str">
        <f>'Base Donnée'!B77</f>
        <v>Equipe 74</v>
      </c>
      <c r="F77" s="76"/>
      <c r="G77" s="69">
        <f>Résultats!D77+Résultats!I77+Résultats!N77+Résultats!S77</f>
        <v>0</v>
      </c>
      <c r="H77" s="69">
        <f>Résultats!E77+Résultats!J77+Résultats!O77+Résultats!T77</f>
        <v>0</v>
      </c>
      <c r="I77" s="69">
        <f>Résultats!F77+Résultats!K77+Résultats!P77+Résultats!U77</f>
        <v>0</v>
      </c>
      <c r="J77" s="69">
        <f>Résultats!H77+Résultats!M77+Résultats!R77+Résultats!V77</f>
        <v>0</v>
      </c>
    </row>
    <row r="78" spans="1:10" s="66" customFormat="1" ht="21">
      <c r="A78" s="73">
        <v>75</v>
      </c>
      <c r="B78" s="73" t="s">
        <v>25</v>
      </c>
      <c r="D78" s="69">
        <v>75</v>
      </c>
      <c r="E78" s="75" t="str">
        <f>'Base Donnée'!B78</f>
        <v>Equipe 75</v>
      </c>
      <c r="F78" s="76"/>
      <c r="G78" s="69">
        <f>Résultats!D78+Résultats!I78+Résultats!N78+Résultats!S78</f>
        <v>0</v>
      </c>
      <c r="H78" s="69">
        <f>Résultats!E78+Résultats!J78+Résultats!O78+Résultats!T78</f>
        <v>0</v>
      </c>
      <c r="I78" s="69">
        <f>Résultats!F78+Résultats!K78+Résultats!P78+Résultats!U78</f>
        <v>0</v>
      </c>
      <c r="J78" s="69">
        <f>Résultats!H78+Résultats!M78+Résultats!R78+Résultats!V78</f>
        <v>0</v>
      </c>
    </row>
    <row r="79" spans="1:10" s="66" customFormat="1" ht="21">
      <c r="A79" s="73">
        <v>76</v>
      </c>
      <c r="B79" s="73" t="s">
        <v>25</v>
      </c>
      <c r="D79" s="69">
        <v>76</v>
      </c>
      <c r="E79" s="75" t="str">
        <f>'Base Donnée'!B79</f>
        <v>Equipe 76</v>
      </c>
      <c r="F79" s="76"/>
      <c r="G79" s="69">
        <f>Résultats!D79+Résultats!I79+Résultats!N79+Résultats!S79</f>
        <v>0</v>
      </c>
      <c r="H79" s="69">
        <f>Résultats!E79+Résultats!J79+Résultats!O79+Résultats!T79</f>
        <v>0</v>
      </c>
      <c r="I79" s="69">
        <f>Résultats!F79+Résultats!K79+Résultats!P79+Résultats!U79</f>
        <v>0</v>
      </c>
      <c r="J79" s="69">
        <f>Résultats!H79+Résultats!M79+Résultats!R79+Résultats!V79</f>
        <v>0</v>
      </c>
    </row>
    <row r="80" spans="1:10" s="66" customFormat="1" ht="21">
      <c r="A80" s="73">
        <v>77</v>
      </c>
      <c r="B80" s="73" t="s">
        <v>25</v>
      </c>
      <c r="D80" s="69">
        <v>77</v>
      </c>
      <c r="E80" s="75" t="str">
        <f>'Base Donnée'!B80</f>
        <v>Equipe 77</v>
      </c>
      <c r="F80" s="76"/>
      <c r="G80" s="69">
        <f>Résultats!D80+Résultats!I80+Résultats!N80+Résultats!S80</f>
        <v>0</v>
      </c>
      <c r="H80" s="69">
        <f>Résultats!E80+Résultats!J80+Résultats!O80+Résultats!T80</f>
        <v>0</v>
      </c>
      <c r="I80" s="69">
        <f>Résultats!F80+Résultats!K80+Résultats!P80+Résultats!U80</f>
        <v>0</v>
      </c>
      <c r="J80" s="69">
        <f>Résultats!H80+Résultats!M80+Résultats!R80+Résultats!V80</f>
        <v>0</v>
      </c>
    </row>
    <row r="81" spans="1:10" s="66" customFormat="1" ht="21">
      <c r="A81" s="73">
        <v>78</v>
      </c>
      <c r="B81" s="73" t="s">
        <v>25</v>
      </c>
      <c r="D81" s="69">
        <v>78</v>
      </c>
      <c r="E81" s="75" t="str">
        <f>'Base Donnée'!B81</f>
        <v>Equipe 78</v>
      </c>
      <c r="F81" s="76"/>
      <c r="G81" s="69">
        <f>Résultats!D81+Résultats!I81+Résultats!N81+Résultats!S81</f>
        <v>0</v>
      </c>
      <c r="H81" s="69">
        <f>Résultats!E81+Résultats!J81+Résultats!O81+Résultats!T81</f>
        <v>0</v>
      </c>
      <c r="I81" s="69">
        <f>Résultats!F81+Résultats!K81+Résultats!P81+Résultats!U81</f>
        <v>0</v>
      </c>
      <c r="J81" s="69">
        <f>Résultats!H81+Résultats!M81+Résultats!R81+Résultats!V81</f>
        <v>0</v>
      </c>
    </row>
    <row r="82" spans="1:10" s="66" customFormat="1" ht="21">
      <c r="A82" s="73">
        <v>79</v>
      </c>
      <c r="B82" s="73" t="s">
        <v>25</v>
      </c>
      <c r="D82" s="69">
        <v>79</v>
      </c>
      <c r="E82" s="75" t="str">
        <f>'Base Donnée'!B82</f>
        <v>Equipe 79</v>
      </c>
      <c r="F82" s="76"/>
      <c r="G82" s="69">
        <f>Résultats!D82+Résultats!I82+Résultats!N82+Résultats!S82</f>
        <v>0</v>
      </c>
      <c r="H82" s="69">
        <f>Résultats!E82+Résultats!J82+Résultats!O82+Résultats!T82</f>
        <v>0</v>
      </c>
      <c r="I82" s="69">
        <f>Résultats!F82+Résultats!K82+Résultats!P82+Résultats!U82</f>
        <v>0</v>
      </c>
      <c r="J82" s="69">
        <f>Résultats!H82+Résultats!M82+Résultats!R82+Résultats!V82</f>
        <v>0</v>
      </c>
    </row>
    <row r="83" spans="1:10" s="66" customFormat="1" ht="21">
      <c r="A83" s="73">
        <v>80</v>
      </c>
      <c r="B83" s="73" t="s">
        <v>25</v>
      </c>
      <c r="D83" s="69">
        <v>80</v>
      </c>
      <c r="E83" s="75" t="str">
        <f>'Base Donnée'!B83</f>
        <v>Equipe 80</v>
      </c>
      <c r="F83" s="76"/>
      <c r="G83" s="69">
        <f>Résultats!D83+Résultats!I83+Résultats!N83+Résultats!S83</f>
        <v>0</v>
      </c>
      <c r="H83" s="69">
        <f>Résultats!E83+Résultats!J83+Résultats!O83+Résultats!T83</f>
        <v>0</v>
      </c>
      <c r="I83" s="69">
        <f>Résultats!F83+Résultats!K83+Résultats!P83+Résultats!U83</f>
        <v>0</v>
      </c>
      <c r="J83" s="69">
        <f>Résultats!H83+Résultats!M83+Résultats!R83+Résultats!V83</f>
        <v>0</v>
      </c>
    </row>
    <row r="84" spans="1:10" s="66" customFormat="1" ht="21">
      <c r="A84" s="73">
        <v>81</v>
      </c>
      <c r="B84" s="73" t="s">
        <v>25</v>
      </c>
      <c r="D84" s="69">
        <v>81</v>
      </c>
      <c r="E84" s="75" t="str">
        <f>'Base Donnée'!B84</f>
        <v>Equipe 81</v>
      </c>
      <c r="F84" s="76"/>
      <c r="G84" s="69">
        <f>Résultats!D84+Résultats!I84+Résultats!N84+Résultats!S84</f>
        <v>0</v>
      </c>
      <c r="H84" s="69">
        <f>Résultats!E84+Résultats!J84+Résultats!O84+Résultats!T84</f>
        <v>0</v>
      </c>
      <c r="I84" s="69">
        <f>Résultats!F84+Résultats!K84+Résultats!P84+Résultats!U84</f>
        <v>0</v>
      </c>
      <c r="J84" s="69">
        <f>Résultats!H84+Résultats!M84+Résultats!R84+Résultats!V84</f>
        <v>0</v>
      </c>
    </row>
    <row r="85" spans="1:10" s="66" customFormat="1" ht="21">
      <c r="A85" s="73">
        <v>82</v>
      </c>
      <c r="B85" s="73" t="s">
        <v>25</v>
      </c>
      <c r="D85" s="69">
        <v>82</v>
      </c>
      <c r="E85" s="75" t="str">
        <f>'Base Donnée'!B85</f>
        <v>Equipe 82</v>
      </c>
      <c r="F85" s="76"/>
      <c r="G85" s="69">
        <f>Résultats!D85+Résultats!I85+Résultats!N85+Résultats!S85</f>
        <v>0</v>
      </c>
      <c r="H85" s="69">
        <f>Résultats!E85+Résultats!J85+Résultats!O85+Résultats!T85</f>
        <v>0</v>
      </c>
      <c r="I85" s="69">
        <f>Résultats!F85+Résultats!K85+Résultats!P85+Résultats!U85</f>
        <v>0</v>
      </c>
      <c r="J85" s="69">
        <f>Résultats!H85+Résultats!M85+Résultats!R85+Résultats!V85</f>
        <v>0</v>
      </c>
    </row>
    <row r="86" spans="1:10" s="66" customFormat="1" ht="21">
      <c r="A86" s="73">
        <v>83</v>
      </c>
      <c r="B86" s="73" t="s">
        <v>25</v>
      </c>
      <c r="D86" s="69">
        <v>83</v>
      </c>
      <c r="E86" s="75" t="str">
        <f>'Base Donnée'!B86</f>
        <v>Equipe 83</v>
      </c>
      <c r="F86" s="76"/>
      <c r="G86" s="69">
        <f>Résultats!D86+Résultats!I86+Résultats!N86+Résultats!S86</f>
        <v>0</v>
      </c>
      <c r="H86" s="69">
        <f>Résultats!E86+Résultats!J86+Résultats!O86+Résultats!T86</f>
        <v>0</v>
      </c>
      <c r="I86" s="69">
        <f>Résultats!F86+Résultats!K86+Résultats!P86+Résultats!U86</f>
        <v>0</v>
      </c>
      <c r="J86" s="69">
        <f>Résultats!H86+Résultats!M86+Résultats!R86+Résultats!V86</f>
        <v>0</v>
      </c>
    </row>
    <row r="87" spans="1:10" s="66" customFormat="1" ht="21">
      <c r="A87" s="73">
        <v>84</v>
      </c>
      <c r="B87" s="73" t="s">
        <v>25</v>
      </c>
      <c r="D87" s="69">
        <v>84</v>
      </c>
      <c r="E87" s="75" t="str">
        <f>'Base Donnée'!B87</f>
        <v>Equipe 84</v>
      </c>
      <c r="F87" s="76"/>
      <c r="G87" s="69">
        <f>Résultats!D87+Résultats!I87+Résultats!N87+Résultats!S87</f>
        <v>0</v>
      </c>
      <c r="H87" s="69">
        <f>Résultats!E87+Résultats!J87+Résultats!O87+Résultats!T87</f>
        <v>0</v>
      </c>
      <c r="I87" s="69">
        <f>Résultats!F87+Résultats!K87+Résultats!P87+Résultats!U87</f>
        <v>0</v>
      </c>
      <c r="J87" s="69">
        <f>Résultats!H87+Résultats!M87+Résultats!R87+Résultats!V87</f>
        <v>0</v>
      </c>
    </row>
    <row r="88" spans="1:10" s="66" customFormat="1" ht="21">
      <c r="A88" s="73">
        <v>85</v>
      </c>
      <c r="B88" s="73" t="s">
        <v>25</v>
      </c>
      <c r="D88" s="69">
        <v>85</v>
      </c>
      <c r="E88" s="75" t="str">
        <f>'Base Donnée'!B88</f>
        <v>Equipe 85</v>
      </c>
      <c r="F88" s="76"/>
      <c r="G88" s="69">
        <f>Résultats!D88+Résultats!I88+Résultats!N88+Résultats!S88</f>
        <v>0</v>
      </c>
      <c r="H88" s="69">
        <f>Résultats!E88+Résultats!J88+Résultats!O88+Résultats!T88</f>
        <v>0</v>
      </c>
      <c r="I88" s="69">
        <f>Résultats!F88+Résultats!K88+Résultats!P88+Résultats!U88</f>
        <v>0</v>
      </c>
      <c r="J88" s="69">
        <f>Résultats!H88+Résultats!M88+Résultats!R88+Résultats!V88</f>
        <v>0</v>
      </c>
    </row>
    <row r="89" spans="1:10" s="66" customFormat="1" ht="21">
      <c r="A89" s="73">
        <v>86</v>
      </c>
      <c r="B89" s="73" t="s">
        <v>25</v>
      </c>
      <c r="D89" s="69">
        <v>86</v>
      </c>
      <c r="E89" s="75" t="str">
        <f>'Base Donnée'!B89</f>
        <v>Equipe 86</v>
      </c>
      <c r="F89" s="76"/>
      <c r="G89" s="69">
        <f>Résultats!D89+Résultats!I89+Résultats!N89+Résultats!S89</f>
        <v>0</v>
      </c>
      <c r="H89" s="69">
        <f>Résultats!E89+Résultats!J89+Résultats!O89+Résultats!T89</f>
        <v>0</v>
      </c>
      <c r="I89" s="69">
        <f>Résultats!F89+Résultats!K89+Résultats!P89+Résultats!U89</f>
        <v>0</v>
      </c>
      <c r="J89" s="69">
        <f>Résultats!H89+Résultats!M89+Résultats!R89+Résultats!V89</f>
        <v>0</v>
      </c>
    </row>
    <row r="90" spans="1:10" s="66" customFormat="1" ht="21">
      <c r="A90" s="73">
        <v>87</v>
      </c>
      <c r="B90" s="73" t="s">
        <v>25</v>
      </c>
      <c r="D90" s="69">
        <v>87</v>
      </c>
      <c r="E90" s="75" t="str">
        <f>'Base Donnée'!B90</f>
        <v>Equipe 87</v>
      </c>
      <c r="F90" s="76"/>
      <c r="G90" s="69">
        <f>Résultats!D90+Résultats!I90+Résultats!N90+Résultats!S90</f>
        <v>0</v>
      </c>
      <c r="H90" s="69">
        <f>Résultats!E90+Résultats!J90+Résultats!O90+Résultats!T90</f>
        <v>0</v>
      </c>
      <c r="I90" s="69">
        <f>Résultats!F90+Résultats!K90+Résultats!P90+Résultats!U90</f>
        <v>0</v>
      </c>
      <c r="J90" s="69">
        <f>Résultats!H90+Résultats!M90+Résultats!R90+Résultats!V90</f>
        <v>0</v>
      </c>
    </row>
    <row r="91" spans="1:10" s="66" customFormat="1" ht="21">
      <c r="A91" s="73">
        <v>88</v>
      </c>
      <c r="B91" s="73" t="s">
        <v>25</v>
      </c>
      <c r="D91" s="69">
        <v>88</v>
      </c>
      <c r="E91" s="75" t="str">
        <f>'Base Donnée'!B91</f>
        <v>Equipe 88</v>
      </c>
      <c r="F91" s="76"/>
      <c r="G91" s="69">
        <f>Résultats!D91+Résultats!I91+Résultats!N91+Résultats!S91</f>
        <v>0</v>
      </c>
      <c r="H91" s="69">
        <f>Résultats!E91+Résultats!J91+Résultats!O91+Résultats!T91</f>
        <v>0</v>
      </c>
      <c r="I91" s="69">
        <f>Résultats!F91+Résultats!K91+Résultats!P91+Résultats!U91</f>
        <v>0</v>
      </c>
      <c r="J91" s="69">
        <f>Résultats!H91+Résultats!M91+Résultats!R91+Résultats!V91</f>
        <v>0</v>
      </c>
    </row>
    <row r="92" spans="1:10" s="66" customFormat="1" ht="21">
      <c r="A92" s="73">
        <v>89</v>
      </c>
      <c r="B92" s="73" t="s">
        <v>25</v>
      </c>
      <c r="D92" s="69">
        <v>89</v>
      </c>
      <c r="E92" s="75" t="str">
        <f>'Base Donnée'!B92</f>
        <v>Equipe 89</v>
      </c>
      <c r="F92" s="76"/>
      <c r="G92" s="69">
        <f>Résultats!D92+Résultats!I92+Résultats!N92+Résultats!S92</f>
        <v>0</v>
      </c>
      <c r="H92" s="69">
        <f>Résultats!E92+Résultats!J92+Résultats!O92+Résultats!T92</f>
        <v>0</v>
      </c>
      <c r="I92" s="69">
        <f>Résultats!F92+Résultats!K92+Résultats!P92+Résultats!U92</f>
        <v>0</v>
      </c>
      <c r="J92" s="69">
        <f>Résultats!H92+Résultats!M92+Résultats!R92+Résultats!V92</f>
        <v>0</v>
      </c>
    </row>
    <row r="93" spans="1:10" s="66" customFormat="1" ht="21">
      <c r="A93" s="73">
        <v>90</v>
      </c>
      <c r="B93" s="73" t="s">
        <v>25</v>
      </c>
      <c r="D93" s="69">
        <v>90</v>
      </c>
      <c r="E93" s="75" t="str">
        <f>'Base Donnée'!B93</f>
        <v>Equipe 90</v>
      </c>
      <c r="F93" s="76"/>
      <c r="G93" s="69">
        <f>Résultats!D93+Résultats!I93+Résultats!N93+Résultats!S93</f>
        <v>0</v>
      </c>
      <c r="H93" s="69">
        <f>Résultats!E93+Résultats!J93+Résultats!O93+Résultats!T93</f>
        <v>0</v>
      </c>
      <c r="I93" s="69">
        <f>Résultats!F93+Résultats!K93+Résultats!P93+Résultats!U93</f>
        <v>0</v>
      </c>
      <c r="J93" s="69">
        <f>Résultats!H93+Résultats!M93+Résultats!R93+Résultats!V93</f>
        <v>0</v>
      </c>
    </row>
    <row r="94" spans="1:10" s="66" customFormat="1" ht="21">
      <c r="A94" s="73">
        <v>91</v>
      </c>
      <c r="B94" s="73" t="s">
        <v>25</v>
      </c>
      <c r="D94" s="69">
        <v>91</v>
      </c>
      <c r="E94" s="75" t="str">
        <f>'Base Donnée'!B94</f>
        <v>Equipe 91</v>
      </c>
      <c r="F94" s="76"/>
      <c r="G94" s="69">
        <f>Résultats!D94+Résultats!I94+Résultats!N94+Résultats!S94</f>
        <v>0</v>
      </c>
      <c r="H94" s="69">
        <f>Résultats!E94+Résultats!J94+Résultats!O94+Résultats!T94</f>
        <v>0</v>
      </c>
      <c r="I94" s="69">
        <f>Résultats!F94+Résultats!K94+Résultats!P94+Résultats!U94</f>
        <v>0</v>
      </c>
      <c r="J94" s="69">
        <f>Résultats!H94+Résultats!M94+Résultats!R94+Résultats!V94</f>
        <v>0</v>
      </c>
    </row>
    <row r="95" spans="1:10" s="66" customFormat="1" ht="21">
      <c r="A95" s="73">
        <v>92</v>
      </c>
      <c r="B95" s="73" t="s">
        <v>25</v>
      </c>
      <c r="D95" s="69">
        <v>92</v>
      </c>
      <c r="E95" s="75" t="str">
        <f>'Base Donnée'!B95</f>
        <v>Equipe 92</v>
      </c>
      <c r="F95" s="76"/>
      <c r="G95" s="69">
        <f>Résultats!D95+Résultats!I95+Résultats!N95+Résultats!S95</f>
        <v>0</v>
      </c>
      <c r="H95" s="69">
        <f>Résultats!E95+Résultats!J95+Résultats!O95+Résultats!T95</f>
        <v>0</v>
      </c>
      <c r="I95" s="69">
        <f>Résultats!F95+Résultats!K95+Résultats!P95+Résultats!U95</f>
        <v>0</v>
      </c>
      <c r="J95" s="69">
        <f>Résultats!H95+Résultats!M95+Résultats!R95+Résultats!V95</f>
        <v>0</v>
      </c>
    </row>
    <row r="96" spans="1:10" s="66" customFormat="1" ht="21">
      <c r="A96" s="73">
        <v>93</v>
      </c>
      <c r="B96" s="73" t="s">
        <v>25</v>
      </c>
      <c r="D96" s="69">
        <v>93</v>
      </c>
      <c r="E96" s="75" t="str">
        <f>'Base Donnée'!B96</f>
        <v>Equipe 93</v>
      </c>
      <c r="F96" s="76"/>
      <c r="G96" s="69">
        <f>Résultats!D96+Résultats!I96+Résultats!N96+Résultats!S96</f>
        <v>0</v>
      </c>
      <c r="H96" s="69">
        <f>Résultats!E96+Résultats!J96+Résultats!O96+Résultats!T96</f>
        <v>0</v>
      </c>
      <c r="I96" s="69">
        <f>Résultats!F96+Résultats!K96+Résultats!P96+Résultats!U96</f>
        <v>0</v>
      </c>
      <c r="J96" s="69">
        <f>Résultats!H96+Résultats!M96+Résultats!R96+Résultats!V96</f>
        <v>0</v>
      </c>
    </row>
    <row r="97" spans="1:10" s="66" customFormat="1" ht="21">
      <c r="A97" s="73">
        <v>94</v>
      </c>
      <c r="B97" s="73" t="s">
        <v>25</v>
      </c>
      <c r="D97" s="69">
        <v>94</v>
      </c>
      <c r="E97" s="75" t="str">
        <f>'Base Donnée'!B97</f>
        <v>Equipe 94</v>
      </c>
      <c r="F97" s="76"/>
      <c r="G97" s="69">
        <f>Résultats!D97+Résultats!I97+Résultats!N97+Résultats!S97</f>
        <v>0</v>
      </c>
      <c r="H97" s="69">
        <f>Résultats!E97+Résultats!J97+Résultats!O97+Résultats!T97</f>
        <v>0</v>
      </c>
      <c r="I97" s="69">
        <f>Résultats!F97+Résultats!K97+Résultats!P97+Résultats!U97</f>
        <v>0</v>
      </c>
      <c r="J97" s="69">
        <f>Résultats!H97+Résultats!M97+Résultats!R97+Résultats!V97</f>
        <v>0</v>
      </c>
    </row>
    <row r="98" spans="1:10" s="66" customFormat="1" ht="21">
      <c r="A98" s="73">
        <v>95</v>
      </c>
      <c r="B98" s="73" t="s">
        <v>25</v>
      </c>
      <c r="D98" s="69">
        <v>95</v>
      </c>
      <c r="E98" s="75" t="str">
        <f>'Base Donnée'!B98</f>
        <v>Equipe 95</v>
      </c>
      <c r="F98" s="76"/>
      <c r="G98" s="69">
        <f>Résultats!D98+Résultats!I98+Résultats!N98+Résultats!S98</f>
        <v>0</v>
      </c>
      <c r="H98" s="69">
        <f>Résultats!E98+Résultats!J98+Résultats!O98+Résultats!T98</f>
        <v>0</v>
      </c>
      <c r="I98" s="69">
        <f>Résultats!F98+Résultats!K98+Résultats!P98+Résultats!U98</f>
        <v>0</v>
      </c>
      <c r="J98" s="69">
        <f>Résultats!H98+Résultats!M98+Résultats!R98+Résultats!V98</f>
        <v>0</v>
      </c>
    </row>
    <row r="99" spans="1:10" s="66" customFormat="1" ht="21">
      <c r="A99" s="73">
        <v>96</v>
      </c>
      <c r="B99" s="73" t="s">
        <v>25</v>
      </c>
      <c r="D99" s="69">
        <v>96</v>
      </c>
      <c r="E99" s="75" t="str">
        <f>'Base Donnée'!B99</f>
        <v>Equipe 96</v>
      </c>
      <c r="F99" s="76"/>
      <c r="G99" s="69">
        <f>Résultats!D99+Résultats!I99+Résultats!N99+Résultats!S99</f>
        <v>0</v>
      </c>
      <c r="H99" s="69">
        <f>Résultats!E99+Résultats!J99+Résultats!O99+Résultats!T99</f>
        <v>0</v>
      </c>
      <c r="I99" s="69">
        <f>Résultats!F99+Résultats!K99+Résultats!P99+Résultats!U99</f>
        <v>0</v>
      </c>
      <c r="J99" s="69">
        <f>Résultats!H99+Résultats!M99+Résultats!R99+Résultats!V99</f>
        <v>0</v>
      </c>
    </row>
    <row r="100" spans="1:10" s="66" customFormat="1" ht="21">
      <c r="A100" s="73">
        <v>97</v>
      </c>
      <c r="B100" s="73" t="s">
        <v>25</v>
      </c>
      <c r="D100" s="69">
        <v>97</v>
      </c>
      <c r="E100" s="75" t="str">
        <f>'Base Donnée'!B100</f>
        <v>Equipe 97</v>
      </c>
      <c r="F100" s="76"/>
      <c r="G100" s="69">
        <f>Résultats!D100+Résultats!I100+Résultats!N100+Résultats!S100</f>
        <v>0</v>
      </c>
      <c r="H100" s="69">
        <f>Résultats!E100+Résultats!J100+Résultats!O100+Résultats!T100</f>
        <v>0</v>
      </c>
      <c r="I100" s="69">
        <f>Résultats!F100+Résultats!K100+Résultats!P100+Résultats!U100</f>
        <v>0</v>
      </c>
      <c r="J100" s="69">
        <f>Résultats!H100+Résultats!M100+Résultats!R100+Résultats!V100</f>
        <v>0</v>
      </c>
    </row>
    <row r="101" spans="1:10" s="66" customFormat="1" ht="21">
      <c r="A101" s="73">
        <v>98</v>
      </c>
      <c r="B101" s="73" t="s">
        <v>25</v>
      </c>
      <c r="D101" s="69">
        <v>98</v>
      </c>
      <c r="E101" s="75" t="str">
        <f>'Base Donnée'!B101</f>
        <v>Equipe 98</v>
      </c>
      <c r="F101" s="76"/>
      <c r="G101" s="69">
        <f>Résultats!D101+Résultats!I101+Résultats!N101+Résultats!S101</f>
        <v>0</v>
      </c>
      <c r="H101" s="69">
        <f>Résultats!E101+Résultats!J101+Résultats!O101+Résultats!T101</f>
        <v>0</v>
      </c>
      <c r="I101" s="69">
        <f>Résultats!F101+Résultats!K101+Résultats!P101+Résultats!U101</f>
        <v>0</v>
      </c>
      <c r="J101" s="69">
        <f>Résultats!H101+Résultats!M101+Résultats!R101+Résultats!V101</f>
        <v>0</v>
      </c>
    </row>
    <row r="102" spans="1:10" s="66" customFormat="1" ht="21">
      <c r="A102" s="73">
        <v>99</v>
      </c>
      <c r="B102" s="73" t="s">
        <v>25</v>
      </c>
      <c r="D102" s="69">
        <v>99</v>
      </c>
      <c r="E102" s="75" t="str">
        <f>'Base Donnée'!B102</f>
        <v>Equipe 99</v>
      </c>
      <c r="F102" s="76"/>
      <c r="G102" s="69">
        <f>Résultats!D102+Résultats!I102+Résultats!N102+Résultats!S102</f>
        <v>0</v>
      </c>
      <c r="H102" s="69">
        <f>Résultats!E102+Résultats!J102+Résultats!O102+Résultats!T102</f>
        <v>0</v>
      </c>
      <c r="I102" s="69">
        <f>Résultats!F102+Résultats!K102+Résultats!P102+Résultats!U102</f>
        <v>0</v>
      </c>
      <c r="J102" s="69">
        <f>Résultats!H102+Résultats!M102+Résultats!R102+Résultats!V102</f>
        <v>0</v>
      </c>
    </row>
    <row r="103" spans="1:10" s="66" customFormat="1" ht="21">
      <c r="A103" s="73">
        <v>100</v>
      </c>
      <c r="B103" s="73" t="s">
        <v>25</v>
      </c>
      <c r="D103" s="69">
        <v>100</v>
      </c>
      <c r="E103" s="75" t="str">
        <f>'Base Donnée'!B103</f>
        <v>Equipe 100</v>
      </c>
      <c r="F103" s="76"/>
      <c r="G103" s="69">
        <f>Résultats!D103+Résultats!I103+Résultats!N103+Résultats!S103</f>
        <v>0</v>
      </c>
      <c r="H103" s="69">
        <f>Résultats!E103+Résultats!J103+Résultats!O103+Résultats!T103</f>
        <v>0</v>
      </c>
      <c r="I103" s="69">
        <f>Résultats!F103+Résultats!K103+Résultats!P103+Résultats!U103</f>
        <v>0</v>
      </c>
      <c r="J103" s="69">
        <f>Résultats!H103+Résultats!M103+Résultats!R103+Résultats!V103</f>
        <v>0</v>
      </c>
    </row>
  </sheetData>
  <sortState ref="E4:J19">
    <sortCondition descending="1" ref="G4:G19"/>
    <sortCondition descending="1" ref="I4:I19"/>
    <sortCondition descending="1" ref="J4:J19"/>
  </sortState>
  <mergeCells count="1">
    <mergeCell ref="A1:J1"/>
  </mergeCells>
  <printOptions horizontalCentered="1" verticalCentered="1"/>
  <pageMargins left="0.23622047244094491" right="0.23622047244094491" top="0.55118110236220474" bottom="0.5511811023622047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dimension ref="A1:Q39"/>
  <sheetViews>
    <sheetView workbookViewId="0">
      <selection activeCell="V32" sqref="V32"/>
    </sheetView>
  </sheetViews>
  <sheetFormatPr baseColWidth="10" defaultColWidth="8.88671875" defaultRowHeight="14.25" customHeight="1"/>
  <cols>
    <col min="1" max="17" width="8.21875" style="2" customWidth="1"/>
    <col min="18" max="18" width="7.6640625" style="2" customWidth="1"/>
    <col min="19" max="16384" width="8.88671875" style="2"/>
  </cols>
  <sheetData>
    <row r="1" spans="1:17" ht="14.25" customHeight="1">
      <c r="A1" s="125" t="s">
        <v>0</v>
      </c>
      <c r="B1" s="125"/>
      <c r="C1" s="125"/>
      <c r="D1" s="125"/>
      <c r="E1" s="125"/>
      <c r="F1" s="126" t="s">
        <v>17</v>
      </c>
      <c r="G1" s="121" t="s">
        <v>28</v>
      </c>
      <c r="H1" s="122"/>
      <c r="I1" s="26"/>
      <c r="J1" s="125" t="s">
        <v>0</v>
      </c>
      <c r="K1" s="125"/>
      <c r="L1" s="125"/>
      <c r="M1" s="125"/>
      <c r="N1" s="125"/>
      <c r="O1" s="126" t="s">
        <v>17</v>
      </c>
      <c r="P1" s="121" t="s">
        <v>28</v>
      </c>
      <c r="Q1" s="122"/>
    </row>
    <row r="2" spans="1:17" ht="14.25" customHeight="1">
      <c r="A2" s="125"/>
      <c r="B2" s="125"/>
      <c r="C2" s="125"/>
      <c r="D2" s="125"/>
      <c r="E2" s="125"/>
      <c r="F2" s="126"/>
      <c r="G2" s="123"/>
      <c r="H2" s="124"/>
      <c r="I2" s="26"/>
      <c r="J2" s="125"/>
      <c r="K2" s="125"/>
      <c r="L2" s="125"/>
      <c r="M2" s="125"/>
      <c r="N2" s="125"/>
      <c r="O2" s="126"/>
      <c r="P2" s="123"/>
      <c r="Q2" s="124"/>
    </row>
    <row r="3" spans="1:17" ht="14.25" customHeight="1">
      <c r="A3" s="127" t="s">
        <v>1</v>
      </c>
      <c r="B3" s="127" t="s">
        <v>2</v>
      </c>
      <c r="C3" s="114" t="s">
        <v>13</v>
      </c>
      <c r="D3" s="114"/>
      <c r="E3" s="114"/>
      <c r="F3" s="114"/>
      <c r="G3" s="114"/>
      <c r="H3" s="114"/>
      <c r="I3" s="3"/>
      <c r="J3" s="127" t="s">
        <v>1</v>
      </c>
      <c r="K3" s="127" t="s">
        <v>2</v>
      </c>
      <c r="L3" s="114" t="s">
        <v>13</v>
      </c>
      <c r="M3" s="114"/>
      <c r="N3" s="114"/>
      <c r="O3" s="114"/>
      <c r="P3" s="114"/>
      <c r="Q3" s="114"/>
    </row>
    <row r="4" spans="1:17" ht="14.25" customHeight="1">
      <c r="A4" s="127"/>
      <c r="B4" s="127"/>
      <c r="C4" s="114"/>
      <c r="D4" s="114"/>
      <c r="E4" s="114"/>
      <c r="F4" s="114"/>
      <c r="G4" s="114"/>
      <c r="H4" s="114"/>
      <c r="I4" s="3"/>
      <c r="J4" s="127"/>
      <c r="K4" s="127"/>
      <c r="L4" s="114"/>
      <c r="M4" s="114"/>
      <c r="N4" s="114"/>
      <c r="O4" s="114"/>
      <c r="P4" s="114"/>
      <c r="Q4" s="114"/>
    </row>
    <row r="5" spans="1:17" ht="14.25" customHeight="1">
      <c r="A5" s="127" t="s">
        <v>1</v>
      </c>
      <c r="B5" s="127" t="s">
        <v>2</v>
      </c>
      <c r="C5" s="114" t="s">
        <v>13</v>
      </c>
      <c r="D5" s="114"/>
      <c r="E5" s="114"/>
      <c r="F5" s="114"/>
      <c r="G5" s="114"/>
      <c r="H5" s="114"/>
      <c r="I5" s="3"/>
      <c r="J5" s="127" t="s">
        <v>1</v>
      </c>
      <c r="K5" s="127" t="s">
        <v>2</v>
      </c>
      <c r="L5" s="114" t="s">
        <v>13</v>
      </c>
      <c r="M5" s="114"/>
      <c r="N5" s="114"/>
      <c r="O5" s="114"/>
      <c r="P5" s="114"/>
      <c r="Q5" s="114"/>
    </row>
    <row r="6" spans="1:17" ht="14.25" customHeight="1">
      <c r="A6" s="127"/>
      <c r="B6" s="127"/>
      <c r="C6" s="114"/>
      <c r="D6" s="114"/>
      <c r="E6" s="114"/>
      <c r="F6" s="114"/>
      <c r="G6" s="114"/>
      <c r="H6" s="114"/>
      <c r="I6" s="3"/>
      <c r="J6" s="127"/>
      <c r="K6" s="127"/>
      <c r="L6" s="114"/>
      <c r="M6" s="114"/>
      <c r="N6" s="114"/>
      <c r="O6" s="114"/>
      <c r="P6" s="114"/>
      <c r="Q6" s="114"/>
    </row>
    <row r="8" spans="1:17" ht="14.25" customHeight="1">
      <c r="A8" s="106" t="s">
        <v>3</v>
      </c>
      <c r="B8" s="107"/>
      <c r="C8" s="106" t="s">
        <v>4</v>
      </c>
      <c r="D8" s="107"/>
      <c r="E8" s="106" t="s">
        <v>5</v>
      </c>
      <c r="F8" s="107"/>
      <c r="G8" s="106" t="s">
        <v>6</v>
      </c>
      <c r="H8" s="107"/>
      <c r="I8" s="1"/>
      <c r="J8" s="106" t="s">
        <v>3</v>
      </c>
      <c r="K8" s="107"/>
      <c r="L8" s="106" t="s">
        <v>4</v>
      </c>
      <c r="M8" s="107"/>
      <c r="N8" s="106" t="s">
        <v>5</v>
      </c>
      <c r="O8" s="107"/>
      <c r="P8" s="106" t="s">
        <v>6</v>
      </c>
      <c r="Q8" s="107"/>
    </row>
    <row r="9" spans="1:17" ht="14.25" customHeight="1">
      <c r="A9" s="106" t="s">
        <v>7</v>
      </c>
      <c r="B9" s="107"/>
      <c r="C9" s="106" t="s">
        <v>7</v>
      </c>
      <c r="D9" s="107"/>
      <c r="E9" s="106" t="s">
        <v>7</v>
      </c>
      <c r="F9" s="107"/>
      <c r="G9" s="106" t="s">
        <v>7</v>
      </c>
      <c r="H9" s="107"/>
      <c r="I9" s="1"/>
      <c r="J9" s="106" t="s">
        <v>7</v>
      </c>
      <c r="K9" s="107"/>
      <c r="L9" s="106" t="s">
        <v>7</v>
      </c>
      <c r="M9" s="107"/>
      <c r="N9" s="106" t="s">
        <v>7</v>
      </c>
      <c r="O9" s="107"/>
      <c r="P9" s="106" t="s">
        <v>7</v>
      </c>
      <c r="Q9" s="107"/>
    </row>
    <row r="10" spans="1:17" ht="14.25" customHeight="1">
      <c r="A10" s="115" t="s">
        <v>11</v>
      </c>
      <c r="B10" s="116"/>
      <c r="C10" s="115" t="s">
        <v>11</v>
      </c>
      <c r="D10" s="116"/>
      <c r="E10" s="115" t="s">
        <v>11</v>
      </c>
      <c r="F10" s="116"/>
      <c r="G10" s="115" t="s">
        <v>11</v>
      </c>
      <c r="H10" s="116"/>
      <c r="I10" s="4"/>
      <c r="J10" s="115" t="s">
        <v>11</v>
      </c>
      <c r="K10" s="116"/>
      <c r="L10" s="115" t="s">
        <v>11</v>
      </c>
      <c r="M10" s="116"/>
      <c r="N10" s="115" t="s">
        <v>11</v>
      </c>
      <c r="O10" s="116"/>
      <c r="P10" s="115" t="s">
        <v>11</v>
      </c>
      <c r="Q10" s="116"/>
    </row>
    <row r="11" spans="1:17" ht="14.25" customHeight="1">
      <c r="A11" s="115"/>
      <c r="B11" s="116"/>
      <c r="C11" s="115"/>
      <c r="D11" s="116"/>
      <c r="E11" s="115"/>
      <c r="F11" s="116"/>
      <c r="G11" s="115"/>
      <c r="H11" s="116"/>
      <c r="I11" s="4"/>
      <c r="J11" s="115"/>
      <c r="K11" s="116"/>
      <c r="L11" s="115"/>
      <c r="M11" s="116"/>
      <c r="N11" s="115"/>
      <c r="O11" s="116"/>
      <c r="P11" s="115"/>
      <c r="Q11" s="116"/>
    </row>
    <row r="12" spans="1:17" ht="14.25" customHeight="1">
      <c r="A12" s="106" t="s">
        <v>139</v>
      </c>
      <c r="B12" s="107"/>
      <c r="C12" s="106" t="s">
        <v>139</v>
      </c>
      <c r="D12" s="107"/>
      <c r="E12" s="106" t="s">
        <v>139</v>
      </c>
      <c r="F12" s="107"/>
      <c r="G12" s="106" t="s">
        <v>139</v>
      </c>
      <c r="H12" s="107"/>
      <c r="I12" s="1"/>
      <c r="J12" s="106" t="s">
        <v>139</v>
      </c>
      <c r="K12" s="107"/>
      <c r="L12" s="106" t="s">
        <v>139</v>
      </c>
      <c r="M12" s="107"/>
      <c r="N12" s="106" t="s">
        <v>139</v>
      </c>
      <c r="O12" s="107"/>
      <c r="P12" s="106" t="s">
        <v>139</v>
      </c>
      <c r="Q12" s="107"/>
    </row>
    <row r="13" spans="1:17" ht="14.25" customHeight="1">
      <c r="A13" s="109" t="s">
        <v>12</v>
      </c>
      <c r="B13" s="109" t="s">
        <v>12</v>
      </c>
      <c r="C13" s="109" t="s">
        <v>12</v>
      </c>
      <c r="D13" s="109" t="s">
        <v>12</v>
      </c>
      <c r="E13" s="109" t="s">
        <v>12</v>
      </c>
      <c r="F13" s="109" t="s">
        <v>12</v>
      </c>
      <c r="G13" s="109" t="s">
        <v>12</v>
      </c>
      <c r="H13" s="109" t="s">
        <v>12</v>
      </c>
      <c r="I13" s="4"/>
      <c r="J13" s="109" t="s">
        <v>12</v>
      </c>
      <c r="K13" s="109" t="s">
        <v>12</v>
      </c>
      <c r="L13" s="109" t="s">
        <v>12</v>
      </c>
      <c r="M13" s="109" t="s">
        <v>12</v>
      </c>
      <c r="N13" s="109" t="s">
        <v>12</v>
      </c>
      <c r="O13" s="109" t="s">
        <v>12</v>
      </c>
      <c r="P13" s="109" t="s">
        <v>12</v>
      </c>
      <c r="Q13" s="109" t="s">
        <v>12</v>
      </c>
    </row>
    <row r="14" spans="1:17" ht="14.25" customHeight="1">
      <c r="A14" s="110"/>
      <c r="B14" s="110"/>
      <c r="C14" s="110"/>
      <c r="D14" s="110"/>
      <c r="E14" s="110"/>
      <c r="F14" s="110"/>
      <c r="G14" s="110"/>
      <c r="H14" s="110"/>
      <c r="I14" s="4"/>
      <c r="J14" s="110"/>
      <c r="K14" s="110"/>
      <c r="L14" s="110"/>
      <c r="M14" s="110"/>
      <c r="N14" s="110"/>
      <c r="O14" s="110"/>
      <c r="P14" s="110"/>
      <c r="Q14" s="110"/>
    </row>
    <row r="15" spans="1:17" ht="10.199999999999999" customHeight="1">
      <c r="A15" s="113" t="s">
        <v>8</v>
      </c>
      <c r="B15" s="113"/>
      <c r="C15" s="113"/>
      <c r="D15" s="113"/>
      <c r="E15" s="113"/>
      <c r="F15" s="113"/>
      <c r="G15" s="113"/>
      <c r="H15" s="113"/>
      <c r="I15" s="1"/>
      <c r="J15" s="113" t="s">
        <v>8</v>
      </c>
      <c r="K15" s="113"/>
      <c r="L15" s="113"/>
      <c r="M15" s="113"/>
      <c r="N15" s="113"/>
      <c r="O15" s="113"/>
      <c r="P15" s="113"/>
      <c r="Q15" s="113"/>
    </row>
    <row r="16" spans="1:17" ht="10.199999999999999" customHeight="1">
      <c r="A16" s="113"/>
      <c r="B16" s="113"/>
      <c r="C16" s="113"/>
      <c r="D16" s="113"/>
      <c r="E16" s="113"/>
      <c r="F16" s="113"/>
      <c r="G16" s="113"/>
      <c r="H16" s="113"/>
      <c r="I16" s="1"/>
      <c r="J16" s="113"/>
      <c r="K16" s="113"/>
      <c r="L16" s="113"/>
      <c r="M16" s="113"/>
      <c r="N16" s="113"/>
      <c r="O16" s="113"/>
      <c r="P16" s="113"/>
      <c r="Q16" s="113"/>
    </row>
    <row r="17" spans="1:17" ht="10.199999999999999" customHeight="1">
      <c r="A17" s="1"/>
      <c r="B17" s="1"/>
      <c r="C17" s="108" t="s">
        <v>9</v>
      </c>
      <c r="D17" s="108"/>
      <c r="E17" s="108" t="s">
        <v>10</v>
      </c>
      <c r="F17" s="108"/>
      <c r="G17" s="1"/>
      <c r="H17" s="1"/>
      <c r="I17" s="1"/>
      <c r="J17" s="1"/>
      <c r="K17" s="1"/>
      <c r="L17" s="108" t="s">
        <v>9</v>
      </c>
      <c r="M17" s="108"/>
      <c r="N17" s="108" t="s">
        <v>10</v>
      </c>
      <c r="O17" s="108"/>
      <c r="P17" s="1"/>
      <c r="Q17" s="1"/>
    </row>
    <row r="18" spans="1:17" ht="10.199999999999999" customHeight="1">
      <c r="A18" s="1"/>
      <c r="B18" s="1"/>
      <c r="C18" s="108"/>
      <c r="D18" s="108"/>
      <c r="E18" s="108"/>
      <c r="F18" s="108"/>
      <c r="G18" s="1"/>
      <c r="H18" s="1"/>
      <c r="I18" s="1"/>
      <c r="J18" s="1"/>
      <c r="K18" s="1"/>
      <c r="L18" s="108"/>
      <c r="M18" s="108"/>
      <c r="N18" s="108"/>
      <c r="O18" s="108"/>
      <c r="P18" s="1"/>
      <c r="Q18" s="1"/>
    </row>
    <row r="19" spans="1:17" ht="14.25" customHeight="1">
      <c r="A19" s="1"/>
      <c r="B19" s="1"/>
      <c r="C19" s="117" t="s">
        <v>11</v>
      </c>
      <c r="D19" s="118"/>
      <c r="E19" s="117" t="s">
        <v>11</v>
      </c>
      <c r="F19" s="118"/>
      <c r="G19" s="1"/>
      <c r="H19" s="1"/>
      <c r="I19" s="1"/>
      <c r="J19" s="1"/>
      <c r="K19" s="1"/>
      <c r="L19" s="109" t="s">
        <v>11</v>
      </c>
      <c r="M19" s="109"/>
      <c r="N19" s="109" t="s">
        <v>11</v>
      </c>
      <c r="O19" s="109"/>
      <c r="P19" s="1"/>
      <c r="Q19" s="1"/>
    </row>
    <row r="20" spans="1:17" ht="14.25" customHeight="1">
      <c r="A20" s="1"/>
      <c r="B20" s="1"/>
      <c r="C20" s="119"/>
      <c r="D20" s="120"/>
      <c r="E20" s="119"/>
      <c r="F20" s="120"/>
      <c r="G20" s="1"/>
      <c r="H20" s="1"/>
      <c r="I20" s="1"/>
      <c r="J20" s="1"/>
      <c r="K20" s="1"/>
      <c r="L20" s="110"/>
      <c r="M20" s="110"/>
      <c r="N20" s="110"/>
      <c r="O20" s="110"/>
      <c r="P20" s="1"/>
      <c r="Q20" s="1"/>
    </row>
    <row r="22" spans="1:17" ht="14.4" customHeight="1">
      <c r="A22" s="111" t="s">
        <v>16</v>
      </c>
      <c r="B22" s="112"/>
      <c r="C22" s="112"/>
      <c r="D22" s="112"/>
      <c r="E22" s="112"/>
      <c r="F22" s="112"/>
      <c r="G22" s="112"/>
      <c r="H22" s="112"/>
      <c r="I22" s="1"/>
      <c r="J22" s="111" t="s">
        <v>16</v>
      </c>
      <c r="K22" s="112"/>
      <c r="L22" s="112"/>
      <c r="M22" s="112"/>
      <c r="N22" s="112"/>
      <c r="O22" s="112"/>
      <c r="P22" s="112"/>
      <c r="Q22" s="112"/>
    </row>
    <row r="23" spans="1:17" ht="14.4" customHeight="1">
      <c r="A23" s="112"/>
      <c r="B23" s="112"/>
      <c r="C23" s="112"/>
      <c r="D23" s="112"/>
      <c r="E23" s="112"/>
      <c r="F23" s="112"/>
      <c r="G23" s="112"/>
      <c r="H23" s="112"/>
      <c r="I23" s="1"/>
      <c r="J23" s="112"/>
      <c r="K23" s="112"/>
      <c r="L23" s="112"/>
      <c r="M23" s="112"/>
      <c r="N23" s="112"/>
      <c r="O23" s="112"/>
      <c r="P23" s="112"/>
      <c r="Q23" s="112"/>
    </row>
    <row r="24" spans="1:17" ht="14.4" customHeight="1">
      <c r="A24" s="112"/>
      <c r="B24" s="112"/>
      <c r="C24" s="112"/>
      <c r="D24" s="112"/>
      <c r="E24" s="112"/>
      <c r="F24" s="112"/>
      <c r="G24" s="112"/>
      <c r="H24" s="112"/>
      <c r="I24" s="1"/>
      <c r="J24" s="112"/>
      <c r="K24" s="112"/>
      <c r="L24" s="112"/>
      <c r="M24" s="112"/>
      <c r="N24" s="112"/>
      <c r="O24" s="112"/>
      <c r="P24" s="112"/>
      <c r="Q24" s="112"/>
    </row>
    <row r="25" spans="1:17" ht="14.25" customHeight="1">
      <c r="A25" s="114" t="s">
        <v>14</v>
      </c>
      <c r="B25" s="114"/>
      <c r="C25" s="114"/>
      <c r="D25" s="114"/>
      <c r="E25" s="114"/>
      <c r="F25" s="114"/>
      <c r="G25" s="114"/>
      <c r="H25" s="114"/>
      <c r="J25" s="114" t="s">
        <v>14</v>
      </c>
      <c r="K25" s="114"/>
      <c r="L25" s="114"/>
      <c r="M25" s="114"/>
      <c r="N25" s="114"/>
      <c r="O25" s="114"/>
      <c r="P25" s="114"/>
      <c r="Q25" s="114"/>
    </row>
    <row r="26" spans="1:17" ht="14.25" customHeight="1">
      <c r="A26" s="114"/>
      <c r="B26" s="114"/>
      <c r="C26" s="114"/>
      <c r="D26" s="114"/>
      <c r="E26" s="114"/>
      <c r="F26" s="114"/>
      <c r="G26" s="114"/>
      <c r="H26" s="114"/>
      <c r="J26" s="114"/>
      <c r="K26" s="114"/>
      <c r="L26" s="114"/>
      <c r="M26" s="114"/>
      <c r="N26" s="114"/>
      <c r="O26" s="114"/>
      <c r="P26" s="114"/>
      <c r="Q26" s="114"/>
    </row>
    <row r="27" spans="1:17" ht="14.25" customHeight="1">
      <c r="A27" s="105" t="s">
        <v>15</v>
      </c>
      <c r="B27" s="105"/>
      <c r="C27" s="105"/>
      <c r="D27" s="105"/>
      <c r="E27" s="105"/>
      <c r="F27" s="105"/>
      <c r="G27" s="105"/>
      <c r="H27" s="105"/>
      <c r="I27" s="77"/>
      <c r="J27" s="105" t="s">
        <v>15</v>
      </c>
      <c r="K27" s="105"/>
      <c r="L27" s="105"/>
      <c r="M27" s="105"/>
      <c r="N27" s="105"/>
      <c r="O27" s="105"/>
      <c r="P27" s="105"/>
      <c r="Q27" s="105"/>
    </row>
    <row r="28" spans="1:17" ht="14.25" customHeight="1">
      <c r="A28" s="105"/>
      <c r="B28" s="105"/>
      <c r="C28" s="105"/>
      <c r="D28" s="105"/>
      <c r="E28" s="105"/>
      <c r="F28" s="105"/>
      <c r="G28" s="105"/>
      <c r="H28" s="105"/>
      <c r="I28" s="77"/>
      <c r="J28" s="105"/>
      <c r="K28" s="105"/>
      <c r="L28" s="105"/>
      <c r="M28" s="105"/>
      <c r="N28" s="105"/>
      <c r="O28" s="105"/>
      <c r="P28" s="105"/>
      <c r="Q28" s="105"/>
    </row>
    <row r="29" spans="1:17" s="6" customFormat="1" ht="14.25" customHeight="1">
      <c r="A29" s="105"/>
      <c r="B29" s="105"/>
      <c r="C29" s="105"/>
      <c r="D29" s="105"/>
      <c r="E29" s="105"/>
      <c r="F29" s="105"/>
      <c r="G29" s="105"/>
      <c r="H29" s="105"/>
      <c r="I29" s="77"/>
      <c r="J29" s="105"/>
      <c r="K29" s="105"/>
      <c r="L29" s="105"/>
      <c r="M29" s="105"/>
      <c r="N29" s="105"/>
      <c r="O29" s="105"/>
      <c r="P29" s="105"/>
      <c r="Q29" s="105"/>
    </row>
    <row r="30" spans="1:17" s="6" customFormat="1" ht="14.25" customHeight="1">
      <c r="A30" s="105"/>
      <c r="B30" s="105"/>
      <c r="C30" s="105"/>
      <c r="D30" s="105"/>
      <c r="E30" s="105"/>
      <c r="F30" s="105"/>
      <c r="G30" s="105"/>
      <c r="H30" s="105"/>
      <c r="I30" s="77"/>
      <c r="J30" s="105"/>
      <c r="K30" s="105"/>
      <c r="L30" s="105"/>
      <c r="M30" s="105"/>
      <c r="N30" s="105"/>
      <c r="O30" s="105"/>
      <c r="P30" s="105"/>
      <c r="Q30" s="105"/>
    </row>
    <row r="31" spans="1:17" ht="14.25" customHeight="1">
      <c r="A31" s="114" t="s">
        <v>146</v>
      </c>
      <c r="B31" s="114"/>
      <c r="C31" s="114"/>
      <c r="D31" s="114"/>
      <c r="E31" s="114"/>
      <c r="F31" s="114"/>
      <c r="G31" s="114"/>
      <c r="H31" s="114"/>
      <c r="J31" s="114" t="s">
        <v>146</v>
      </c>
      <c r="K31" s="114"/>
      <c r="L31" s="114"/>
      <c r="M31" s="114"/>
      <c r="N31" s="114"/>
      <c r="O31" s="114"/>
      <c r="P31" s="114"/>
      <c r="Q31" s="114"/>
    </row>
    <row r="32" spans="1:17" s="6" customFormat="1" ht="14.25" customHeight="1">
      <c r="A32" s="106" t="s">
        <v>3</v>
      </c>
      <c r="B32" s="107"/>
      <c r="C32" s="106" t="s">
        <v>4</v>
      </c>
      <c r="D32" s="107"/>
      <c r="E32" s="106" t="s">
        <v>5</v>
      </c>
      <c r="F32" s="107"/>
      <c r="G32" s="106" t="s">
        <v>6</v>
      </c>
      <c r="H32" s="107"/>
      <c r="J32" s="106" t="s">
        <v>3</v>
      </c>
      <c r="K32" s="107"/>
      <c r="L32" s="106" t="s">
        <v>4</v>
      </c>
      <c r="M32" s="107"/>
      <c r="N32" s="106" t="s">
        <v>5</v>
      </c>
      <c r="O32" s="107"/>
      <c r="P32" s="106" t="s">
        <v>6</v>
      </c>
      <c r="Q32" s="107"/>
    </row>
    <row r="33" spans="1:17" s="6" customFormat="1" ht="14.25" customHeight="1">
      <c r="A33" s="106" t="s">
        <v>7</v>
      </c>
      <c r="B33" s="107"/>
      <c r="C33" s="106" t="s">
        <v>7</v>
      </c>
      <c r="D33" s="107"/>
      <c r="E33" s="106" t="s">
        <v>7</v>
      </c>
      <c r="F33" s="107"/>
      <c r="G33" s="106" t="s">
        <v>7</v>
      </c>
      <c r="H33" s="107"/>
      <c r="J33" s="106" t="s">
        <v>7</v>
      </c>
      <c r="K33" s="107"/>
      <c r="L33" s="106" t="s">
        <v>7</v>
      </c>
      <c r="M33" s="107"/>
      <c r="N33" s="106" t="s">
        <v>7</v>
      </c>
      <c r="O33" s="107"/>
      <c r="P33" s="106" t="s">
        <v>7</v>
      </c>
      <c r="Q33" s="107"/>
    </row>
    <row r="34" spans="1:17" ht="14.25" customHeight="1">
      <c r="A34" s="115" t="s">
        <v>11</v>
      </c>
      <c r="B34" s="116"/>
      <c r="C34" s="115" t="s">
        <v>11</v>
      </c>
      <c r="D34" s="116"/>
      <c r="E34" s="115" t="s">
        <v>11</v>
      </c>
      <c r="F34" s="116"/>
      <c r="G34" s="115" t="s">
        <v>11</v>
      </c>
      <c r="H34" s="116"/>
      <c r="I34" s="5"/>
      <c r="J34" s="115" t="s">
        <v>11</v>
      </c>
      <c r="K34" s="116"/>
      <c r="L34" s="115" t="s">
        <v>11</v>
      </c>
      <c r="M34" s="116"/>
      <c r="N34" s="115" t="s">
        <v>11</v>
      </c>
      <c r="O34" s="116"/>
      <c r="P34" s="115" t="s">
        <v>11</v>
      </c>
      <c r="Q34" s="116"/>
    </row>
    <row r="35" spans="1:17" ht="14.25" customHeight="1">
      <c r="A35" s="115"/>
      <c r="B35" s="116"/>
      <c r="C35" s="115"/>
      <c r="D35" s="116"/>
      <c r="E35" s="115"/>
      <c r="F35" s="116"/>
      <c r="G35" s="115"/>
      <c r="H35" s="116"/>
      <c r="I35" s="5"/>
      <c r="J35" s="115"/>
      <c r="K35" s="116"/>
      <c r="L35" s="115"/>
      <c r="M35" s="116"/>
      <c r="N35" s="115"/>
      <c r="O35" s="116"/>
      <c r="P35" s="115"/>
      <c r="Q35" s="116"/>
    </row>
    <row r="36" spans="1:17" ht="14.25" customHeight="1">
      <c r="A36" s="106" t="s">
        <v>139</v>
      </c>
      <c r="B36" s="107"/>
      <c r="C36" s="106" t="s">
        <v>139</v>
      </c>
      <c r="D36" s="107"/>
      <c r="E36" s="106" t="s">
        <v>139</v>
      </c>
      <c r="F36" s="107"/>
      <c r="G36" s="106" t="s">
        <v>139</v>
      </c>
      <c r="H36" s="107"/>
      <c r="J36" s="106" t="s">
        <v>139</v>
      </c>
      <c r="K36" s="107"/>
      <c r="L36" s="106" t="s">
        <v>139</v>
      </c>
      <c r="M36" s="107"/>
      <c r="N36" s="106" t="s">
        <v>139</v>
      </c>
      <c r="O36" s="107"/>
      <c r="P36" s="106" t="s">
        <v>139</v>
      </c>
      <c r="Q36" s="107"/>
    </row>
    <row r="37" spans="1:17" ht="14.25" customHeight="1">
      <c r="A37" s="109" t="s">
        <v>12</v>
      </c>
      <c r="B37" s="109" t="s">
        <v>12</v>
      </c>
      <c r="C37" s="109" t="s">
        <v>12</v>
      </c>
      <c r="D37" s="109" t="s">
        <v>12</v>
      </c>
      <c r="E37" s="109" t="s">
        <v>12</v>
      </c>
      <c r="F37" s="109" t="s">
        <v>12</v>
      </c>
      <c r="G37" s="109" t="s">
        <v>12</v>
      </c>
      <c r="H37" s="109" t="s">
        <v>12</v>
      </c>
      <c r="J37" s="109" t="s">
        <v>12</v>
      </c>
      <c r="K37" s="109" t="s">
        <v>12</v>
      </c>
      <c r="L37" s="109" t="s">
        <v>12</v>
      </c>
      <c r="M37" s="109" t="s">
        <v>12</v>
      </c>
      <c r="N37" s="109" t="s">
        <v>12</v>
      </c>
      <c r="O37" s="109" t="s">
        <v>12</v>
      </c>
      <c r="P37" s="109" t="s">
        <v>12</v>
      </c>
      <c r="Q37" s="109" t="s">
        <v>12</v>
      </c>
    </row>
    <row r="38" spans="1:17" ht="14.25" customHeight="1">
      <c r="A38" s="110"/>
      <c r="B38" s="110"/>
      <c r="C38" s="110"/>
      <c r="D38" s="110"/>
      <c r="E38" s="110"/>
      <c r="F38" s="110"/>
      <c r="G38" s="110"/>
      <c r="H38" s="110"/>
      <c r="J38" s="110"/>
      <c r="K38" s="110"/>
      <c r="L38" s="110"/>
      <c r="M38" s="110"/>
      <c r="N38" s="110"/>
      <c r="O38" s="110"/>
      <c r="P38" s="110"/>
      <c r="Q38" s="110"/>
    </row>
    <row r="39" spans="1:17" ht="14.25" customHeight="1">
      <c r="J39" s="6"/>
      <c r="K39" s="6"/>
      <c r="L39" s="6"/>
      <c r="M39" s="6"/>
      <c r="N39" s="6"/>
      <c r="O39" s="6"/>
      <c r="P39" s="6"/>
      <c r="Q39" s="6"/>
    </row>
  </sheetData>
  <mergeCells count="132">
    <mergeCell ref="N37:N38"/>
    <mergeCell ref="O37:O38"/>
    <mergeCell ref="P37:P38"/>
    <mergeCell ref="Q37:Q38"/>
    <mergeCell ref="A31:H31"/>
    <mergeCell ref="J31:Q31"/>
    <mergeCell ref="N34:O35"/>
    <mergeCell ref="P34:Q35"/>
    <mergeCell ref="J36:K36"/>
    <mergeCell ref="L36:M36"/>
    <mergeCell ref="N36:O36"/>
    <mergeCell ref="P36:Q36"/>
    <mergeCell ref="N32:O32"/>
    <mergeCell ref="P32:Q32"/>
    <mergeCell ref="J33:K33"/>
    <mergeCell ref="L33:M33"/>
    <mergeCell ref="N33:O33"/>
    <mergeCell ref="P33:Q33"/>
    <mergeCell ref="F37:F38"/>
    <mergeCell ref="G37:G38"/>
    <mergeCell ref="H37:H38"/>
    <mergeCell ref="J32:K32"/>
    <mergeCell ref="L32:M32"/>
    <mergeCell ref="J34:K35"/>
    <mergeCell ref="L34:M35"/>
    <mergeCell ref="J37:J38"/>
    <mergeCell ref="K37:K38"/>
    <mergeCell ref="L37:L38"/>
    <mergeCell ref="M37:M38"/>
    <mergeCell ref="A37:A38"/>
    <mergeCell ref="B37:B38"/>
    <mergeCell ref="C37:C38"/>
    <mergeCell ref="D37:D38"/>
    <mergeCell ref="E37:E38"/>
    <mergeCell ref="A34:B35"/>
    <mergeCell ref="C34:D35"/>
    <mergeCell ref="E34:F35"/>
    <mergeCell ref="G34:H35"/>
    <mergeCell ref="A36:B36"/>
    <mergeCell ref="C36:D36"/>
    <mergeCell ref="E36:F36"/>
    <mergeCell ref="G36:H36"/>
    <mergeCell ref="A32:B32"/>
    <mergeCell ref="C32:D32"/>
    <mergeCell ref="E32:F32"/>
    <mergeCell ref="G32:H32"/>
    <mergeCell ref="A33:B33"/>
    <mergeCell ref="C33:D33"/>
    <mergeCell ref="E33:F33"/>
    <mergeCell ref="G33:H33"/>
    <mergeCell ref="O1:O2"/>
    <mergeCell ref="G13:G14"/>
    <mergeCell ref="H13:H14"/>
    <mergeCell ref="G9:H9"/>
    <mergeCell ref="G10:H11"/>
    <mergeCell ref="A8:B8"/>
    <mergeCell ref="C8:D8"/>
    <mergeCell ref="E8:F8"/>
    <mergeCell ref="G8:H8"/>
    <mergeCell ref="A9:B9"/>
    <mergeCell ref="A10:B11"/>
    <mergeCell ref="C9:D9"/>
    <mergeCell ref="C10:D11"/>
    <mergeCell ref="E9:F9"/>
    <mergeCell ref="E10:F11"/>
    <mergeCell ref="A25:H26"/>
    <mergeCell ref="P1:Q2"/>
    <mergeCell ref="A1:E2"/>
    <mergeCell ref="F1:F2"/>
    <mergeCell ref="G1:H2"/>
    <mergeCell ref="J1:N2"/>
    <mergeCell ref="A3:A4"/>
    <mergeCell ref="B3:B4"/>
    <mergeCell ref="A5:A6"/>
    <mergeCell ref="B5:B6"/>
    <mergeCell ref="C3:H4"/>
    <mergeCell ref="C5:H6"/>
    <mergeCell ref="J3:J4"/>
    <mergeCell ref="K3:K4"/>
    <mergeCell ref="L3:Q4"/>
    <mergeCell ref="J5:J6"/>
    <mergeCell ref="K5:K6"/>
    <mergeCell ref="L5:Q6"/>
    <mergeCell ref="A12:B12"/>
    <mergeCell ref="A15:H16"/>
    <mergeCell ref="C17:D18"/>
    <mergeCell ref="E17:F18"/>
    <mergeCell ref="C19:D20"/>
    <mergeCell ref="E19:F20"/>
    <mergeCell ref="A22:H24"/>
    <mergeCell ref="A13:A14"/>
    <mergeCell ref="B13:B14"/>
    <mergeCell ref="C13:C14"/>
    <mergeCell ref="D13:D14"/>
    <mergeCell ref="E13:E14"/>
    <mergeCell ref="F13:F14"/>
    <mergeCell ref="J8:K8"/>
    <mergeCell ref="L8:M8"/>
    <mergeCell ref="N8:O8"/>
    <mergeCell ref="P8:Q8"/>
    <mergeCell ref="J9:K9"/>
    <mergeCell ref="L9:M9"/>
    <mergeCell ref="N9:O9"/>
    <mergeCell ref="P9:Q9"/>
    <mergeCell ref="J10:K11"/>
    <mergeCell ref="L10:M11"/>
    <mergeCell ref="N10:O11"/>
    <mergeCell ref="P10:Q11"/>
    <mergeCell ref="J27:Q30"/>
    <mergeCell ref="C12:D12"/>
    <mergeCell ref="E12:F12"/>
    <mergeCell ref="G12:H12"/>
    <mergeCell ref="L12:M12"/>
    <mergeCell ref="N12:O12"/>
    <mergeCell ref="P12:Q12"/>
    <mergeCell ref="L17:M18"/>
    <mergeCell ref="N17:O18"/>
    <mergeCell ref="L19:M20"/>
    <mergeCell ref="N19:O20"/>
    <mergeCell ref="J22:Q24"/>
    <mergeCell ref="N13:N14"/>
    <mergeCell ref="O13:O14"/>
    <mergeCell ref="P13:P14"/>
    <mergeCell ref="Q13:Q14"/>
    <mergeCell ref="J15:Q16"/>
    <mergeCell ref="J12:K12"/>
    <mergeCell ref="J13:J14"/>
    <mergeCell ref="K13:K14"/>
    <mergeCell ref="L13:L14"/>
    <mergeCell ref="M13:M14"/>
    <mergeCell ref="J25:Q26"/>
    <mergeCell ref="A27:H30"/>
  </mergeCells>
  <printOptions horizontalCentered="1" verticalCentered="1"/>
  <pageMargins left="0.23622047244094491" right="0.23622047244094491" top="0.35433070866141736" bottom="0.35433070866141736" header="0.31496062992125984" footer="0.31496062992125984"/>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Lire</vt:lpstr>
      <vt:lpstr>Base Donnée</vt:lpstr>
      <vt:lpstr>Tirage au sort</vt:lpstr>
      <vt:lpstr>Résultats</vt:lpstr>
      <vt:lpstr>Classement</vt:lpstr>
      <vt:lpstr>Fiche Eq.</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 PC</dc:creator>
  <cp:lastModifiedBy>Mon PC</cp:lastModifiedBy>
  <cp:lastPrinted>2021-12-19T11:13:28Z</cp:lastPrinted>
  <dcterms:created xsi:type="dcterms:W3CDTF">2017-07-25T13:16:45Z</dcterms:created>
  <dcterms:modified xsi:type="dcterms:W3CDTF">2021-12-19T20:41:49Z</dcterms:modified>
</cp:coreProperties>
</file>