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FACTURIER\"/>
    </mc:Choice>
  </mc:AlternateContent>
  <xr:revisionPtr revIDLastSave="0" documentId="13_ncr:1_{F3140A65-E6C3-4033-8675-A3B31DB4BF2F}" xr6:coauthVersionLast="47" xr6:coauthVersionMax="47" xr10:uidLastSave="{00000000-0000-0000-0000-000000000000}"/>
  <bookViews>
    <workbookView showHorizontalScroll="0" showVerticalScroll="0" xWindow="-26760" yWindow="-1185" windowWidth="23775" windowHeight="15060" tabRatio="761" xr2:uid="{00000000-000D-0000-FFFF-FFFF00000000}"/>
  </bookViews>
  <sheets>
    <sheet name="PARTICULIER" sheetId="3" r:id="rId1"/>
    <sheet name="BL" sheetId="4" r:id="rId2"/>
    <sheet name="AVOIR" sheetId="18" r:id="rId3"/>
    <sheet name="CLIENT" sheetId="16" r:id="rId4"/>
    <sheet name="TARIF" sheetId="17" r:id="rId5"/>
  </sheets>
  <functionGroups builtInGroupCount="19"/>
  <externalReferences>
    <externalReference r:id="rId6"/>
  </externalReferences>
  <definedNames>
    <definedName name="BLDate">BL!$H$9</definedName>
    <definedName name="BLNumero">BL!$H$10</definedName>
    <definedName name="ChoixBL">BL!$L$8</definedName>
    <definedName name="Formule_Produit">OFFSET(P_Produit,0,0,COUNTA(L_Produit),1)</definedName>
    <definedName name="Formule_Raison_Sociale" localSheetId="2">OFFSET(AVOIR!P_Raison,0,0,COUNTA([0]!L_Raison),1)</definedName>
    <definedName name="Formule_Raison_Sociale">OFFSET(P_Raison,0,0,COUNTA(L_Raison),1)</definedName>
    <definedName name="L_Produit">TARIF!$A:$A</definedName>
    <definedName name="L_Raison">CLIENT!$A:$A</definedName>
    <definedName name="ListeDateBL">[1]!L_Date_BL</definedName>
    <definedName name="ListeLot">[1]!L_Lot_BL</definedName>
    <definedName name="P_Produit">TARIF!$A$2</definedName>
    <definedName name="P_Raison" localSheetId="2">Tableau1[RAISON SOCIALE]</definedName>
    <definedName name="P_Raison">Tableau1[RAISON SOCIALE]</definedName>
    <definedName name="SEMAINES">OFFSET(PARTICULIER!$A$13,,MATCH(BL!$L$8,PARTICULIER!$B$12:$F$12,0),20)</definedName>
    <definedName name="_xlnm.Print_Area" localSheetId="2">AVOIR!$A$1:$I$25</definedName>
    <definedName name="_xlnm.Print_Area" localSheetId="1">BL!$A$1:$I$40</definedName>
    <definedName name="_xlnm.Print_Area" localSheetId="0">PARTICULIER!$A$1:$I$45</definedName>
    <definedName name="ZoneBL1">PARTICULIER!$A$40</definedName>
    <definedName name="ZoneBL2">PARTICULIER!$A$41</definedName>
    <definedName name="ZoneBL3">PARTICULIER!$A$42</definedName>
    <definedName name="ZoneBL4">PARTICULIER!$A$43</definedName>
    <definedName name="ZoneBL5">PARTICULIER!$A$44</definedName>
    <definedName name="ZoneBlDate">PARTICULIER!$K$6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" i="18" l="1"/>
  <c r="K1" i="4"/>
  <c r="K2" i="3"/>
  <c r="K1" i="3"/>
  <c r="B35" i="4"/>
  <c r="X4" i="18" l="1"/>
  <c r="W4" i="18"/>
  <c r="W4" i="4"/>
  <c r="X4" i="4"/>
  <c r="C57" i="3"/>
  <c r="X4" i="3"/>
  <c r="W4" i="3"/>
  <c r="A14" i="4" a="1"/>
  <c r="A14" i="4" s="1"/>
  <c r="D14" i="4" s="1" a="1"/>
  <c r="D14" i="4" s="1"/>
  <c r="A15" i="4" a="1"/>
  <c r="A15" i="4" s="1"/>
  <c r="D15" i="4" s="1" a="1"/>
  <c r="D15" i="4" s="1"/>
  <c r="A16" i="4" a="1"/>
  <c r="A16" i="4" s="1"/>
  <c r="D16" i="4" s="1" a="1"/>
  <c r="D16" i="4" s="1"/>
  <c r="A17" i="4" a="1"/>
  <c r="A17" i="4" s="1"/>
  <c r="D17" i="4" s="1" a="1"/>
  <c r="D17" i="4" s="1"/>
  <c r="A18" i="4" a="1"/>
  <c r="A18" i="4" s="1"/>
  <c r="D18" i="4" s="1" a="1"/>
  <c r="D18" i="4" s="1"/>
  <c r="A19" i="4" a="1"/>
  <c r="A19" i="4" s="1"/>
  <c r="D19" i="4" s="1" a="1"/>
  <c r="D19" i="4" s="1"/>
  <c r="A20" i="4" a="1"/>
  <c r="A20" i="4" s="1"/>
  <c r="D20" i="4" s="1" a="1"/>
  <c r="D20" i="4" s="1"/>
  <c r="A21" i="4" a="1"/>
  <c r="A21" i="4" s="1"/>
  <c r="D21" i="4" s="1" a="1"/>
  <c r="D21" i="4" s="1"/>
  <c r="A22" i="4" a="1"/>
  <c r="A22" i="4" s="1"/>
  <c r="D22" i="4" s="1" a="1"/>
  <c r="D22" i="4" s="1"/>
  <c r="A23" i="4" a="1"/>
  <c r="A23" i="4" s="1"/>
  <c r="D23" i="4" s="1" a="1"/>
  <c r="D23" i="4" s="1"/>
  <c r="A24" i="4" a="1"/>
  <c r="A24" i="4" s="1"/>
  <c r="D24" i="4" s="1" a="1"/>
  <c r="D24" i="4" s="1"/>
  <c r="A25" i="4" a="1"/>
  <c r="A25" i="4" s="1"/>
  <c r="D25" i="4" s="1" a="1"/>
  <c r="D25" i="4" s="1"/>
  <c r="A26" i="4" a="1"/>
  <c r="A26" i="4" s="1"/>
  <c r="D26" i="4" s="1" a="1"/>
  <c r="D26" i="4" s="1"/>
  <c r="A27" i="4" a="1"/>
  <c r="A27" i="4" s="1"/>
  <c r="D27" i="4" s="1" a="1"/>
  <c r="D27" i="4" s="1"/>
  <c r="A28" i="4" a="1"/>
  <c r="A28" i="4" s="1"/>
  <c r="D28" i="4" s="1" a="1"/>
  <c r="D28" i="4" s="1"/>
  <c r="A29" i="4" a="1"/>
  <c r="A29" i="4" s="1"/>
  <c r="D29" i="4" s="1" a="1"/>
  <c r="D29" i="4" s="1"/>
  <c r="A30" i="4" a="1"/>
  <c r="A30" i="4" s="1"/>
  <c r="D30" i="4" s="1" a="1"/>
  <c r="D30" i="4" s="1"/>
  <c r="A31" i="4" a="1"/>
  <c r="A31" i="4" s="1"/>
  <c r="D31" i="4" s="1" a="1"/>
  <c r="D31" i="4" s="1"/>
  <c r="A32" i="4" a="1"/>
  <c r="A32" i="4" s="1"/>
  <c r="D32" i="4" s="1" a="1"/>
  <c r="D32" i="4" s="1"/>
  <c r="A13" i="4" a="1"/>
  <c r="A13" i="4" s="1"/>
  <c r="D13" i="4" s="1" a="1"/>
  <c r="D13" i="4" s="1"/>
  <c r="H19" i="18" l="1"/>
  <c r="O17" i="18"/>
  <c r="H21" i="18" l="1"/>
  <c r="H23" i="18" s="1"/>
  <c r="F2" i="16"/>
  <c r="G2" i="16" s="1"/>
  <c r="H2" i="16" s="1"/>
  <c r="D17" i="18"/>
  <c r="A17" i="18"/>
  <c r="G4" i="18"/>
  <c r="K4" i="18" s="1"/>
  <c r="H10" i="18" s="1"/>
  <c r="X3" i="18"/>
  <c r="G4" i="4"/>
  <c r="K4" i="4" s="1"/>
  <c r="X3" i="4"/>
  <c r="B57" i="3"/>
  <c r="G32" i="3"/>
  <c r="H32" i="3" s="1"/>
  <c r="G31" i="3"/>
  <c r="H31" i="3" s="1"/>
  <c r="G30" i="3"/>
  <c r="H30" i="3" s="1"/>
  <c r="G29" i="3"/>
  <c r="H29" i="3" s="1"/>
  <c r="G28" i="3"/>
  <c r="H28" i="3" s="1"/>
  <c r="G27" i="3"/>
  <c r="H27" i="3" s="1"/>
  <c r="G26" i="3"/>
  <c r="H26" i="3" s="1"/>
  <c r="G25" i="3"/>
  <c r="H25" i="3" s="1"/>
  <c r="G24" i="3"/>
  <c r="H24" i="3" s="1"/>
  <c r="G23" i="3"/>
  <c r="H23" i="3" s="1"/>
  <c r="G22" i="3"/>
  <c r="H22" i="3" s="1"/>
  <c r="G21" i="3"/>
  <c r="H21" i="3" s="1"/>
  <c r="G20" i="3"/>
  <c r="H20" i="3" s="1"/>
  <c r="G19" i="3"/>
  <c r="H19" i="3" s="1"/>
  <c r="G18" i="3"/>
  <c r="H18" i="3" s="1"/>
  <c r="G17" i="3"/>
  <c r="H17" i="3" s="1"/>
  <c r="G16" i="3"/>
  <c r="H16" i="3" s="1"/>
  <c r="G15" i="3"/>
  <c r="H15" i="3" s="1"/>
  <c r="G14" i="3"/>
  <c r="H14" i="3" s="1"/>
  <c r="G13" i="3"/>
  <c r="H13" i="3" s="1"/>
  <c r="F7" i="3"/>
  <c r="F6" i="3"/>
  <c r="F5" i="3"/>
  <c r="K4" i="3"/>
  <c r="X3" i="3"/>
  <c r="F3" i="3"/>
  <c r="G3" i="18" s="1"/>
  <c r="F35" i="4" l="1"/>
  <c r="H10" i="4"/>
  <c r="G34" i="3"/>
  <c r="G6" i="4"/>
  <c r="G7" i="4"/>
  <c r="G5" i="18"/>
  <c r="G6" i="18"/>
  <c r="G7" i="18"/>
  <c r="A57" i="3"/>
  <c r="G5" i="4"/>
  <c r="G10" i="3"/>
  <c r="G3" i="4"/>
  <c r="A13" i="18" l="1"/>
  <c r="D57" i="3"/>
  <c r="E57" i="3"/>
  <c r="G36" i="3"/>
  <c r="F57" i="3" s="1"/>
  <c r="G38" i="3" l="1"/>
  <c r="G57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<sst xmlns="http://schemas.openxmlformats.org/spreadsheetml/2006/main" count="147" uniqueCount="124">
  <si>
    <t>DESIGNATION DU PRODUIT</t>
  </si>
  <si>
    <t>POIDS</t>
  </si>
  <si>
    <t>DLC</t>
  </si>
  <si>
    <t>LOT</t>
  </si>
  <si>
    <t>L I V R A I S O N</t>
  </si>
  <si>
    <t>Prix TT - HT</t>
  </si>
  <si>
    <t>Prix au Kg</t>
  </si>
  <si>
    <t>TOTAL HT</t>
  </si>
  <si>
    <t>TOTAL TTC</t>
  </si>
  <si>
    <t>TOTAL TVA</t>
  </si>
  <si>
    <t>F A C T U R E</t>
  </si>
  <si>
    <t>POIDS TOTAL</t>
  </si>
  <si>
    <t>Cordialement.</t>
  </si>
  <si>
    <t>En votre aimable règlement,</t>
  </si>
  <si>
    <t>Date :</t>
  </si>
  <si>
    <t>Numéro :</t>
  </si>
  <si>
    <t>Coordonnées bancaires</t>
  </si>
  <si>
    <t>Adresse :</t>
  </si>
  <si>
    <t>CP - VILLE :</t>
  </si>
  <si>
    <t>Téléphone :</t>
  </si>
  <si>
    <t>Destinataire :</t>
  </si>
  <si>
    <t>CP -  VILLE</t>
  </si>
  <si>
    <t xml:space="preserve">N° CLIENT : </t>
  </si>
  <si>
    <t>N° de CLIENT :</t>
  </si>
  <si>
    <t>BL1</t>
  </si>
  <si>
    <t>BL2</t>
  </si>
  <si>
    <t>BL3</t>
  </si>
  <si>
    <t>BL4</t>
  </si>
  <si>
    <t>BL5</t>
  </si>
  <si>
    <t>NOMBRE DE PRODUIT</t>
  </si>
  <si>
    <t>Kg(s)</t>
  </si>
  <si>
    <r>
      <rPr>
        <u/>
        <sz val="8"/>
        <color theme="1"/>
        <rFont val="Calibri"/>
        <family val="2"/>
        <scheme val="minor"/>
      </rPr>
      <t>Banque :</t>
    </r>
    <r>
      <rPr>
        <b/>
        <sz val="8"/>
        <color theme="1"/>
        <rFont val="Calibri"/>
        <family val="2"/>
        <scheme val="minor"/>
      </rPr>
      <t xml:space="preserve"> CREDIT AGRICOLE</t>
    </r>
  </si>
  <si>
    <t>Liste des bordereaux de livraison</t>
  </si>
  <si>
    <r>
      <rPr>
        <u/>
        <sz val="8"/>
        <color theme="1"/>
        <rFont val="Calibri"/>
        <family val="2"/>
        <scheme val="minor"/>
      </rPr>
      <t>BIC :</t>
    </r>
    <r>
      <rPr>
        <sz val="8"/>
        <color theme="1"/>
        <rFont val="Calibri"/>
        <family val="2"/>
        <scheme val="minor"/>
      </rPr>
      <t xml:space="preserve"> </t>
    </r>
    <r>
      <rPr>
        <b/>
        <sz val="8"/>
        <color theme="1"/>
        <rFont val="Calibri"/>
        <family val="2"/>
        <scheme val="minor"/>
      </rPr>
      <t>AGRIFRPP839</t>
    </r>
  </si>
  <si>
    <r>
      <rPr>
        <u/>
        <sz val="8"/>
        <color theme="1"/>
        <rFont val="Calibri"/>
        <family val="2"/>
        <scheme val="minor"/>
      </rPr>
      <t>IBAN :</t>
    </r>
    <r>
      <rPr>
        <sz val="8"/>
        <color theme="1"/>
        <rFont val="Calibri"/>
        <family val="2"/>
        <scheme val="minor"/>
      </rPr>
      <t xml:space="preserve"> </t>
    </r>
    <r>
      <rPr>
        <b/>
        <sz val="8"/>
        <color theme="1"/>
        <rFont val="Calibri"/>
        <family val="2"/>
        <scheme val="minor"/>
      </rPr>
      <t>FR76 1390 6001 2685 0398 7336 807</t>
    </r>
  </si>
  <si>
    <t>RAISON SOCIALE</t>
  </si>
  <si>
    <t>CODE</t>
  </si>
  <si>
    <t>ADRESSE1</t>
  </si>
  <si>
    <t>ADRESSE2</t>
  </si>
  <si>
    <t>TELEPHONE</t>
  </si>
  <si>
    <t>Sup '</t>
  </si>
  <si>
    <t>Sup Espace</t>
  </si>
  <si>
    <t>N° Client</t>
  </si>
  <si>
    <t>10 Rue de L'armellerie</t>
  </si>
  <si>
    <t>DESIGNATION</t>
  </si>
  <si>
    <t>PRIX</t>
  </si>
  <si>
    <t>Araignée</t>
  </si>
  <si>
    <t>Bavette</t>
  </si>
  <si>
    <t>Boudin</t>
  </si>
  <si>
    <t>Caissette de viande 15 kg</t>
  </si>
  <si>
    <t>Chair à saucisse</t>
  </si>
  <si>
    <t>Coppa</t>
  </si>
  <si>
    <t>Côte de porc</t>
  </si>
  <si>
    <t>Côtis salé</t>
  </si>
  <si>
    <t>Demi porc</t>
  </si>
  <si>
    <t>Echine de porc</t>
  </si>
  <si>
    <t>Epaule entière 3D</t>
  </si>
  <si>
    <t>Escalope de porc</t>
  </si>
  <si>
    <t>Filet mignon de porc</t>
  </si>
  <si>
    <t>Fromage de tête</t>
  </si>
  <si>
    <t>Godiveaux nature</t>
  </si>
  <si>
    <t>Godiveaux olives de Nyons</t>
  </si>
  <si>
    <t>Godiveaux picodon AOC</t>
  </si>
  <si>
    <t>Gorges de porc</t>
  </si>
  <si>
    <t>Grillade Parisienne</t>
  </si>
  <si>
    <t>Hampes</t>
  </si>
  <si>
    <t>Jambon cuit</t>
  </si>
  <si>
    <t>Jambon entier</t>
  </si>
  <si>
    <t>Jarret de porc</t>
  </si>
  <si>
    <t>Jarret demi sel</t>
  </si>
  <si>
    <t>Joues</t>
  </si>
  <si>
    <t>Longe entière</t>
  </si>
  <si>
    <t>Merguez de porc</t>
  </si>
  <si>
    <t>Murson</t>
  </si>
  <si>
    <t>Murson verrine</t>
  </si>
  <si>
    <t>Pâté croûte</t>
  </si>
  <si>
    <t>Pâté de campagne</t>
  </si>
  <si>
    <t>Pied  de porc</t>
  </si>
  <si>
    <t>Poitrine de porc</t>
  </si>
  <si>
    <t>Poitrine demi sel</t>
  </si>
  <si>
    <t>Porc entier</t>
  </si>
  <si>
    <t>Rôti de porc (épaule)</t>
  </si>
  <si>
    <t>Rôti de porc (filet)</t>
  </si>
  <si>
    <t>Rouelle de porc</t>
  </si>
  <si>
    <t>Saucisse à cuire olives de Nyons</t>
  </si>
  <si>
    <t>Saucisse à griller nature</t>
  </si>
  <si>
    <t>Saucisse d'herbe</t>
  </si>
  <si>
    <t>Saucisson sec pur porc</t>
  </si>
  <si>
    <t>Sauté de porc</t>
  </si>
  <si>
    <t>Surprise</t>
  </si>
  <si>
    <t>Travers de porc</t>
  </si>
  <si>
    <t>12 Caractères</t>
  </si>
  <si>
    <t>Ligne pour sauvegarder le récapitulatif de la facture</t>
  </si>
  <si>
    <t>NON PAYEE</t>
  </si>
  <si>
    <t>PAYEE</t>
  </si>
  <si>
    <t>Godiveaux aux herbes</t>
  </si>
  <si>
    <t>Groin</t>
  </si>
  <si>
    <t>Oreilles</t>
  </si>
  <si>
    <t>Queue</t>
  </si>
  <si>
    <t>Rôti farci</t>
  </si>
  <si>
    <t>Rôti échine</t>
  </si>
  <si>
    <t>Saucisson brioché</t>
  </si>
  <si>
    <t>23,60</t>
  </si>
  <si>
    <t>Saucisse à cuire nature</t>
  </si>
  <si>
    <t>14,12</t>
  </si>
  <si>
    <t>Saucisse à griller herbes</t>
  </si>
  <si>
    <t>15,07</t>
  </si>
  <si>
    <t>A V O I R</t>
  </si>
  <si>
    <t>PRESTATION</t>
  </si>
  <si>
    <t>Avoir sur la facture mentionnée ci-dessus</t>
  </si>
  <si>
    <t>Qté</t>
  </si>
  <si>
    <t>TVA</t>
  </si>
  <si>
    <t>TT HT</t>
  </si>
  <si>
    <t>Saisir le montant TTC</t>
  </si>
  <si>
    <t>Montant HT</t>
  </si>
  <si>
    <t>Aide au calcul du HT</t>
  </si>
  <si>
    <t>En votre aimable réception,</t>
  </si>
  <si>
    <t xml:space="preserve"> 0,00</t>
  </si>
  <si>
    <t>Choisir le BL</t>
  </si>
  <si>
    <t>PRODUIT</t>
  </si>
  <si>
    <t xml:space="preserve"> </t>
  </si>
  <si>
    <t>DUPONT Laurent</t>
  </si>
  <si>
    <t>83000 TOULON</t>
  </si>
  <si>
    <t>Caillettes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</si>
</sst>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#,##0.00\ &quot;€&quot;"/>
    <numFmt numFmtId="167" formatCode="0.000"/>
    <numFmt numFmtId="168" formatCode="0.0%"/>
  </numFmts>
  <fonts count="3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3399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E5FFCB"/>
        <bgColor indexed="64"/>
      </patternFill>
    </fill>
    <fill>
      <patternFill patternType="solid">
        <fgColor rgb="FFFFF1C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164" fontId="29" fillId="0" borderId="0" applyFont="0" applyFill="0" applyBorder="0" applyAlignment="0" applyProtection="0"/>
  </cellStyleXfs>
  <cellXfs count="2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right"/>
    </xf>
    <xf numFmtId="166" fontId="10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6" fontId="10" fillId="5" borderId="1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20" fillId="5" borderId="0" xfId="0" applyFont="1" applyFill="1" applyBorder="1" applyAlignment="1">
      <alignment horizontal="right" vertical="center"/>
    </xf>
    <xf numFmtId="166" fontId="21" fillId="5" borderId="1" xfId="0" applyNumberFormat="1" applyFont="1" applyFill="1" applyBorder="1" applyAlignment="1">
      <alignment horizontal="center" vertical="center"/>
    </xf>
    <xf numFmtId="166" fontId="21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165" fontId="1" fillId="10" borderId="15" xfId="0" applyNumberFormat="1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2" fillId="3" borderId="17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25" fillId="0" borderId="21" xfId="0" applyFont="1" applyBorder="1"/>
    <xf numFmtId="2" fontId="25" fillId="0" borderId="1" xfId="0" applyNumberFormat="1" applyFont="1" applyBorder="1" applyAlignment="1">
      <alignment horizontal="center"/>
    </xf>
    <xf numFmtId="0" fontId="25" fillId="0" borderId="22" xfId="0" applyFont="1" applyBorder="1"/>
    <xf numFmtId="0" fontId="25" fillId="0" borderId="23" xfId="0" applyFont="1" applyBorder="1"/>
    <xf numFmtId="0" fontId="25" fillId="0" borderId="21" xfId="0" applyFont="1" applyBorder="1" applyAlignment="1">
      <alignment horizontal="left"/>
    </xf>
    <xf numFmtId="0" fontId="25" fillId="0" borderId="2" xfId="0" applyFont="1" applyBorder="1"/>
    <xf numFmtId="0" fontId="25" fillId="0" borderId="24" xfId="0" applyFont="1" applyBorder="1"/>
    <xf numFmtId="2" fontId="25" fillId="0" borderId="4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Border="1"/>
    <xf numFmtId="0" fontId="26" fillId="0" borderId="0" xfId="0" applyFont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27" fillId="5" borderId="0" xfId="0" applyFont="1" applyFill="1" applyBorder="1" applyAlignment="1">
      <alignment horizontal="center"/>
    </xf>
    <xf numFmtId="0" fontId="0" fillId="5" borderId="0" xfId="0" applyFill="1"/>
    <xf numFmtId="0" fontId="0" fillId="5" borderId="0" xfId="0" applyFont="1" applyFill="1" applyAlignment="1">
      <alignment horizontal="center"/>
    </xf>
    <xf numFmtId="14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7" fontId="12" fillId="0" borderId="1" xfId="0" applyNumberFormat="1" applyFont="1" applyBorder="1" applyAlignment="1" applyProtection="1">
      <alignment horizontal="center" vertical="center"/>
      <protection locked="0"/>
    </xf>
    <xf numFmtId="167" fontId="12" fillId="5" borderId="1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/>
    <xf numFmtId="0" fontId="4" fillId="0" borderId="0" xfId="0" applyFont="1" applyFill="1" applyBorder="1" applyAlignment="1">
      <alignment vertical="center" wrapText="1"/>
    </xf>
    <xf numFmtId="2" fontId="16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49" fontId="0" fillId="0" borderId="1" xfId="0" applyNumberFormat="1" applyBorder="1" applyAlignment="1" applyProtection="1">
      <alignment horizontal="center" vertical="center"/>
    </xf>
    <xf numFmtId="0" fontId="0" fillId="0" borderId="0" xfId="0" applyAlignment="1"/>
    <xf numFmtId="14" fontId="4" fillId="5" borderId="0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9" fillId="0" borderId="1" xfId="0" applyFont="1" applyBorder="1" applyAlignment="1" applyProtection="1">
      <alignment vertical="center"/>
      <protection locked="0"/>
    </xf>
    <xf numFmtId="0" fontId="19" fillId="5" borderId="1" xfId="0" applyFont="1" applyFill="1" applyBorder="1" applyAlignment="1" applyProtection="1">
      <alignment vertical="center"/>
      <protection locked="0"/>
    </xf>
    <xf numFmtId="0" fontId="7" fillId="5" borderId="0" xfId="0" applyFont="1" applyFill="1" applyBorder="1" applyAlignment="1">
      <alignment horizontal="centerContinuous" vertical="center"/>
    </xf>
    <xf numFmtId="0" fontId="0" fillId="5" borderId="0" xfId="0" applyFill="1" applyBorder="1" applyAlignment="1">
      <alignment horizontal="centerContinuous" vertical="center"/>
    </xf>
    <xf numFmtId="0" fontId="4" fillId="5" borderId="0" xfId="0" applyFont="1" applyFill="1" applyBorder="1" applyAlignment="1">
      <alignment horizontal="centerContinuous" vertical="center"/>
    </xf>
    <xf numFmtId="0" fontId="0" fillId="5" borderId="0" xfId="0" applyFill="1" applyAlignment="1">
      <alignment horizontal="centerContinuous"/>
    </xf>
    <xf numFmtId="165" fontId="4" fillId="5" borderId="0" xfId="0" applyNumberFormat="1" applyFont="1" applyFill="1" applyBorder="1" applyAlignment="1">
      <alignment horizontal="centerContinuous" vertical="center"/>
    </xf>
    <xf numFmtId="165" fontId="0" fillId="5" borderId="0" xfId="0" applyNumberFormat="1" applyFill="1" applyAlignment="1">
      <alignment horizontal="centerContinuous"/>
    </xf>
    <xf numFmtId="0" fontId="10" fillId="5" borderId="0" xfId="0" applyFont="1" applyFill="1" applyAlignment="1" applyProtection="1">
      <alignment horizontal="center"/>
    </xf>
    <xf numFmtId="14" fontId="10" fillId="5" borderId="0" xfId="0" applyNumberFormat="1" applyFont="1" applyFill="1" applyAlignment="1" applyProtection="1">
      <alignment horizontal="center" vertical="center"/>
    </xf>
    <xf numFmtId="14" fontId="0" fillId="6" borderId="0" xfId="0" applyNumberFormat="1" applyFill="1" applyAlignment="1" applyProtection="1">
      <alignment vertical="center"/>
    </xf>
    <xf numFmtId="0" fontId="0" fillId="0" borderId="7" xfId="0" applyBorder="1" applyAlignment="1"/>
    <xf numFmtId="0" fontId="28" fillId="0" borderId="0" xfId="0" applyFont="1" applyFill="1" applyBorder="1" applyAlignment="1" applyProtection="1">
      <alignment vertical="center"/>
    </xf>
    <xf numFmtId="0" fontId="28" fillId="0" borderId="0" xfId="0" applyFont="1" applyFill="1" applyBorder="1" applyAlignment="1">
      <alignment horizontal="centerContinuous" vertical="center"/>
    </xf>
    <xf numFmtId="0" fontId="28" fillId="3" borderId="6" xfId="0" applyFont="1" applyFill="1" applyBorder="1" applyAlignment="1" applyProtection="1">
      <alignment horizontal="centerContinuous" vertical="center"/>
    </xf>
    <xf numFmtId="0" fontId="28" fillId="3" borderId="8" xfId="0" applyFont="1" applyFill="1" applyBorder="1" applyAlignment="1" applyProtection="1">
      <alignment horizontal="centerContinuous" vertical="center"/>
    </xf>
    <xf numFmtId="0" fontId="4" fillId="3" borderId="13" xfId="0" applyFont="1" applyFill="1" applyBorder="1" applyAlignment="1">
      <alignment horizontal="centerContinuous" vertical="center" wrapText="1"/>
    </xf>
    <xf numFmtId="0" fontId="4" fillId="0" borderId="25" xfId="0" applyFont="1" applyBorder="1" applyAlignment="1">
      <alignment horizontal="centerContinuous"/>
    </xf>
    <xf numFmtId="0" fontId="0" fillId="0" borderId="27" xfId="0" applyBorder="1" applyAlignment="1" applyProtection="1">
      <alignment horizontal="centerContinuous"/>
    </xf>
    <xf numFmtId="0" fontId="4" fillId="3" borderId="10" xfId="0" applyFont="1" applyFill="1" applyBorder="1" applyAlignment="1" applyProtection="1">
      <alignment horizontal="centerContinuous" vertical="center" wrapText="1"/>
    </xf>
    <xf numFmtId="14" fontId="0" fillId="5" borderId="0" xfId="0" applyNumberFormat="1" applyFill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Continuous" vertical="center" wrapText="1"/>
    </xf>
    <xf numFmtId="0" fontId="4" fillId="3" borderId="11" xfId="0" applyFont="1" applyFill="1" applyBorder="1" applyAlignment="1" applyProtection="1">
      <alignment horizontal="centerContinuous" vertical="center" wrapText="1"/>
    </xf>
    <xf numFmtId="0" fontId="27" fillId="6" borderId="0" xfId="0" applyFont="1" applyFill="1" applyAlignment="1" applyProtection="1">
      <alignment horizontal="center" vertical="center"/>
      <protection hidden="1"/>
    </xf>
    <xf numFmtId="0" fontId="4" fillId="6" borderId="0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20" fillId="5" borderId="0" xfId="0" applyFont="1" applyFill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0" fillId="11" borderId="29" xfId="0" applyFill="1" applyBorder="1" applyProtection="1">
      <protection locked="0"/>
    </xf>
    <xf numFmtId="0" fontId="0" fillId="11" borderId="30" xfId="0" applyFill="1" applyBorder="1" applyProtection="1">
      <protection locked="0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167" fontId="18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0" fillId="11" borderId="18" xfId="0" applyFill="1" applyBorder="1" applyProtection="1">
      <protection locked="0"/>
    </xf>
    <xf numFmtId="2" fontId="0" fillId="0" borderId="0" xfId="0" applyNumberFormat="1" applyProtection="1"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 wrapText="1"/>
      <protection locked="0"/>
    </xf>
    <xf numFmtId="0" fontId="28" fillId="0" borderId="0" xfId="0" applyFont="1" applyFill="1" applyBorder="1" applyAlignment="1" applyProtection="1">
      <alignment horizontal="left" vertical="center"/>
      <protection locked="0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Protection="1">
      <protection locked="0"/>
    </xf>
    <xf numFmtId="0" fontId="27" fillId="5" borderId="0" xfId="0" applyFont="1" applyFill="1" applyAlignment="1" applyProtection="1">
      <alignment horizontal="center" vertical="center"/>
      <protection hidden="1"/>
    </xf>
    <xf numFmtId="0" fontId="0" fillId="0" borderId="1" xfId="0" applyNumberFormat="1" applyBorder="1" applyAlignment="1" applyProtection="1">
      <alignment horizontal="center" vertical="center"/>
      <protection hidden="1"/>
    </xf>
    <xf numFmtId="168" fontId="0" fillId="0" borderId="1" xfId="0" applyNumberFormat="1" applyBorder="1" applyAlignment="1" applyProtection="1">
      <alignment horizontal="center" vertical="center"/>
      <protection hidden="1"/>
    </xf>
    <xf numFmtId="14" fontId="4" fillId="5" borderId="0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horizontal="center" vertical="center"/>
      <protection hidden="1"/>
    </xf>
    <xf numFmtId="0" fontId="4" fillId="5" borderId="0" xfId="0" applyFont="1" applyFill="1" applyBorder="1" applyAlignment="1" applyProtection="1">
      <alignment horizontal="center" vertical="center"/>
      <protection hidden="1"/>
    </xf>
    <xf numFmtId="0" fontId="20" fillId="6" borderId="0" xfId="0" applyFont="1" applyFill="1" applyBorder="1" applyAlignment="1" applyProtection="1">
      <alignment horizontal="right" vertical="center"/>
      <protection locked="0"/>
    </xf>
    <xf numFmtId="0" fontId="12" fillId="11" borderId="28" xfId="0" applyFont="1" applyFill="1" applyBorder="1" applyAlignment="1" applyProtection="1">
      <alignment horizontal="center"/>
      <protection locked="0"/>
    </xf>
    <xf numFmtId="0" fontId="10" fillId="0" borderId="28" xfId="0" applyFont="1" applyBorder="1" applyAlignment="1" applyProtection="1">
      <alignment horizontal="center" vertical="center"/>
      <protection locked="0"/>
    </xf>
    <xf numFmtId="0" fontId="23" fillId="9" borderId="0" xfId="0" applyFont="1" applyFill="1" applyBorder="1" applyAlignment="1" applyProtection="1">
      <alignment horizontal="left" vertical="center"/>
      <protection locked="0"/>
    </xf>
    <xf numFmtId="14" fontId="4" fillId="6" borderId="0" xfId="0" applyNumberFormat="1" applyFont="1" applyFill="1" applyBorder="1" applyAlignment="1" applyProtection="1">
      <alignment vertical="center"/>
      <protection hidden="1"/>
    </xf>
    <xf numFmtId="0" fontId="0" fillId="6" borderId="0" xfId="0" applyFill="1" applyAlignment="1" applyProtection="1">
      <alignment vertical="center"/>
      <protection hidden="1"/>
    </xf>
    <xf numFmtId="0" fontId="0" fillId="6" borderId="0" xfId="0" applyFill="1" applyAlignment="1" applyProtection="1">
      <alignment horizontal="center" vertical="center"/>
      <protection hidden="1"/>
    </xf>
    <xf numFmtId="0" fontId="3" fillId="0" borderId="9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9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5" fillId="0" borderId="0" xfId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166" fontId="13" fillId="4" borderId="1" xfId="0" applyNumberFormat="1" applyFont="1" applyFill="1" applyBorder="1" applyAlignment="1">
      <alignment horizontal="center"/>
    </xf>
    <xf numFmtId="166" fontId="13" fillId="4" borderId="1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3" fillId="0" borderId="9" xfId="0" applyFont="1" applyBorder="1" applyAlignment="1"/>
    <xf numFmtId="0" fontId="3" fillId="0" borderId="0" xfId="0" applyFont="1" applyBorder="1" applyAlignment="1"/>
    <xf numFmtId="0" fontId="3" fillId="0" borderId="10" xfId="0" applyFont="1" applyBorder="1" applyAlignment="1"/>
    <xf numFmtId="167" fontId="22" fillId="9" borderId="0" xfId="0" applyNumberFormat="1" applyFont="1" applyFill="1" applyBorder="1" applyAlignment="1" applyProtection="1">
      <alignment horizontal="right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8" fillId="0" borderId="2" xfId="0" applyNumberFormat="1" applyFont="1" applyBorder="1" applyAlignment="1" applyProtection="1">
      <alignment horizontal="left" vertical="center"/>
      <protection hidden="1"/>
    </xf>
    <xf numFmtId="0" fontId="18" fillId="0" borderId="5" xfId="0" applyNumberFormat="1" applyFont="1" applyBorder="1" applyAlignment="1" applyProtection="1">
      <alignment horizontal="left" vertical="center"/>
      <protection hidden="1"/>
    </xf>
    <xf numFmtId="0" fontId="18" fillId="0" borderId="3" xfId="0" applyNumberFormat="1" applyFont="1" applyBorder="1" applyAlignment="1" applyProtection="1">
      <alignment horizontal="left" vertical="center"/>
      <protection hidden="1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1" fontId="22" fillId="9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5" fillId="0" borderId="0" xfId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7" fillId="6" borderId="0" xfId="0" applyFont="1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4" fillId="6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4" fillId="8" borderId="0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9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65" fontId="4" fillId="6" borderId="0" xfId="0" applyNumberFormat="1" applyFont="1" applyFill="1" applyBorder="1" applyAlignment="1" applyProtection="1">
      <alignment horizontal="center" vertical="center"/>
      <protection hidden="1"/>
    </xf>
    <xf numFmtId="165" fontId="0" fillId="0" borderId="0" xfId="0" applyNumberFormat="1" applyAlignment="1" applyProtection="1">
      <alignment horizontal="center"/>
      <protection hidden="1"/>
    </xf>
    <xf numFmtId="0" fontId="18" fillId="6" borderId="2" xfId="0" applyNumberFormat="1" applyFont="1" applyFill="1" applyBorder="1" applyAlignment="1" applyProtection="1">
      <alignment horizontal="left" vertical="center"/>
      <protection hidden="1"/>
    </xf>
    <xf numFmtId="0" fontId="18" fillId="6" borderId="5" xfId="0" applyNumberFormat="1" applyFont="1" applyFill="1" applyBorder="1" applyAlignment="1" applyProtection="1">
      <alignment horizontal="left" vertical="center"/>
      <protection hidden="1"/>
    </xf>
    <xf numFmtId="0" fontId="18" fillId="6" borderId="3" xfId="0" applyNumberFormat="1" applyFont="1" applyFill="1" applyBorder="1" applyAlignment="1" applyProtection="1">
      <alignment horizontal="left" vertical="center"/>
      <protection hidden="1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5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167" fontId="18" fillId="7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2" xfId="0" applyNumberFormat="1" applyBorder="1" applyAlignment="1" applyProtection="1">
      <alignment horizontal="center" vertical="center"/>
    </xf>
    <xf numFmtId="14" fontId="0" fillId="0" borderId="3" xfId="0" applyNumberFormat="1" applyBorder="1" applyAlignment="1" applyProtection="1">
      <alignment horizontal="center" vertical="center"/>
    </xf>
    <xf numFmtId="167" fontId="18" fillId="6" borderId="1" xfId="0" applyNumberFormat="1" applyFont="1" applyFill="1" applyBorder="1" applyAlignment="1" applyProtection="1">
      <alignment horizontal="center" vertical="center"/>
      <protection hidden="1"/>
    </xf>
    <xf numFmtId="14" fontId="0" fillId="6" borderId="2" xfId="0" applyNumberFormat="1" applyFill="1" applyBorder="1" applyAlignment="1" applyProtection="1">
      <alignment horizontal="center" vertical="center"/>
    </xf>
    <xf numFmtId="14" fontId="0" fillId="6" borderId="3" xfId="0" applyNumberForma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6" borderId="5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9" fillId="0" borderId="25" xfId="0" applyFont="1" applyFill="1" applyBorder="1" applyAlignment="1" applyProtection="1">
      <alignment horizontal="center" vertical="center"/>
      <protection hidden="1"/>
    </xf>
    <xf numFmtId="0" fontId="9" fillId="0" borderId="26" xfId="0" applyFont="1" applyFill="1" applyBorder="1" applyAlignment="1" applyProtection="1">
      <alignment horizontal="center" vertical="center"/>
      <protection hidden="1"/>
    </xf>
    <xf numFmtId="0" fontId="9" fillId="0" borderId="27" xfId="0" applyFont="1" applyFill="1" applyBorder="1" applyAlignment="1" applyProtection="1">
      <alignment horizontal="center" vertical="center"/>
      <protection hidden="1"/>
    </xf>
    <xf numFmtId="0" fontId="4" fillId="5" borderId="0" xfId="0" applyFont="1" applyFill="1" applyBorder="1" applyAlignment="1" applyProtection="1">
      <alignment horizontal="center" vertical="center"/>
      <protection hidden="1"/>
    </xf>
    <xf numFmtId="165" fontId="4" fillId="5" borderId="0" xfId="0" applyNumberFormat="1" applyFont="1" applyFill="1" applyBorder="1" applyAlignment="1" applyProtection="1">
      <alignment horizontal="center" vertical="center"/>
      <protection hidden="1"/>
    </xf>
    <xf numFmtId="165" fontId="0" fillId="5" borderId="0" xfId="0" applyNumberFormat="1" applyFill="1" applyAlignment="1" applyProtection="1">
      <alignment horizontal="center"/>
      <protection hidden="1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8" fillId="3" borderId="2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166" fontId="13" fillId="4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left" vertical="center"/>
      <protection hidden="1"/>
    </xf>
    <xf numFmtId="0" fontId="3" fillId="0" borderId="0" xfId="0" applyFont="1" applyBorder="1" applyAlignment="1" applyProtection="1">
      <alignment horizontal="left" vertical="center"/>
      <protection hidden="1"/>
    </xf>
    <xf numFmtId="0" fontId="3" fillId="0" borderId="10" xfId="0" applyFont="1" applyBorder="1" applyAlignment="1" applyProtection="1">
      <alignment horizontal="left" vertical="center"/>
      <protection hidden="1"/>
    </xf>
    <xf numFmtId="0" fontId="3" fillId="0" borderId="11" xfId="0" applyFont="1" applyBorder="1" applyAlignment="1" applyProtection="1">
      <alignment horizontal="left" vertical="center"/>
      <protection hidden="1"/>
    </xf>
    <xf numFmtId="0" fontId="3" fillId="0" borderId="12" xfId="0" applyFont="1" applyBorder="1" applyAlignment="1" applyProtection="1">
      <alignment horizontal="left" vertical="center"/>
      <protection hidden="1"/>
    </xf>
    <xf numFmtId="0" fontId="3" fillId="0" borderId="13" xfId="0" applyFont="1" applyBorder="1" applyAlignment="1" applyProtection="1">
      <alignment horizontal="left" vertical="center"/>
      <protection hidden="1"/>
    </xf>
    <xf numFmtId="0" fontId="3" fillId="0" borderId="9" xfId="0" applyFont="1" applyBorder="1" applyAlignment="1" applyProtection="1">
      <protection hidden="1"/>
    </xf>
    <xf numFmtId="0" fontId="3" fillId="0" borderId="0" xfId="0" applyFont="1" applyBorder="1" applyAlignment="1" applyProtection="1">
      <protection hidden="1"/>
    </xf>
    <xf numFmtId="0" fontId="3" fillId="0" borderId="10" xfId="0" applyFont="1" applyBorder="1" applyAlignment="1" applyProtection="1">
      <protection hidden="1"/>
    </xf>
    <xf numFmtId="0" fontId="17" fillId="0" borderId="6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/>
      <protection hidden="1"/>
    </xf>
    <xf numFmtId="0" fontId="17" fillId="0" borderId="8" xfId="0" applyFont="1" applyBorder="1" applyAlignment="1" applyProtection="1">
      <alignment horizontal="center" vertical="center"/>
      <protection hidden="1"/>
    </xf>
    <xf numFmtId="166" fontId="13" fillId="4" borderId="1" xfId="2" applyNumberFormat="1" applyFont="1" applyFill="1" applyBorder="1" applyAlignment="1" applyProtection="1">
      <alignment horizontal="center"/>
      <protection hidden="1"/>
    </xf>
    <xf numFmtId="0" fontId="18" fillId="0" borderId="2" xfId="0" applyNumberFormat="1" applyFont="1" applyBorder="1" applyAlignment="1" applyProtection="1">
      <alignment horizontal="center" vertical="center"/>
      <protection hidden="1"/>
    </xf>
    <xf numFmtId="0" fontId="18" fillId="0" borderId="5" xfId="0" applyNumberFormat="1" applyFont="1" applyBorder="1" applyAlignment="1" applyProtection="1">
      <alignment horizontal="center" vertical="center"/>
      <protection hidden="1"/>
    </xf>
    <xf numFmtId="0" fontId="18" fillId="0" borderId="3" xfId="0" applyNumberFormat="1" applyFont="1" applyBorder="1" applyAlignment="1" applyProtection="1">
      <alignment horizontal="center" vertical="center"/>
      <protection hidden="1"/>
    </xf>
    <xf numFmtId="167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167" fontId="0" fillId="0" borderId="0" xfId="0" applyNumberFormat="1" applyFont="1" applyFill="1" applyBorder="1"/>
    <xf numFmtId="0" fontId="0" fillId="0" borderId="0" xfId="0" applyFont="1" applyFill="1" applyBorder="1"/>
    <xf numFmtId="0" fontId="0" fillId="0" borderId="0" xfId="0" quotePrefix="1" applyFont="1" applyFill="1" applyBorder="1"/>
  </cellXfs>
  <cellStyles count="3">
    <cellStyle name="Lien hypertexte" xfId="1" builtinId="8"/>
    <cellStyle name="Monétaire" xfId="2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1C5"/>
      <color rgb="FFFFFFCC"/>
      <color rgb="FFE5FFCB"/>
      <color rgb="FFCCFF99"/>
      <color rgb="FFFF5050"/>
      <color rgb="FFCCFF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0</xdr:row>
      <xdr:rowOff>9525</xdr:rowOff>
    </xdr:from>
    <xdr:to>
      <xdr:col>7</xdr:col>
      <xdr:colOff>781050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3DEBB67-3739-4E71-BC22-FE94934E11E5}"/>
            </a:ext>
          </a:extLst>
        </xdr:cNvPr>
        <xdr:cNvSpPr/>
      </xdr:nvSpPr>
      <xdr:spPr>
        <a:xfrm>
          <a:off x="3543300" y="9525"/>
          <a:ext cx="2905125" cy="73342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676276</xdr:colOff>
      <xdr:row>2</xdr:row>
      <xdr:rowOff>9525</xdr:rowOff>
    </xdr:from>
    <xdr:to>
      <xdr:col>8</xdr:col>
      <xdr:colOff>9526</xdr:colOff>
      <xdr:row>7</xdr:row>
      <xdr:rowOff>19050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BEC0EFC0-0A7C-4461-95B6-17C497540BC0}"/>
            </a:ext>
          </a:extLst>
        </xdr:cNvPr>
        <xdr:cNvSpPr/>
      </xdr:nvSpPr>
      <xdr:spPr>
        <a:xfrm>
          <a:off x="3771901" y="847725"/>
          <a:ext cx="2857500" cy="96202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666750</xdr:colOff>
      <xdr:row>8</xdr:row>
      <xdr:rowOff>0</xdr:rowOff>
    </xdr:from>
    <xdr:to>
      <xdr:col>7</xdr:col>
      <xdr:colOff>695325</xdr:colOff>
      <xdr:row>10</xdr:row>
      <xdr:rowOff>28575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AD6F2D45-0016-4369-9F36-D4D9433FC3F2}"/>
            </a:ext>
          </a:extLst>
        </xdr:cNvPr>
        <xdr:cNvSpPr/>
      </xdr:nvSpPr>
      <xdr:spPr>
        <a:xfrm>
          <a:off x="3762375" y="1933575"/>
          <a:ext cx="2847975" cy="40957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0</xdr:row>
      <xdr:rowOff>9525</xdr:rowOff>
    </xdr:from>
    <xdr:to>
      <xdr:col>8</xdr:col>
      <xdr:colOff>685800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3D0A1D7C-393A-4386-93D3-7ECDA0611ECA}"/>
            </a:ext>
          </a:extLst>
        </xdr:cNvPr>
        <xdr:cNvSpPr/>
      </xdr:nvSpPr>
      <xdr:spPr>
        <a:xfrm>
          <a:off x="3619500" y="9525"/>
          <a:ext cx="2819400" cy="7334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2</xdr:row>
      <xdr:rowOff>0</xdr:rowOff>
    </xdr:from>
    <xdr:to>
      <xdr:col>8</xdr:col>
      <xdr:colOff>685800</xdr:colOff>
      <xdr:row>7</xdr:row>
      <xdr:rowOff>9525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185B22B-8D6B-4EC2-966B-66D417FBBF22}"/>
            </a:ext>
          </a:extLst>
        </xdr:cNvPr>
        <xdr:cNvSpPr/>
      </xdr:nvSpPr>
      <xdr:spPr>
        <a:xfrm>
          <a:off x="3619500" y="923925"/>
          <a:ext cx="2819400" cy="9620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8</xdr:row>
      <xdr:rowOff>9526</xdr:rowOff>
    </xdr:from>
    <xdr:to>
      <xdr:col>8</xdr:col>
      <xdr:colOff>685800</xdr:colOff>
      <xdr:row>10</xdr:row>
      <xdr:rowOff>9526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58DE50A-31E0-41CD-A5D7-A0BB6F70AA94}"/>
            </a:ext>
          </a:extLst>
        </xdr:cNvPr>
        <xdr:cNvSpPr/>
      </xdr:nvSpPr>
      <xdr:spPr>
        <a:xfrm>
          <a:off x="3619500" y="2076451"/>
          <a:ext cx="2819400" cy="381000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695325</xdr:colOff>
      <xdr:row>33</xdr:row>
      <xdr:rowOff>0</xdr:rowOff>
    </xdr:from>
    <xdr:to>
      <xdr:col>7</xdr:col>
      <xdr:colOff>695325</xdr:colOff>
      <xdr:row>35</xdr:row>
      <xdr:rowOff>9525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7A3CBF5F-3DD2-42CA-B9C2-0DAA1E422211}"/>
            </a:ext>
          </a:extLst>
        </xdr:cNvPr>
        <xdr:cNvSpPr/>
      </xdr:nvSpPr>
      <xdr:spPr>
        <a:xfrm>
          <a:off x="3629025" y="8620125"/>
          <a:ext cx="211455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33</xdr:row>
      <xdr:rowOff>0</xdr:rowOff>
    </xdr:from>
    <xdr:to>
      <xdr:col>4</xdr:col>
      <xdr:colOff>0</xdr:colOff>
      <xdr:row>35</xdr:row>
      <xdr:rowOff>9525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4C54A60C-9B55-4DCC-92E6-A9EDFE74A8D2}"/>
            </a:ext>
          </a:extLst>
        </xdr:cNvPr>
        <xdr:cNvSpPr/>
      </xdr:nvSpPr>
      <xdr:spPr>
        <a:xfrm>
          <a:off x="3638550" y="8620125"/>
          <a:ext cx="211455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71174</xdr:colOff>
      <xdr:row>13</xdr:row>
      <xdr:rowOff>195675</xdr:rowOff>
    </xdr:from>
    <xdr:to>
      <xdr:col>11</xdr:col>
      <xdr:colOff>2195174</xdr:colOff>
      <xdr:row>15</xdr:row>
      <xdr:rowOff>166275</xdr:rowOff>
    </xdr:to>
    <xdr:sp macro="[0]!Insere_Date_BL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AFC0BBCB-66C6-41B3-9D03-1234E293B9D8}"/>
            </a:ext>
          </a:extLst>
        </xdr:cNvPr>
        <xdr:cNvSpPr/>
      </xdr:nvSpPr>
      <xdr:spPr>
        <a:xfrm>
          <a:off x="6938699" y="3377025"/>
          <a:ext cx="2124000" cy="504000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/>
            <a:t>IMPRIMER</a:t>
          </a:r>
        </a:p>
      </xdr:txBody>
    </xdr:sp>
    <xdr:clientData/>
  </xdr:twoCellAnchor>
  <xdr:twoCellAnchor>
    <xdr:from>
      <xdr:col>11</xdr:col>
      <xdr:colOff>66675</xdr:colOff>
      <xdr:row>11</xdr:row>
      <xdr:rowOff>138525</xdr:rowOff>
    </xdr:from>
    <xdr:to>
      <xdr:col>11</xdr:col>
      <xdr:colOff>2190675</xdr:colOff>
      <xdr:row>13</xdr:row>
      <xdr:rowOff>109125</xdr:rowOff>
    </xdr:to>
    <xdr:sp macro="[0]!BL_Fini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F027A984-E508-4750-8965-C6277D8AB7B5}"/>
            </a:ext>
          </a:extLst>
        </xdr:cNvPr>
        <xdr:cNvSpPr/>
      </xdr:nvSpPr>
      <xdr:spPr>
        <a:xfrm>
          <a:off x="6934200" y="2786475"/>
          <a:ext cx="2124000" cy="504000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/>
            <a:t>CREER</a:t>
          </a:r>
          <a:r>
            <a:rPr lang="fr-FR" sz="1100" b="1" baseline="0"/>
            <a:t> LE PDF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0</xdr:row>
      <xdr:rowOff>9525</xdr:rowOff>
    </xdr:from>
    <xdr:to>
      <xdr:col>8</xdr:col>
      <xdr:colOff>685800</xdr:colOff>
      <xdr:row>1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F825DAB-BE7C-4589-B91E-56D992D61A9E}"/>
            </a:ext>
          </a:extLst>
        </xdr:cNvPr>
        <xdr:cNvSpPr/>
      </xdr:nvSpPr>
      <xdr:spPr>
        <a:xfrm>
          <a:off x="3619500" y="9525"/>
          <a:ext cx="2819400" cy="7334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2</xdr:row>
      <xdr:rowOff>0</xdr:rowOff>
    </xdr:from>
    <xdr:to>
      <xdr:col>8</xdr:col>
      <xdr:colOff>685800</xdr:colOff>
      <xdr:row>7</xdr:row>
      <xdr:rowOff>9525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7580B63-F85F-4AB4-B053-C17FE094D96B}"/>
            </a:ext>
          </a:extLst>
        </xdr:cNvPr>
        <xdr:cNvSpPr/>
      </xdr:nvSpPr>
      <xdr:spPr>
        <a:xfrm>
          <a:off x="3619500" y="923925"/>
          <a:ext cx="2819400" cy="9620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8</xdr:row>
      <xdr:rowOff>9526</xdr:rowOff>
    </xdr:from>
    <xdr:to>
      <xdr:col>8</xdr:col>
      <xdr:colOff>685800</xdr:colOff>
      <xdr:row>10</xdr:row>
      <xdr:rowOff>9526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CF4C77F-2A5B-47D6-B3FC-C798B60A186D}"/>
            </a:ext>
          </a:extLst>
        </xdr:cNvPr>
        <xdr:cNvSpPr/>
      </xdr:nvSpPr>
      <xdr:spPr>
        <a:xfrm>
          <a:off x="3619500" y="2076451"/>
          <a:ext cx="2819400" cy="381000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76200</xdr:colOff>
      <xdr:row>17</xdr:row>
      <xdr:rowOff>121513</xdr:rowOff>
    </xdr:from>
    <xdr:to>
      <xdr:col>11</xdr:col>
      <xdr:colOff>2190750</xdr:colOff>
      <xdr:row>20</xdr:row>
      <xdr:rowOff>34963</xdr:rowOff>
    </xdr:to>
    <xdr:sp macro="[0]!Impression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2CC68B85-F51D-4DCD-84EA-804F1434D1DC}"/>
            </a:ext>
          </a:extLst>
        </xdr:cNvPr>
        <xdr:cNvSpPr/>
      </xdr:nvSpPr>
      <xdr:spPr>
        <a:xfrm>
          <a:off x="6886575" y="4560163"/>
          <a:ext cx="2114550" cy="504000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/>
            <a:t>IMPRIMER</a:t>
          </a:r>
        </a:p>
      </xdr:txBody>
    </xdr:sp>
    <xdr:clientData/>
  </xdr:twoCellAnchor>
  <xdr:twoCellAnchor>
    <xdr:from>
      <xdr:col>11</xdr:col>
      <xdr:colOff>76200</xdr:colOff>
      <xdr:row>14</xdr:row>
      <xdr:rowOff>201909</xdr:rowOff>
    </xdr:from>
    <xdr:to>
      <xdr:col>11</xdr:col>
      <xdr:colOff>2190750</xdr:colOff>
      <xdr:row>16</xdr:row>
      <xdr:rowOff>172509</xdr:rowOff>
    </xdr:to>
    <xdr:sp macro="[0]!Avoir_Fini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5C34A374-E16D-4E07-A7B0-F0F04809568A}"/>
            </a:ext>
          </a:extLst>
        </xdr:cNvPr>
        <xdr:cNvSpPr/>
      </xdr:nvSpPr>
      <xdr:spPr>
        <a:xfrm>
          <a:off x="6886575" y="3840459"/>
          <a:ext cx="2114550" cy="504000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/>
            <a:t>CREER</a:t>
          </a:r>
          <a:r>
            <a:rPr lang="fr-FR" sz="1100" b="1" baseline="0"/>
            <a:t> LE PDF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457201</xdr:colOff>
      <xdr:row>2</xdr:row>
      <xdr:rowOff>66675</xdr:rowOff>
    </xdr:from>
    <xdr:to>
      <xdr:col>10</xdr:col>
      <xdr:colOff>314325</xdr:colOff>
      <xdr:row>3</xdr:row>
      <xdr:rowOff>161925</xdr:rowOff>
    </xdr:to>
    <xdr:sp macro="[0]!LancerFormulaire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26E3308-C29B-4A1E-8FF8-B413BD8D19F6}"/>
            </a:ext>
          </a:extLst>
        </xdr:cNvPr>
        <xdr:cNvSpPr/>
      </xdr:nvSpPr>
      <xdr:spPr>
        <a:xfrm>
          <a:off x="10334626" y="457200"/>
          <a:ext cx="1381124" cy="28575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Lancer le Formulaire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371474</xdr:colOff>
      <xdr:row>1</xdr:row>
      <xdr:rowOff>161925</xdr:rowOff>
    </xdr:from>
    <xdr:to>
      <xdr:col>5</xdr:col>
      <xdr:colOff>76199</xdr:colOff>
      <xdr:row>3</xdr:row>
      <xdr:rowOff>57150</xdr:rowOff>
    </xdr:to>
    <xdr:sp macro="[0]!LancerFormulaireSaisieProdu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68F5F60-6FC1-4570-80DD-DD0697134C68}"/>
            </a:ext>
          </a:extLst>
        </xdr:cNvPr>
        <xdr:cNvSpPr/>
      </xdr:nvSpPr>
      <xdr:spPr>
        <a:xfrm>
          <a:off x="2867024" y="361950"/>
          <a:ext cx="1419225" cy="2762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Lancer le 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E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MIN"/>
      <sheetName val=" PRIX NEW"/>
      <sheetName val=" PRIX GAMM"/>
      <sheetName val="PRIX REVENDEURS"/>
      <sheetName val="PRIX PRO"/>
      <sheetName val="ANCIEN PRIX"/>
      <sheetName val="DONNEES"/>
    </sheetNames>
    <definedNames>
      <definedName name="L_Date_BL" refersTo="='CHEMIN'!$E$3:$E$6"/>
      <definedName name="L_Lot_BL" refersTo="='CHEMIN'!$F$3:$F$6"/>
    </definedNames>
    <sheetDataSet>
      <sheetData sheetId="0">
        <row r="3">
          <cell r="E3">
            <v>44622</v>
          </cell>
          <cell r="F3" t="str">
            <v>00033</v>
          </cell>
        </row>
        <row r="4">
          <cell r="E4">
            <v>44624</v>
          </cell>
          <cell r="F4" t="str">
            <v>00036</v>
          </cell>
        </row>
        <row r="5">
          <cell r="C5" t="str">
            <v>D:\PDF\BL\</v>
          </cell>
          <cell r="E5">
            <v>44625</v>
          </cell>
          <cell r="F5" t="str">
            <v>00250</v>
          </cell>
        </row>
        <row r="6">
          <cell r="C6" t="str">
            <v>D:\PDF\FACTURES\</v>
          </cell>
          <cell r="E6">
            <v>44624</v>
          </cell>
          <cell r="F6" t="str">
            <v>00310</v>
          </cell>
        </row>
        <row r="7">
          <cell r="C7" t="str">
            <v>D:\FACTURES\</v>
          </cell>
        </row>
        <row r="8">
          <cell r="C8" t="str">
            <v>D:\PDF\AVOIR\</v>
          </cell>
        </row>
      </sheetData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885213-61DD-487A-B6A0-17CC8DFCF71F}" name="Tableau1" displayName="Tableau1" ref="A1:H2" totalsRowShown="0" headerRowDxfId="8" headerRowBorderDxfId="7" tableBorderDxfId="6">
  <sortState xmlns:xlrd2="http://schemas.microsoft.com/office/spreadsheetml/2017/richdata2" ref="A2:H2">
    <sortCondition ref="A2"/>
  </sortState>
  <tableColumns count="8">
    <tableColumn id="1" xr3:uid="{D91976F6-70D9-482E-8B60-CD05592B32C0}" name="RAISON SOCIALE"/>
    <tableColumn id="2" xr3:uid="{02D32786-A08F-4970-A4FB-724251CD00C0}" name="CODE" dataDxfId="5"/>
    <tableColumn id="3" xr3:uid="{AF15F648-392A-4BFF-9F1A-28A0C21E7B65}" name="ADRESSE1"/>
    <tableColumn id="4" xr3:uid="{2E928CFF-6118-4D84-8B06-39E1DA56F68B}" name="ADRESSE2"/>
    <tableColumn id="5" xr3:uid="{EB86E1A0-F29F-4C00-8B31-9DBC13A9840B}" name="TELEPHONE" dataDxfId="4"/>
    <tableColumn id="6" xr3:uid="{84B93ED3-981D-4571-929F-C7C2F35E06DF}" name="Sup '">
      <calculatedColumnFormula>SUBSTITUTE(A2,"'","")</calculatedColumnFormula>
    </tableColumn>
    <tableColumn id="7" xr3:uid="{22D7B554-E79C-4B6D-8FB5-4463490F90D6}" name="Sup Espace">
      <calculatedColumnFormula>SUBSTITUTE(F2," ","")</calculatedColumnFormula>
    </tableColumn>
    <tableColumn id="8" xr3:uid="{08C58562-AD12-47B3-9C67-C56A346D1407}" name="12 Caractères" dataDxfId="3">
      <calculatedColumnFormula>MID(G2,1,12)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52074-C34A-4B70-8D15-80E3259772DC}" name="Tableau2" displayName="Tableau2" ref="A1:B56" totalsRowShown="0" tableBorderDxfId="2">
  <sortState xmlns:xlrd2="http://schemas.microsoft.com/office/spreadsheetml/2017/richdata2" ref="A2:B56">
    <sortCondition ref="A2:A56"/>
  </sortState>
  <tableColumns count="2">
    <tableColumn id="1" xr3:uid="{A1B4A4D9-0709-461E-8891-AE4C64B78A16}" name="DESIGNATION" dataDxfId="1"/>
    <tableColumn id="2" xr3:uid="{05ADE759-F11A-4F65-B651-3BE0BD778350}" name="PRIX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5E372-9D05-48F8-B348-7D95AFE95D0E}">
  <sheetPr codeName="Feuil1">
    <tabColor rgb="FFCCFF99"/>
  </sheetPr>
  <dimension ref="A1:X57"/>
  <sheetViews>
    <sheetView tabSelected="1" zoomScaleNormal="100" workbookViewId="0">
      <selection activeCell="A13" sqref="A13"/>
    </sheetView>
  </sheetViews>
  <sheetFormatPr baseColWidth="10" defaultRowHeight="15" x14ac:dyDescent="0.25"/>
  <cols>
    <col min="1" max="1" width="21.85546875" customWidth="1"/>
    <col min="3" max="3" width="9.28515625" customWidth="1"/>
    <col min="4" max="8" width="10.5703125" customWidth="1"/>
    <col min="9" max="9" width="3.42578125" customWidth="1"/>
    <col min="10" max="10" width="33.7109375" customWidth="1"/>
    <col min="11" max="11" width="18" hidden="1" customWidth="1"/>
    <col min="12" max="12" width="2.42578125" customWidth="1"/>
    <col min="13" max="13" width="33.7109375" customWidth="1"/>
    <col min="22" max="22" width="7.140625" customWidth="1"/>
    <col min="23" max="24" width="7.140625" hidden="1" customWidth="1"/>
    <col min="25" max="25" width="7.140625" customWidth="1"/>
  </cols>
  <sheetData>
    <row r="1" spans="1:24" ht="57.75" customHeight="1" x14ac:dyDescent="0.25">
      <c r="A1" s="138"/>
      <c r="B1" s="139"/>
      <c r="C1" s="139"/>
      <c r="D1" s="139"/>
      <c r="E1" s="62" t="s">
        <v>10</v>
      </c>
      <c r="F1" s="63"/>
      <c r="G1" s="63"/>
      <c r="H1" s="63"/>
      <c r="J1" s="2"/>
      <c r="K1" s="37" t="str">
        <f>[1]CHEMIN!$C$6</f>
        <v>D:\PDF\FACTURES\</v>
      </c>
    </row>
    <row r="2" spans="1:24" ht="8.25" customHeight="1" x14ac:dyDescent="0.25">
      <c r="E2" s="2"/>
      <c r="K2" s="37" t="str">
        <f>[1]CHEMIN!$C$7</f>
        <v>D:\FACTURES\</v>
      </c>
    </row>
    <row r="3" spans="1:24" ht="15" customHeight="1" x14ac:dyDescent="0.25">
      <c r="E3" s="10" t="s">
        <v>22</v>
      </c>
      <c r="F3" s="64" t="str">
        <f>IFERROR(VLOOKUP(F4,Tableau1[],2,FALSE),"")</f>
        <v/>
      </c>
      <c r="G3" s="65"/>
      <c r="H3" s="65"/>
      <c r="X3">
        <f ca="1">YEAR(TODAY())</f>
        <v>2022</v>
      </c>
    </row>
    <row r="4" spans="1:24" ht="15" customHeight="1" x14ac:dyDescent="0.25">
      <c r="A4" s="133"/>
      <c r="B4" s="133"/>
      <c r="C4" s="133"/>
      <c r="D4" s="133"/>
      <c r="E4" s="10" t="s">
        <v>20</v>
      </c>
      <c r="F4" s="145"/>
      <c r="G4" s="145"/>
      <c r="H4" s="145"/>
      <c r="K4" s="37" t="str">
        <f>IFERROR(VLOOKUP(F4,Tableau1[],8,FALSE),"")</f>
        <v/>
      </c>
      <c r="L4" s="36"/>
      <c r="W4" s="41">
        <f>_xlfn.ISOWEEKNUM(G9)</f>
        <v>52</v>
      </c>
      <c r="X4" s="40" t="str">
        <f>UPPER(TEXT(G9,"-AAAA"))</f>
        <v>-1900</v>
      </c>
    </row>
    <row r="5" spans="1:24" ht="15" customHeight="1" x14ac:dyDescent="0.25">
      <c r="A5" s="134"/>
      <c r="B5" s="134"/>
      <c r="C5" s="134"/>
      <c r="D5" s="134"/>
      <c r="E5" s="10" t="s">
        <v>17</v>
      </c>
      <c r="F5" s="64" t="str">
        <f>IFERROR(VLOOKUP(F4,Tableau1[],3,FALSE),"")</f>
        <v/>
      </c>
      <c r="G5" s="65"/>
      <c r="H5" s="65"/>
    </row>
    <row r="6" spans="1:24" ht="15" customHeight="1" x14ac:dyDescent="0.25">
      <c r="A6" s="135"/>
      <c r="B6" s="135"/>
      <c r="C6" s="135"/>
      <c r="D6" s="135"/>
      <c r="E6" s="10" t="s">
        <v>18</v>
      </c>
      <c r="F6" s="64" t="str">
        <f>IFERROR(VLOOKUP(F4,Tableau1[],4,FALSE),"")</f>
        <v/>
      </c>
      <c r="G6" s="65"/>
      <c r="H6" s="65"/>
      <c r="K6" s="70">
        <v>44623</v>
      </c>
    </row>
    <row r="7" spans="1:24" ht="15" customHeight="1" x14ac:dyDescent="0.25">
      <c r="A7" s="136"/>
      <c r="B7" s="136"/>
      <c r="C7" s="136"/>
      <c r="D7" s="136"/>
      <c r="E7" s="10" t="s">
        <v>19</v>
      </c>
      <c r="F7" s="66" t="str">
        <f>IFERROR(VLOOKUP(F4,Tableau1[],5,FALSE),"")</f>
        <v/>
      </c>
      <c r="G7" s="67"/>
      <c r="H7" s="67"/>
    </row>
    <row r="8" spans="1:24" ht="11.25" customHeight="1" x14ac:dyDescent="0.25">
      <c r="A8" s="137"/>
      <c r="B8" s="137"/>
      <c r="C8" s="137"/>
      <c r="D8" s="137"/>
      <c r="E8" s="57"/>
    </row>
    <row r="9" spans="1:24" x14ac:dyDescent="0.25">
      <c r="E9" s="10" t="s">
        <v>14</v>
      </c>
      <c r="F9" s="58"/>
      <c r="G9" s="69"/>
      <c r="H9" s="68"/>
      <c r="I9" s="55"/>
    </row>
    <row r="10" spans="1:24" x14ac:dyDescent="0.25">
      <c r="E10" s="10" t="s">
        <v>15</v>
      </c>
      <c r="F10" s="43"/>
      <c r="G10" s="42" t="str">
        <f>"FAC-"&amp;F3&amp;"-S"&amp;W4&amp;"-"&amp;K4&amp;X4</f>
        <v>FAC--S52--1900</v>
      </c>
      <c r="H10" s="44"/>
    </row>
    <row r="11" spans="1:24" ht="10.5" customHeight="1" x14ac:dyDescent="0.25">
      <c r="H11" s="3"/>
    </row>
    <row r="12" spans="1:24" ht="21" customHeight="1" x14ac:dyDescent="0.25">
      <c r="A12" s="59" t="s">
        <v>119</v>
      </c>
      <c r="B12" s="7" t="s">
        <v>24</v>
      </c>
      <c r="C12" s="7" t="s">
        <v>25</v>
      </c>
      <c r="D12" s="7" t="s">
        <v>26</v>
      </c>
      <c r="E12" s="7" t="s">
        <v>27</v>
      </c>
      <c r="F12" s="7" t="s">
        <v>28</v>
      </c>
      <c r="G12" s="7" t="s">
        <v>6</v>
      </c>
      <c r="H12" s="7" t="s">
        <v>5</v>
      </c>
      <c r="N12" s="55"/>
    </row>
    <row r="13" spans="1:24" s="13" customFormat="1" ht="21" customHeight="1" x14ac:dyDescent="0.25">
      <c r="A13" s="60"/>
      <c r="B13" s="49"/>
      <c r="C13" s="49"/>
      <c r="D13" s="49"/>
      <c r="E13" s="49"/>
      <c r="F13" s="49"/>
      <c r="G13" s="12" t="str">
        <f>IFERROR(VLOOKUP(A13,Tableau2[],2,FALSE),"")</f>
        <v/>
      </c>
      <c r="H13" s="6" t="str">
        <f t="shared" ref="H13:H32" si="0">IFERROR(SUM(B13+C13+D13+E13+F13)*(G13),"")</f>
        <v/>
      </c>
      <c r="J13" s="226"/>
      <c r="K13" s="227"/>
      <c r="L13" s="227"/>
      <c r="M13" s="228"/>
    </row>
    <row r="14" spans="1:24" ht="21" customHeight="1" x14ac:dyDescent="0.25">
      <c r="A14" s="61"/>
      <c r="B14" s="50"/>
      <c r="C14" s="50"/>
      <c r="D14" s="50"/>
      <c r="E14" s="50"/>
      <c r="F14" s="50"/>
      <c r="G14" s="11" t="str">
        <f>IFERROR(VLOOKUP(A14,Tableau2[],2,FALSE),"")</f>
        <v/>
      </c>
      <c r="H14" s="8" t="str">
        <f t="shared" si="0"/>
        <v/>
      </c>
      <c r="J14" s="229"/>
      <c r="K14" s="230"/>
      <c r="L14" s="230"/>
      <c r="M14" s="227"/>
    </row>
    <row r="15" spans="1:24" ht="21" customHeight="1" x14ac:dyDescent="0.25">
      <c r="A15" s="60"/>
      <c r="B15" s="49"/>
      <c r="C15" s="49"/>
      <c r="D15" s="49"/>
      <c r="E15" s="49"/>
      <c r="F15" s="49"/>
      <c r="G15" s="12" t="str">
        <f>IFERROR(VLOOKUP(A15,Tableau2[],2,FALSE),"")</f>
        <v/>
      </c>
      <c r="H15" s="6" t="str">
        <f t="shared" si="0"/>
        <v/>
      </c>
      <c r="J15" s="229"/>
      <c r="K15" s="230"/>
      <c r="L15" s="230"/>
      <c r="M15" s="230"/>
    </row>
    <row r="16" spans="1:24" ht="21" customHeight="1" x14ac:dyDescent="0.25">
      <c r="A16" s="61"/>
      <c r="B16" s="50"/>
      <c r="C16" s="50"/>
      <c r="D16" s="50"/>
      <c r="E16" s="50"/>
      <c r="F16" s="50"/>
      <c r="G16" s="11" t="str">
        <f>IFERROR(VLOOKUP(A16,Tableau2[],2,FALSE),"")</f>
        <v/>
      </c>
      <c r="H16" s="8" t="str">
        <f t="shared" si="0"/>
        <v/>
      </c>
      <c r="J16" s="229"/>
      <c r="K16" s="231"/>
      <c r="L16" s="230"/>
      <c r="M16" s="230"/>
    </row>
    <row r="17" spans="1:13" ht="21" customHeight="1" x14ac:dyDescent="0.25">
      <c r="A17" s="60"/>
      <c r="B17" s="49"/>
      <c r="C17" s="49"/>
      <c r="D17" s="49"/>
      <c r="E17" s="49"/>
      <c r="F17" s="49"/>
      <c r="G17" s="12" t="str">
        <f>IFERROR(VLOOKUP(A17,Tableau2[],2,FALSE),"")</f>
        <v/>
      </c>
      <c r="H17" s="6" t="str">
        <f t="shared" si="0"/>
        <v/>
      </c>
      <c r="J17" s="229"/>
      <c r="K17" s="230"/>
      <c r="L17" s="230"/>
      <c r="M17" s="230"/>
    </row>
    <row r="18" spans="1:13" ht="21" customHeight="1" x14ac:dyDescent="0.25">
      <c r="A18" s="61"/>
      <c r="B18" s="50"/>
      <c r="C18" s="50"/>
      <c r="D18" s="50"/>
      <c r="E18" s="50"/>
      <c r="F18" s="50"/>
      <c r="G18" s="11" t="str">
        <f>IFERROR(VLOOKUP(A18,Tableau2[],2,FALSE),"")</f>
        <v/>
      </c>
      <c r="H18" s="8" t="str">
        <f t="shared" si="0"/>
        <v/>
      </c>
      <c r="J18" s="226"/>
      <c r="K18" s="230"/>
      <c r="L18" s="230"/>
      <c r="M18" s="226"/>
    </row>
    <row r="19" spans="1:13" ht="21" customHeight="1" x14ac:dyDescent="0.25">
      <c r="A19" s="60"/>
      <c r="B19" s="49"/>
      <c r="C19" s="49"/>
      <c r="D19" s="49"/>
      <c r="E19" s="49"/>
      <c r="F19" s="49"/>
      <c r="G19" s="12" t="str">
        <f>IFERROR(VLOOKUP(A19,Tableau2[],2,FALSE),"")</f>
        <v/>
      </c>
      <c r="H19" s="6" t="str">
        <f t="shared" si="0"/>
        <v/>
      </c>
      <c r="J19" s="229"/>
      <c r="K19" s="230"/>
      <c r="L19" s="230"/>
      <c r="M19" s="230"/>
    </row>
    <row r="20" spans="1:13" ht="21" customHeight="1" x14ac:dyDescent="0.25">
      <c r="A20" s="61"/>
      <c r="B20" s="50"/>
      <c r="C20" s="50"/>
      <c r="D20" s="50"/>
      <c r="E20" s="50"/>
      <c r="F20" s="50"/>
      <c r="G20" s="11" t="str">
        <f>IFERROR(VLOOKUP(A20,Tableau2[],2,FALSE),"")</f>
        <v/>
      </c>
      <c r="H20" s="8" t="str">
        <f t="shared" si="0"/>
        <v/>
      </c>
      <c r="J20" s="229"/>
      <c r="K20" s="230"/>
      <c r="L20" s="230"/>
      <c r="M20" s="230"/>
    </row>
    <row r="21" spans="1:13" ht="21" customHeight="1" x14ac:dyDescent="0.25">
      <c r="A21" s="60"/>
      <c r="B21" s="49"/>
      <c r="C21" s="49"/>
      <c r="D21" s="49"/>
      <c r="E21" s="49"/>
      <c r="F21" s="49"/>
      <c r="G21" s="12" t="str">
        <f>IFERROR(VLOOKUP(A21,Tableau2[],2,FALSE),"")</f>
        <v/>
      </c>
      <c r="H21" s="6" t="str">
        <f t="shared" si="0"/>
        <v/>
      </c>
      <c r="J21" s="229"/>
      <c r="K21" s="230"/>
      <c r="L21" s="230"/>
      <c r="M21" s="230"/>
    </row>
    <row r="22" spans="1:13" ht="21" customHeight="1" x14ac:dyDescent="0.25">
      <c r="A22" s="61"/>
      <c r="B22" s="50"/>
      <c r="C22" s="50"/>
      <c r="D22" s="50"/>
      <c r="E22" s="50"/>
      <c r="F22" s="50"/>
      <c r="G22" s="11" t="str">
        <f>IFERROR(VLOOKUP(A22,Tableau2[],2,FALSE),"")</f>
        <v/>
      </c>
      <c r="H22" s="8" t="str">
        <f t="shared" si="0"/>
        <v/>
      </c>
      <c r="J22" s="229"/>
      <c r="K22" s="230"/>
      <c r="L22" s="230"/>
      <c r="M22" s="230"/>
    </row>
    <row r="23" spans="1:13" ht="21" customHeight="1" x14ac:dyDescent="0.25">
      <c r="A23" s="60"/>
      <c r="B23" s="49"/>
      <c r="C23" s="49"/>
      <c r="D23" s="49"/>
      <c r="E23" s="49"/>
      <c r="F23" s="49"/>
      <c r="G23" s="12" t="str">
        <f>IFERROR(VLOOKUP(A23,Tableau2[],2,FALSE),"")</f>
        <v/>
      </c>
      <c r="H23" s="6" t="str">
        <f t="shared" si="0"/>
        <v/>
      </c>
      <c r="J23" s="229"/>
      <c r="K23" s="230"/>
      <c r="L23" s="230"/>
      <c r="M23" s="230"/>
    </row>
    <row r="24" spans="1:13" ht="21" customHeight="1" x14ac:dyDescent="0.25">
      <c r="A24" s="61"/>
      <c r="B24" s="50"/>
      <c r="C24" s="50"/>
      <c r="D24" s="50"/>
      <c r="E24" s="50"/>
      <c r="F24" s="50"/>
      <c r="G24" s="11" t="str">
        <f>IFERROR(VLOOKUP(A24,Tableau2[],2,FALSE),"")</f>
        <v/>
      </c>
      <c r="H24" s="8" t="str">
        <f t="shared" si="0"/>
        <v/>
      </c>
      <c r="J24" s="229"/>
      <c r="K24" s="230"/>
      <c r="L24" s="230"/>
      <c r="M24" s="230"/>
    </row>
    <row r="25" spans="1:13" ht="21" customHeight="1" x14ac:dyDescent="0.25">
      <c r="A25" s="60"/>
      <c r="B25" s="49"/>
      <c r="C25" s="49"/>
      <c r="D25" s="49"/>
      <c r="E25" s="49"/>
      <c r="F25" s="49"/>
      <c r="G25" s="12" t="str">
        <f>IFERROR(VLOOKUP(A25,Tableau2[],2,FALSE),"")</f>
        <v/>
      </c>
      <c r="H25" s="6" t="str">
        <f t="shared" si="0"/>
        <v/>
      </c>
      <c r="J25" s="229"/>
      <c r="K25" s="230"/>
      <c r="L25" s="230"/>
      <c r="M25" s="230"/>
    </row>
    <row r="26" spans="1:13" ht="21" customHeight="1" x14ac:dyDescent="0.25">
      <c r="A26" s="61"/>
      <c r="B26" s="50"/>
      <c r="C26" s="50"/>
      <c r="D26" s="50"/>
      <c r="E26" s="50"/>
      <c r="F26" s="50"/>
      <c r="G26" s="11" t="str">
        <f>IFERROR(VLOOKUP(A26,Tableau2[],2,FALSE),"")</f>
        <v/>
      </c>
      <c r="H26" s="8" t="str">
        <f t="shared" si="0"/>
        <v/>
      </c>
      <c r="J26" s="9"/>
    </row>
    <row r="27" spans="1:13" ht="21" customHeight="1" x14ac:dyDescent="0.25">
      <c r="A27" s="60"/>
      <c r="B27" s="49"/>
      <c r="C27" s="49"/>
      <c r="D27" s="49"/>
      <c r="E27" s="49"/>
      <c r="F27" s="49"/>
      <c r="G27" s="12" t="str">
        <f>IFERROR(VLOOKUP(A27,Tableau2[],2,FALSE),"")</f>
        <v/>
      </c>
      <c r="H27" s="6" t="str">
        <f t="shared" si="0"/>
        <v/>
      </c>
      <c r="J27" s="9"/>
    </row>
    <row r="28" spans="1:13" ht="21" customHeight="1" x14ac:dyDescent="0.25">
      <c r="A28" s="61"/>
      <c r="B28" s="50"/>
      <c r="C28" s="50"/>
      <c r="D28" s="50"/>
      <c r="E28" s="50"/>
      <c r="F28" s="50"/>
      <c r="G28" s="11" t="str">
        <f>IFERROR(VLOOKUP(A28,Tableau2[],2,FALSE),"")</f>
        <v/>
      </c>
      <c r="H28" s="8" t="str">
        <f t="shared" si="0"/>
        <v/>
      </c>
      <c r="J28" s="9"/>
    </row>
    <row r="29" spans="1:13" ht="21" customHeight="1" x14ac:dyDescent="0.25">
      <c r="A29" s="60"/>
      <c r="B29" s="49"/>
      <c r="C29" s="49"/>
      <c r="D29" s="49"/>
      <c r="E29" s="49"/>
      <c r="F29" s="49"/>
      <c r="G29" s="12" t="str">
        <f>IFERROR(VLOOKUP(A29,Tableau2[],2,FALSE),"")</f>
        <v/>
      </c>
      <c r="H29" s="6" t="str">
        <f t="shared" si="0"/>
        <v/>
      </c>
      <c r="J29" s="9"/>
    </row>
    <row r="30" spans="1:13" ht="21" customHeight="1" x14ac:dyDescent="0.25">
      <c r="A30" s="61"/>
      <c r="B30" s="50"/>
      <c r="C30" s="50"/>
      <c r="D30" s="50"/>
      <c r="E30" s="50"/>
      <c r="F30" s="50"/>
      <c r="G30" s="11" t="str">
        <f>IFERROR(VLOOKUP(A30,Tableau2[],2,FALSE),"")</f>
        <v/>
      </c>
      <c r="H30" s="8" t="str">
        <f t="shared" si="0"/>
        <v/>
      </c>
    </row>
    <row r="31" spans="1:13" ht="21" customHeight="1" x14ac:dyDescent="0.25">
      <c r="A31" s="60"/>
      <c r="B31" s="49"/>
      <c r="C31" s="49"/>
      <c r="D31" s="49"/>
      <c r="E31" s="49"/>
      <c r="F31" s="49"/>
      <c r="G31" s="12" t="str">
        <f>IFERROR(VLOOKUP(A31,Tableau2[],2,FALSE),"")</f>
        <v/>
      </c>
      <c r="H31" s="6" t="str">
        <f t="shared" si="0"/>
        <v/>
      </c>
    </row>
    <row r="32" spans="1:13" ht="21" customHeight="1" x14ac:dyDescent="0.25">
      <c r="A32" s="61"/>
      <c r="B32" s="50"/>
      <c r="C32" s="50"/>
      <c r="D32" s="50"/>
      <c r="E32" s="50"/>
      <c r="F32" s="50"/>
      <c r="G32" s="11" t="str">
        <f>IFERROR(VLOOKUP(A32,Tableau2[],2,FALSE),"")</f>
        <v/>
      </c>
      <c r="H32" s="8" t="str">
        <f t="shared" si="0"/>
        <v/>
      </c>
    </row>
    <row r="33" spans="1:9" ht="6.75" customHeight="1" thickBot="1" x14ac:dyDescent="0.3">
      <c r="A33" s="4"/>
      <c r="B33" s="4"/>
      <c r="F33" s="1"/>
      <c r="G33" s="1"/>
      <c r="H33" s="1"/>
      <c r="I33" s="1"/>
    </row>
    <row r="34" spans="1:9" ht="15.75" x14ac:dyDescent="0.25">
      <c r="A34" s="149" t="s">
        <v>16</v>
      </c>
      <c r="B34" s="150"/>
      <c r="C34" s="151"/>
      <c r="E34" s="143" t="s">
        <v>7</v>
      </c>
      <c r="F34" s="144"/>
      <c r="G34" s="141">
        <f>SUM(H13:H32)</f>
        <v>0</v>
      </c>
      <c r="H34" s="141"/>
    </row>
    <row r="35" spans="1:9" x14ac:dyDescent="0.25">
      <c r="A35" s="152" t="s">
        <v>31</v>
      </c>
      <c r="B35" s="153"/>
      <c r="C35" s="154"/>
      <c r="E35" s="1"/>
      <c r="F35" s="5"/>
      <c r="H35" s="1"/>
    </row>
    <row r="36" spans="1:9" ht="15.75" x14ac:dyDescent="0.25">
      <c r="A36" s="130" t="s">
        <v>34</v>
      </c>
      <c r="B36" s="131"/>
      <c r="C36" s="132"/>
      <c r="E36" s="143" t="s">
        <v>9</v>
      </c>
      <c r="F36" s="144"/>
      <c r="G36" s="142">
        <f>SUM(G34*5.5%)</f>
        <v>0</v>
      </c>
      <c r="H36" s="142"/>
    </row>
    <row r="37" spans="1:9" ht="15.75" thickBot="1" x14ac:dyDescent="0.3">
      <c r="A37" s="146" t="s">
        <v>33</v>
      </c>
      <c r="B37" s="147"/>
      <c r="C37" s="148"/>
      <c r="E37" s="1"/>
      <c r="F37" s="3"/>
      <c r="H37" s="1"/>
    </row>
    <row r="38" spans="1:9" ht="16.5" thickBot="1" x14ac:dyDescent="0.3">
      <c r="C38" s="71"/>
      <c r="D38" s="16"/>
      <c r="E38" s="143" t="s">
        <v>8</v>
      </c>
      <c r="F38" s="144"/>
      <c r="G38" s="142">
        <f>SUM(G34+G36)</f>
        <v>0</v>
      </c>
      <c r="H38" s="142"/>
    </row>
    <row r="39" spans="1:9" ht="15.75" thickBot="1" x14ac:dyDescent="0.3">
      <c r="A39" s="77" t="s">
        <v>32</v>
      </c>
      <c r="B39" s="78"/>
      <c r="C39" s="72"/>
      <c r="D39" s="52"/>
      <c r="E39" s="1"/>
      <c r="F39" s="1"/>
      <c r="G39" s="1"/>
      <c r="H39" s="1"/>
    </row>
    <row r="40" spans="1:9" ht="12" customHeight="1" x14ac:dyDescent="0.25">
      <c r="A40" s="74"/>
      <c r="B40" s="75"/>
      <c r="C40" s="53"/>
      <c r="D40" s="51"/>
      <c r="E40" s="140" t="s">
        <v>13</v>
      </c>
      <c r="F40" s="140"/>
      <c r="G40" s="140"/>
      <c r="H40" s="140"/>
    </row>
    <row r="41" spans="1:9" ht="12" customHeight="1" x14ac:dyDescent="0.25">
      <c r="A41" s="81"/>
      <c r="B41" s="79"/>
      <c r="C41" s="53"/>
      <c r="D41" s="51"/>
      <c r="E41" s="140" t="s">
        <v>12</v>
      </c>
      <c r="F41" s="140"/>
      <c r="G41" s="140"/>
      <c r="H41" s="140"/>
    </row>
    <row r="42" spans="1:9" ht="12" customHeight="1" x14ac:dyDescent="0.25">
      <c r="A42" s="81"/>
      <c r="B42" s="79"/>
      <c r="C42" s="53"/>
      <c r="D42" s="51"/>
      <c r="F42" s="1"/>
      <c r="G42" s="1"/>
      <c r="H42" s="1"/>
      <c r="I42" s="1"/>
    </row>
    <row r="43" spans="1:9" ht="12" customHeight="1" x14ac:dyDescent="0.25">
      <c r="A43" s="81"/>
      <c r="B43" s="79"/>
      <c r="C43" s="73"/>
      <c r="D43" s="51"/>
      <c r="F43" s="1"/>
      <c r="G43" s="1"/>
      <c r="H43" s="1"/>
      <c r="I43" s="1"/>
    </row>
    <row r="44" spans="1:9" ht="12" customHeight="1" thickBot="1" x14ac:dyDescent="0.3">
      <c r="A44" s="82"/>
      <c r="B44" s="76"/>
      <c r="D44" s="15"/>
      <c r="E44" s="14"/>
      <c r="F44" s="1"/>
      <c r="G44" s="1"/>
      <c r="H44" s="1"/>
      <c r="I44" s="1"/>
    </row>
    <row r="45" spans="1:9" x14ac:dyDescent="0.25">
      <c r="A45" s="1"/>
      <c r="B45" s="1"/>
      <c r="C45" s="1"/>
      <c r="I45" s="1"/>
    </row>
    <row r="46" spans="1:9" x14ac:dyDescent="0.25">
      <c r="A46" s="1"/>
      <c r="B46" s="1"/>
      <c r="C46" s="1"/>
      <c r="D46" s="1"/>
      <c r="E46" s="1"/>
      <c r="F46" s="1"/>
      <c r="G46" s="1"/>
      <c r="H46" s="1"/>
      <c r="I46" s="1"/>
    </row>
    <row r="47" spans="1:9" x14ac:dyDescent="0.25">
      <c r="A47" s="1"/>
      <c r="B47" s="1"/>
      <c r="C47" s="1"/>
      <c r="D47" s="1"/>
      <c r="E47" s="1"/>
      <c r="F47" s="1"/>
      <c r="G47" s="1"/>
      <c r="H47" s="1"/>
      <c r="I47" s="1"/>
    </row>
    <row r="48" spans="1:9" x14ac:dyDescent="0.25">
      <c r="A48" s="1"/>
      <c r="B48" s="1"/>
      <c r="C48" s="1"/>
      <c r="D48" s="1"/>
      <c r="E48" s="1"/>
      <c r="F48" s="1"/>
      <c r="G48" s="1"/>
      <c r="H48" s="1"/>
      <c r="I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</row>
    <row r="53" spans="1:10" x14ac:dyDescent="0.25">
      <c r="A53" s="1"/>
    </row>
    <row r="54" spans="1:10" x14ac:dyDescent="0.25">
      <c r="A54" s="1"/>
      <c r="B54" s="37"/>
      <c r="C54" s="45"/>
      <c r="D54" s="37"/>
      <c r="E54" s="46"/>
      <c r="F54" s="46"/>
      <c r="G54" s="46"/>
      <c r="H54" s="37"/>
      <c r="I54" s="37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</row>
    <row r="56" spans="1:10" hidden="1" x14ac:dyDescent="0.25">
      <c r="C56" t="s">
        <v>92</v>
      </c>
      <c r="J56" s="47" t="s">
        <v>93</v>
      </c>
    </row>
    <row r="57" spans="1:10" ht="15.75" hidden="1" customHeight="1" x14ac:dyDescent="0.25">
      <c r="A57" s="37" t="str">
        <f>F3</f>
        <v/>
      </c>
      <c r="B57" s="37">
        <f>F4</f>
        <v>0</v>
      </c>
      <c r="C57" s="45">
        <f>G9</f>
        <v>0</v>
      </c>
      <c r="D57" s="37" t="str">
        <f>G10</f>
        <v>FAC--S52--1900</v>
      </c>
      <c r="E57" s="46">
        <f>G34</f>
        <v>0</v>
      </c>
      <c r="F57" s="46">
        <f>G36</f>
        <v>0</v>
      </c>
      <c r="G57" s="46">
        <f>G38</f>
        <v>0</v>
      </c>
      <c r="H57" s="37" t="s">
        <v>93</v>
      </c>
      <c r="I57" s="37"/>
      <c r="J57" s="48" t="s">
        <v>94</v>
      </c>
    </row>
  </sheetData>
  <sheetProtection sheet="1" objects="1" scenarios="1"/>
  <mergeCells count="19">
    <mergeCell ref="A1:D1"/>
    <mergeCell ref="E41:H41"/>
    <mergeCell ref="E40:H40"/>
    <mergeCell ref="G34:H34"/>
    <mergeCell ref="G36:H36"/>
    <mergeCell ref="G38:H38"/>
    <mergeCell ref="E34:F34"/>
    <mergeCell ref="E36:F36"/>
    <mergeCell ref="E38:F38"/>
    <mergeCell ref="F4:H4"/>
    <mergeCell ref="A37:C37"/>
    <mergeCell ref="A34:C34"/>
    <mergeCell ref="A35:C35"/>
    <mergeCell ref="A36:C36"/>
    <mergeCell ref="A4:D4"/>
    <mergeCell ref="A5:D5"/>
    <mergeCell ref="A6:D6"/>
    <mergeCell ref="A7:D7"/>
    <mergeCell ref="A8:D8"/>
  </mergeCells>
  <phoneticPr fontId="11" type="noConversion"/>
  <dataValidations count="4">
    <dataValidation type="list" allowBlank="1" showInputMessage="1" sqref="F4" xr:uid="{0A896D37-8344-4616-AB48-833FD25820EE}">
      <formula1>IF(F4&lt;&gt;"",OFFSET(Formule_Raison_Sociale,MATCH(F4&amp;"*", Formule_Raison_Sociale,0)-1,,COUNTIF(Formule_Raison_Sociale,F4&amp;"*"),1), Formule_Raison_Sociale)</formula1>
    </dataValidation>
    <dataValidation type="list" allowBlank="1" showInputMessage="1" sqref="A13:A32" xr:uid="{EEBD796C-0294-4C21-A12A-C4D1FC910289}">
      <formula1>IF(A13&lt;&gt;"",OFFSET(Formule_Produit,MATCH(A13&amp;"*", Formule_Produit,0)-1,,COUNTIF(Formule_Produit,A13&amp;"*"),1), Formule_Produit)</formula1>
    </dataValidation>
    <dataValidation type="list" allowBlank="1" showInputMessage="1" sqref="H57" xr:uid="{4B6025E2-5681-4D8E-A003-A73333E9F3A0}">
      <formula1>$J$56:$J$57</formula1>
    </dataValidation>
    <dataValidation type="list" allowBlank="1" showInputMessage="1" sqref="H54" xr:uid="{CF1D1899-01C3-42F4-A1D6-B87D20D52167}">
      <formula1>#REF!</formula1>
    </dataValidation>
  </dataValidation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B3AAD-9597-4E26-984A-C8EFE7D38F7E}">
  <sheetPr codeName="Feuil2">
    <tabColor theme="7" tint="0.59999389629810485"/>
  </sheetPr>
  <dimension ref="A1:X35"/>
  <sheetViews>
    <sheetView showZeros="0" zoomScaleNormal="100" workbookViewId="0">
      <selection activeCell="B2" sqref="B2"/>
    </sheetView>
  </sheetViews>
  <sheetFormatPr baseColWidth="10" defaultRowHeight="15" x14ac:dyDescent="0.25"/>
  <cols>
    <col min="1" max="1" width="11.42578125" style="85" customWidth="1"/>
    <col min="2" max="2" width="11.42578125" style="85"/>
    <col min="3" max="9" width="10.5703125" style="85" customWidth="1"/>
    <col min="10" max="10" width="6.140625" style="85" customWidth="1"/>
    <col min="11" max="11" width="4" style="85" hidden="1" customWidth="1"/>
    <col min="12" max="12" width="33.7109375" style="85" customWidth="1"/>
    <col min="13" max="18" width="11.42578125" style="85"/>
    <col min="19" max="19" width="8.42578125" style="85" customWidth="1"/>
    <col min="20" max="20" width="8.140625" style="85" customWidth="1"/>
    <col min="21" max="21" width="8.85546875" style="85" customWidth="1"/>
    <col min="22" max="22" width="8.5703125" style="85" customWidth="1"/>
    <col min="23" max="24" width="11.42578125" style="85" hidden="1" customWidth="1"/>
    <col min="25" max="25" width="8.140625" style="85" customWidth="1"/>
    <col min="26" max="16384" width="11.42578125" style="85"/>
  </cols>
  <sheetData>
    <row r="1" spans="1:24" ht="57.75" customHeight="1" x14ac:dyDescent="0.25">
      <c r="A1" s="167"/>
      <c r="B1" s="161"/>
      <c r="C1" s="161"/>
      <c r="D1" s="161"/>
      <c r="F1" s="168" t="s">
        <v>4</v>
      </c>
      <c r="G1" s="169"/>
      <c r="H1" s="169"/>
      <c r="I1" s="169"/>
      <c r="J1" s="89"/>
      <c r="K1" s="87" t="str">
        <f>[1]CHEMIN!$C$5</f>
        <v>D:\PDF\BL\</v>
      </c>
    </row>
    <row r="2" spans="1:24" x14ac:dyDescent="0.25">
      <c r="E2" s="89"/>
    </row>
    <row r="3" spans="1:24" ht="15" customHeight="1" x14ac:dyDescent="0.25">
      <c r="A3" s="174"/>
      <c r="B3" s="164"/>
      <c r="C3" s="164"/>
      <c r="D3" s="164"/>
      <c r="E3" s="164"/>
      <c r="F3" s="123" t="s">
        <v>23</v>
      </c>
      <c r="G3" s="170" t="str">
        <f>PARTICULIER!F3</f>
        <v/>
      </c>
      <c r="H3" s="171"/>
      <c r="I3" s="171"/>
      <c r="X3" s="85">
        <f ca="1">YEAR(TODAY())</f>
        <v>2022</v>
      </c>
    </row>
    <row r="4" spans="1:24" ht="15" customHeight="1" x14ac:dyDescent="0.25">
      <c r="A4" s="174"/>
      <c r="B4" s="164"/>
      <c r="C4" s="164"/>
      <c r="D4" s="164"/>
      <c r="E4" s="164"/>
      <c r="F4" s="123" t="s">
        <v>20</v>
      </c>
      <c r="G4" s="172">
        <f>PARTICULIER!F4</f>
        <v>0</v>
      </c>
      <c r="H4" s="173"/>
      <c r="I4" s="173"/>
      <c r="K4" s="87" t="str">
        <f>IFERROR(VLOOKUP(G4,Tableau1[],8,FALSE),"")</f>
        <v/>
      </c>
      <c r="W4" s="91">
        <f>_xlfn.ISOWEEKNUM(H9)</f>
        <v>52</v>
      </c>
      <c r="X4" s="92" t="str">
        <f>UPPER(TEXT(H9,"-AAAA"))</f>
        <v>-1900</v>
      </c>
    </row>
    <row r="5" spans="1:24" ht="15" customHeight="1" x14ac:dyDescent="0.25">
      <c r="A5" s="175"/>
      <c r="B5" s="164"/>
      <c r="C5" s="164"/>
      <c r="D5" s="164"/>
      <c r="E5" s="164"/>
      <c r="F5" s="123" t="s">
        <v>17</v>
      </c>
      <c r="G5" s="170" t="str">
        <f>PARTICULIER!F5</f>
        <v/>
      </c>
      <c r="H5" s="170"/>
      <c r="I5" s="170"/>
    </row>
    <row r="6" spans="1:24" ht="15" customHeight="1" thickBot="1" x14ac:dyDescent="0.3">
      <c r="A6" s="163"/>
      <c r="B6" s="164"/>
      <c r="C6" s="164"/>
      <c r="D6" s="164"/>
      <c r="E6" s="164"/>
      <c r="F6" s="123" t="s">
        <v>21</v>
      </c>
      <c r="G6" s="170" t="str">
        <f>PARTICULIER!F6</f>
        <v/>
      </c>
      <c r="H6" s="170"/>
      <c r="I6" s="170"/>
    </row>
    <row r="7" spans="1:24" ht="15" customHeight="1" thickBot="1" x14ac:dyDescent="0.3">
      <c r="A7" s="165"/>
      <c r="B7" s="164"/>
      <c r="C7" s="164"/>
      <c r="D7" s="164"/>
      <c r="E7" s="164"/>
      <c r="F7" s="123" t="s">
        <v>19</v>
      </c>
      <c r="G7" s="176" t="str">
        <f>PARTICULIER!F7</f>
        <v/>
      </c>
      <c r="H7" s="177"/>
      <c r="I7" s="177"/>
      <c r="L7" s="124" t="s">
        <v>118</v>
      </c>
    </row>
    <row r="8" spans="1:24" ht="15" customHeight="1" thickBot="1" x14ac:dyDescent="0.3">
      <c r="A8" s="166"/>
      <c r="B8" s="164"/>
      <c r="C8" s="164"/>
      <c r="D8" s="164"/>
      <c r="E8" s="164"/>
      <c r="L8" s="125" t="s">
        <v>24</v>
      </c>
    </row>
    <row r="9" spans="1:24" x14ac:dyDescent="0.25">
      <c r="F9" s="123" t="s">
        <v>14</v>
      </c>
      <c r="G9" s="127" t="s">
        <v>120</v>
      </c>
      <c r="H9" s="70"/>
      <c r="I9" s="128"/>
    </row>
    <row r="10" spans="1:24" x14ac:dyDescent="0.25">
      <c r="F10" s="123" t="s">
        <v>15</v>
      </c>
      <c r="G10" s="84"/>
      <c r="H10" s="83" t="str">
        <f>"BL-S"&amp;W4&amp;"-"&amp;K4&amp;X4</f>
        <v>BL-S52--1900</v>
      </c>
      <c r="I10" s="129"/>
    </row>
    <row r="11" spans="1:24" ht="15.75" thickBot="1" x14ac:dyDescent="0.3">
      <c r="H11" s="93"/>
    </row>
    <row r="12" spans="1:24" ht="21" customHeight="1" x14ac:dyDescent="0.3">
      <c r="A12" s="181" t="s">
        <v>0</v>
      </c>
      <c r="B12" s="182"/>
      <c r="C12" s="183"/>
      <c r="D12" s="184" t="s">
        <v>1</v>
      </c>
      <c r="E12" s="185"/>
      <c r="F12" s="184" t="s">
        <v>2</v>
      </c>
      <c r="G12" s="185"/>
      <c r="H12" s="184" t="s">
        <v>3</v>
      </c>
      <c r="I12" s="186"/>
      <c r="L12" s="100"/>
    </row>
    <row r="13" spans="1:24" ht="21" customHeight="1" x14ac:dyDescent="0.25">
      <c r="A13" s="157" t="str" cm="1">
        <f t="array" aca="1" ref="A13" ca="1">IF(COUNTA(SEMAINES)&gt;=ROWS($11:11),INDEX(PARTICULIER!$A$13:$A$36,SMALL(IF(SEMAINES&gt;0,ROW(SEMAINES)-12),ROWS($11:11))),"")</f>
        <v/>
      </c>
      <c r="B13" s="158"/>
      <c r="C13" s="159"/>
      <c r="D13" s="187" t="str" cm="1">
        <f t="array" aca="1" ref="D13" ca="1">IF(A13="","",INDEX(SEMAINES,SMALL(IF(SEMAINES&gt;0,ROW(SEMAINES)-12),ROWS($11:11))))</f>
        <v/>
      </c>
      <c r="E13" s="187"/>
      <c r="F13" s="188"/>
      <c r="G13" s="189"/>
      <c r="H13" s="193"/>
      <c r="I13" s="194"/>
      <c r="L13" s="101"/>
    </row>
    <row r="14" spans="1:24" ht="21" customHeight="1" x14ac:dyDescent="0.25">
      <c r="A14" s="178" t="str" cm="1">
        <f t="array" aca="1" ref="A14" ca="1">IF(COUNTA(SEMAINES)&gt;=ROWS($11:12),INDEX(PARTICULIER!$A$13:$A$36,SMALL(IF(SEMAINES&gt;0,ROW(SEMAINES)-12),ROWS($11:12))),"")</f>
        <v/>
      </c>
      <c r="B14" s="179"/>
      <c r="C14" s="180"/>
      <c r="D14" s="190" t="str" cm="1">
        <f t="array" aca="1" ref="D14" ca="1">IF(A14="","",INDEX(SEMAINES,SMALL(IF(SEMAINES&gt;0,ROW(SEMAINES)-12),ROWS($11:12))))</f>
        <v/>
      </c>
      <c r="E14" s="190"/>
      <c r="F14" s="191"/>
      <c r="G14" s="192"/>
      <c r="H14" s="195"/>
      <c r="I14" s="196"/>
      <c r="L14" s="101"/>
    </row>
    <row r="15" spans="1:24" ht="21" customHeight="1" x14ac:dyDescent="0.25">
      <c r="A15" s="157" t="str" cm="1">
        <f t="array" aca="1" ref="A15" ca="1">IF(COUNTA(SEMAINES)&gt;=ROWS($11:13),INDEX(PARTICULIER!$A$13:$A$36,SMALL(IF(SEMAINES&gt;0,ROW(SEMAINES)-12),ROWS($11:13))),"")</f>
        <v/>
      </c>
      <c r="B15" s="158"/>
      <c r="C15" s="159"/>
      <c r="D15" s="187" t="str" cm="1">
        <f t="array" aca="1" ref="D15" ca="1">IF(A15="","",INDEX(SEMAINES,SMALL(IF(SEMAINES&gt;0,ROW(SEMAINES)-12),ROWS($11:13))))</f>
        <v/>
      </c>
      <c r="E15" s="187"/>
      <c r="F15" s="188"/>
      <c r="G15" s="189"/>
      <c r="H15" s="193"/>
      <c r="I15" s="194"/>
      <c r="L15" s="101"/>
    </row>
    <row r="16" spans="1:24" ht="21" customHeight="1" thickBot="1" x14ac:dyDescent="0.3">
      <c r="A16" s="178" t="str" cm="1">
        <f t="array" aca="1" ref="A16" ca="1">IF(COUNTA(SEMAINES)&gt;=ROWS($11:14),INDEX(PARTICULIER!$A$13:$A$36,SMALL(IF(SEMAINES&gt;0,ROW(SEMAINES)-12),ROWS($11:14))),"")</f>
        <v/>
      </c>
      <c r="B16" s="179"/>
      <c r="C16" s="180"/>
      <c r="D16" s="190" t="str" cm="1">
        <f t="array" aca="1" ref="D16" ca="1">IF(A16="","",INDEX(SEMAINES,SMALL(IF(SEMAINES&gt;0,ROW(SEMAINES)-12),ROWS($11:14))))</f>
        <v/>
      </c>
      <c r="E16" s="190"/>
      <c r="F16" s="191"/>
      <c r="G16" s="192"/>
      <c r="H16" s="195"/>
      <c r="I16" s="196"/>
      <c r="L16" s="110"/>
    </row>
    <row r="17" spans="1:9" ht="21" customHeight="1" x14ac:dyDescent="0.25">
      <c r="A17" s="157" t="str" cm="1">
        <f t="array" aca="1" ref="A17" ca="1">IF(COUNTA(SEMAINES)&gt;=ROWS($11:15),INDEX(PARTICULIER!$A$13:$A$36,SMALL(IF(SEMAINES&gt;0,ROW(SEMAINES)-12),ROWS($11:15))),"")</f>
        <v/>
      </c>
      <c r="B17" s="158"/>
      <c r="C17" s="159"/>
      <c r="D17" s="187" t="str" cm="1">
        <f t="array" aca="1" ref="D17" ca="1">IF(A17="","",INDEX(SEMAINES,SMALL(IF(SEMAINES&gt;0,ROW(SEMAINES)-12),ROWS($11:15))))</f>
        <v/>
      </c>
      <c r="E17" s="187"/>
      <c r="F17" s="188"/>
      <c r="G17" s="189"/>
      <c r="H17" s="193"/>
      <c r="I17" s="194"/>
    </row>
    <row r="18" spans="1:9" ht="21" customHeight="1" x14ac:dyDescent="0.25">
      <c r="A18" s="178" t="str" cm="1">
        <f t="array" aca="1" ref="A18" ca="1">IF(COUNTA(SEMAINES)&gt;=ROWS($11:16),INDEX(PARTICULIER!$A$13:$A$36,SMALL(IF(SEMAINES&gt;0,ROW(SEMAINES)-12),ROWS($11:16))),"")</f>
        <v/>
      </c>
      <c r="B18" s="179"/>
      <c r="C18" s="180"/>
      <c r="D18" s="190" t="str" cm="1">
        <f t="array" aca="1" ref="D18" ca="1">IF(A18="","",INDEX(SEMAINES,SMALL(IF(SEMAINES&gt;0,ROW(SEMAINES)-12),ROWS($11:16))))</f>
        <v/>
      </c>
      <c r="E18" s="190"/>
      <c r="F18" s="191"/>
      <c r="G18" s="192"/>
      <c r="H18" s="195"/>
      <c r="I18" s="196"/>
    </row>
    <row r="19" spans="1:9" ht="21" customHeight="1" x14ac:dyDescent="0.25">
      <c r="A19" s="157" t="str" cm="1">
        <f t="array" aca="1" ref="A19" ca="1">IF(COUNTA(SEMAINES)&gt;=ROWS($11:17),INDEX(PARTICULIER!$A$13:$A$36,SMALL(IF(SEMAINES&gt;0,ROW(SEMAINES)-12),ROWS($11:17))),"")</f>
        <v/>
      </c>
      <c r="B19" s="158"/>
      <c r="C19" s="159"/>
      <c r="D19" s="187" t="str" cm="1">
        <f t="array" aca="1" ref="D19" ca="1">IF(A19="","",INDEX(SEMAINES,SMALL(IF(SEMAINES&gt;0,ROW(SEMAINES)-12),ROWS($11:17))))</f>
        <v/>
      </c>
      <c r="E19" s="187"/>
      <c r="F19" s="188"/>
      <c r="G19" s="189"/>
      <c r="H19" s="193"/>
      <c r="I19" s="194"/>
    </row>
    <row r="20" spans="1:9" ht="21" customHeight="1" x14ac:dyDescent="0.25">
      <c r="A20" s="178" t="str" cm="1">
        <f t="array" aca="1" ref="A20" ca="1">IF(COUNTA(SEMAINES)&gt;=ROWS($11:18),INDEX(PARTICULIER!$A$13:$A$36,SMALL(IF(SEMAINES&gt;0,ROW(SEMAINES)-12),ROWS($11:18))),"")</f>
        <v/>
      </c>
      <c r="B20" s="179"/>
      <c r="C20" s="180"/>
      <c r="D20" s="190" t="str" cm="1">
        <f t="array" aca="1" ref="D20" ca="1">IF(A20="","",INDEX(SEMAINES,SMALL(IF(SEMAINES&gt;0,ROW(SEMAINES)-12),ROWS($11:18))))</f>
        <v/>
      </c>
      <c r="E20" s="190"/>
      <c r="F20" s="191"/>
      <c r="G20" s="192"/>
      <c r="H20" s="195"/>
      <c r="I20" s="196"/>
    </row>
    <row r="21" spans="1:9" ht="21" customHeight="1" x14ac:dyDescent="0.25">
      <c r="A21" s="157" t="str" cm="1">
        <f t="array" aca="1" ref="A21" ca="1">IF(COUNTA(SEMAINES)&gt;=ROWS($11:19),INDEX(PARTICULIER!$A$13:$A$36,SMALL(IF(SEMAINES&gt;0,ROW(SEMAINES)-12),ROWS($11:19))),"")</f>
        <v/>
      </c>
      <c r="B21" s="158"/>
      <c r="C21" s="159"/>
      <c r="D21" s="187" t="str" cm="1">
        <f t="array" aca="1" ref="D21" ca="1">IF(A21="","",INDEX(SEMAINES,SMALL(IF(SEMAINES&gt;0,ROW(SEMAINES)-12),ROWS($11:19))))</f>
        <v/>
      </c>
      <c r="E21" s="187"/>
      <c r="F21" s="188"/>
      <c r="G21" s="189"/>
      <c r="H21" s="193"/>
      <c r="I21" s="194"/>
    </row>
    <row r="22" spans="1:9" ht="21" customHeight="1" x14ac:dyDescent="0.25">
      <c r="A22" s="178" t="str" cm="1">
        <f t="array" aca="1" ref="A22" ca="1">IF(COUNTA(SEMAINES)&gt;=ROWS($11:20),INDEX(PARTICULIER!$A$13:$A$36,SMALL(IF(SEMAINES&gt;0,ROW(SEMAINES)-12),ROWS($11:20))),"")</f>
        <v/>
      </c>
      <c r="B22" s="179"/>
      <c r="C22" s="180"/>
      <c r="D22" s="190" t="str" cm="1">
        <f t="array" aca="1" ref="D22" ca="1">IF(A22="","",INDEX(SEMAINES,SMALL(IF(SEMAINES&gt;0,ROW(SEMAINES)-12),ROWS($11:20))))</f>
        <v/>
      </c>
      <c r="E22" s="190"/>
      <c r="F22" s="191"/>
      <c r="G22" s="192"/>
      <c r="H22" s="195"/>
      <c r="I22" s="196"/>
    </row>
    <row r="23" spans="1:9" ht="21" customHeight="1" x14ac:dyDescent="0.25">
      <c r="A23" s="157" t="str" cm="1">
        <f t="array" aca="1" ref="A23" ca="1">IF(COUNTA(SEMAINES)&gt;=ROWS($11:21),INDEX(PARTICULIER!$A$13:$A$36,SMALL(IF(SEMAINES&gt;0,ROW(SEMAINES)-12),ROWS($11:21))),"")</f>
        <v/>
      </c>
      <c r="B23" s="158"/>
      <c r="C23" s="159"/>
      <c r="D23" s="187" t="str" cm="1">
        <f t="array" aca="1" ref="D23" ca="1">IF(A23="","",INDEX(SEMAINES,SMALL(IF(SEMAINES&gt;0,ROW(SEMAINES)-12),ROWS($11:21))))</f>
        <v/>
      </c>
      <c r="E23" s="187"/>
      <c r="F23" s="188"/>
      <c r="G23" s="189"/>
      <c r="H23" s="193"/>
      <c r="I23" s="194"/>
    </row>
    <row r="24" spans="1:9" ht="21" customHeight="1" x14ac:dyDescent="0.25">
      <c r="A24" s="178" t="str" cm="1">
        <f t="array" aca="1" ref="A24" ca="1">IF(COUNTA(SEMAINES)&gt;=ROWS($11:22),INDEX(PARTICULIER!$A$13:$A$36,SMALL(IF(SEMAINES&gt;0,ROW(SEMAINES)-12),ROWS($11:22))),"")</f>
        <v/>
      </c>
      <c r="B24" s="179"/>
      <c r="C24" s="180"/>
      <c r="D24" s="190" t="str" cm="1">
        <f t="array" aca="1" ref="D24" ca="1">IF(A24="","",INDEX(SEMAINES,SMALL(IF(SEMAINES&gt;0,ROW(SEMAINES)-12),ROWS($11:22))))</f>
        <v/>
      </c>
      <c r="E24" s="190"/>
      <c r="F24" s="191"/>
      <c r="G24" s="192"/>
      <c r="H24" s="195"/>
      <c r="I24" s="196"/>
    </row>
    <row r="25" spans="1:9" ht="21" customHeight="1" x14ac:dyDescent="0.25">
      <c r="A25" s="157" t="str" cm="1">
        <f t="array" aca="1" ref="A25" ca="1">IF(COUNTA(SEMAINES)&gt;=ROWS($11:23),INDEX(PARTICULIER!$A$13:$A$36,SMALL(IF(SEMAINES&gt;0,ROW(SEMAINES)-12),ROWS($11:23))),"")</f>
        <v/>
      </c>
      <c r="B25" s="158"/>
      <c r="C25" s="159"/>
      <c r="D25" s="187" t="str" cm="1">
        <f t="array" aca="1" ref="D25" ca="1">IF(A25="","",INDEX(SEMAINES,SMALL(IF(SEMAINES&gt;0,ROW(SEMAINES)-12),ROWS($11:23))))</f>
        <v/>
      </c>
      <c r="E25" s="187"/>
      <c r="F25" s="188"/>
      <c r="G25" s="189"/>
      <c r="H25" s="193"/>
      <c r="I25" s="194"/>
    </row>
    <row r="26" spans="1:9" ht="21" customHeight="1" x14ac:dyDescent="0.25">
      <c r="A26" s="178" t="str" cm="1">
        <f t="array" aca="1" ref="A26" ca="1">IF(COUNTA(SEMAINES)&gt;=ROWS($11:24),INDEX(PARTICULIER!$A$13:$A$36,SMALL(IF(SEMAINES&gt;0,ROW(SEMAINES)-12),ROWS($11:24))),"")</f>
        <v/>
      </c>
      <c r="B26" s="179"/>
      <c r="C26" s="180"/>
      <c r="D26" s="190" t="str" cm="1">
        <f t="array" aca="1" ref="D26" ca="1">IF(A26="","",INDEX(SEMAINES,SMALL(IF(SEMAINES&gt;0,ROW(SEMAINES)-12),ROWS($11:24))))</f>
        <v/>
      </c>
      <c r="E26" s="190"/>
      <c r="F26" s="191"/>
      <c r="G26" s="192"/>
      <c r="H26" s="195"/>
      <c r="I26" s="196"/>
    </row>
    <row r="27" spans="1:9" ht="21" customHeight="1" x14ac:dyDescent="0.25">
      <c r="A27" s="157" t="str" cm="1">
        <f t="array" aca="1" ref="A27" ca="1">IF(COUNTA(SEMAINES)&gt;=ROWS($11:25),INDEX(PARTICULIER!$A$13:$A$36,SMALL(IF(SEMAINES&gt;0,ROW(SEMAINES)-12),ROWS($11:25))),"")</f>
        <v/>
      </c>
      <c r="B27" s="158"/>
      <c r="C27" s="159"/>
      <c r="D27" s="187" t="str" cm="1">
        <f t="array" aca="1" ref="D27" ca="1">IF(A27="","",INDEX(SEMAINES,SMALL(IF(SEMAINES&gt;0,ROW(SEMAINES)-12),ROWS($11:25))))</f>
        <v/>
      </c>
      <c r="E27" s="187"/>
      <c r="F27" s="188"/>
      <c r="G27" s="189"/>
      <c r="H27" s="193"/>
      <c r="I27" s="194"/>
    </row>
    <row r="28" spans="1:9" ht="21" customHeight="1" x14ac:dyDescent="0.25">
      <c r="A28" s="178" t="str" cm="1">
        <f t="array" aca="1" ref="A28" ca="1">IF(COUNTA(SEMAINES)&gt;=ROWS($11:26),INDEX(PARTICULIER!$A$13:$A$36,SMALL(IF(SEMAINES&gt;0,ROW(SEMAINES)-12),ROWS($11:26))),"")</f>
        <v/>
      </c>
      <c r="B28" s="179"/>
      <c r="C28" s="180"/>
      <c r="D28" s="190" t="str" cm="1">
        <f t="array" aca="1" ref="D28" ca="1">IF(A28="","",INDEX(SEMAINES,SMALL(IF(SEMAINES&gt;0,ROW(SEMAINES)-12),ROWS($11:26))))</f>
        <v/>
      </c>
      <c r="E28" s="190"/>
      <c r="F28" s="191"/>
      <c r="G28" s="192"/>
      <c r="H28" s="195"/>
      <c r="I28" s="196"/>
    </row>
    <row r="29" spans="1:9" ht="21" customHeight="1" x14ac:dyDescent="0.25">
      <c r="A29" s="157" t="str" cm="1">
        <f t="array" aca="1" ref="A29" ca="1">IF(COUNTA(SEMAINES)&gt;=ROWS($11:27),INDEX(PARTICULIER!$A$13:$A$36,SMALL(IF(SEMAINES&gt;0,ROW(SEMAINES)-12),ROWS($11:27))),"")</f>
        <v/>
      </c>
      <c r="B29" s="158"/>
      <c r="C29" s="159"/>
      <c r="D29" s="187" t="str" cm="1">
        <f t="array" aca="1" ref="D29" ca="1">IF(A29="","",INDEX(SEMAINES,SMALL(IF(SEMAINES&gt;0,ROW(SEMAINES)-12),ROWS($11:27))))</f>
        <v/>
      </c>
      <c r="E29" s="187"/>
      <c r="F29" s="188"/>
      <c r="G29" s="189"/>
      <c r="H29" s="193"/>
      <c r="I29" s="194"/>
    </row>
    <row r="30" spans="1:9" ht="21" customHeight="1" x14ac:dyDescent="0.25">
      <c r="A30" s="178" t="str" cm="1">
        <f t="array" aca="1" ref="A30" ca="1">IF(COUNTA(SEMAINES)&gt;=ROWS($11:28),INDEX(PARTICULIER!$A$13:$A$36,SMALL(IF(SEMAINES&gt;0,ROW(SEMAINES)-12),ROWS($11:28))),"")</f>
        <v/>
      </c>
      <c r="B30" s="179"/>
      <c r="C30" s="180"/>
      <c r="D30" s="190" t="str" cm="1">
        <f t="array" aca="1" ref="D30" ca="1">IF(A30="","",INDEX(SEMAINES,SMALL(IF(SEMAINES&gt;0,ROW(SEMAINES)-12),ROWS($11:28))))</f>
        <v/>
      </c>
      <c r="E30" s="190"/>
      <c r="F30" s="191"/>
      <c r="G30" s="192"/>
      <c r="H30" s="195"/>
      <c r="I30" s="196"/>
    </row>
    <row r="31" spans="1:9" ht="21" customHeight="1" x14ac:dyDescent="0.25">
      <c r="A31" s="157" t="str" cm="1">
        <f t="array" aca="1" ref="A31" ca="1">IF(COUNTA(SEMAINES)&gt;=ROWS($11:29),INDEX(PARTICULIER!$A$13:$A$36,SMALL(IF(SEMAINES&gt;0,ROW(SEMAINES)-12),ROWS($11:29))),"")</f>
        <v/>
      </c>
      <c r="B31" s="158"/>
      <c r="C31" s="159"/>
      <c r="D31" s="187" t="str" cm="1">
        <f t="array" aca="1" ref="D31" ca="1">IF(A31="","",INDEX(SEMAINES,SMALL(IF(SEMAINES&gt;0,ROW(SEMAINES)-12),ROWS($11:29))))</f>
        <v/>
      </c>
      <c r="E31" s="187"/>
      <c r="F31" s="188"/>
      <c r="G31" s="189"/>
      <c r="H31" s="193"/>
      <c r="I31" s="194"/>
    </row>
    <row r="32" spans="1:9" ht="21" customHeight="1" x14ac:dyDescent="0.25">
      <c r="A32" s="178" t="str" cm="1">
        <f t="array" aca="1" ref="A32" ca="1">IF(COUNTA(SEMAINES)&gt;=ROWS($11:30),INDEX(PARTICULIER!$A$13:$A$36,SMALL(IF(SEMAINES&gt;0,ROW(SEMAINES)-12),ROWS($11:30))),"")</f>
        <v/>
      </c>
      <c r="B32" s="179"/>
      <c r="C32" s="180"/>
      <c r="D32" s="190" t="str" cm="1">
        <f t="array" aca="1" ref="D32" ca="1">IF(A32="","",INDEX(SEMAINES,SMALL(IF(SEMAINES&gt;0,ROW(SEMAINES)-12),ROWS($11:30))))</f>
        <v/>
      </c>
      <c r="E32" s="190"/>
      <c r="F32" s="191"/>
      <c r="G32" s="192"/>
      <c r="H32" s="195"/>
      <c r="I32" s="196"/>
    </row>
    <row r="33" spans="2:8" ht="30" customHeight="1" x14ac:dyDescent="0.25"/>
    <row r="34" spans="2:8" ht="31.5" customHeight="1" x14ac:dyDescent="0.25">
      <c r="B34" s="160" t="s">
        <v>29</v>
      </c>
      <c r="C34" s="160"/>
      <c r="D34" s="161"/>
      <c r="F34" s="160" t="s">
        <v>11</v>
      </c>
      <c r="G34" s="160"/>
      <c r="H34" s="161"/>
    </row>
    <row r="35" spans="2:8" ht="31.5" customHeight="1" x14ac:dyDescent="0.25">
      <c r="B35" s="162">
        <f>COUNTA(F13:G32)</f>
        <v>0</v>
      </c>
      <c r="C35" s="162"/>
      <c r="D35" s="162"/>
      <c r="F35" s="155">
        <f ca="1">SUM(D13:E32)</f>
        <v>0</v>
      </c>
      <c r="G35" s="156"/>
      <c r="H35" s="126" t="s">
        <v>30</v>
      </c>
    </row>
  </sheetData>
  <sheetProtection sheet="1" objects="1" scenarios="1"/>
  <mergeCells count="101">
    <mergeCell ref="F26:G26"/>
    <mergeCell ref="F27:G27"/>
    <mergeCell ref="D22:E22"/>
    <mergeCell ref="D23:E23"/>
    <mergeCell ref="D24:E24"/>
    <mergeCell ref="D25:E25"/>
    <mergeCell ref="D26:E26"/>
    <mergeCell ref="H32:I32"/>
    <mergeCell ref="F34:H34"/>
    <mergeCell ref="H26:I26"/>
    <mergeCell ref="H27:I27"/>
    <mergeCell ref="H28:I28"/>
    <mergeCell ref="H29:I29"/>
    <mergeCell ref="H30:I30"/>
    <mergeCell ref="H31:I31"/>
    <mergeCell ref="F28:G28"/>
    <mergeCell ref="F29:G29"/>
    <mergeCell ref="F30:G30"/>
    <mergeCell ref="F31:G31"/>
    <mergeCell ref="F32:G32"/>
    <mergeCell ref="D28:E28"/>
    <mergeCell ref="D29:E29"/>
    <mergeCell ref="F20:G20"/>
    <mergeCell ref="H19:I19"/>
    <mergeCell ref="F22:G22"/>
    <mergeCell ref="F23:G23"/>
    <mergeCell ref="F24:G24"/>
    <mergeCell ref="F25:G25"/>
    <mergeCell ref="F21:G21"/>
    <mergeCell ref="H14:I14"/>
    <mergeCell ref="H15:I15"/>
    <mergeCell ref="H16:I16"/>
    <mergeCell ref="H17:I17"/>
    <mergeCell ref="H18:I18"/>
    <mergeCell ref="H20:I20"/>
    <mergeCell ref="H21:I21"/>
    <mergeCell ref="H22:I22"/>
    <mergeCell ref="H23:I23"/>
    <mergeCell ref="H24:I24"/>
    <mergeCell ref="H25:I25"/>
    <mergeCell ref="F16:G16"/>
    <mergeCell ref="F17:G17"/>
    <mergeCell ref="F18:G18"/>
    <mergeCell ref="F19:G19"/>
    <mergeCell ref="A28:C28"/>
    <mergeCell ref="A29:C29"/>
    <mergeCell ref="A30:C30"/>
    <mergeCell ref="A31:C31"/>
    <mergeCell ref="A32:C32"/>
    <mergeCell ref="D27:E27"/>
    <mergeCell ref="D16:E16"/>
    <mergeCell ref="D17:E17"/>
    <mergeCell ref="D18:E18"/>
    <mergeCell ref="D19:E19"/>
    <mergeCell ref="D20:E20"/>
    <mergeCell ref="D21:E21"/>
    <mergeCell ref="D30:E30"/>
    <mergeCell ref="D31:E31"/>
    <mergeCell ref="D32:E32"/>
    <mergeCell ref="A22:C22"/>
    <mergeCell ref="A21:C21"/>
    <mergeCell ref="A16:C16"/>
    <mergeCell ref="A17:C17"/>
    <mergeCell ref="A18:C18"/>
    <mergeCell ref="A19:C19"/>
    <mergeCell ref="A20:C20"/>
    <mergeCell ref="F12:G12"/>
    <mergeCell ref="H12:I12"/>
    <mergeCell ref="D13:E13"/>
    <mergeCell ref="F13:G13"/>
    <mergeCell ref="A14:C14"/>
    <mergeCell ref="A15:C15"/>
    <mergeCell ref="D14:E14"/>
    <mergeCell ref="D15:E15"/>
    <mergeCell ref="F14:G14"/>
    <mergeCell ref="F15:G15"/>
    <mergeCell ref="H13:I13"/>
    <mergeCell ref="F35:G35"/>
    <mergeCell ref="A13:C13"/>
    <mergeCell ref="B34:D34"/>
    <mergeCell ref="B35:D35"/>
    <mergeCell ref="A6:E6"/>
    <mergeCell ref="A7:E7"/>
    <mergeCell ref="A8:E8"/>
    <mergeCell ref="A1:D1"/>
    <mergeCell ref="F1:I1"/>
    <mergeCell ref="G5:I5"/>
    <mergeCell ref="G3:I3"/>
    <mergeCell ref="G4:I4"/>
    <mergeCell ref="A3:E3"/>
    <mergeCell ref="A4:E4"/>
    <mergeCell ref="A5:E5"/>
    <mergeCell ref="A27:C27"/>
    <mergeCell ref="G6:I6"/>
    <mergeCell ref="G7:I7"/>
    <mergeCell ref="A23:C23"/>
    <mergeCell ref="A24:C24"/>
    <mergeCell ref="A25:C25"/>
    <mergeCell ref="A26:C26"/>
    <mergeCell ref="A12:C12"/>
    <mergeCell ref="D12:E12"/>
  </mergeCells>
  <dataValidations count="3">
    <dataValidation type="list" allowBlank="1" showInputMessage="1" sqref="H13:I32" xr:uid="{8DE2F250-BBAE-4C5C-A0B1-38F213E95627}">
      <formula1>ListeLot</formula1>
    </dataValidation>
    <dataValidation type="list" allowBlank="1" showInputMessage="1" sqref="F13:G32" xr:uid="{7FDA78C6-3638-452B-BB53-C90111BC0FE8}">
      <formula1>ListeDateBL</formula1>
    </dataValidation>
    <dataValidation type="list" allowBlank="1" showInputMessage="1" showErrorMessage="1" sqref="L8" xr:uid="{CEA1CB2C-E8D9-442C-8E9C-115D6AD05613}">
      <formula1>"BL1,BL2,BL3,BL4,BL5"</formula1>
    </dataValidation>
  </dataValidation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8C39-1F39-4923-AA5F-89B2C24DFD2B}">
  <sheetPr codeName="Feuil3">
    <tabColor rgb="FFFF0000"/>
  </sheetPr>
  <dimension ref="A1:X28"/>
  <sheetViews>
    <sheetView showZeros="0" zoomScaleNormal="100" workbookViewId="0">
      <selection activeCell="B2" sqref="B2"/>
    </sheetView>
  </sheetViews>
  <sheetFormatPr baseColWidth="10" defaultRowHeight="15" x14ac:dyDescent="0.25"/>
  <cols>
    <col min="1" max="1" width="11.42578125" style="85" customWidth="1"/>
    <col min="2" max="2" width="11.42578125" style="85"/>
    <col min="3" max="9" width="10.5703125" style="85" customWidth="1"/>
    <col min="10" max="10" width="3.85546875" style="85" customWidth="1"/>
    <col min="11" max="11" width="9" style="85" hidden="1" customWidth="1"/>
    <col min="12" max="12" width="33.7109375" style="85" customWidth="1"/>
    <col min="13" max="13" width="5.7109375" style="85" customWidth="1"/>
    <col min="14" max="14" width="20" style="88" customWidth="1"/>
    <col min="15" max="15" width="21.42578125" style="85" hidden="1" customWidth="1"/>
    <col min="16" max="18" width="11.42578125" style="85"/>
    <col min="19" max="19" width="8.42578125" style="85" customWidth="1"/>
    <col min="20" max="20" width="8.140625" style="85" customWidth="1"/>
    <col min="21" max="21" width="8.85546875" style="85" customWidth="1"/>
    <col min="22" max="22" width="8.5703125" style="85" customWidth="1"/>
    <col min="23" max="24" width="11.42578125" style="85" hidden="1" customWidth="1"/>
    <col min="25" max="25" width="8.140625" style="85" customWidth="1"/>
    <col min="26" max="16384" width="11.42578125" style="85"/>
  </cols>
  <sheetData>
    <row r="1" spans="1:24" ht="57.75" customHeight="1" x14ac:dyDescent="0.25">
      <c r="A1" s="167"/>
      <c r="B1" s="161"/>
      <c r="C1" s="161"/>
      <c r="D1" s="161"/>
      <c r="F1" s="203" t="s">
        <v>107</v>
      </c>
      <c r="G1" s="204"/>
      <c r="H1" s="204"/>
      <c r="I1" s="204"/>
      <c r="J1" s="86"/>
      <c r="K1" s="87" t="str">
        <f>[1]CHEMIN!$C$8</f>
        <v>D:\PDF\AVOIR\</v>
      </c>
    </row>
    <row r="2" spans="1:24" x14ac:dyDescent="0.25">
      <c r="E2" s="86"/>
    </row>
    <row r="3" spans="1:24" ht="15" customHeight="1" x14ac:dyDescent="0.25">
      <c r="A3" s="174"/>
      <c r="B3" s="164"/>
      <c r="C3" s="164"/>
      <c r="D3" s="164"/>
      <c r="E3" s="164"/>
      <c r="F3" s="90" t="s">
        <v>23</v>
      </c>
      <c r="G3" s="200" t="str">
        <f>PARTICULIER!F3</f>
        <v/>
      </c>
      <c r="H3" s="205"/>
      <c r="I3" s="205"/>
      <c r="X3" s="85">
        <f ca="1">YEAR(TODAY())</f>
        <v>2022</v>
      </c>
    </row>
    <row r="4" spans="1:24" ht="15" customHeight="1" x14ac:dyDescent="0.25">
      <c r="A4" s="174"/>
      <c r="B4" s="164"/>
      <c r="C4" s="164"/>
      <c r="D4" s="164"/>
      <c r="E4" s="164"/>
      <c r="F4" s="90" t="s">
        <v>20</v>
      </c>
      <c r="G4" s="200">
        <f>PARTICULIER!F4</f>
        <v>0</v>
      </c>
      <c r="H4" s="200"/>
      <c r="I4" s="200"/>
      <c r="K4" s="87" t="str">
        <f>IFERROR(VLOOKUP(G4,Tableau1[],8,FALSE),"")</f>
        <v/>
      </c>
      <c r="W4" s="91">
        <f>_xlfn.ISOWEEKNUM(H9)</f>
        <v>52</v>
      </c>
      <c r="X4" s="92" t="str">
        <f>UPPER(TEXT(H9,"-AAAA"))</f>
        <v>-1900</v>
      </c>
    </row>
    <row r="5" spans="1:24" ht="15" customHeight="1" x14ac:dyDescent="0.25">
      <c r="A5" s="175"/>
      <c r="B5" s="164"/>
      <c r="C5" s="164"/>
      <c r="D5" s="164"/>
      <c r="E5" s="164"/>
      <c r="F5" s="90" t="s">
        <v>17</v>
      </c>
      <c r="G5" s="200" t="str">
        <f>PARTICULIER!F5</f>
        <v/>
      </c>
      <c r="H5" s="200"/>
      <c r="I5" s="200"/>
    </row>
    <row r="6" spans="1:24" ht="15" customHeight="1" x14ac:dyDescent="0.25">
      <c r="A6" s="163"/>
      <c r="B6" s="164"/>
      <c r="C6" s="164"/>
      <c r="D6" s="164"/>
      <c r="E6" s="164"/>
      <c r="F6" s="90" t="s">
        <v>21</v>
      </c>
      <c r="G6" s="200" t="str">
        <f>PARTICULIER!F6</f>
        <v/>
      </c>
      <c r="H6" s="200"/>
      <c r="I6" s="200"/>
    </row>
    <row r="7" spans="1:24" ht="15" customHeight="1" x14ac:dyDescent="0.25">
      <c r="A7" s="165"/>
      <c r="B7" s="164"/>
      <c r="C7" s="164"/>
      <c r="D7" s="164"/>
      <c r="E7" s="164"/>
      <c r="F7" s="90" t="s">
        <v>19</v>
      </c>
      <c r="G7" s="201" t="str">
        <f>PARTICULIER!F7</f>
        <v/>
      </c>
      <c r="H7" s="202"/>
      <c r="I7" s="202"/>
    </row>
    <row r="8" spans="1:24" ht="15" customHeight="1" x14ac:dyDescent="0.25">
      <c r="A8" s="166"/>
      <c r="B8" s="164"/>
      <c r="C8" s="164"/>
      <c r="D8" s="164"/>
      <c r="E8" s="164"/>
    </row>
    <row r="9" spans="1:24" x14ac:dyDescent="0.25">
      <c r="F9" s="90" t="s">
        <v>14</v>
      </c>
      <c r="G9" s="120"/>
      <c r="H9" s="80"/>
      <c r="I9" s="121"/>
    </row>
    <row r="10" spans="1:24" x14ac:dyDescent="0.25">
      <c r="F10" s="90" t="s">
        <v>15</v>
      </c>
      <c r="G10" s="122"/>
      <c r="H10" s="117" t="str">
        <f>"AV-S"&amp;W4&amp;"-"&amp;K4&amp;X4</f>
        <v>AV-S52--1900</v>
      </c>
      <c r="I10" s="121"/>
    </row>
    <row r="11" spans="1:24" ht="23.25" customHeight="1" x14ac:dyDescent="0.25">
      <c r="H11" s="93"/>
      <c r="O11" s="94" t="s">
        <v>111</v>
      </c>
    </row>
    <row r="12" spans="1:24" ht="21" customHeight="1" thickBot="1" x14ac:dyDescent="0.3">
      <c r="H12" s="93"/>
      <c r="O12" s="95">
        <v>5.5E-2</v>
      </c>
    </row>
    <row r="13" spans="1:24" ht="26.25" customHeight="1" thickBot="1" x14ac:dyDescent="0.3">
      <c r="A13" s="197" t="str">
        <f>"Avoir sur la facture n° "&amp;PARTICULIER!G10&amp;" du "&amp;G9</f>
        <v xml:space="preserve">Avoir sur la facture n° FAC--S52--1900 du </v>
      </c>
      <c r="B13" s="198"/>
      <c r="C13" s="198"/>
      <c r="D13" s="198"/>
      <c r="E13" s="198"/>
      <c r="F13" s="198"/>
      <c r="G13" s="198"/>
      <c r="H13" s="198"/>
      <c r="I13" s="199"/>
      <c r="O13" s="96" t="s">
        <v>115</v>
      </c>
    </row>
    <row r="14" spans="1:24" ht="23.25" customHeight="1" thickBot="1" x14ac:dyDescent="0.3">
      <c r="H14" s="93"/>
      <c r="O14" s="94" t="s">
        <v>113</v>
      </c>
    </row>
    <row r="15" spans="1:24" ht="21" customHeight="1" x14ac:dyDescent="0.25">
      <c r="A15" s="181" t="s">
        <v>108</v>
      </c>
      <c r="B15" s="182"/>
      <c r="C15" s="182"/>
      <c r="D15" s="182"/>
      <c r="E15" s="182"/>
      <c r="F15" s="183"/>
      <c r="G15" s="97" t="s">
        <v>110</v>
      </c>
      <c r="H15" s="98" t="s">
        <v>111</v>
      </c>
      <c r="I15" s="99" t="s">
        <v>112</v>
      </c>
      <c r="L15" s="100"/>
      <c r="O15" s="54">
        <v>100</v>
      </c>
    </row>
    <row r="16" spans="1:24" ht="21" customHeight="1" x14ac:dyDescent="0.25">
      <c r="A16" s="223" t="s">
        <v>109</v>
      </c>
      <c r="B16" s="224"/>
      <c r="C16" s="224"/>
      <c r="D16" s="224"/>
      <c r="E16" s="224"/>
      <c r="F16" s="225"/>
      <c r="G16" s="118">
        <v>1</v>
      </c>
      <c r="H16" s="119">
        <v>5.5E-2</v>
      </c>
      <c r="I16" s="56" t="s">
        <v>117</v>
      </c>
      <c r="L16" s="101"/>
      <c r="O16" s="102" t="s">
        <v>114</v>
      </c>
    </row>
    <row r="17" spans="1:15" ht="21" customHeight="1" x14ac:dyDescent="0.25">
      <c r="A17" s="103">
        <f>PARTICULIER!A14</f>
        <v>0</v>
      </c>
      <c r="B17" s="103"/>
      <c r="C17" s="103"/>
      <c r="D17" s="104">
        <f>PARTICULIER!B14</f>
        <v>0</v>
      </c>
      <c r="E17" s="104"/>
      <c r="F17" s="105"/>
      <c r="G17" s="105"/>
      <c r="H17" s="106"/>
      <c r="I17" s="106"/>
      <c r="L17" s="101"/>
      <c r="O17" s="107">
        <f>O15/(O12+1)</f>
        <v>94.786729857819907</v>
      </c>
    </row>
    <row r="18" spans="1:15" ht="15.75" thickBot="1" x14ac:dyDescent="0.3">
      <c r="L18" s="101"/>
    </row>
    <row r="19" spans="1:15" ht="15.75" x14ac:dyDescent="0.25">
      <c r="A19" s="219" t="s">
        <v>16</v>
      </c>
      <c r="B19" s="220"/>
      <c r="C19" s="221"/>
      <c r="F19" s="207" t="s">
        <v>7</v>
      </c>
      <c r="G19" s="208"/>
      <c r="H19" s="222" t="str">
        <f>I16&amp;" €"</f>
        <v xml:space="preserve"> 0,00 €</v>
      </c>
      <c r="I19" s="222"/>
      <c r="L19" s="101"/>
    </row>
    <row r="20" spans="1:15" x14ac:dyDescent="0.25">
      <c r="A20" s="216" t="s">
        <v>31</v>
      </c>
      <c r="B20" s="217"/>
      <c r="C20" s="218"/>
      <c r="F20" s="108"/>
      <c r="G20" s="109"/>
      <c r="I20" s="108"/>
      <c r="L20" s="101"/>
    </row>
    <row r="21" spans="1:15" ht="16.5" thickBot="1" x14ac:dyDescent="0.3">
      <c r="A21" s="210" t="s">
        <v>34</v>
      </c>
      <c r="B21" s="211"/>
      <c r="C21" s="212"/>
      <c r="F21" s="207" t="s">
        <v>9</v>
      </c>
      <c r="G21" s="208"/>
      <c r="H21" s="209">
        <f>SUM(H19*5.5%)</f>
        <v>0</v>
      </c>
      <c r="I21" s="209"/>
      <c r="L21" s="110"/>
    </row>
    <row r="22" spans="1:15" ht="15.75" thickBot="1" x14ac:dyDescent="0.3">
      <c r="A22" s="213" t="s">
        <v>33</v>
      </c>
      <c r="B22" s="214"/>
      <c r="C22" s="215"/>
      <c r="F22" s="108"/>
      <c r="G22" s="93"/>
      <c r="I22" s="108"/>
      <c r="O22" s="111"/>
    </row>
    <row r="23" spans="1:15" ht="15.75" x14ac:dyDescent="0.25">
      <c r="D23" s="112"/>
      <c r="E23" s="112"/>
      <c r="F23" s="207" t="s">
        <v>8</v>
      </c>
      <c r="G23" s="208"/>
      <c r="H23" s="209">
        <f>SUM(H19+H21)</f>
        <v>0</v>
      </c>
      <c r="I23" s="209"/>
    </row>
    <row r="24" spans="1:15" x14ac:dyDescent="0.25">
      <c r="A24" s="113"/>
      <c r="B24" s="114"/>
      <c r="C24" s="115"/>
      <c r="D24" s="116"/>
      <c r="F24" s="108"/>
      <c r="G24" s="108"/>
      <c r="H24" s="108"/>
      <c r="I24" s="108"/>
    </row>
    <row r="25" spans="1:15" x14ac:dyDescent="0.25">
      <c r="A25" s="113"/>
      <c r="B25" s="114"/>
      <c r="C25" s="115"/>
      <c r="D25" s="115"/>
      <c r="F25" s="206" t="s">
        <v>116</v>
      </c>
      <c r="G25" s="206"/>
      <c r="H25" s="206"/>
      <c r="I25" s="206"/>
    </row>
    <row r="26" spans="1:15" x14ac:dyDescent="0.25">
      <c r="A26" s="113"/>
      <c r="B26" s="114"/>
      <c r="C26" s="115"/>
      <c r="D26" s="115"/>
      <c r="F26" s="206" t="s">
        <v>12</v>
      </c>
      <c r="G26" s="206"/>
      <c r="H26" s="206"/>
      <c r="I26" s="206"/>
    </row>
    <row r="27" spans="1:15" x14ac:dyDescent="0.25">
      <c r="A27" s="113"/>
      <c r="B27" s="114"/>
      <c r="C27" s="115"/>
      <c r="D27" s="115"/>
      <c r="F27" s="108"/>
      <c r="G27" s="108"/>
      <c r="H27" s="108"/>
      <c r="I27" s="108"/>
    </row>
    <row r="28" spans="1:15" x14ac:dyDescent="0.25">
      <c r="A28" s="113"/>
      <c r="B28" s="114"/>
      <c r="C28" s="115"/>
      <c r="D28" s="115"/>
      <c r="F28" s="108"/>
      <c r="G28" s="108"/>
      <c r="H28" s="108"/>
      <c r="I28" s="108"/>
    </row>
  </sheetData>
  <sheetProtection sheet="1" objects="1" scenarios="1"/>
  <mergeCells count="28">
    <mergeCell ref="A20:C20"/>
    <mergeCell ref="A19:C19"/>
    <mergeCell ref="F19:G19"/>
    <mergeCell ref="H19:I19"/>
    <mergeCell ref="A15:F15"/>
    <mergeCell ref="A16:F16"/>
    <mergeCell ref="F25:I25"/>
    <mergeCell ref="F26:I26"/>
    <mergeCell ref="F23:G23"/>
    <mergeCell ref="H23:I23"/>
    <mergeCell ref="A21:C21"/>
    <mergeCell ref="F21:G21"/>
    <mergeCell ref="H21:I21"/>
    <mergeCell ref="A22:C22"/>
    <mergeCell ref="A1:D1"/>
    <mergeCell ref="F1:I1"/>
    <mergeCell ref="A3:E3"/>
    <mergeCell ref="G3:I3"/>
    <mergeCell ref="A4:E4"/>
    <mergeCell ref="G4:I4"/>
    <mergeCell ref="A13:I13"/>
    <mergeCell ref="A8:E8"/>
    <mergeCell ref="A5:E5"/>
    <mergeCell ref="G5:I5"/>
    <mergeCell ref="A6:E6"/>
    <mergeCell ref="G6:I6"/>
    <mergeCell ref="A7:E7"/>
    <mergeCell ref="G7:I7"/>
  </mergeCell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CA526-D60F-40FA-9BB3-12487FD54F11}">
  <sheetPr codeName="Feuil4">
    <tabColor theme="5" tint="0.39997558519241921"/>
  </sheetPr>
  <dimension ref="A1:J2"/>
  <sheetViews>
    <sheetView showGridLines="0" workbookViewId="0">
      <selection activeCell="D3" sqref="D3"/>
    </sheetView>
  </sheetViews>
  <sheetFormatPr baseColWidth="10" defaultRowHeight="15" x14ac:dyDescent="0.25"/>
  <cols>
    <col min="1" max="1" width="31.7109375" customWidth="1"/>
    <col min="2" max="2" width="8" style="18" customWidth="1"/>
    <col min="3" max="3" width="26.7109375" customWidth="1"/>
    <col min="4" max="4" width="22.7109375" customWidth="1"/>
    <col min="5" max="5" width="13.7109375" style="24" customWidth="1"/>
    <col min="6" max="7" width="15.7109375" customWidth="1"/>
    <col min="8" max="8" width="13.85546875" style="18" customWidth="1"/>
  </cols>
  <sheetData>
    <row r="1" spans="1:10" x14ac:dyDescent="0.25">
      <c r="A1" s="19" t="s">
        <v>35</v>
      </c>
      <c r="B1" s="20" t="s">
        <v>36</v>
      </c>
      <c r="C1" s="20" t="s">
        <v>37</v>
      </c>
      <c r="D1" s="20" t="s">
        <v>38</v>
      </c>
      <c r="E1" s="21" t="s">
        <v>39</v>
      </c>
      <c r="F1" s="20" t="s">
        <v>40</v>
      </c>
      <c r="G1" s="20" t="s">
        <v>41</v>
      </c>
      <c r="H1" s="22" t="s">
        <v>91</v>
      </c>
      <c r="J1" s="23" t="s">
        <v>42</v>
      </c>
    </row>
    <row r="2" spans="1:10" ht="15.75" thickBot="1" x14ac:dyDescent="0.3">
      <c r="A2" t="s">
        <v>121</v>
      </c>
      <c r="B2" s="18">
        <v>300</v>
      </c>
      <c r="C2" t="s">
        <v>43</v>
      </c>
      <c r="D2" t="s">
        <v>122</v>
      </c>
      <c r="E2" s="24">
        <v>0</v>
      </c>
      <c r="F2" t="str">
        <f>SUBSTITUTE(A2,"'","")</f>
        <v>DUPONT Laurent</v>
      </c>
      <c r="G2" t="str">
        <f>SUBSTITUTE(F2," ","")</f>
        <v>DUPONTLaurent</v>
      </c>
      <c r="H2" s="18" t="str">
        <f>MID(G2,1,12)</f>
        <v>DUPONTLauren</v>
      </c>
      <c r="J2" s="25">
        <v>300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0E1A-64AB-4EDA-A35D-3FDB0B04CF9A}">
  <sheetPr codeName="Feuil5">
    <tabColor theme="4" tint="0.39997558519241921"/>
  </sheetPr>
  <dimension ref="A1:F56"/>
  <sheetViews>
    <sheetView showGridLines="0" workbookViewId="0">
      <selection activeCell="A7" sqref="A7"/>
    </sheetView>
  </sheetViews>
  <sheetFormatPr baseColWidth="10" defaultRowHeight="15" x14ac:dyDescent="0.25"/>
  <cols>
    <col min="1" max="1" width="27.7109375" customWidth="1"/>
    <col min="2" max="2" width="9.7109375" style="17" customWidth="1"/>
    <col min="4" max="4" width="8" customWidth="1"/>
    <col min="5" max="5" width="6.28515625" customWidth="1"/>
  </cols>
  <sheetData>
    <row r="1" spans="1:6" ht="15.75" thickBot="1" x14ac:dyDescent="0.3">
      <c r="A1" s="26" t="s">
        <v>44</v>
      </c>
      <c r="B1" s="27" t="s">
        <v>45</v>
      </c>
    </row>
    <row r="2" spans="1:6" x14ac:dyDescent="0.25">
      <c r="A2" s="28" t="s">
        <v>46</v>
      </c>
      <c r="B2" s="29">
        <v>25.5</v>
      </c>
    </row>
    <row r="3" spans="1:6" x14ac:dyDescent="0.25">
      <c r="A3" s="28" t="s">
        <v>47</v>
      </c>
      <c r="B3" s="29">
        <v>25.5</v>
      </c>
    </row>
    <row r="4" spans="1:6" x14ac:dyDescent="0.25">
      <c r="A4" s="28" t="s">
        <v>48</v>
      </c>
      <c r="B4" s="29">
        <v>15.07</v>
      </c>
      <c r="D4" s="38"/>
      <c r="E4" s="38"/>
      <c r="F4" s="38"/>
    </row>
    <row r="5" spans="1:6" x14ac:dyDescent="0.25">
      <c r="A5" s="30" t="s">
        <v>123</v>
      </c>
      <c r="B5" s="29">
        <v>15.07</v>
      </c>
      <c r="D5" s="39"/>
      <c r="E5" s="39"/>
      <c r="F5" s="38"/>
    </row>
    <row r="6" spans="1:6" x14ac:dyDescent="0.25">
      <c r="A6" s="30" t="s">
        <v>49</v>
      </c>
      <c r="B6" s="29">
        <v>10.43</v>
      </c>
      <c r="D6" s="39"/>
      <c r="E6" s="39"/>
      <c r="F6" s="38"/>
    </row>
    <row r="7" spans="1:6" x14ac:dyDescent="0.25">
      <c r="A7" s="28" t="s">
        <v>50</v>
      </c>
      <c r="B7" s="29">
        <v>12.23</v>
      </c>
      <c r="D7" s="39"/>
      <c r="E7" s="39"/>
      <c r="F7" s="38"/>
    </row>
    <row r="8" spans="1:6" x14ac:dyDescent="0.25">
      <c r="A8" s="28" t="s">
        <v>51</v>
      </c>
      <c r="B8" s="29"/>
      <c r="D8" s="39"/>
      <c r="E8" s="39"/>
      <c r="F8" s="38"/>
    </row>
    <row r="9" spans="1:6" x14ac:dyDescent="0.25">
      <c r="A9" s="28" t="s">
        <v>52</v>
      </c>
      <c r="B9" s="29">
        <v>12.23</v>
      </c>
      <c r="D9" s="38"/>
      <c r="E9" s="38"/>
      <c r="F9" s="38"/>
    </row>
    <row r="10" spans="1:6" x14ac:dyDescent="0.25">
      <c r="A10" s="31" t="s">
        <v>53</v>
      </c>
      <c r="B10" s="29">
        <v>9.76</v>
      </c>
      <c r="D10" s="38"/>
      <c r="E10" s="38"/>
      <c r="F10" s="38"/>
    </row>
    <row r="11" spans="1:6" x14ac:dyDescent="0.25">
      <c r="A11" s="28" t="s">
        <v>54</v>
      </c>
      <c r="B11" s="29">
        <v>3.79</v>
      </c>
      <c r="D11" s="38"/>
      <c r="E11" s="38"/>
      <c r="F11" s="38"/>
    </row>
    <row r="12" spans="1:6" x14ac:dyDescent="0.25">
      <c r="A12" s="28" t="s">
        <v>55</v>
      </c>
      <c r="B12" s="29">
        <v>14.12</v>
      </c>
    </row>
    <row r="13" spans="1:6" x14ac:dyDescent="0.25">
      <c r="A13" s="32" t="s">
        <v>56</v>
      </c>
      <c r="B13" s="29">
        <v>9.3800000000000008</v>
      </c>
    </row>
    <row r="14" spans="1:6" x14ac:dyDescent="0.25">
      <c r="A14" s="28" t="s">
        <v>57</v>
      </c>
      <c r="B14" s="29">
        <v>16.02</v>
      </c>
    </row>
    <row r="15" spans="1:6" x14ac:dyDescent="0.25">
      <c r="A15" s="28" t="s">
        <v>58</v>
      </c>
      <c r="B15" s="29">
        <v>20.76</v>
      </c>
    </row>
    <row r="16" spans="1:6" x14ac:dyDescent="0.25">
      <c r="A16" s="28" t="s">
        <v>59</v>
      </c>
      <c r="B16" s="29">
        <v>16.02</v>
      </c>
    </row>
    <row r="17" spans="1:2" x14ac:dyDescent="0.25">
      <c r="A17" s="28" t="s">
        <v>95</v>
      </c>
      <c r="B17" s="29">
        <v>16.02</v>
      </c>
    </row>
    <row r="18" spans="1:2" x14ac:dyDescent="0.25">
      <c r="A18" s="28" t="s">
        <v>60</v>
      </c>
      <c r="B18" s="29">
        <v>14.12</v>
      </c>
    </row>
    <row r="19" spans="1:2" x14ac:dyDescent="0.25">
      <c r="A19" s="28" t="s">
        <v>61</v>
      </c>
      <c r="B19" s="29">
        <v>16.97</v>
      </c>
    </row>
    <row r="20" spans="1:2" x14ac:dyDescent="0.25">
      <c r="A20" s="28" t="s">
        <v>62</v>
      </c>
      <c r="B20" s="29">
        <v>16.97</v>
      </c>
    </row>
    <row r="21" spans="1:2" x14ac:dyDescent="0.25">
      <c r="A21" s="28" t="s">
        <v>63</v>
      </c>
      <c r="B21" s="29">
        <v>3.79</v>
      </c>
    </row>
    <row r="22" spans="1:2" x14ac:dyDescent="0.25">
      <c r="A22" s="28" t="s">
        <v>64</v>
      </c>
      <c r="B22" s="29">
        <v>16.97</v>
      </c>
    </row>
    <row r="23" spans="1:2" x14ac:dyDescent="0.25">
      <c r="A23" s="33" t="s">
        <v>96</v>
      </c>
      <c r="B23" s="29">
        <v>0.95</v>
      </c>
    </row>
    <row r="24" spans="1:2" x14ac:dyDescent="0.25">
      <c r="A24" s="28" t="s">
        <v>65</v>
      </c>
      <c r="B24" s="29">
        <v>25.5</v>
      </c>
    </row>
    <row r="25" spans="1:2" x14ac:dyDescent="0.25">
      <c r="A25" s="28" t="s">
        <v>66</v>
      </c>
      <c r="B25" s="29">
        <v>27.39</v>
      </c>
    </row>
    <row r="26" spans="1:2" x14ac:dyDescent="0.25">
      <c r="A26" s="32" t="s">
        <v>67</v>
      </c>
      <c r="B26" s="29">
        <v>8.06</v>
      </c>
    </row>
    <row r="27" spans="1:2" x14ac:dyDescent="0.25">
      <c r="A27" s="28" t="s">
        <v>68</v>
      </c>
      <c r="B27" s="29">
        <v>7.11</v>
      </c>
    </row>
    <row r="28" spans="1:2" x14ac:dyDescent="0.25">
      <c r="A28" s="28" t="s">
        <v>69</v>
      </c>
      <c r="B28" s="29">
        <v>8.06</v>
      </c>
    </row>
    <row r="29" spans="1:2" x14ac:dyDescent="0.25">
      <c r="A29" s="28" t="s">
        <v>70</v>
      </c>
      <c r="B29" s="29">
        <v>17.91</v>
      </c>
    </row>
    <row r="30" spans="1:2" x14ac:dyDescent="0.25">
      <c r="A30" s="32" t="s">
        <v>71</v>
      </c>
      <c r="B30" s="29">
        <v>11.28</v>
      </c>
    </row>
    <row r="31" spans="1:2" x14ac:dyDescent="0.25">
      <c r="A31" s="28" t="s">
        <v>72</v>
      </c>
      <c r="B31" s="29">
        <v>15.07</v>
      </c>
    </row>
    <row r="32" spans="1:2" x14ac:dyDescent="0.25">
      <c r="A32" s="28" t="s">
        <v>73</v>
      </c>
      <c r="B32" s="29">
        <v>15.07</v>
      </c>
    </row>
    <row r="33" spans="1:2" x14ac:dyDescent="0.25">
      <c r="A33" s="28" t="s">
        <v>74</v>
      </c>
      <c r="B33" s="29">
        <v>5.9</v>
      </c>
    </row>
    <row r="34" spans="1:2" x14ac:dyDescent="0.25">
      <c r="A34" s="28" t="s">
        <v>97</v>
      </c>
      <c r="B34" s="29">
        <v>0.95</v>
      </c>
    </row>
    <row r="35" spans="1:2" x14ac:dyDescent="0.25">
      <c r="A35" s="28" t="s">
        <v>75</v>
      </c>
      <c r="B35" s="29">
        <v>23.6</v>
      </c>
    </row>
    <row r="36" spans="1:2" x14ac:dyDescent="0.25">
      <c r="A36" s="28" t="s">
        <v>76</v>
      </c>
      <c r="B36" s="29">
        <v>23.6</v>
      </c>
    </row>
    <row r="37" spans="1:2" x14ac:dyDescent="0.25">
      <c r="A37" s="28" t="s">
        <v>77</v>
      </c>
      <c r="B37" s="29">
        <v>0.95</v>
      </c>
    </row>
    <row r="38" spans="1:2" x14ac:dyDescent="0.25">
      <c r="A38" s="28" t="s">
        <v>78</v>
      </c>
      <c r="B38" s="29">
        <v>12.23</v>
      </c>
    </row>
    <row r="39" spans="1:2" x14ac:dyDescent="0.25">
      <c r="A39" s="28" t="s">
        <v>79</v>
      </c>
      <c r="B39" s="29">
        <v>13.18</v>
      </c>
    </row>
    <row r="40" spans="1:2" x14ac:dyDescent="0.25">
      <c r="A40" s="30" t="s">
        <v>80</v>
      </c>
      <c r="B40" s="29">
        <v>3.79</v>
      </c>
    </row>
    <row r="41" spans="1:2" x14ac:dyDescent="0.25">
      <c r="A41" s="33" t="s">
        <v>98</v>
      </c>
      <c r="B41" s="29">
        <v>0.95</v>
      </c>
    </row>
    <row r="42" spans="1:2" x14ac:dyDescent="0.25">
      <c r="A42" s="33" t="s">
        <v>81</v>
      </c>
      <c r="B42" s="29">
        <v>14.12</v>
      </c>
    </row>
    <row r="43" spans="1:2" x14ac:dyDescent="0.25">
      <c r="A43" s="33" t="s">
        <v>82</v>
      </c>
      <c r="B43" s="29">
        <v>14.12</v>
      </c>
    </row>
    <row r="44" spans="1:2" x14ac:dyDescent="0.25">
      <c r="A44" s="33" t="s">
        <v>100</v>
      </c>
      <c r="B44" s="29">
        <v>16.02</v>
      </c>
    </row>
    <row r="45" spans="1:2" x14ac:dyDescent="0.25">
      <c r="A45" s="33" t="s">
        <v>99</v>
      </c>
      <c r="B45" s="29">
        <v>17.91</v>
      </c>
    </row>
    <row r="46" spans="1:2" x14ac:dyDescent="0.25">
      <c r="A46" s="33" t="s">
        <v>83</v>
      </c>
      <c r="B46" s="29">
        <v>14.12</v>
      </c>
    </row>
    <row r="47" spans="1:2" x14ac:dyDescent="0.25">
      <c r="A47" s="33" t="s">
        <v>103</v>
      </c>
      <c r="B47" s="29" t="s">
        <v>104</v>
      </c>
    </row>
    <row r="48" spans="1:2" x14ac:dyDescent="0.25">
      <c r="A48" s="33" t="s">
        <v>84</v>
      </c>
      <c r="B48" s="29">
        <v>16.97</v>
      </c>
    </row>
    <row r="49" spans="1:2" x14ac:dyDescent="0.25">
      <c r="A49" s="34" t="s">
        <v>105</v>
      </c>
      <c r="B49" s="35" t="s">
        <v>106</v>
      </c>
    </row>
    <row r="50" spans="1:2" x14ac:dyDescent="0.25">
      <c r="A50" s="34" t="s">
        <v>85</v>
      </c>
      <c r="B50" s="35">
        <v>14.12</v>
      </c>
    </row>
    <row r="51" spans="1:2" x14ac:dyDescent="0.25">
      <c r="A51" s="34" t="s">
        <v>86</v>
      </c>
      <c r="B51" s="35">
        <v>16.02</v>
      </c>
    </row>
    <row r="52" spans="1:2" x14ac:dyDescent="0.25">
      <c r="A52" s="34" t="s">
        <v>101</v>
      </c>
      <c r="B52" s="35" t="s">
        <v>102</v>
      </c>
    </row>
    <row r="53" spans="1:2" x14ac:dyDescent="0.25">
      <c r="A53" s="34" t="s">
        <v>87</v>
      </c>
      <c r="B53" s="35">
        <v>29.29</v>
      </c>
    </row>
    <row r="54" spans="1:2" x14ac:dyDescent="0.25">
      <c r="A54" s="34" t="s">
        <v>88</v>
      </c>
      <c r="B54" s="35">
        <v>12.23</v>
      </c>
    </row>
    <row r="55" spans="1:2" x14ac:dyDescent="0.25">
      <c r="A55" s="34" t="s">
        <v>89</v>
      </c>
      <c r="B55" s="35">
        <v>16.97</v>
      </c>
    </row>
    <row r="56" spans="1:2" x14ac:dyDescent="0.25">
      <c r="A56" s="34" t="s">
        <v>90</v>
      </c>
      <c r="B56" s="35">
        <v>8.82</v>
      </c>
    </row>
  </sheetData>
  <pageMargins left="0.7" right="0.7" top="0.75" bottom="0.75" header="0.3" footer="0.3"/>
  <pageSetup paperSize="9" orientation="portrait" horizontalDpi="0" verticalDpi="0" r:id="rId1"/>
  <ignoredErrors>
    <ignoredError sqref="B49 B52 B47" numberStoredAsText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PARTICULIER</vt:lpstr>
      <vt:lpstr>BL</vt:lpstr>
      <vt:lpstr>AVOIR</vt:lpstr>
      <vt:lpstr>CLIENT</vt:lpstr>
      <vt:lpstr>TARIF</vt:lpstr>
      <vt:lpstr>BLDate</vt:lpstr>
      <vt:lpstr>BLNumero</vt:lpstr>
      <vt:lpstr>ChoixBL</vt:lpstr>
      <vt:lpstr>L_Produit</vt:lpstr>
      <vt:lpstr>L_Raison</vt:lpstr>
      <vt:lpstr>P_Produit</vt:lpstr>
      <vt:lpstr>AVOIR!P_Raison</vt:lpstr>
      <vt:lpstr>P_Raison</vt:lpstr>
      <vt:lpstr>AVOIR!Zone_d_impression</vt:lpstr>
      <vt:lpstr>BL!Zone_d_impression</vt:lpstr>
      <vt:lpstr>PARTICULIER!Zone_d_impression</vt:lpstr>
      <vt:lpstr>ZoneBL1</vt:lpstr>
      <vt:lpstr>ZoneBL2</vt:lpstr>
      <vt:lpstr>ZoneBL3</vt:lpstr>
      <vt:lpstr>ZoneBL4</vt:lpstr>
      <vt:lpstr>ZoneBL5</vt:lpstr>
      <vt:lpstr>ZoneBlDate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2022-03-04T17:00:20Z</cp:lastPrinted>
  <dcterms:created xsi:type="dcterms:W3CDTF">2015-06-05T18:19:34Z</dcterms:created>
  <dcterms:modified xsi:type="dcterms:W3CDTF">2022-03-05T18:25:38Z</dcterms:modified>
</cp:coreProperties>
</file>