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profils_tse\04 - profils\production\Desktop\"/>
    </mc:Choice>
  </mc:AlternateContent>
  <bookViews>
    <workbookView xWindow="14790" yWindow="7455" windowWidth="29895" windowHeight="20385" tabRatio="927" activeTab="5"/>
  </bookViews>
  <sheets>
    <sheet name="MP1" sheetId="95" r:id="rId1"/>
    <sheet name="MP2" sheetId="109" r:id="rId2"/>
    <sheet name="MP3" sheetId="108" r:id="rId3"/>
    <sheet name="MP4" sheetId="6" r:id="rId4"/>
    <sheet name="Menu" sheetId="111" r:id="rId5"/>
    <sheet name="Inventaire" sheetId="110" r:id="rId6"/>
  </sheets>
  <definedNames>
    <definedName name="_xlnm._FilterDatabase" localSheetId="4" hidden="1">Menu!#REF!</definedName>
    <definedName name="_xlnm._FilterDatabase" localSheetId="0" hidden="1">'MP1'!$B$7:$I$38</definedName>
    <definedName name="_xlnm._FilterDatabase" localSheetId="1" hidden="1">'MP2'!$B$7:$I$59</definedName>
    <definedName name="_xlnm._FilterDatabase" localSheetId="2" hidden="1">'MP3'!$B$7:$I$41</definedName>
    <definedName name="_xlnm._FilterDatabase" localSheetId="3" hidden="1">'MP4'!$B$7:$I$38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52" i="110" l="1"/>
  <c r="K52" i="110"/>
  <c r="J52" i="110"/>
  <c r="G50" i="110"/>
  <c r="K49" i="110"/>
  <c r="J49" i="110"/>
  <c r="K48" i="110"/>
  <c r="J48" i="110"/>
  <c r="K47" i="110"/>
  <c r="J47" i="110"/>
  <c r="K46" i="110"/>
  <c r="J46" i="110"/>
  <c r="K45" i="110"/>
  <c r="J45" i="110"/>
  <c r="K44" i="110"/>
  <c r="J44" i="110"/>
  <c r="K43" i="110"/>
  <c r="J43" i="110"/>
  <c r="K42" i="110"/>
  <c r="J42" i="110"/>
  <c r="K41" i="110"/>
  <c r="J41" i="110"/>
  <c r="K40" i="110"/>
  <c r="J40" i="110"/>
  <c r="K39" i="110"/>
  <c r="J39" i="110"/>
  <c r="K38" i="110"/>
  <c r="J38" i="110"/>
  <c r="K37" i="110"/>
  <c r="J37" i="110"/>
  <c r="K36" i="110"/>
  <c r="J36" i="110"/>
  <c r="K35" i="110"/>
  <c r="J35" i="110"/>
  <c r="K34" i="110"/>
  <c r="J34" i="110"/>
  <c r="K33" i="110"/>
  <c r="J33" i="110"/>
  <c r="K32" i="110"/>
  <c r="J32" i="110"/>
  <c r="K31" i="110"/>
  <c r="J31" i="110"/>
  <c r="K30" i="110"/>
  <c r="J30" i="110"/>
  <c r="K29" i="110"/>
  <c r="J29" i="110"/>
  <c r="K28" i="110"/>
  <c r="J28" i="110"/>
  <c r="K27" i="110"/>
  <c r="J27" i="110"/>
  <c r="K26" i="110"/>
  <c r="J26" i="110"/>
  <c r="K25" i="110"/>
  <c r="J25" i="110"/>
  <c r="K24" i="110"/>
  <c r="J24" i="110"/>
  <c r="K23" i="110"/>
  <c r="J23" i="110"/>
  <c r="K22" i="110"/>
  <c r="J22" i="110"/>
  <c r="K21" i="110"/>
  <c r="J21" i="110"/>
  <c r="K20" i="110"/>
  <c r="J20" i="110"/>
  <c r="K19" i="110"/>
  <c r="J19" i="110"/>
  <c r="K18" i="110"/>
  <c r="J18" i="110"/>
  <c r="K17" i="110"/>
  <c r="J17" i="110"/>
  <c r="K16" i="110"/>
  <c r="J16" i="110"/>
  <c r="K15" i="110"/>
  <c r="J15" i="110"/>
  <c r="K14" i="110"/>
  <c r="J14" i="110"/>
  <c r="K13" i="110"/>
  <c r="J13" i="110"/>
  <c r="K12" i="110"/>
  <c r="J12" i="110"/>
  <c r="K11" i="110"/>
  <c r="J11" i="110"/>
  <c r="K10" i="110"/>
  <c r="J10" i="110"/>
  <c r="K9" i="110"/>
  <c r="J9" i="110"/>
  <c r="K8" i="110"/>
  <c r="J8" i="110"/>
  <c r="G6" i="110" l="1"/>
  <c r="F2" i="110"/>
  <c r="J44" i="109"/>
  <c r="K44" i="109"/>
  <c r="J45" i="109"/>
  <c r="K45" i="109"/>
  <c r="J46" i="109"/>
  <c r="K46" i="109"/>
  <c r="J47" i="109"/>
  <c r="K47" i="109"/>
  <c r="J48" i="109"/>
  <c r="K48" i="109"/>
  <c r="J49" i="109"/>
  <c r="K49" i="109"/>
  <c r="L37" i="110" l="1"/>
  <c r="L17" i="110"/>
  <c r="L30" i="110"/>
  <c r="L10" i="110"/>
  <c r="L43" i="110"/>
  <c r="L23" i="110"/>
  <c r="L15" i="110"/>
  <c r="L36" i="110"/>
  <c r="L16" i="110"/>
  <c r="L49" i="110"/>
  <c r="L29" i="110"/>
  <c r="L9" i="110"/>
  <c r="L35" i="110"/>
  <c r="L42" i="110"/>
  <c r="L22" i="110"/>
  <c r="L48" i="110"/>
  <c r="L28" i="110"/>
  <c r="L8" i="110"/>
  <c r="L41" i="110"/>
  <c r="L21" i="110"/>
  <c r="L34" i="110"/>
  <c r="L14" i="110"/>
  <c r="L47" i="110"/>
  <c r="L27" i="110"/>
  <c r="L40" i="110"/>
  <c r="L20" i="110"/>
  <c r="L33" i="110"/>
  <c r="L13" i="110"/>
  <c r="L26" i="110"/>
  <c r="L46" i="110"/>
  <c r="L39" i="110"/>
  <c r="L19" i="110"/>
  <c r="L32" i="110"/>
  <c r="L12" i="110"/>
  <c r="L45" i="110"/>
  <c r="L25" i="110"/>
  <c r="L38" i="110"/>
  <c r="L18" i="110"/>
  <c r="L31" i="110"/>
  <c r="L11" i="110"/>
  <c r="L44" i="110"/>
  <c r="L24" i="110"/>
  <c r="M6" i="110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8" i="6"/>
  <c r="K9" i="108"/>
  <c r="K10" i="108"/>
  <c r="K11" i="108"/>
  <c r="K12" i="108"/>
  <c r="K13" i="108"/>
  <c r="K14" i="108"/>
  <c r="K15" i="108"/>
  <c r="K16" i="108"/>
  <c r="K17" i="108"/>
  <c r="K18" i="108"/>
  <c r="K19" i="108"/>
  <c r="K20" i="108"/>
  <c r="K21" i="108"/>
  <c r="K22" i="108"/>
  <c r="K23" i="108"/>
  <c r="K24" i="108"/>
  <c r="K25" i="108"/>
  <c r="K26" i="108"/>
  <c r="K27" i="108"/>
  <c r="K28" i="108"/>
  <c r="K29" i="108"/>
  <c r="K30" i="108"/>
  <c r="K31" i="108"/>
  <c r="K32" i="108"/>
  <c r="K33" i="108"/>
  <c r="K34" i="108"/>
  <c r="K35" i="108"/>
  <c r="K36" i="108"/>
  <c r="K37" i="108"/>
  <c r="K38" i="108"/>
  <c r="K39" i="108"/>
  <c r="K40" i="108"/>
  <c r="K41" i="108"/>
  <c r="K8" i="108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30" i="109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50" i="109"/>
  <c r="K51" i="109"/>
  <c r="K52" i="109"/>
  <c r="K53" i="109"/>
  <c r="K54" i="109"/>
  <c r="K55" i="109"/>
  <c r="K56" i="109"/>
  <c r="K57" i="109"/>
  <c r="K58" i="109"/>
  <c r="K59" i="109"/>
  <c r="K8" i="109"/>
  <c r="K9" i="95"/>
  <c r="K10" i="95"/>
  <c r="K11" i="95"/>
  <c r="K12" i="95"/>
  <c r="K13" i="95"/>
  <c r="K14" i="95"/>
  <c r="K15" i="95"/>
  <c r="K16" i="95"/>
  <c r="K17" i="95"/>
  <c r="K18" i="95"/>
  <c r="K19" i="95"/>
  <c r="K20" i="95"/>
  <c r="K21" i="95"/>
  <c r="K22" i="95"/>
  <c r="K23" i="95"/>
  <c r="K24" i="95"/>
  <c r="K25" i="95"/>
  <c r="K26" i="95"/>
  <c r="K27" i="95"/>
  <c r="K28" i="95"/>
  <c r="K29" i="95"/>
  <c r="K30" i="95"/>
  <c r="K31" i="95"/>
  <c r="K32" i="95"/>
  <c r="K33" i="95"/>
  <c r="K34" i="95"/>
  <c r="K35" i="95"/>
  <c r="K36" i="95"/>
  <c r="K37" i="95"/>
  <c r="K38" i="95"/>
  <c r="K8" i="95"/>
  <c r="J34" i="108" l="1"/>
  <c r="J35" i="108"/>
  <c r="J36" i="108"/>
  <c r="J37" i="108"/>
  <c r="J38" i="108"/>
  <c r="J39" i="108"/>
  <c r="J40" i="108"/>
  <c r="H43" i="108"/>
  <c r="I43" i="108"/>
  <c r="J41" i="108"/>
  <c r="L41" i="108"/>
  <c r="J26" i="109" l="1"/>
  <c r="J27" i="109"/>
  <c r="J28" i="109"/>
  <c r="J29" i="109"/>
  <c r="J30" i="109"/>
  <c r="J31" i="109"/>
  <c r="J32" i="109"/>
  <c r="J33" i="109"/>
  <c r="J34" i="109"/>
  <c r="J35" i="109"/>
  <c r="G6" i="109" l="1"/>
  <c r="I61" i="109"/>
  <c r="J9" i="6" l="1"/>
  <c r="J10" i="6"/>
  <c r="J11" i="6"/>
  <c r="J12" i="6"/>
  <c r="J13" i="6"/>
  <c r="J14" i="6"/>
  <c r="J15" i="6"/>
  <c r="J16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8" i="6"/>
  <c r="G6" i="6"/>
  <c r="G6" i="108"/>
  <c r="J9" i="108"/>
  <c r="J10" i="108"/>
  <c r="J11" i="108"/>
  <c r="J12" i="108"/>
  <c r="J13" i="108"/>
  <c r="J14" i="108"/>
  <c r="J15" i="108"/>
  <c r="J16" i="108"/>
  <c r="J17" i="108"/>
  <c r="J18" i="108"/>
  <c r="J19" i="108"/>
  <c r="J20" i="108"/>
  <c r="J21" i="108"/>
  <c r="J22" i="108"/>
  <c r="J23" i="108"/>
  <c r="J24" i="108"/>
  <c r="J25" i="108"/>
  <c r="J26" i="108"/>
  <c r="J27" i="108"/>
  <c r="J28" i="108"/>
  <c r="J29" i="108"/>
  <c r="J30" i="108"/>
  <c r="J31" i="108"/>
  <c r="J32" i="108"/>
  <c r="J33" i="108"/>
  <c r="J8" i="108"/>
  <c r="H61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36" i="109"/>
  <c r="J37" i="109"/>
  <c r="J38" i="109"/>
  <c r="J39" i="109"/>
  <c r="J40" i="109"/>
  <c r="J41" i="109"/>
  <c r="J42" i="109"/>
  <c r="J43" i="109"/>
  <c r="J50" i="109"/>
  <c r="J51" i="109"/>
  <c r="J52" i="109"/>
  <c r="J53" i="109"/>
  <c r="J54" i="109"/>
  <c r="J55" i="109"/>
  <c r="J56" i="109"/>
  <c r="J57" i="109"/>
  <c r="J58" i="109"/>
  <c r="J59" i="109"/>
  <c r="J8" i="109"/>
  <c r="J9" i="95"/>
  <c r="J10" i="95"/>
  <c r="J11" i="95"/>
  <c r="J12" i="95"/>
  <c r="J13" i="95"/>
  <c r="J14" i="95"/>
  <c r="J15" i="95"/>
  <c r="J16" i="95"/>
  <c r="J17" i="95"/>
  <c r="J18" i="95"/>
  <c r="J19" i="95"/>
  <c r="J20" i="95"/>
  <c r="J21" i="95"/>
  <c r="J22" i="95"/>
  <c r="J23" i="95"/>
  <c r="J24" i="95"/>
  <c r="J25" i="95"/>
  <c r="J26" i="95"/>
  <c r="J27" i="95"/>
  <c r="J28" i="95"/>
  <c r="L28" i="95"/>
  <c r="J29" i="95"/>
  <c r="L29" i="95"/>
  <c r="J30" i="95"/>
  <c r="L30" i="95"/>
  <c r="J31" i="95"/>
  <c r="L31" i="95"/>
  <c r="J32" i="95"/>
  <c r="L32" i="95"/>
  <c r="J33" i="95"/>
  <c r="L33" i="95"/>
  <c r="J34" i="95"/>
  <c r="L34" i="95"/>
  <c r="J35" i="95"/>
  <c r="L35" i="95"/>
  <c r="J36" i="95"/>
  <c r="L36" i="95"/>
  <c r="J37" i="95"/>
  <c r="L37" i="95"/>
  <c r="J38" i="95"/>
  <c r="L38" i="95"/>
  <c r="J8" i="95"/>
  <c r="G6" i="95"/>
  <c r="J61" i="109" l="1"/>
  <c r="J43" i="108" l="1"/>
  <c r="O25" i="109" l="1"/>
  <c r="F2" i="109"/>
  <c r="L47" i="109" l="1"/>
  <c r="M47" i="109" s="1"/>
  <c r="L48" i="109"/>
  <c r="M48" i="109" s="1"/>
  <c r="L46" i="109"/>
  <c r="M46" i="109" s="1"/>
  <c r="L49" i="109"/>
  <c r="M49" i="109" s="1"/>
  <c r="L44" i="109"/>
  <c r="M44" i="109" s="1"/>
  <c r="L45" i="109"/>
  <c r="M45" i="109" s="1"/>
  <c r="L58" i="109"/>
  <c r="M58" i="109" s="1"/>
  <c r="L59" i="109"/>
  <c r="M59" i="109" s="1"/>
  <c r="L56" i="109"/>
  <c r="M56" i="109" s="1"/>
  <c r="L57" i="109"/>
  <c r="L54" i="109"/>
  <c r="M54" i="109" s="1"/>
  <c r="L55" i="109"/>
  <c r="M55" i="109" s="1"/>
  <c r="L52" i="109"/>
  <c r="M52" i="109" s="1"/>
  <c r="L53" i="109"/>
  <c r="M53" i="109" s="1"/>
  <c r="L51" i="109"/>
  <c r="M51" i="109" s="1"/>
  <c r="L42" i="109"/>
  <c r="M42" i="109" s="1"/>
  <c r="L50" i="109"/>
  <c r="M50" i="109" s="1"/>
  <c r="L43" i="109"/>
  <c r="M43" i="109" s="1"/>
  <c r="L34" i="109"/>
  <c r="M34" i="109" s="1"/>
  <c r="L35" i="109"/>
  <c r="M35" i="109" s="1"/>
  <c r="L28" i="109"/>
  <c r="M28" i="109" s="1"/>
  <c r="L29" i="109"/>
  <c r="M29" i="109" s="1"/>
  <c r="L30" i="109"/>
  <c r="M30" i="109" s="1"/>
  <c r="L31" i="109"/>
  <c r="M31" i="109" s="1"/>
  <c r="L32" i="109"/>
  <c r="M32" i="109" s="1"/>
  <c r="L33" i="109"/>
  <c r="M33" i="109" s="1"/>
  <c r="L26" i="109"/>
  <c r="M26" i="109" s="1"/>
  <c r="L27" i="109"/>
  <c r="M27" i="109" s="1"/>
  <c r="L40" i="109"/>
  <c r="M40" i="109" s="1"/>
  <c r="L39" i="109"/>
  <c r="M39" i="109" s="1"/>
  <c r="L41" i="109"/>
  <c r="M41" i="109" s="1"/>
  <c r="L37" i="109"/>
  <c r="M37" i="109" s="1"/>
  <c r="L36" i="109"/>
  <c r="M36" i="109" s="1"/>
  <c r="L38" i="109"/>
  <c r="M38" i="109" s="1"/>
  <c r="M57" i="109"/>
  <c r="L9" i="109"/>
  <c r="M9" i="109" s="1"/>
  <c r="L19" i="109"/>
  <c r="M19" i="109" s="1"/>
  <c r="L22" i="109"/>
  <c r="M22" i="109" s="1"/>
  <c r="L14" i="109"/>
  <c r="M14" i="109" s="1"/>
  <c r="L10" i="109"/>
  <c r="M10" i="109" s="1"/>
  <c r="L20" i="109"/>
  <c r="M20" i="109" s="1"/>
  <c r="L23" i="109"/>
  <c r="M23" i="109" s="1"/>
  <c r="L24" i="109"/>
  <c r="M24" i="109" s="1"/>
  <c r="L25" i="109"/>
  <c r="M25" i="109" s="1"/>
  <c r="L11" i="109"/>
  <c r="M11" i="109" s="1"/>
  <c r="L21" i="109"/>
  <c r="M21" i="109" s="1"/>
  <c r="L12" i="109"/>
  <c r="M12" i="109" s="1"/>
  <c r="L17" i="109"/>
  <c r="M17" i="109" s="1"/>
  <c r="L16" i="109"/>
  <c r="M16" i="109" s="1"/>
  <c r="L13" i="109"/>
  <c r="M13" i="109" s="1"/>
  <c r="L15" i="109"/>
  <c r="M15" i="109" s="1"/>
  <c r="L18" i="109"/>
  <c r="M18" i="109" s="1"/>
  <c r="L8" i="109"/>
  <c r="M8" i="109" s="1"/>
  <c r="Q7" i="109" l="1"/>
  <c r="O25" i="108"/>
  <c r="F2" i="108"/>
  <c r="L35" i="108" l="1"/>
  <c r="M35" i="108" s="1"/>
  <c r="L36" i="108"/>
  <c r="M36" i="108" s="1"/>
  <c r="L37" i="108"/>
  <c r="M37" i="108" s="1"/>
  <c r="L34" i="108"/>
  <c r="M34" i="108" s="1"/>
  <c r="L38" i="108"/>
  <c r="M38" i="108" s="1"/>
  <c r="L39" i="108"/>
  <c r="M39" i="108" s="1"/>
  <c r="L40" i="108"/>
  <c r="M40" i="108" s="1"/>
  <c r="M41" i="108"/>
  <c r="L33" i="108"/>
  <c r="M33" i="108" s="1"/>
  <c r="L8" i="108"/>
  <c r="M8" i="108" s="1"/>
  <c r="M7" i="108"/>
  <c r="L13" i="108"/>
  <c r="M13" i="108" s="1"/>
  <c r="L11" i="108"/>
  <c r="M11" i="108" s="1"/>
  <c r="L9" i="108"/>
  <c r="M9" i="108" s="1"/>
  <c r="L10" i="108"/>
  <c r="M10" i="108" s="1"/>
  <c r="L23" i="108"/>
  <c r="M23" i="108" s="1"/>
  <c r="L24" i="108"/>
  <c r="M24" i="108" s="1"/>
  <c r="L25" i="108"/>
  <c r="M25" i="108" s="1"/>
  <c r="L26" i="108"/>
  <c r="M26" i="108" s="1"/>
  <c r="L17" i="108"/>
  <c r="M17" i="108" s="1"/>
  <c r="L27" i="108"/>
  <c r="M27" i="108" s="1"/>
  <c r="L19" i="108"/>
  <c r="M19" i="108" s="1"/>
  <c r="L30" i="108"/>
  <c r="M30" i="108" s="1"/>
  <c r="L16" i="108"/>
  <c r="M16" i="108" s="1"/>
  <c r="L28" i="108"/>
  <c r="M28" i="108" s="1"/>
  <c r="L21" i="108"/>
  <c r="M21" i="108" s="1"/>
  <c r="L22" i="108"/>
  <c r="M22" i="108" s="1"/>
  <c r="L14" i="108"/>
  <c r="M14" i="108" s="1"/>
  <c r="L29" i="108"/>
  <c r="M29" i="108" s="1"/>
  <c r="L32" i="108"/>
  <c r="M32" i="108" s="1"/>
  <c r="L15" i="108"/>
  <c r="M15" i="108" s="1"/>
  <c r="L31" i="108"/>
  <c r="M31" i="108" s="1"/>
  <c r="L18" i="108"/>
  <c r="M18" i="108" s="1"/>
  <c r="L20" i="108"/>
  <c r="M20" i="108" s="1"/>
  <c r="L12" i="108"/>
  <c r="M12" i="108" s="1"/>
  <c r="Q7" i="108" l="1"/>
  <c r="I40" i="95" l="1"/>
  <c r="H40" i="95"/>
  <c r="O25" i="95"/>
  <c r="F2" i="95"/>
  <c r="L17" i="95" l="1"/>
  <c r="L21" i="95"/>
  <c r="L22" i="95"/>
  <c r="L26" i="95"/>
  <c r="L27" i="95"/>
  <c r="M27" i="95" s="1"/>
  <c r="L23" i="95"/>
  <c r="M23" i="95" s="1"/>
  <c r="L14" i="95"/>
  <c r="M14" i="95" s="1"/>
  <c r="L24" i="95"/>
  <c r="M24" i="95" s="1"/>
  <c r="L19" i="95"/>
  <c r="M19" i="95" s="1"/>
  <c r="L16" i="95"/>
  <c r="M16" i="95" s="1"/>
  <c r="L15" i="95"/>
  <c r="M15" i="95" s="1"/>
  <c r="L25" i="95"/>
  <c r="M25" i="95" s="1"/>
  <c r="L18" i="95"/>
  <c r="M18" i="95" s="1"/>
  <c r="L20" i="95"/>
  <c r="M20" i="95" s="1"/>
  <c r="L13" i="95"/>
  <c r="M13" i="95" s="1"/>
  <c r="L11" i="95"/>
  <c r="M11" i="95" s="1"/>
  <c r="L8" i="95"/>
  <c r="M8" i="95" s="1"/>
  <c r="L12" i="95"/>
  <c r="M12" i="95" s="1"/>
  <c r="J40" i="95"/>
  <c r="L9" i="95"/>
  <c r="M9" i="95" s="1"/>
  <c r="L10" i="95"/>
  <c r="M10" i="95" s="1"/>
  <c r="M29" i="95"/>
  <c r="M30" i="95"/>
  <c r="M34" i="95"/>
  <c r="M31" i="95"/>
  <c r="M35" i="95"/>
  <c r="M36" i="95"/>
  <c r="M26" i="95"/>
  <c r="M32" i="95"/>
  <c r="M37" i="95"/>
  <c r="M28" i="95"/>
  <c r="M33" i="95"/>
  <c r="M38" i="95"/>
  <c r="M22" i="95"/>
  <c r="M21" i="95"/>
  <c r="M17" i="95"/>
  <c r="G45" i="95"/>
  <c r="Q7" i="95" l="1"/>
  <c r="I40" i="6" l="1"/>
  <c r="H40" i="6"/>
  <c r="L38" i="6"/>
  <c r="L37" i="6"/>
  <c r="O25" i="6"/>
  <c r="F2" i="6"/>
  <c r="J40" i="6" l="1"/>
  <c r="M37" i="6"/>
  <c r="L16" i="6"/>
  <c r="M16" i="6" s="1"/>
  <c r="L13" i="6"/>
  <c r="M13" i="6" s="1"/>
  <c r="L15" i="6"/>
  <c r="M15" i="6" s="1"/>
  <c r="M38" i="6"/>
  <c r="L28" i="6"/>
  <c r="M28" i="6" s="1"/>
  <c r="L8" i="6"/>
  <c r="M8" i="6" s="1"/>
  <c r="L32" i="6"/>
  <c r="M32" i="6" s="1"/>
  <c r="L35" i="6"/>
  <c r="M35" i="6" s="1"/>
  <c r="L33" i="6"/>
  <c r="M33" i="6" s="1"/>
  <c r="L36" i="6"/>
  <c r="M36" i="6" s="1"/>
  <c r="L34" i="6"/>
  <c r="M34" i="6" s="1"/>
  <c r="L31" i="6"/>
  <c r="M31" i="6" s="1"/>
  <c r="L30" i="6"/>
  <c r="M30" i="6" s="1"/>
  <c r="L29" i="6"/>
  <c r="M29" i="6" s="1"/>
  <c r="G44" i="6"/>
  <c r="L25" i="6"/>
  <c r="M25" i="6" s="1"/>
  <c r="L26" i="6"/>
  <c r="M26" i="6" s="1"/>
  <c r="L27" i="6"/>
  <c r="M27" i="6" s="1"/>
  <c r="L24" i="6"/>
  <c r="M24" i="6" s="1"/>
  <c r="L23" i="6"/>
  <c r="M23" i="6" s="1"/>
  <c r="L22" i="6"/>
  <c r="M22" i="6" s="1"/>
  <c r="L21" i="6"/>
  <c r="M21" i="6" s="1"/>
  <c r="L20" i="6"/>
  <c r="M20" i="6" s="1"/>
  <c r="L19" i="6"/>
  <c r="M19" i="6" s="1"/>
  <c r="L14" i="6"/>
  <c r="M14" i="6" s="1"/>
  <c r="L17" i="6"/>
  <c r="M17" i="6" s="1"/>
  <c r="L10" i="6"/>
  <c r="M10" i="6" s="1"/>
  <c r="L9" i="6"/>
  <c r="M9" i="6" s="1"/>
  <c r="L18" i="6"/>
  <c r="M18" i="6" s="1"/>
  <c r="L11" i="6"/>
  <c r="M11" i="6" s="1"/>
  <c r="L12" i="6"/>
  <c r="M12" i="6" s="1"/>
  <c r="Q7" i="6" l="1"/>
</calcChain>
</file>

<file path=xl/sharedStrings.xml><?xml version="1.0" encoding="utf-8"?>
<sst xmlns="http://schemas.openxmlformats.org/spreadsheetml/2006/main" count="321" uniqueCount="55">
  <si>
    <t>Chariot</t>
  </si>
  <si>
    <t>Nombre de pièces</t>
  </si>
  <si>
    <t>Poids net</t>
  </si>
  <si>
    <t>DATE</t>
  </si>
  <si>
    <t>MAS</t>
  </si>
  <si>
    <t>Réception MINI</t>
  </si>
  <si>
    <t>Jours restants avant DLC</t>
  </si>
  <si>
    <t>Produit fini</t>
  </si>
  <si>
    <t>DLC à fab</t>
  </si>
  <si>
    <t>EN CONGELE</t>
  </si>
  <si>
    <t>Matière première</t>
  </si>
  <si>
    <t>TOTAUX</t>
  </si>
  <si>
    <t>MENU</t>
  </si>
  <si>
    <t>Poche / 0,035</t>
  </si>
  <si>
    <t>Menu</t>
  </si>
  <si>
    <t>Lot</t>
  </si>
  <si>
    <t>70012i</t>
  </si>
  <si>
    <t>DDM</t>
  </si>
  <si>
    <t>Article en DDM ou DLC ?</t>
  </si>
  <si>
    <t>CF</t>
  </si>
  <si>
    <t>Code MP</t>
  </si>
  <si>
    <t>Poids Moyen</t>
  </si>
  <si>
    <t>Date dépotage</t>
  </si>
  <si>
    <t>Convertisseur</t>
  </si>
  <si>
    <t>Délai depuis dépotage</t>
  </si>
  <si>
    <t>Temps de repos en CF</t>
  </si>
  <si>
    <t>Commentaires</t>
  </si>
  <si>
    <t>43/21</t>
  </si>
  <si>
    <t>44/21</t>
  </si>
  <si>
    <t>45/21</t>
  </si>
  <si>
    <t>46/21</t>
  </si>
  <si>
    <t>49/21</t>
  </si>
  <si>
    <t>48/21</t>
  </si>
  <si>
    <t>50/21</t>
  </si>
  <si>
    <t>223060001</t>
  </si>
  <si>
    <t>223130004</t>
  </si>
  <si>
    <t>223120001</t>
  </si>
  <si>
    <t>223140006</t>
  </si>
  <si>
    <t>112138</t>
  </si>
  <si>
    <t>38/21</t>
  </si>
  <si>
    <t>F2660020</t>
  </si>
  <si>
    <t>223210004</t>
  </si>
  <si>
    <t>F2710036</t>
  </si>
  <si>
    <t>51/21</t>
  </si>
  <si>
    <t>F2710037</t>
  </si>
  <si>
    <t>F2630046</t>
  </si>
  <si>
    <t>F2580047</t>
  </si>
  <si>
    <t>223220001</t>
  </si>
  <si>
    <t>F2590017</t>
  </si>
  <si>
    <t>223270001</t>
  </si>
  <si>
    <t>MATIERE PREMIERE 1</t>
  </si>
  <si>
    <t>MATIERE PREMIERE 2</t>
  </si>
  <si>
    <t>MATIERE PREMIERE 3</t>
  </si>
  <si>
    <t>MATIERE PREMIERE 4</t>
  </si>
  <si>
    <t>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</si>
</sst>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#,##0&quot; Kg&quot;"/>
    <numFmt numFmtId="166" formatCode="#,##0.00&quot; Kg&quot;"/>
    <numFmt numFmtId="167" formatCode="#,##0.00&quot; Kg/B&quot;"/>
    <numFmt numFmtId="168" formatCode="0&quot; j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9">
    <xf numFmtId="0" fontId="0" fillId="0" borderId="0" xfId="0"/>
    <xf numFmtId="0" fontId="0" fillId="0" borderId="1" xfId="0" applyBorder="1"/>
    <xf numFmtId="164" fontId="0" fillId="5" borderId="1" xfId="0" applyNumberFormat="1" applyFill="1" applyBorder="1" applyAlignment="1">
      <alignment horizontal="center"/>
    </xf>
    <xf numFmtId="0" fontId="0" fillId="5" borderId="1" xfId="0" applyFill="1" applyBorder="1"/>
    <xf numFmtId="0" fontId="1" fillId="0" borderId="0" xfId="0" applyFont="1" applyAlignment="1">
      <alignment horizontal="right"/>
    </xf>
    <xf numFmtId="0" fontId="1" fillId="0" borderId="0" xfId="0" applyFont="1"/>
    <xf numFmtId="165" fontId="1" fillId="0" borderId="0" xfId="0" applyNumberFormat="1" applyFont="1"/>
    <xf numFmtId="164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2" fillId="0" borderId="0" xfId="1"/>
    <xf numFmtId="0" fontId="0" fillId="6" borderId="1" xfId="0" applyFill="1" applyBorder="1"/>
    <xf numFmtId="0" fontId="4" fillId="6" borderId="1" xfId="0" applyFont="1" applyFill="1" applyBorder="1"/>
    <xf numFmtId="0" fontId="1" fillId="0" borderId="0" xfId="0" applyFont="1" applyAlignment="1">
      <alignment horizontal="center"/>
    </xf>
    <xf numFmtId="0" fontId="2" fillId="0" borderId="0" xfId="1" applyProtection="1"/>
    <xf numFmtId="0" fontId="1" fillId="7" borderId="1" xfId="0" applyFont="1" applyFill="1" applyBorder="1" applyAlignment="1">
      <alignment horizontal="center" wrapText="1"/>
    </xf>
    <xf numFmtId="0" fontId="0" fillId="8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0" xfId="0" applyFill="1"/>
    <xf numFmtId="164" fontId="0" fillId="8" borderId="1" xfId="0" applyNumberFormat="1" applyFill="1" applyBorder="1" applyAlignment="1">
      <alignment horizontal="center"/>
    </xf>
    <xf numFmtId="0" fontId="0" fillId="8" borderId="1" xfId="0" applyFill="1" applyBorder="1"/>
    <xf numFmtId="0" fontId="1" fillId="5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/>
    </xf>
    <xf numFmtId="164" fontId="0" fillId="0" borderId="1" xfId="0" applyNumberFormat="1" applyBorder="1" applyAlignment="1" applyProtection="1">
      <alignment horizontal="center"/>
      <protection locked="0"/>
    </xf>
    <xf numFmtId="166" fontId="0" fillId="6" borderId="1" xfId="0" applyNumberFormat="1" applyFill="1" applyBorder="1" applyProtection="1"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164" fontId="0" fillId="5" borderId="5" xfId="0" applyNumberFormat="1" applyFill="1" applyBorder="1" applyAlignment="1">
      <alignment horizontal="center"/>
    </xf>
    <xf numFmtId="0" fontId="0" fillId="5" borderId="5" xfId="0" applyFill="1" applyBorder="1"/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1" xfId="0" applyNumberFormat="1" applyBorder="1" applyProtection="1">
      <protection locked="0"/>
    </xf>
    <xf numFmtId="166" fontId="0" fillId="0" borderId="1" xfId="0" applyNumberFormat="1" applyBorder="1" applyProtection="1">
      <protection locked="0"/>
    </xf>
    <xf numFmtId="0" fontId="1" fillId="7" borderId="1" xfId="0" applyFont="1" applyFill="1" applyBorder="1" applyAlignment="1" applyProtection="1">
      <alignment horizontal="center" wrapText="1"/>
      <protection locked="0"/>
    </xf>
    <xf numFmtId="0" fontId="0" fillId="8" borderId="1" xfId="0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7" fontId="1" fillId="9" borderId="0" xfId="0" applyNumberFormat="1" applyFont="1" applyFill="1"/>
    <xf numFmtId="167" fontId="0" fillId="5" borderId="1" xfId="0" applyNumberFormat="1" applyFill="1" applyBorder="1"/>
    <xf numFmtId="0" fontId="0" fillId="3" borderId="0" xfId="0" applyFill="1"/>
    <xf numFmtId="164" fontId="0" fillId="0" borderId="1" xfId="0" applyNumberFormat="1" applyBorder="1" applyProtection="1">
      <protection locked="0"/>
    </xf>
    <xf numFmtId="0" fontId="0" fillId="3" borderId="0" xfId="0" applyFill="1" applyProtection="1">
      <protection locked="0"/>
    </xf>
    <xf numFmtId="0" fontId="2" fillId="0" borderId="0" xfId="1" applyAlignment="1" applyProtection="1">
      <alignment horizontal="center"/>
    </xf>
    <xf numFmtId="0" fontId="0" fillId="0" borderId="1" xfId="0" applyBorder="1" applyAlignment="1" applyProtection="1">
      <alignment horizontal="center"/>
      <protection locked="0"/>
    </xf>
    <xf numFmtId="164" fontId="0" fillId="6" borderId="1" xfId="0" applyNumberFormat="1" applyFill="1" applyBorder="1" applyAlignment="1" applyProtection="1">
      <alignment horizontal="center"/>
      <protection locked="0"/>
    </xf>
    <xf numFmtId="0" fontId="0" fillId="6" borderId="1" xfId="0" applyFill="1" applyBorder="1" applyAlignment="1" applyProtection="1">
      <alignment horizontal="center"/>
      <protection locked="0"/>
    </xf>
    <xf numFmtId="164" fontId="0" fillId="6" borderId="1" xfId="0" applyNumberFormat="1" applyFill="1" applyBorder="1" applyProtection="1">
      <protection locked="0"/>
    </xf>
    <xf numFmtId="0" fontId="0" fillId="6" borderId="1" xfId="0" applyFill="1" applyBorder="1" applyProtection="1">
      <protection locked="0"/>
    </xf>
    <xf numFmtId="0" fontId="0" fillId="6" borderId="1" xfId="0" applyFill="1" applyBorder="1" applyAlignment="1" applyProtection="1">
      <alignment horizontal="right"/>
      <protection locked="0"/>
    </xf>
    <xf numFmtId="0" fontId="0" fillId="0" borderId="1" xfId="0" applyBorder="1" applyAlignment="1" applyProtection="1">
      <alignment horizontal="right"/>
      <protection locked="0"/>
    </xf>
    <xf numFmtId="168" fontId="0" fillId="5" borderId="1" xfId="0" applyNumberFormat="1" applyFill="1" applyBorder="1"/>
    <xf numFmtId="0" fontId="0" fillId="10" borderId="2" xfId="0" applyFill="1" applyBorder="1"/>
    <xf numFmtId="168" fontId="0" fillId="0" borderId="1" xfId="0" applyNumberFormat="1" applyBorder="1" applyProtection="1">
      <protection locked="0"/>
    </xf>
    <xf numFmtId="168" fontId="0" fillId="0" borderId="1" xfId="0" applyNumberFormat="1" applyBorder="1"/>
    <xf numFmtId="168" fontId="0" fillId="5" borderId="4" xfId="0" applyNumberFormat="1" applyFill="1" applyBorder="1"/>
    <xf numFmtId="0" fontId="0" fillId="6" borderId="1" xfId="0" applyFill="1" applyBorder="1" applyAlignment="1" applyProtection="1">
      <alignment horizontal="center" vertical="center"/>
      <protection locked="0"/>
    </xf>
    <xf numFmtId="49" fontId="0" fillId="6" borderId="1" xfId="0" applyNumberFormat="1" applyFill="1" applyBorder="1" applyProtection="1">
      <protection locked="0"/>
    </xf>
    <xf numFmtId="49" fontId="0" fillId="6" borderId="1" xfId="0" applyNumberFormat="1" applyFill="1" applyBorder="1" applyAlignment="1" applyProtection="1">
      <alignment horizontal="right"/>
      <protection locked="0"/>
    </xf>
    <xf numFmtId="0" fontId="4" fillId="6" borderId="1" xfId="0" applyFont="1" applyFill="1" applyBorder="1" applyAlignment="1" applyProtection="1">
      <alignment horizontal="right"/>
      <protection locked="0"/>
    </xf>
    <xf numFmtId="0" fontId="0" fillId="6" borderId="0" xfId="0" applyFill="1"/>
    <xf numFmtId="0" fontId="4" fillId="6" borderId="1" xfId="0" applyFont="1" applyFill="1" applyBorder="1" applyAlignment="1" applyProtection="1">
      <alignment horizontal="center"/>
      <protection locked="0"/>
    </xf>
    <xf numFmtId="166" fontId="4" fillId="6" borderId="1" xfId="0" applyNumberFormat="1" applyFont="1" applyFill="1" applyBorder="1" applyProtection="1">
      <protection locked="0"/>
    </xf>
    <xf numFmtId="0" fontId="4" fillId="6" borderId="1" xfId="0" applyFont="1" applyFill="1" applyBorder="1" applyProtection="1">
      <protection locked="0"/>
    </xf>
    <xf numFmtId="164" fontId="4" fillId="6" borderId="1" xfId="0" applyNumberFormat="1" applyFont="1" applyFill="1" applyBorder="1" applyAlignment="1" applyProtection="1">
      <alignment horizontal="center"/>
      <protection locked="0"/>
    </xf>
    <xf numFmtId="49" fontId="0" fillId="6" borderId="1" xfId="0" applyNumberFormat="1" applyFill="1" applyBorder="1" applyAlignment="1" applyProtection="1">
      <alignment horizontal="center"/>
      <protection locked="0"/>
    </xf>
    <xf numFmtId="0" fontId="4" fillId="6" borderId="1" xfId="0" applyFont="1" applyFill="1" applyBorder="1" applyAlignment="1" applyProtection="1">
      <alignment horizontal="center" vertical="center"/>
      <protection locked="0"/>
    </xf>
    <xf numFmtId="49" fontId="4" fillId="6" borderId="1" xfId="0" applyNumberFormat="1" applyFont="1" applyFill="1" applyBorder="1" applyProtection="1">
      <protection locked="0"/>
    </xf>
    <xf numFmtId="49" fontId="4" fillId="6" borderId="1" xfId="0" applyNumberFormat="1" applyFont="1" applyFill="1" applyBorder="1" applyAlignment="1" applyProtection="1">
      <alignment horizontal="center"/>
      <protection locked="0"/>
    </xf>
    <xf numFmtId="166" fontId="5" fillId="6" borderId="1" xfId="0" applyNumberFormat="1" applyFont="1" applyFill="1" applyBorder="1" applyProtection="1">
      <protection locked="0"/>
    </xf>
    <xf numFmtId="0" fontId="0" fillId="5" borderId="1" xfId="0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8" borderId="1" xfId="0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71"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u val="none"/>
        <color auto="1"/>
      </font>
      <fill>
        <patternFill>
          <bgColor rgb="FFFF1531"/>
        </patternFill>
      </fill>
    </dxf>
  </dxfs>
  <tableStyles count="0" defaultTableStyle="TableStyleMedium2" defaultPivotStyle="PivotStyleLight16"/>
  <colors>
    <mruColors>
      <color rgb="FF9999FF"/>
      <color rgb="FFCC350C"/>
      <color rgb="FFF13F0F"/>
      <color rgb="FFEB8D6F"/>
      <color rgb="FFFF1531"/>
      <color rgb="FFEC9520"/>
      <color rgb="FF7C6254"/>
      <color rgb="FF48D44B"/>
      <color rgb="FF000000"/>
      <color rgb="FFED997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381000</xdr:colOff>
      <xdr:row>1</xdr:row>
      <xdr:rowOff>157640</xdr:rowOff>
    </xdr:from>
    <xdr:ext cx="1085850" cy="541972"/>
    <xdr:sp macro="[0]!MàJ_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2FBA82EF-55D6-1A86-B2AE-68C6364C0F47}"/>
            </a:ext>
          </a:extLst>
        </xdr:cNvPr>
        <xdr:cNvSpPr/>
      </xdr:nvSpPr>
      <xdr:spPr>
        <a:xfrm>
          <a:off x="9525000" y="157640"/>
          <a:ext cx="1085850" cy="541972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08000" tIns="72000" rIns="108000" bIns="72000" rtlCol="0" anchor="ctr">
          <a:spAutoFit/>
        </a:bodyPr>
        <a:lstStyle/>
        <a:p>
          <a:pPr algn="ctr"/>
          <a:r>
            <a:rPr lang="fr-FR" sz="1100"/>
            <a:t>Création liste</a:t>
          </a:r>
          <a:r>
            <a:rPr lang="fr-FR" sz="1100" baseline="0"/>
            <a:t> d'inventaire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  <pageSetUpPr fitToPage="1"/>
  </sheetPr>
  <dimension ref="A1:Q45"/>
  <sheetViews>
    <sheetView showZeros="0" zoomScale="80" zoomScaleNormal="80" workbookViewId="0">
      <selection activeCell="A6" sqref="A6:L7"/>
    </sheetView>
  </sheetViews>
  <sheetFormatPr baseColWidth="10" defaultRowHeight="15" x14ac:dyDescent="0.25"/>
  <cols>
    <col min="1" max="1" width="7.28515625" bestFit="1" customWidth="1"/>
    <col min="2" max="2" width="14.28515625" bestFit="1" customWidth="1"/>
    <col min="3" max="3" width="7.28515625" customWidth="1"/>
    <col min="4" max="4" width="9.28515625" customWidth="1"/>
    <col min="5" max="5" width="10.7109375" customWidth="1"/>
    <col min="7" max="7" width="13.140625" customWidth="1"/>
    <col min="8" max="8" width="9.5703125" customWidth="1"/>
    <col min="11" max="11" width="10.140625" customWidth="1"/>
    <col min="13" max="13" width="15.42578125" customWidth="1"/>
    <col min="14" max="14" width="5.28515625" customWidth="1"/>
    <col min="15" max="15" width="32" customWidth="1"/>
    <col min="16" max="16" width="12.140625" customWidth="1"/>
  </cols>
  <sheetData>
    <row r="1" spans="1:17" x14ac:dyDescent="0.25">
      <c r="A1" s="13" t="s">
        <v>12</v>
      </c>
      <c r="B1" s="43" t="s">
        <v>23</v>
      </c>
      <c r="C1" s="13"/>
      <c r="G1" s="1" t="s">
        <v>16</v>
      </c>
      <c r="H1" s="73" t="s">
        <v>50</v>
      </c>
      <c r="I1" s="74"/>
      <c r="J1" s="74"/>
      <c r="K1" s="74"/>
      <c r="L1" s="75"/>
    </row>
    <row r="2" spans="1:17" x14ac:dyDescent="0.25">
      <c r="A2" s="71" t="s">
        <v>3</v>
      </c>
      <c r="B2" s="71"/>
      <c r="C2" s="71"/>
      <c r="D2" s="71"/>
      <c r="E2" s="12"/>
      <c r="F2" s="7">
        <f ca="1">+TODAY()</f>
        <v>44913</v>
      </c>
    </row>
    <row r="3" spans="1:17" ht="1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7" ht="15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O4" s="14" t="s">
        <v>18</v>
      </c>
      <c r="P4" s="15" t="s">
        <v>17</v>
      </c>
    </row>
    <row r="6" spans="1:17" ht="45" x14ac:dyDescent="0.25">
      <c r="A6" s="16" t="s">
        <v>20</v>
      </c>
      <c r="B6" s="16" t="s">
        <v>22</v>
      </c>
      <c r="C6" s="17" t="s">
        <v>19</v>
      </c>
      <c r="D6" s="17" t="s">
        <v>0</v>
      </c>
      <c r="E6" s="17" t="s">
        <v>15</v>
      </c>
      <c r="F6" s="18" t="s">
        <v>4</v>
      </c>
      <c r="G6" s="17" t="str">
        <f>P4</f>
        <v>DDM</v>
      </c>
      <c r="H6" s="16" t="s">
        <v>1</v>
      </c>
      <c r="I6" s="17" t="s">
        <v>2</v>
      </c>
      <c r="J6" s="23" t="s">
        <v>21</v>
      </c>
      <c r="K6" s="23" t="s">
        <v>24</v>
      </c>
      <c r="L6" s="23" t="s">
        <v>6</v>
      </c>
      <c r="M6" s="8"/>
      <c r="O6" s="19" t="s">
        <v>7</v>
      </c>
      <c r="P6" s="19" t="s">
        <v>8</v>
      </c>
    </row>
    <row r="7" spans="1:17" x14ac:dyDescent="0.25">
      <c r="A7" s="40"/>
      <c r="B7" s="42"/>
      <c r="C7" s="42"/>
      <c r="D7" s="42"/>
      <c r="E7" s="42"/>
      <c r="F7" s="42"/>
      <c r="G7" s="42"/>
      <c r="H7" s="42"/>
      <c r="I7" s="42"/>
      <c r="J7" s="40"/>
      <c r="K7" s="40"/>
      <c r="L7" s="40"/>
      <c r="O7" s="24"/>
      <c r="P7" s="53">
        <v>120</v>
      </c>
      <c r="Q7" t="str">
        <f ca="1">IF(COUNTBLANK(M8:M38)&lt;&gt;31,CONCATENATE(P4," ","!"),"")</f>
        <v/>
      </c>
    </row>
    <row r="8" spans="1:17" x14ac:dyDescent="0.25">
      <c r="A8" s="1" t="s">
        <v>16</v>
      </c>
      <c r="B8" s="41">
        <v>44900</v>
      </c>
      <c r="C8" s="24">
        <v>8</v>
      </c>
      <c r="D8" s="44">
        <v>43</v>
      </c>
      <c r="E8" s="32" t="s">
        <v>38</v>
      </c>
      <c r="F8" s="27" t="s">
        <v>39</v>
      </c>
      <c r="G8" s="25">
        <v>45146</v>
      </c>
      <c r="H8" s="24">
        <v>6</v>
      </c>
      <c r="I8" s="26">
        <v>28.13</v>
      </c>
      <c r="J8" s="39">
        <f>IFERROR(I8/H8,"")</f>
        <v>4.6883333333333335</v>
      </c>
      <c r="K8" s="51">
        <f ca="1">IF(B8="",0,TODAY()-B8)</f>
        <v>13</v>
      </c>
      <c r="L8" s="51">
        <f ca="1">IF(G8="","",G8-$F$2)</f>
        <v>233</v>
      </c>
      <c r="M8" t="str">
        <f t="shared" ref="M8:M38" ca="1" si="0">IF(AND($P$4="DLC",L8&lt;$P$7+15),"DLC !",IF(AND($F$2&gt;G8-15,$P$4="DDM",G8&lt;&gt;""),"DDM !",""))</f>
        <v/>
      </c>
      <c r="O8" s="24"/>
      <c r="P8" s="53">
        <v>120</v>
      </c>
    </row>
    <row r="9" spans="1:17" x14ac:dyDescent="0.25">
      <c r="A9" s="1" t="s">
        <v>16</v>
      </c>
      <c r="B9" s="47"/>
      <c r="C9" s="48"/>
      <c r="D9" s="46"/>
      <c r="E9" s="57"/>
      <c r="F9" s="58"/>
      <c r="G9" s="45"/>
      <c r="H9" s="48"/>
      <c r="I9" s="26"/>
      <c r="J9" s="39" t="str">
        <f t="shared" ref="J9:J38" si="1">IFERROR(I9/H9,"")</f>
        <v/>
      </c>
      <c r="K9" s="51" t="str">
        <f t="shared" ref="K9:K38" ca="1" si="2">IF(B9="","",TODAY()-B9)</f>
        <v/>
      </c>
      <c r="L9" s="51" t="str">
        <f t="shared" ref="L9:L38" si="3">IF(G9="","",G9-$F$2)</f>
        <v/>
      </c>
      <c r="M9" t="str">
        <f t="shared" ca="1" si="0"/>
        <v/>
      </c>
      <c r="O9" s="24"/>
      <c r="P9" s="53">
        <v>120</v>
      </c>
    </row>
    <row r="10" spans="1:17" x14ac:dyDescent="0.25">
      <c r="A10" s="1" t="s">
        <v>16</v>
      </c>
      <c r="B10" s="47"/>
      <c r="C10" s="48"/>
      <c r="D10" s="46"/>
      <c r="E10" s="57"/>
      <c r="F10" s="58"/>
      <c r="G10" s="45"/>
      <c r="H10" s="48"/>
      <c r="I10" s="26"/>
      <c r="J10" s="39" t="str">
        <f t="shared" si="1"/>
        <v/>
      </c>
      <c r="K10" s="51" t="str">
        <f t="shared" ca="1" si="2"/>
        <v/>
      </c>
      <c r="L10" s="51" t="str">
        <f t="shared" si="3"/>
        <v/>
      </c>
      <c r="M10" t="str">
        <f t="shared" ca="1" si="0"/>
        <v/>
      </c>
      <c r="O10" s="24"/>
      <c r="P10" s="53">
        <v>120</v>
      </c>
    </row>
    <row r="11" spans="1:17" x14ac:dyDescent="0.25">
      <c r="A11" s="1" t="s">
        <v>16</v>
      </c>
      <c r="B11" s="47"/>
      <c r="C11" s="48"/>
      <c r="D11" s="46"/>
      <c r="E11" s="57"/>
      <c r="F11" s="58"/>
      <c r="G11" s="45"/>
      <c r="H11" s="48"/>
      <c r="I11" s="26"/>
      <c r="J11" s="39" t="str">
        <f t="shared" si="1"/>
        <v/>
      </c>
      <c r="K11" s="51" t="str">
        <f t="shared" ca="1" si="2"/>
        <v/>
      </c>
      <c r="L11" s="51" t="str">
        <f t="shared" si="3"/>
        <v/>
      </c>
      <c r="M11" t="str">
        <f t="shared" ca="1" si="0"/>
        <v/>
      </c>
      <c r="O11" s="24"/>
      <c r="P11" s="53"/>
    </row>
    <row r="12" spans="1:17" x14ac:dyDescent="0.25">
      <c r="A12" s="1" t="s">
        <v>16</v>
      </c>
      <c r="B12" s="47"/>
      <c r="C12" s="48"/>
      <c r="D12" s="46"/>
      <c r="E12" s="57"/>
      <c r="F12" s="58"/>
      <c r="G12" s="45"/>
      <c r="H12" s="48"/>
      <c r="I12" s="26"/>
      <c r="J12" s="39" t="str">
        <f>IFERROR(I12/H12,"")</f>
        <v/>
      </c>
      <c r="K12" s="51" t="str">
        <f ca="1">IF(B12="","",TODAY()-B12)</f>
        <v/>
      </c>
      <c r="L12" s="51" t="str">
        <f>IF(G12="","",G12-$F$2)</f>
        <v/>
      </c>
      <c r="M12" t="str">
        <f t="shared" ca="1" si="0"/>
        <v/>
      </c>
      <c r="O12" s="24"/>
      <c r="P12" s="53"/>
    </row>
    <row r="13" spans="1:17" x14ac:dyDescent="0.25">
      <c r="A13" s="1" t="s">
        <v>16</v>
      </c>
      <c r="B13" s="47"/>
      <c r="C13" s="48"/>
      <c r="D13" s="46"/>
      <c r="E13" s="57"/>
      <c r="F13" s="58"/>
      <c r="G13" s="45"/>
      <c r="H13" s="48"/>
      <c r="I13" s="26"/>
      <c r="J13" s="39" t="str">
        <f>IFERROR(I13/H13,"")</f>
        <v/>
      </c>
      <c r="K13" s="51" t="str">
        <f ca="1">IF(B13="","",TODAY()-B13)</f>
        <v/>
      </c>
      <c r="L13" s="51" t="str">
        <f>IF(G13="","",G13-$F$2)</f>
        <v/>
      </c>
      <c r="M13" t="str">
        <f t="shared" ca="1" si="0"/>
        <v/>
      </c>
      <c r="O13" s="24"/>
      <c r="P13" s="53"/>
    </row>
    <row r="14" spans="1:17" ht="14.25" customHeight="1" x14ac:dyDescent="0.25">
      <c r="A14" s="1" t="s">
        <v>16</v>
      </c>
      <c r="B14" s="47"/>
      <c r="C14" s="48"/>
      <c r="D14" s="46"/>
      <c r="E14" s="57"/>
      <c r="F14" s="58"/>
      <c r="G14" s="45"/>
      <c r="H14" s="48"/>
      <c r="I14" s="26"/>
      <c r="J14" s="39" t="str">
        <f t="shared" si="1"/>
        <v/>
      </c>
      <c r="K14" s="51" t="str">
        <f t="shared" ca="1" si="2"/>
        <v/>
      </c>
      <c r="L14" s="51" t="str">
        <f t="shared" si="3"/>
        <v/>
      </c>
      <c r="M14" t="str">
        <f t="shared" ca="1" si="0"/>
        <v/>
      </c>
      <c r="O14" s="24"/>
      <c r="P14" s="53"/>
    </row>
    <row r="15" spans="1:17" x14ac:dyDescent="0.25">
      <c r="A15" s="1" t="s">
        <v>16</v>
      </c>
      <c r="B15" s="47"/>
      <c r="C15" s="48"/>
      <c r="D15" s="46"/>
      <c r="E15" s="57"/>
      <c r="F15" s="58"/>
      <c r="G15" s="45"/>
      <c r="H15" s="48"/>
      <c r="I15" s="26"/>
      <c r="J15" s="39" t="str">
        <f t="shared" si="1"/>
        <v/>
      </c>
      <c r="K15" s="51" t="str">
        <f t="shared" ca="1" si="2"/>
        <v/>
      </c>
      <c r="L15" s="51" t="str">
        <f t="shared" si="3"/>
        <v/>
      </c>
      <c r="M15" t="str">
        <f t="shared" ca="1" si="0"/>
        <v/>
      </c>
      <c r="O15" s="24"/>
      <c r="P15" s="53"/>
    </row>
    <row r="16" spans="1:17" x14ac:dyDescent="0.25">
      <c r="A16" s="1" t="s">
        <v>16</v>
      </c>
      <c r="B16" s="47"/>
      <c r="C16" s="48"/>
      <c r="D16" s="46"/>
      <c r="E16" s="57"/>
      <c r="F16" s="58"/>
      <c r="G16" s="45"/>
      <c r="H16" s="48"/>
      <c r="I16" s="26"/>
      <c r="J16" s="39" t="str">
        <f t="shared" si="1"/>
        <v/>
      </c>
      <c r="K16" s="51" t="str">
        <f t="shared" ca="1" si="2"/>
        <v/>
      </c>
      <c r="L16" s="51" t="str">
        <f t="shared" si="3"/>
        <v/>
      </c>
      <c r="M16" t="str">
        <f t="shared" ca="1" si="0"/>
        <v/>
      </c>
      <c r="O16" s="24"/>
      <c r="P16" s="53"/>
    </row>
    <row r="17" spans="1:16" x14ac:dyDescent="0.25">
      <c r="A17" s="1" t="s">
        <v>16</v>
      </c>
      <c r="B17" s="47"/>
      <c r="C17" s="48"/>
      <c r="D17" s="46"/>
      <c r="E17" s="57"/>
      <c r="F17" s="58"/>
      <c r="G17" s="45"/>
      <c r="H17" s="48"/>
      <c r="I17" s="26"/>
      <c r="J17" s="39" t="str">
        <f t="shared" si="1"/>
        <v/>
      </c>
      <c r="K17" s="51" t="str">
        <f t="shared" ca="1" si="2"/>
        <v/>
      </c>
      <c r="L17" s="51" t="str">
        <f t="shared" si="3"/>
        <v/>
      </c>
      <c r="M17" t="str">
        <f t="shared" ca="1" si="0"/>
        <v/>
      </c>
      <c r="O17" s="24"/>
      <c r="P17" s="53"/>
    </row>
    <row r="18" spans="1:16" x14ac:dyDescent="0.25">
      <c r="A18" s="1" t="s">
        <v>16</v>
      </c>
      <c r="B18" s="47"/>
      <c r="C18" s="48"/>
      <c r="D18" s="46"/>
      <c r="E18" s="57"/>
      <c r="F18" s="58"/>
      <c r="G18" s="45"/>
      <c r="H18" s="48"/>
      <c r="I18" s="26"/>
      <c r="J18" s="39" t="str">
        <f t="shared" si="1"/>
        <v/>
      </c>
      <c r="K18" s="51" t="str">
        <f t="shared" ca="1" si="2"/>
        <v/>
      </c>
      <c r="L18" s="51" t="str">
        <f t="shared" si="3"/>
        <v/>
      </c>
      <c r="M18" t="str">
        <f t="shared" ca="1" si="0"/>
        <v/>
      </c>
      <c r="O18" s="24"/>
      <c r="P18" s="53"/>
    </row>
    <row r="19" spans="1:16" x14ac:dyDescent="0.25">
      <c r="A19" s="1" t="s">
        <v>16</v>
      </c>
      <c r="B19" s="47"/>
      <c r="C19" s="48"/>
      <c r="D19" s="46"/>
      <c r="E19" s="57"/>
      <c r="F19" s="58"/>
      <c r="G19" s="45"/>
      <c r="H19" s="48"/>
      <c r="I19" s="26"/>
      <c r="J19" s="39" t="str">
        <f t="shared" si="1"/>
        <v/>
      </c>
      <c r="K19" s="51" t="str">
        <f t="shared" ca="1" si="2"/>
        <v/>
      </c>
      <c r="L19" s="51" t="str">
        <f t="shared" si="3"/>
        <v/>
      </c>
      <c r="M19" t="str">
        <f t="shared" ca="1" si="0"/>
        <v/>
      </c>
      <c r="O19" s="24"/>
      <c r="P19" s="53"/>
    </row>
    <row r="20" spans="1:16" x14ac:dyDescent="0.25">
      <c r="A20" s="1" t="s">
        <v>16</v>
      </c>
      <c r="B20" s="47"/>
      <c r="C20" s="48"/>
      <c r="D20" s="46"/>
      <c r="E20" s="57"/>
      <c r="F20" s="58"/>
      <c r="G20" s="45"/>
      <c r="H20" s="48"/>
      <c r="I20" s="26"/>
      <c r="J20" s="39" t="str">
        <f t="shared" si="1"/>
        <v/>
      </c>
      <c r="K20" s="51" t="str">
        <f t="shared" ca="1" si="2"/>
        <v/>
      </c>
      <c r="L20" s="51" t="str">
        <f t="shared" si="3"/>
        <v/>
      </c>
      <c r="M20" t="str">
        <f t="shared" ca="1" si="0"/>
        <v/>
      </c>
    </row>
    <row r="21" spans="1:16" x14ac:dyDescent="0.25">
      <c r="A21" s="1" t="s">
        <v>16</v>
      </c>
      <c r="B21" s="47"/>
      <c r="C21" s="48"/>
      <c r="D21" s="46"/>
      <c r="E21" s="57"/>
      <c r="F21" s="58"/>
      <c r="G21" s="45"/>
      <c r="H21" s="48"/>
      <c r="I21" s="26"/>
      <c r="J21" s="39" t="str">
        <f t="shared" si="1"/>
        <v/>
      </c>
      <c r="K21" s="51" t="str">
        <f t="shared" ca="1" si="2"/>
        <v/>
      </c>
      <c r="L21" s="51" t="str">
        <f t="shared" si="3"/>
        <v/>
      </c>
      <c r="M21" t="str">
        <f t="shared" ca="1" si="0"/>
        <v/>
      </c>
    </row>
    <row r="22" spans="1:16" x14ac:dyDescent="0.25">
      <c r="A22" s="1" t="s">
        <v>16</v>
      </c>
      <c r="B22" s="47"/>
      <c r="C22" s="48"/>
      <c r="D22" s="46"/>
      <c r="E22" s="57"/>
      <c r="F22" s="58"/>
      <c r="G22" s="45"/>
      <c r="H22" s="48"/>
      <c r="I22" s="26"/>
      <c r="J22" s="39" t="str">
        <f t="shared" si="1"/>
        <v/>
      </c>
      <c r="K22" s="51" t="str">
        <f t="shared" ca="1" si="2"/>
        <v/>
      </c>
      <c r="L22" s="51" t="str">
        <f t="shared" si="3"/>
        <v/>
      </c>
      <c r="M22" t="str">
        <f t="shared" ca="1" si="0"/>
        <v/>
      </c>
    </row>
    <row r="23" spans="1:16" x14ac:dyDescent="0.25">
      <c r="A23" s="1" t="s">
        <v>16</v>
      </c>
      <c r="B23" s="47"/>
      <c r="C23" s="48"/>
      <c r="D23" s="46"/>
      <c r="E23" s="57"/>
      <c r="F23" s="58"/>
      <c r="G23" s="45"/>
      <c r="H23" s="48"/>
      <c r="I23" s="26"/>
      <c r="J23" s="39" t="str">
        <f t="shared" si="1"/>
        <v/>
      </c>
      <c r="K23" s="51" t="str">
        <f t="shared" ca="1" si="2"/>
        <v/>
      </c>
      <c r="L23" s="51" t="str">
        <f t="shared" si="3"/>
        <v/>
      </c>
      <c r="M23" t="str">
        <f t="shared" ca="1" si="0"/>
        <v/>
      </c>
    </row>
    <row r="24" spans="1:16" x14ac:dyDescent="0.25">
      <c r="A24" s="1" t="s">
        <v>16</v>
      </c>
      <c r="B24" s="47"/>
      <c r="C24" s="48"/>
      <c r="D24" s="46"/>
      <c r="E24" s="57"/>
      <c r="F24" s="58"/>
      <c r="G24" s="45"/>
      <c r="H24" s="48"/>
      <c r="I24" s="26"/>
      <c r="J24" s="39" t="str">
        <f t="shared" si="1"/>
        <v/>
      </c>
      <c r="K24" s="51" t="str">
        <f t="shared" ca="1" si="2"/>
        <v/>
      </c>
      <c r="L24" s="51" t="str">
        <f t="shared" si="3"/>
        <v/>
      </c>
      <c r="M24" t="str">
        <f t="shared" ca="1" si="0"/>
        <v/>
      </c>
      <c r="O24" s="19" t="s">
        <v>10</v>
      </c>
      <c r="P24" s="19" t="s">
        <v>8</v>
      </c>
    </row>
    <row r="25" spans="1:16" ht="14.25" customHeight="1" x14ac:dyDescent="0.25">
      <c r="A25" s="1" t="s">
        <v>16</v>
      </c>
      <c r="B25" s="47"/>
      <c r="C25" s="48"/>
      <c r="D25" s="46"/>
      <c r="E25" s="57"/>
      <c r="F25" s="58"/>
      <c r="G25" s="45"/>
      <c r="H25" s="48"/>
      <c r="I25" s="26"/>
      <c r="J25" s="39" t="str">
        <f t="shared" si="1"/>
        <v/>
      </c>
      <c r="K25" s="51" t="str">
        <f t="shared" ca="1" si="2"/>
        <v/>
      </c>
      <c r="L25" s="51" t="str">
        <f t="shared" si="3"/>
        <v/>
      </c>
      <c r="M25" t="str">
        <f t="shared" ca="1" si="0"/>
        <v/>
      </c>
      <c r="O25" s="1" t="str">
        <f>H1</f>
        <v>MATIERE PREMIERE 1</v>
      </c>
      <c r="P25" s="54">
        <v>120</v>
      </c>
    </row>
    <row r="26" spans="1:16" x14ac:dyDescent="0.25">
      <c r="A26" s="1" t="s">
        <v>16</v>
      </c>
      <c r="B26" s="47"/>
      <c r="C26" s="48"/>
      <c r="D26" s="46"/>
      <c r="E26" s="57"/>
      <c r="F26" s="58"/>
      <c r="G26" s="45"/>
      <c r="H26" s="48"/>
      <c r="I26" s="26"/>
      <c r="J26" s="39" t="str">
        <f t="shared" si="1"/>
        <v/>
      </c>
      <c r="K26" s="51" t="str">
        <f t="shared" ca="1" si="2"/>
        <v/>
      </c>
      <c r="L26" s="51" t="str">
        <f t="shared" si="3"/>
        <v/>
      </c>
      <c r="M26" t="str">
        <f t="shared" ca="1" si="0"/>
        <v/>
      </c>
    </row>
    <row r="27" spans="1:16" x14ac:dyDescent="0.25">
      <c r="A27" s="1" t="s">
        <v>16</v>
      </c>
      <c r="B27" s="47"/>
      <c r="C27" s="48"/>
      <c r="D27" s="48"/>
      <c r="E27" s="57"/>
      <c r="F27" s="58"/>
      <c r="G27" s="45"/>
      <c r="H27" s="48"/>
      <c r="I27" s="26"/>
      <c r="J27" s="39" t="str">
        <f t="shared" si="1"/>
        <v/>
      </c>
      <c r="K27" s="51" t="str">
        <f t="shared" ca="1" si="2"/>
        <v/>
      </c>
      <c r="L27" s="51" t="str">
        <f t="shared" si="3"/>
        <v/>
      </c>
      <c r="M27" t="str">
        <f t="shared" ca="1" si="0"/>
        <v/>
      </c>
    </row>
    <row r="28" spans="1:16" x14ac:dyDescent="0.25">
      <c r="A28" s="1" t="s">
        <v>16</v>
      </c>
      <c r="B28" s="47"/>
      <c r="C28" s="48"/>
      <c r="D28" s="48"/>
      <c r="E28" s="57"/>
      <c r="F28" s="58"/>
      <c r="G28" s="45"/>
      <c r="H28" s="48"/>
      <c r="I28" s="26"/>
      <c r="J28" s="39" t="str">
        <f t="shared" si="1"/>
        <v/>
      </c>
      <c r="K28" s="51" t="str">
        <f t="shared" ca="1" si="2"/>
        <v/>
      </c>
      <c r="L28" s="51" t="str">
        <f t="shared" si="3"/>
        <v/>
      </c>
      <c r="M28" t="str">
        <f t="shared" ca="1" si="0"/>
        <v/>
      </c>
    </row>
    <row r="29" spans="1:16" x14ac:dyDescent="0.25">
      <c r="A29" s="1" t="s">
        <v>16</v>
      </c>
      <c r="B29" s="47"/>
      <c r="C29" s="48"/>
      <c r="D29" s="48"/>
      <c r="E29" s="57"/>
      <c r="F29" s="58"/>
      <c r="G29" s="45"/>
      <c r="H29" s="48"/>
      <c r="I29" s="26"/>
      <c r="J29" s="39" t="str">
        <f t="shared" si="1"/>
        <v/>
      </c>
      <c r="K29" s="51" t="str">
        <f t="shared" ca="1" si="2"/>
        <v/>
      </c>
      <c r="L29" s="51" t="str">
        <f t="shared" si="3"/>
        <v/>
      </c>
      <c r="M29" t="str">
        <f t="shared" ca="1" si="0"/>
        <v/>
      </c>
      <c r="O29" s="52" t="s">
        <v>25</v>
      </c>
      <c r="P29" s="51"/>
    </row>
    <row r="30" spans="1:16" x14ac:dyDescent="0.25">
      <c r="A30" s="1" t="s">
        <v>16</v>
      </c>
      <c r="B30" s="47"/>
      <c r="C30" s="48"/>
      <c r="D30" s="48"/>
      <c r="E30" s="57"/>
      <c r="F30" s="58"/>
      <c r="G30" s="45"/>
      <c r="H30" s="48"/>
      <c r="I30" s="26"/>
      <c r="J30" s="39" t="str">
        <f t="shared" si="1"/>
        <v/>
      </c>
      <c r="K30" s="51" t="str">
        <f t="shared" ca="1" si="2"/>
        <v/>
      </c>
      <c r="L30" s="51" t="str">
        <f t="shared" si="3"/>
        <v/>
      </c>
      <c r="M30" t="str">
        <f t="shared" ca="1" si="0"/>
        <v/>
      </c>
    </row>
    <row r="31" spans="1:16" x14ac:dyDescent="0.25">
      <c r="A31" s="1" t="s">
        <v>16</v>
      </c>
      <c r="B31" s="47"/>
      <c r="C31" s="48"/>
      <c r="D31" s="48"/>
      <c r="E31" s="57"/>
      <c r="F31" s="58"/>
      <c r="G31" s="45"/>
      <c r="H31" s="48"/>
      <c r="I31" s="26"/>
      <c r="J31" s="39" t="str">
        <f t="shared" si="1"/>
        <v/>
      </c>
      <c r="K31" s="51" t="str">
        <f t="shared" ca="1" si="2"/>
        <v/>
      </c>
      <c r="L31" s="51" t="str">
        <f t="shared" si="3"/>
        <v/>
      </c>
      <c r="M31" t="str">
        <f t="shared" ca="1" si="0"/>
        <v/>
      </c>
      <c r="O31" t="s">
        <v>26</v>
      </c>
    </row>
    <row r="32" spans="1:16" x14ac:dyDescent="0.25">
      <c r="A32" s="1" t="s">
        <v>16</v>
      </c>
      <c r="B32" s="47"/>
      <c r="C32" s="48"/>
      <c r="D32" s="48"/>
      <c r="E32" s="57"/>
      <c r="F32" s="58"/>
      <c r="G32" s="45"/>
      <c r="H32" s="48"/>
      <c r="I32" s="26"/>
      <c r="J32" s="39" t="str">
        <f t="shared" si="1"/>
        <v/>
      </c>
      <c r="K32" s="51" t="str">
        <f t="shared" ca="1" si="2"/>
        <v/>
      </c>
      <c r="L32" s="51" t="str">
        <f t="shared" si="3"/>
        <v/>
      </c>
      <c r="M32" t="str">
        <f t="shared" ca="1" si="0"/>
        <v/>
      </c>
      <c r="O32" s="70"/>
      <c r="P32" s="70"/>
    </row>
    <row r="33" spans="1:16" x14ac:dyDescent="0.25">
      <c r="A33" s="1" t="s">
        <v>16</v>
      </c>
      <c r="B33" s="47"/>
      <c r="C33" s="48"/>
      <c r="D33" s="48"/>
      <c r="E33" s="57"/>
      <c r="F33" s="58"/>
      <c r="G33" s="45"/>
      <c r="H33" s="48"/>
      <c r="I33" s="26"/>
      <c r="J33" s="39" t="str">
        <f t="shared" si="1"/>
        <v/>
      </c>
      <c r="K33" s="51" t="str">
        <f t="shared" ca="1" si="2"/>
        <v/>
      </c>
      <c r="L33" s="51" t="str">
        <f t="shared" si="3"/>
        <v/>
      </c>
      <c r="M33" t="str">
        <f t="shared" ca="1" si="0"/>
        <v/>
      </c>
      <c r="O33" s="70"/>
      <c r="P33" s="70"/>
    </row>
    <row r="34" spans="1:16" x14ac:dyDescent="0.25">
      <c r="A34" s="1" t="s">
        <v>16</v>
      </c>
      <c r="B34" s="47"/>
      <c r="C34" s="48"/>
      <c r="D34" s="48"/>
      <c r="E34" s="57"/>
      <c r="F34" s="58"/>
      <c r="G34" s="45"/>
      <c r="H34" s="48"/>
      <c r="I34" s="26"/>
      <c r="J34" s="39" t="str">
        <f t="shared" si="1"/>
        <v/>
      </c>
      <c r="K34" s="51" t="str">
        <f t="shared" ca="1" si="2"/>
        <v/>
      </c>
      <c r="L34" s="51" t="str">
        <f t="shared" si="3"/>
        <v/>
      </c>
      <c r="M34" t="str">
        <f t="shared" ca="1" si="0"/>
        <v/>
      </c>
      <c r="O34" s="70"/>
      <c r="P34" s="70"/>
    </row>
    <row r="35" spans="1:16" x14ac:dyDescent="0.25">
      <c r="A35" s="1" t="s">
        <v>16</v>
      </c>
      <c r="B35" s="47"/>
      <c r="C35" s="48"/>
      <c r="D35" s="48"/>
      <c r="E35" s="57"/>
      <c r="F35" s="58"/>
      <c r="G35" s="45"/>
      <c r="H35" s="48"/>
      <c r="I35" s="26"/>
      <c r="J35" s="39" t="str">
        <f t="shared" si="1"/>
        <v/>
      </c>
      <c r="K35" s="51" t="str">
        <f t="shared" ca="1" si="2"/>
        <v/>
      </c>
      <c r="L35" s="51" t="str">
        <f t="shared" si="3"/>
        <v/>
      </c>
      <c r="M35" t="str">
        <f t="shared" ca="1" si="0"/>
        <v/>
      </c>
      <c r="O35" s="70"/>
      <c r="P35" s="70"/>
    </row>
    <row r="36" spans="1:16" x14ac:dyDescent="0.25">
      <c r="A36" s="1" t="s">
        <v>16</v>
      </c>
      <c r="B36" s="41"/>
      <c r="C36" s="24"/>
      <c r="D36" s="24"/>
      <c r="E36" s="32"/>
      <c r="F36" s="27"/>
      <c r="G36" s="25"/>
      <c r="H36" s="24"/>
      <c r="I36" s="26"/>
      <c r="J36" s="39" t="str">
        <f t="shared" si="1"/>
        <v/>
      </c>
      <c r="K36" s="51" t="str">
        <f t="shared" ca="1" si="2"/>
        <v/>
      </c>
      <c r="L36" s="51" t="str">
        <f t="shared" si="3"/>
        <v/>
      </c>
      <c r="M36" t="str">
        <f t="shared" ca="1" si="0"/>
        <v/>
      </c>
      <c r="O36" s="70"/>
      <c r="P36" s="70"/>
    </row>
    <row r="37" spans="1:16" x14ac:dyDescent="0.25">
      <c r="A37" s="1" t="s">
        <v>16</v>
      </c>
      <c r="B37" s="41"/>
      <c r="C37" s="24"/>
      <c r="D37" s="24"/>
      <c r="E37" s="32"/>
      <c r="F37" s="27"/>
      <c r="G37" s="25"/>
      <c r="H37" s="24"/>
      <c r="I37" s="26"/>
      <c r="J37" s="39" t="str">
        <f t="shared" si="1"/>
        <v/>
      </c>
      <c r="K37" s="51" t="str">
        <f t="shared" ca="1" si="2"/>
        <v/>
      </c>
      <c r="L37" s="51" t="str">
        <f t="shared" si="3"/>
        <v/>
      </c>
      <c r="M37" t="str">
        <f t="shared" ca="1" si="0"/>
        <v/>
      </c>
      <c r="O37" s="70"/>
      <c r="P37" s="70"/>
    </row>
    <row r="38" spans="1:16" x14ac:dyDescent="0.25">
      <c r="A38" s="1" t="s">
        <v>16</v>
      </c>
      <c r="B38" s="41"/>
      <c r="C38" s="24"/>
      <c r="D38" s="24"/>
      <c r="E38" s="32"/>
      <c r="F38" s="27"/>
      <c r="G38" s="25"/>
      <c r="H38" s="24"/>
      <c r="I38" s="26"/>
      <c r="J38" s="39" t="str">
        <f t="shared" si="1"/>
        <v/>
      </c>
      <c r="K38" s="51" t="str">
        <f t="shared" ca="1" si="2"/>
        <v/>
      </c>
      <c r="L38" s="51" t="str">
        <f t="shared" si="3"/>
        <v/>
      </c>
      <c r="M38" t="str">
        <f t="shared" ca="1" si="0"/>
        <v/>
      </c>
      <c r="O38" s="70"/>
      <c r="P38" s="70"/>
    </row>
    <row r="40" spans="1:16" x14ac:dyDescent="0.25">
      <c r="G40" s="4" t="s">
        <v>11</v>
      </c>
      <c r="H40" s="5">
        <f>SUM(H8:H38)</f>
        <v>6</v>
      </c>
      <c r="I40" s="6">
        <f>SUM(I8:I38)</f>
        <v>28.13</v>
      </c>
      <c r="J40" s="38">
        <f>I40/H40</f>
        <v>4.6883333333333335</v>
      </c>
    </row>
    <row r="45" spans="1:16" x14ac:dyDescent="0.25">
      <c r="A45" s="20"/>
      <c r="B45" s="20"/>
      <c r="C45" s="20"/>
      <c r="D45" s="72" t="s">
        <v>5</v>
      </c>
      <c r="E45" s="72"/>
      <c r="F45" s="72"/>
      <c r="G45" s="21">
        <f ca="1">F2+P25</f>
        <v>45033</v>
      </c>
      <c r="H45" s="22"/>
      <c r="I45" s="22" t="s">
        <v>13</v>
      </c>
      <c r="J45" s="22"/>
      <c r="K45" s="22"/>
      <c r="L45" s="22"/>
    </row>
  </sheetData>
  <sheetProtection formatCells="0" sort="0" autoFilter="0"/>
  <autoFilter ref="B7:I38">
    <sortState ref="B8:I38">
      <sortCondition ref="G7:G38"/>
    </sortState>
  </autoFilter>
  <mergeCells count="5">
    <mergeCell ref="O32:P38"/>
    <mergeCell ref="A2:D2"/>
    <mergeCell ref="D45:F45"/>
    <mergeCell ref="H1:L1"/>
    <mergeCell ref="A3:L4"/>
  </mergeCells>
  <conditionalFormatting sqref="M8:M38">
    <cfRule type="cellIs" dxfId="70" priority="3" operator="lessThan">
      <formula>$P$7+7</formula>
    </cfRule>
  </conditionalFormatting>
  <conditionalFormatting sqref="K8:K38">
    <cfRule type="expression" dxfId="69" priority="1">
      <formula>K8:K38&lt;$P$29</formula>
    </cfRule>
    <cfRule type="expression" dxfId="68" priority="2">
      <formula>K8:K38&gt;=$P$29</formula>
    </cfRule>
  </conditionalFormatting>
  <hyperlinks>
    <hyperlink ref="A1" location="Menu!A1" display="MENU"/>
    <hyperlink ref="B1" location="Convertisseur!A1" display="Convertisseur"/>
  </hyperlinks>
  <pageMargins left="0.7" right="0.7" top="0.75" bottom="0.75" header="0.3" footer="0.3"/>
  <pageSetup paperSize="9" scale="1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  <pageSetUpPr fitToPage="1"/>
  </sheetPr>
  <dimension ref="A1:Q65"/>
  <sheetViews>
    <sheetView showZeros="0" zoomScale="85" zoomScaleNormal="85" workbookViewId="0">
      <selection activeCell="O34" sqref="O34:P40"/>
    </sheetView>
  </sheetViews>
  <sheetFormatPr baseColWidth="10" defaultRowHeight="15" x14ac:dyDescent="0.25"/>
  <cols>
    <col min="1" max="1" width="7" bestFit="1" customWidth="1"/>
    <col min="2" max="2" width="14.28515625" bestFit="1" customWidth="1"/>
    <col min="3" max="3" width="7.28515625" customWidth="1"/>
    <col min="4" max="4" width="7.42578125" bestFit="1" customWidth="1"/>
    <col min="5" max="5" width="10.28515625" bestFit="1" customWidth="1"/>
    <col min="6" max="6" width="8.85546875" bestFit="1" customWidth="1"/>
    <col min="7" max="7" width="13.140625" customWidth="1"/>
    <col min="8" max="8" width="9.5703125" customWidth="1"/>
    <col min="9" max="11" width="12.28515625" customWidth="1"/>
    <col min="13" max="13" width="15.42578125" customWidth="1"/>
    <col min="14" max="14" width="5.28515625" customWidth="1"/>
    <col min="15" max="15" width="32" customWidth="1"/>
    <col min="16" max="16" width="12.140625" customWidth="1"/>
  </cols>
  <sheetData>
    <row r="1" spans="1:17" x14ac:dyDescent="0.25">
      <c r="A1" s="13" t="s">
        <v>12</v>
      </c>
      <c r="B1" s="13" t="s">
        <v>23</v>
      </c>
      <c r="C1" s="13"/>
      <c r="G1" s="1">
        <v>70424</v>
      </c>
      <c r="H1" s="73" t="s">
        <v>51</v>
      </c>
      <c r="I1" s="74"/>
      <c r="J1" s="74"/>
      <c r="K1" s="74"/>
      <c r="L1" s="75"/>
    </row>
    <row r="2" spans="1:17" x14ac:dyDescent="0.25">
      <c r="A2" s="71" t="s">
        <v>3</v>
      </c>
      <c r="B2" s="71"/>
      <c r="C2" s="71"/>
      <c r="D2" s="71"/>
      <c r="E2" s="12"/>
      <c r="F2" s="7">
        <f ca="1">+TODAY()</f>
        <v>44913</v>
      </c>
    </row>
    <row r="3" spans="1:17" ht="1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7" ht="15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O4" s="34" t="s">
        <v>18</v>
      </c>
      <c r="P4" s="35" t="s">
        <v>17</v>
      </c>
    </row>
    <row r="5" spans="1:17" x14ac:dyDescent="0.25">
      <c r="O5" s="36"/>
      <c r="P5" s="36"/>
    </row>
    <row r="6" spans="1:17" ht="45" x14ac:dyDescent="0.25">
      <c r="A6" s="16" t="s">
        <v>20</v>
      </c>
      <c r="B6" s="16" t="s">
        <v>22</v>
      </c>
      <c r="C6" s="17" t="s">
        <v>19</v>
      </c>
      <c r="D6" s="17" t="s">
        <v>0</v>
      </c>
      <c r="E6" s="17" t="s">
        <v>15</v>
      </c>
      <c r="F6" s="18" t="s">
        <v>4</v>
      </c>
      <c r="G6" s="17" t="str">
        <f>P4</f>
        <v>DDM</v>
      </c>
      <c r="H6" s="16" t="s">
        <v>1</v>
      </c>
      <c r="I6" s="17" t="s">
        <v>2</v>
      </c>
      <c r="J6" s="23" t="s">
        <v>21</v>
      </c>
      <c r="K6" s="23" t="s">
        <v>24</v>
      </c>
      <c r="L6" s="23" t="s">
        <v>6</v>
      </c>
      <c r="M6" s="8"/>
      <c r="O6" s="37" t="s">
        <v>7</v>
      </c>
      <c r="P6" s="37" t="s">
        <v>8</v>
      </c>
    </row>
    <row r="7" spans="1:17" x14ac:dyDescent="0.25">
      <c r="A7" s="40"/>
      <c r="B7" s="42"/>
      <c r="C7" s="42"/>
      <c r="D7" s="42"/>
      <c r="E7" s="42"/>
      <c r="F7" s="42"/>
      <c r="G7" s="42"/>
      <c r="H7" s="42"/>
      <c r="I7" s="42"/>
      <c r="J7" s="42"/>
      <c r="K7" s="42"/>
      <c r="L7" s="40"/>
      <c r="O7" s="24"/>
      <c r="P7" s="53">
        <v>100</v>
      </c>
      <c r="Q7" t="str">
        <f ca="1">IF(COUNTBLANK(M8:M59)&lt;&gt;52,CONCATENATE(P4," ","!"),"")</f>
        <v/>
      </c>
    </row>
    <row r="8" spans="1:17" x14ac:dyDescent="0.25">
      <c r="A8" s="10">
        <v>70424</v>
      </c>
      <c r="B8" s="47">
        <v>44900</v>
      </c>
      <c r="C8" s="56">
        <v>6</v>
      </c>
      <c r="D8" s="48">
        <v>76</v>
      </c>
      <c r="E8" s="57" t="s">
        <v>37</v>
      </c>
      <c r="F8" s="58" t="s">
        <v>28</v>
      </c>
      <c r="G8" s="45">
        <v>45205</v>
      </c>
      <c r="H8" s="48">
        <v>37</v>
      </c>
      <c r="I8" s="26">
        <v>190.26</v>
      </c>
      <c r="J8" s="39">
        <f t="shared" ref="J8:J59" si="0">IFERROR(I8/H8,"")</f>
        <v>5.1421621621621618</v>
      </c>
      <c r="K8" s="51">
        <f ca="1">IF(B8="","",TODAY()-B8)</f>
        <v>13</v>
      </c>
      <c r="L8" s="51">
        <f ca="1">IF(G8="","",G8-$F$2)</f>
        <v>292</v>
      </c>
      <c r="M8" t="str">
        <f t="shared" ref="M8:M59" ca="1" si="1">IF(AND($P$4="DLC",L8&lt;$P$7+15),"DLC !",IF(AND($F$2&gt;G8-15,$P$4="DDM",G8&lt;&gt;""),"DDM !",""))</f>
        <v/>
      </c>
      <c r="O8" s="24"/>
      <c r="P8" s="53">
        <v>90</v>
      </c>
    </row>
    <row r="9" spans="1:17" x14ac:dyDescent="0.25">
      <c r="A9" s="10">
        <v>70424</v>
      </c>
      <c r="B9" s="47">
        <v>44900</v>
      </c>
      <c r="C9" s="56">
        <v>6</v>
      </c>
      <c r="D9" s="48">
        <v>63</v>
      </c>
      <c r="E9" s="57" t="s">
        <v>37</v>
      </c>
      <c r="F9" s="58" t="s">
        <v>28</v>
      </c>
      <c r="G9" s="45">
        <v>45205</v>
      </c>
      <c r="H9" s="48">
        <v>25</v>
      </c>
      <c r="I9" s="26">
        <v>125.375</v>
      </c>
      <c r="J9" s="39">
        <f t="shared" si="0"/>
        <v>5.0149999999999997</v>
      </c>
      <c r="K9" s="51">
        <f t="shared" ref="K9:K59" ca="1" si="2">IF(B9="","",TODAY()-B9)</f>
        <v>13</v>
      </c>
      <c r="L9" s="51">
        <f t="shared" ref="L9:L59" ca="1" si="3">IF(G9="","",G9-$F$2)</f>
        <v>292</v>
      </c>
      <c r="M9" t="str">
        <f t="shared" ca="1" si="1"/>
        <v/>
      </c>
      <c r="O9" s="24"/>
      <c r="P9" s="53">
        <v>90</v>
      </c>
    </row>
    <row r="10" spans="1:17" x14ac:dyDescent="0.25">
      <c r="A10" s="10">
        <v>70424</v>
      </c>
      <c r="B10" s="41">
        <v>44900</v>
      </c>
      <c r="C10" s="37">
        <v>6</v>
      </c>
      <c r="D10" s="24">
        <v>63</v>
      </c>
      <c r="E10" s="32" t="s">
        <v>36</v>
      </c>
      <c r="F10" s="27" t="s">
        <v>28</v>
      </c>
      <c r="G10" s="25">
        <v>45203</v>
      </c>
      <c r="H10" s="24">
        <v>43</v>
      </c>
      <c r="I10" s="33">
        <v>192.76499999999999</v>
      </c>
      <c r="J10" s="39">
        <f t="shared" si="0"/>
        <v>4.4829069767441858</v>
      </c>
      <c r="K10" s="51">
        <f t="shared" ca="1" si="2"/>
        <v>13</v>
      </c>
      <c r="L10" s="51">
        <f t="shared" ca="1" si="3"/>
        <v>290</v>
      </c>
      <c r="M10" t="str">
        <f t="shared" ca="1" si="1"/>
        <v/>
      </c>
      <c r="O10" s="24"/>
      <c r="P10" s="53">
        <v>90</v>
      </c>
    </row>
    <row r="11" spans="1:17" x14ac:dyDescent="0.25">
      <c r="A11" s="10">
        <v>70424</v>
      </c>
      <c r="B11" s="41">
        <v>44900</v>
      </c>
      <c r="C11" s="37">
        <v>6</v>
      </c>
      <c r="D11" s="24">
        <v>124</v>
      </c>
      <c r="E11" s="32" t="s">
        <v>36</v>
      </c>
      <c r="F11" s="27" t="s">
        <v>28</v>
      </c>
      <c r="G11" s="25">
        <v>45203</v>
      </c>
      <c r="H11" s="24">
        <v>45</v>
      </c>
      <c r="I11" s="33">
        <v>202.97500000000002</v>
      </c>
      <c r="J11" s="39">
        <f t="shared" si="0"/>
        <v>4.5105555555555563</v>
      </c>
      <c r="K11" s="51">
        <f t="shared" ca="1" si="2"/>
        <v>13</v>
      </c>
      <c r="L11" s="51">
        <f t="shared" ca="1" si="3"/>
        <v>290</v>
      </c>
      <c r="M11" t="str">
        <f t="shared" ca="1" si="1"/>
        <v/>
      </c>
      <c r="O11" s="24"/>
      <c r="P11" s="53">
        <v>60</v>
      </c>
    </row>
    <row r="12" spans="1:17" x14ac:dyDescent="0.25">
      <c r="A12" s="10">
        <v>70424</v>
      </c>
      <c r="B12" s="47">
        <v>44900</v>
      </c>
      <c r="C12" s="56">
        <v>6</v>
      </c>
      <c r="D12" s="48">
        <v>124</v>
      </c>
      <c r="E12" s="57" t="s">
        <v>35</v>
      </c>
      <c r="F12" s="58" t="s">
        <v>28</v>
      </c>
      <c r="G12" s="45">
        <v>45204</v>
      </c>
      <c r="H12" s="48">
        <v>22</v>
      </c>
      <c r="I12" s="26">
        <v>112.61</v>
      </c>
      <c r="J12" s="39">
        <f t="shared" ref="J12:J21" si="4">IFERROR(I12/H12,"")</f>
        <v>5.1186363636363632</v>
      </c>
      <c r="K12" s="51">
        <f t="shared" ref="K12:K21" ca="1" si="5">IF(B12="","",TODAY()-B12)</f>
        <v>13</v>
      </c>
      <c r="L12" s="51">
        <f t="shared" ref="L12:L21" ca="1" si="6">IF(G12="","",G12-$F$2)</f>
        <v>291</v>
      </c>
      <c r="M12" t="str">
        <f t="shared" ref="M12:M21" ca="1" si="7">IF(AND($P$4="DLC",L12&lt;$P$7+15),"DLC !",IF(AND($F$2&gt;G12-15,$P$4="DDM",G12&lt;&gt;""),"DDM !",""))</f>
        <v/>
      </c>
      <c r="O12" s="24"/>
      <c r="P12" s="53">
        <v>60</v>
      </c>
    </row>
    <row r="13" spans="1:17" x14ac:dyDescent="0.25">
      <c r="A13" s="10">
        <v>70424</v>
      </c>
      <c r="B13" s="47">
        <v>44900</v>
      </c>
      <c r="C13" s="56">
        <v>6</v>
      </c>
      <c r="D13" s="48">
        <v>104</v>
      </c>
      <c r="E13" s="57" t="s">
        <v>35</v>
      </c>
      <c r="F13" s="58" t="s">
        <v>28</v>
      </c>
      <c r="G13" s="45">
        <v>45204</v>
      </c>
      <c r="H13" s="48">
        <v>25</v>
      </c>
      <c r="I13" s="26">
        <v>130.375</v>
      </c>
      <c r="J13" s="39">
        <f t="shared" si="4"/>
        <v>5.2149999999999999</v>
      </c>
      <c r="K13" s="51">
        <f t="shared" ca="1" si="5"/>
        <v>13</v>
      </c>
      <c r="L13" s="51">
        <f t="shared" ca="1" si="6"/>
        <v>291</v>
      </c>
      <c r="M13" t="str">
        <f t="shared" ca="1" si="7"/>
        <v/>
      </c>
      <c r="O13" s="24"/>
      <c r="P13" s="53"/>
    </row>
    <row r="14" spans="1:17" x14ac:dyDescent="0.25">
      <c r="A14" s="10">
        <v>70424</v>
      </c>
      <c r="B14" s="41">
        <v>44900</v>
      </c>
      <c r="C14" s="37">
        <v>6</v>
      </c>
      <c r="D14" s="24">
        <v>104</v>
      </c>
      <c r="E14" s="32" t="s">
        <v>34</v>
      </c>
      <c r="F14" s="27" t="s">
        <v>27</v>
      </c>
      <c r="G14" s="25">
        <v>45197</v>
      </c>
      <c r="H14" s="24">
        <v>48</v>
      </c>
      <c r="I14" s="33">
        <v>219.14000000000001</v>
      </c>
      <c r="J14" s="39">
        <f t="shared" si="4"/>
        <v>4.5654166666666667</v>
      </c>
      <c r="K14" s="51">
        <f t="shared" ca="1" si="5"/>
        <v>13</v>
      </c>
      <c r="L14" s="51">
        <f t="shared" ca="1" si="6"/>
        <v>284</v>
      </c>
      <c r="M14" t="str">
        <f t="shared" ca="1" si="7"/>
        <v/>
      </c>
      <c r="O14" s="24"/>
      <c r="P14" s="53"/>
    </row>
    <row r="15" spans="1:17" x14ac:dyDescent="0.25">
      <c r="A15" s="10">
        <v>70424</v>
      </c>
      <c r="B15" s="41">
        <v>44901</v>
      </c>
      <c r="C15" s="37">
        <v>6</v>
      </c>
      <c r="D15" s="24">
        <v>46</v>
      </c>
      <c r="E15" s="32" t="s">
        <v>36</v>
      </c>
      <c r="F15" s="27" t="s">
        <v>28</v>
      </c>
      <c r="G15" s="25">
        <v>45203</v>
      </c>
      <c r="H15" s="24">
        <v>70</v>
      </c>
      <c r="I15" s="33">
        <v>322.85000000000002</v>
      </c>
      <c r="J15" s="39">
        <f t="shared" si="4"/>
        <v>4.6121428571428575</v>
      </c>
      <c r="K15" s="51">
        <f t="shared" ca="1" si="5"/>
        <v>12</v>
      </c>
      <c r="L15" s="51">
        <f t="shared" ca="1" si="6"/>
        <v>290</v>
      </c>
      <c r="M15" t="str">
        <f t="shared" ca="1" si="7"/>
        <v/>
      </c>
      <c r="O15" s="24"/>
      <c r="P15" s="53"/>
    </row>
    <row r="16" spans="1:17" x14ac:dyDescent="0.25">
      <c r="A16" s="10">
        <v>70424</v>
      </c>
      <c r="B16" s="47">
        <v>44901</v>
      </c>
      <c r="C16" s="56">
        <v>6</v>
      </c>
      <c r="D16" s="48">
        <v>93</v>
      </c>
      <c r="E16" s="57" t="s">
        <v>36</v>
      </c>
      <c r="F16" s="58" t="s">
        <v>28</v>
      </c>
      <c r="G16" s="45">
        <v>45203</v>
      </c>
      <c r="H16" s="48">
        <v>80</v>
      </c>
      <c r="I16" s="26">
        <v>354.9</v>
      </c>
      <c r="J16" s="39">
        <f t="shared" si="4"/>
        <v>4.4362499999999994</v>
      </c>
      <c r="K16" s="51">
        <f t="shared" ca="1" si="5"/>
        <v>12</v>
      </c>
      <c r="L16" s="51">
        <f t="shared" ca="1" si="6"/>
        <v>290</v>
      </c>
      <c r="M16" t="str">
        <f t="shared" ca="1" si="7"/>
        <v/>
      </c>
      <c r="O16" s="24"/>
      <c r="P16" s="53"/>
    </row>
    <row r="17" spans="1:16" x14ac:dyDescent="0.25">
      <c r="A17" s="10">
        <v>70424</v>
      </c>
      <c r="B17" s="47">
        <v>44901</v>
      </c>
      <c r="C17" s="56">
        <v>6</v>
      </c>
      <c r="D17" s="48">
        <v>42</v>
      </c>
      <c r="E17" s="57" t="s">
        <v>36</v>
      </c>
      <c r="F17" s="58" t="s">
        <v>28</v>
      </c>
      <c r="G17" s="45">
        <v>45203</v>
      </c>
      <c r="H17" s="48">
        <v>14</v>
      </c>
      <c r="I17" s="26">
        <v>63.87</v>
      </c>
      <c r="J17" s="39">
        <f t="shared" si="4"/>
        <v>4.5621428571428568</v>
      </c>
      <c r="K17" s="51">
        <f t="shared" ca="1" si="5"/>
        <v>12</v>
      </c>
      <c r="L17" s="51">
        <f t="shared" ca="1" si="6"/>
        <v>290</v>
      </c>
      <c r="M17" t="str">
        <f t="shared" ca="1" si="7"/>
        <v/>
      </c>
      <c r="O17" s="24"/>
      <c r="P17" s="53"/>
    </row>
    <row r="18" spans="1:16" x14ac:dyDescent="0.25">
      <c r="A18" s="11">
        <v>70424</v>
      </c>
      <c r="B18" s="47">
        <v>44901</v>
      </c>
      <c r="C18" s="56">
        <v>6</v>
      </c>
      <c r="D18" s="48">
        <v>42</v>
      </c>
      <c r="E18" s="57" t="s">
        <v>37</v>
      </c>
      <c r="F18" s="58" t="s">
        <v>28</v>
      </c>
      <c r="G18" s="45">
        <v>45205</v>
      </c>
      <c r="H18" s="48">
        <v>57</v>
      </c>
      <c r="I18" s="26">
        <v>293.73500000000001</v>
      </c>
      <c r="J18" s="39">
        <f t="shared" si="4"/>
        <v>5.1532456140350877</v>
      </c>
      <c r="K18" s="51">
        <f t="shared" ca="1" si="5"/>
        <v>12</v>
      </c>
      <c r="L18" s="51">
        <f t="shared" ca="1" si="6"/>
        <v>292</v>
      </c>
      <c r="M18" t="str">
        <f t="shared" ca="1" si="7"/>
        <v/>
      </c>
      <c r="O18" s="24"/>
      <c r="P18" s="53"/>
    </row>
    <row r="19" spans="1:16" x14ac:dyDescent="0.25">
      <c r="A19" s="10">
        <v>70424</v>
      </c>
      <c r="B19" s="47">
        <v>44904</v>
      </c>
      <c r="C19" s="56">
        <v>6</v>
      </c>
      <c r="D19" s="48">
        <v>21</v>
      </c>
      <c r="E19" s="57" t="s">
        <v>41</v>
      </c>
      <c r="F19" s="58" t="s">
        <v>29</v>
      </c>
      <c r="G19" s="45">
        <v>45212</v>
      </c>
      <c r="H19" s="48">
        <v>82</v>
      </c>
      <c r="I19" s="26">
        <v>377.31</v>
      </c>
      <c r="J19" s="39">
        <f t="shared" si="4"/>
        <v>4.6013414634146343</v>
      </c>
      <c r="K19" s="51">
        <f t="shared" ca="1" si="5"/>
        <v>9</v>
      </c>
      <c r="L19" s="51">
        <f t="shared" ca="1" si="6"/>
        <v>299</v>
      </c>
      <c r="M19" t="str">
        <f t="shared" ca="1" si="7"/>
        <v/>
      </c>
      <c r="O19" s="24"/>
      <c r="P19" s="53"/>
    </row>
    <row r="20" spans="1:16" x14ac:dyDescent="0.25">
      <c r="A20" s="10">
        <v>70424</v>
      </c>
      <c r="B20" s="41">
        <v>44904</v>
      </c>
      <c r="C20" s="37">
        <v>6</v>
      </c>
      <c r="D20" s="24">
        <v>80</v>
      </c>
      <c r="E20" s="32" t="s">
        <v>36</v>
      </c>
      <c r="F20" s="27" t="s">
        <v>28</v>
      </c>
      <c r="G20" s="25">
        <v>45203</v>
      </c>
      <c r="H20" s="24">
        <v>71</v>
      </c>
      <c r="I20" s="33">
        <v>314.60500000000002</v>
      </c>
      <c r="J20" s="39">
        <f t="shared" si="4"/>
        <v>4.4310563380281689</v>
      </c>
      <c r="K20" s="51">
        <f t="shared" ca="1" si="5"/>
        <v>9</v>
      </c>
      <c r="L20" s="51">
        <f t="shared" ca="1" si="6"/>
        <v>290</v>
      </c>
      <c r="M20" t="str">
        <f t="shared" ca="1" si="7"/>
        <v/>
      </c>
      <c r="O20" s="36"/>
      <c r="P20" s="36"/>
    </row>
    <row r="21" spans="1:16" x14ac:dyDescent="0.25">
      <c r="A21" s="10">
        <v>70424</v>
      </c>
      <c r="B21" s="41">
        <v>44908</v>
      </c>
      <c r="C21" s="37">
        <v>6</v>
      </c>
      <c r="D21" s="24">
        <v>101</v>
      </c>
      <c r="E21" s="32" t="s">
        <v>41</v>
      </c>
      <c r="F21" s="27" t="s">
        <v>31</v>
      </c>
      <c r="G21" s="25">
        <v>45212</v>
      </c>
      <c r="H21" s="24">
        <v>9</v>
      </c>
      <c r="I21" s="33">
        <v>37.094999999999999</v>
      </c>
      <c r="J21" s="39">
        <f t="shared" si="4"/>
        <v>4.1216666666666661</v>
      </c>
      <c r="K21" s="51">
        <f t="shared" ca="1" si="5"/>
        <v>5</v>
      </c>
      <c r="L21" s="51">
        <f t="shared" ca="1" si="6"/>
        <v>299</v>
      </c>
      <c r="M21" t="str">
        <f t="shared" ca="1" si="7"/>
        <v/>
      </c>
      <c r="O21" s="36"/>
      <c r="P21" s="36"/>
    </row>
    <row r="22" spans="1:16" x14ac:dyDescent="0.25">
      <c r="A22" s="10">
        <v>70424</v>
      </c>
      <c r="B22" s="41">
        <v>44908</v>
      </c>
      <c r="C22" s="37">
        <v>6</v>
      </c>
      <c r="D22" s="24">
        <v>59</v>
      </c>
      <c r="E22" s="32" t="s">
        <v>41</v>
      </c>
      <c r="F22" s="27" t="s">
        <v>31</v>
      </c>
      <c r="G22" s="25">
        <v>45212</v>
      </c>
      <c r="H22" s="24">
        <v>70</v>
      </c>
      <c r="I22" s="33">
        <v>305.85000000000002</v>
      </c>
      <c r="J22" s="39">
        <f t="shared" si="0"/>
        <v>4.3692857142857147</v>
      </c>
      <c r="K22" s="51">
        <f t="shared" ca="1" si="2"/>
        <v>5</v>
      </c>
      <c r="L22" s="51">
        <f t="shared" ca="1" si="3"/>
        <v>299</v>
      </c>
      <c r="M22" t="str">
        <f t="shared" ca="1" si="1"/>
        <v/>
      </c>
      <c r="O22" s="36"/>
      <c r="P22" s="36"/>
    </row>
    <row r="23" spans="1:16" x14ac:dyDescent="0.25">
      <c r="A23" s="10">
        <v>70424</v>
      </c>
      <c r="B23" s="47">
        <v>44908</v>
      </c>
      <c r="C23" s="46">
        <v>6</v>
      </c>
      <c r="D23" s="48">
        <v>101</v>
      </c>
      <c r="E23" s="49" t="s">
        <v>41</v>
      </c>
      <c r="F23" s="49" t="s">
        <v>29</v>
      </c>
      <c r="G23" s="45">
        <v>45212</v>
      </c>
      <c r="H23" s="48">
        <v>14</v>
      </c>
      <c r="I23" s="26">
        <v>68.87</v>
      </c>
      <c r="J23" s="39">
        <f t="shared" si="0"/>
        <v>4.9192857142857145</v>
      </c>
      <c r="K23" s="51">
        <f t="shared" ca="1" si="2"/>
        <v>5</v>
      </c>
      <c r="L23" s="51">
        <f t="shared" ca="1" si="3"/>
        <v>299</v>
      </c>
      <c r="M23" t="str">
        <f t="shared" ca="1" si="1"/>
        <v/>
      </c>
      <c r="O23" s="36"/>
      <c r="P23" s="36"/>
    </row>
    <row r="24" spans="1:16" x14ac:dyDescent="0.25">
      <c r="A24" s="10">
        <v>70424</v>
      </c>
      <c r="B24" s="47">
        <v>44908</v>
      </c>
      <c r="C24" s="56">
        <v>6</v>
      </c>
      <c r="D24" s="48">
        <v>33</v>
      </c>
      <c r="E24" s="57" t="s">
        <v>41</v>
      </c>
      <c r="F24" s="58" t="s">
        <v>29</v>
      </c>
      <c r="G24" s="45">
        <v>45212</v>
      </c>
      <c r="H24" s="48">
        <v>70</v>
      </c>
      <c r="I24" s="26">
        <v>327.35000000000002</v>
      </c>
      <c r="J24" s="39">
        <f t="shared" si="0"/>
        <v>4.6764285714285716</v>
      </c>
      <c r="K24" s="51">
        <f t="shared" ca="1" si="2"/>
        <v>5</v>
      </c>
      <c r="L24" s="51">
        <f t="shared" ca="1" si="3"/>
        <v>299</v>
      </c>
      <c r="M24" t="str">
        <f t="shared" ca="1" si="1"/>
        <v/>
      </c>
      <c r="O24" s="37" t="s">
        <v>10</v>
      </c>
      <c r="P24" s="37" t="s">
        <v>8</v>
      </c>
    </row>
    <row r="25" spans="1:16" x14ac:dyDescent="0.25">
      <c r="A25" s="10">
        <v>70424</v>
      </c>
      <c r="B25" s="47">
        <v>44909</v>
      </c>
      <c r="C25" s="48">
        <v>6</v>
      </c>
      <c r="D25" s="48">
        <v>101</v>
      </c>
      <c r="E25" s="49" t="s">
        <v>41</v>
      </c>
      <c r="F25" s="49" t="s">
        <v>29</v>
      </c>
      <c r="G25" s="45">
        <v>45212</v>
      </c>
      <c r="H25" s="48">
        <v>30</v>
      </c>
      <c r="I25" s="26">
        <v>140.15</v>
      </c>
      <c r="J25" s="39">
        <f t="shared" si="0"/>
        <v>4.6716666666666669</v>
      </c>
      <c r="K25" s="51">
        <f t="shared" ca="1" si="2"/>
        <v>4</v>
      </c>
      <c r="L25" s="51">
        <f t="shared" ca="1" si="3"/>
        <v>299</v>
      </c>
      <c r="M25" t="str">
        <f t="shared" ca="1" si="1"/>
        <v/>
      </c>
      <c r="O25" s="24" t="str">
        <f>H1</f>
        <v>MATIERE PREMIERE 2</v>
      </c>
      <c r="P25" s="54">
        <v>150</v>
      </c>
    </row>
    <row r="26" spans="1:16" x14ac:dyDescent="0.25">
      <c r="A26" s="10">
        <v>70424</v>
      </c>
      <c r="B26" s="47">
        <v>44909</v>
      </c>
      <c r="C26" s="56">
        <v>6</v>
      </c>
      <c r="D26" s="48">
        <v>73</v>
      </c>
      <c r="E26" s="57" t="s">
        <v>47</v>
      </c>
      <c r="F26" s="58" t="s">
        <v>29</v>
      </c>
      <c r="G26" s="45">
        <v>45213</v>
      </c>
      <c r="H26" s="48">
        <v>70</v>
      </c>
      <c r="I26" s="26">
        <v>348.35</v>
      </c>
      <c r="J26" s="39">
        <f t="shared" ref="J26:J35" si="8">IFERROR(I26/H26,"")</f>
        <v>4.9764285714285714</v>
      </c>
      <c r="K26" s="51">
        <f t="shared" ca="1" si="2"/>
        <v>4</v>
      </c>
      <c r="L26" s="51">
        <f t="shared" ref="L26:L35" ca="1" si="9">IF(G26="","",G26-$F$2)</f>
        <v>300</v>
      </c>
      <c r="M26" t="str">
        <f t="shared" ca="1" si="1"/>
        <v/>
      </c>
    </row>
    <row r="27" spans="1:16" x14ac:dyDescent="0.25">
      <c r="A27" s="10">
        <v>70424</v>
      </c>
      <c r="B27" s="47">
        <v>44910</v>
      </c>
      <c r="C27" s="56">
        <v>6</v>
      </c>
      <c r="D27" s="48">
        <v>78</v>
      </c>
      <c r="E27" s="57" t="s">
        <v>41</v>
      </c>
      <c r="F27" s="58" t="s">
        <v>29</v>
      </c>
      <c r="G27" s="45">
        <v>45212</v>
      </c>
      <c r="H27" s="48">
        <v>11</v>
      </c>
      <c r="I27" s="26">
        <v>49.005000000000003</v>
      </c>
      <c r="J27" s="39">
        <f t="shared" si="8"/>
        <v>4.4550000000000001</v>
      </c>
      <c r="K27" s="51">
        <f t="shared" ca="1" si="2"/>
        <v>3</v>
      </c>
      <c r="L27" s="51">
        <f t="shared" ca="1" si="9"/>
        <v>299</v>
      </c>
      <c r="M27" t="str">
        <f t="shared" ca="1" si="1"/>
        <v/>
      </c>
    </row>
    <row r="28" spans="1:16" x14ac:dyDescent="0.25">
      <c r="A28" s="10">
        <v>70424</v>
      </c>
      <c r="B28" s="47">
        <v>44910</v>
      </c>
      <c r="C28" s="48">
        <v>6</v>
      </c>
      <c r="D28" s="48">
        <v>57</v>
      </c>
      <c r="E28" s="49" t="s">
        <v>41</v>
      </c>
      <c r="F28" s="49" t="s">
        <v>29</v>
      </c>
      <c r="G28" s="45">
        <v>45212</v>
      </c>
      <c r="H28" s="48">
        <v>70</v>
      </c>
      <c r="I28" s="26">
        <v>318.85000000000002</v>
      </c>
      <c r="J28" s="39">
        <f t="shared" si="8"/>
        <v>4.5550000000000006</v>
      </c>
      <c r="K28" s="51">
        <f t="shared" ca="1" si="2"/>
        <v>3</v>
      </c>
      <c r="L28" s="51">
        <f t="shared" ca="1" si="9"/>
        <v>299</v>
      </c>
      <c r="M28" t="str">
        <f t="shared" ca="1" si="1"/>
        <v/>
      </c>
    </row>
    <row r="29" spans="1:16" x14ac:dyDescent="0.25">
      <c r="A29" s="10">
        <v>70424</v>
      </c>
      <c r="B29" s="47">
        <v>44910</v>
      </c>
      <c r="C29" s="56">
        <v>6</v>
      </c>
      <c r="D29" s="48">
        <v>78</v>
      </c>
      <c r="E29" s="57" t="s">
        <v>47</v>
      </c>
      <c r="F29" s="58" t="s">
        <v>29</v>
      </c>
      <c r="G29" s="45">
        <v>45213</v>
      </c>
      <c r="H29" s="48">
        <v>63</v>
      </c>
      <c r="I29" s="26">
        <v>324.16500000000002</v>
      </c>
      <c r="J29" s="39">
        <f t="shared" si="8"/>
        <v>5.1454761904761908</v>
      </c>
      <c r="K29" s="51">
        <f t="shared" ca="1" si="2"/>
        <v>3</v>
      </c>
      <c r="L29" s="51">
        <f t="shared" ca="1" si="9"/>
        <v>300</v>
      </c>
      <c r="M29" t="str">
        <f t="shared" ca="1" si="1"/>
        <v/>
      </c>
    </row>
    <row r="30" spans="1:16" x14ac:dyDescent="0.25">
      <c r="A30" s="10">
        <v>70424</v>
      </c>
      <c r="B30" s="47">
        <v>44910</v>
      </c>
      <c r="C30" s="56">
        <v>6</v>
      </c>
      <c r="D30" s="48">
        <v>106</v>
      </c>
      <c r="E30" s="57" t="s">
        <v>49</v>
      </c>
      <c r="F30" s="58" t="s">
        <v>30</v>
      </c>
      <c r="G30" s="45">
        <v>45218</v>
      </c>
      <c r="H30" s="48">
        <v>73</v>
      </c>
      <c r="I30" s="26">
        <v>390.01499999999999</v>
      </c>
      <c r="J30" s="39">
        <f t="shared" si="8"/>
        <v>5.3426712328767119</v>
      </c>
      <c r="K30" s="51">
        <f t="shared" ca="1" si="2"/>
        <v>3</v>
      </c>
      <c r="L30" s="51">
        <f t="shared" ca="1" si="9"/>
        <v>305</v>
      </c>
      <c r="M30" t="str">
        <f t="shared" ca="1" si="1"/>
        <v/>
      </c>
      <c r="O30" s="52" t="s">
        <v>25</v>
      </c>
      <c r="P30" s="51"/>
    </row>
    <row r="31" spans="1:16" x14ac:dyDescent="0.25">
      <c r="A31" s="10">
        <v>70424</v>
      </c>
      <c r="B31" s="47">
        <v>44910</v>
      </c>
      <c r="C31" s="56">
        <v>6</v>
      </c>
      <c r="D31" s="48">
        <v>10</v>
      </c>
      <c r="E31" s="57" t="s">
        <v>47</v>
      </c>
      <c r="F31" s="58" t="s">
        <v>29</v>
      </c>
      <c r="G31" s="45">
        <v>45213</v>
      </c>
      <c r="H31" s="48">
        <v>64</v>
      </c>
      <c r="I31" s="26">
        <v>332.62</v>
      </c>
      <c r="J31" s="39">
        <f t="shared" si="8"/>
        <v>5.1971875000000001</v>
      </c>
      <c r="K31" s="51">
        <f t="shared" ca="1" si="2"/>
        <v>3</v>
      </c>
      <c r="L31" s="51">
        <f t="shared" ca="1" si="9"/>
        <v>300</v>
      </c>
      <c r="M31" t="str">
        <f t="shared" ca="1" si="1"/>
        <v/>
      </c>
    </row>
    <row r="32" spans="1:16" x14ac:dyDescent="0.25">
      <c r="A32" s="10">
        <v>70424</v>
      </c>
      <c r="B32" s="41"/>
      <c r="C32" s="37"/>
      <c r="D32" s="24"/>
      <c r="E32" s="32"/>
      <c r="F32" s="27"/>
      <c r="G32" s="25"/>
      <c r="H32" s="24"/>
      <c r="I32" s="33"/>
      <c r="J32" s="39" t="str">
        <f t="shared" si="8"/>
        <v/>
      </c>
      <c r="K32" s="51" t="str">
        <f t="shared" ca="1" si="2"/>
        <v/>
      </c>
      <c r="L32" s="51" t="str">
        <f t="shared" si="9"/>
        <v/>
      </c>
      <c r="M32" t="str">
        <f t="shared" ca="1" si="1"/>
        <v/>
      </c>
    </row>
    <row r="33" spans="1:16" x14ac:dyDescent="0.25">
      <c r="A33" s="10">
        <v>70424</v>
      </c>
      <c r="B33" s="41"/>
      <c r="C33" s="37"/>
      <c r="D33" s="24"/>
      <c r="E33" s="32"/>
      <c r="F33" s="27"/>
      <c r="G33" s="25"/>
      <c r="H33" s="24"/>
      <c r="I33" s="33"/>
      <c r="J33" s="39" t="str">
        <f t="shared" si="8"/>
        <v/>
      </c>
      <c r="K33" s="51" t="str">
        <f t="shared" ca="1" si="2"/>
        <v/>
      </c>
      <c r="L33" s="51" t="str">
        <f t="shared" si="9"/>
        <v/>
      </c>
      <c r="M33" t="str">
        <f t="shared" ca="1" si="1"/>
        <v/>
      </c>
      <c r="O33" t="s">
        <v>26</v>
      </c>
    </row>
    <row r="34" spans="1:16" x14ac:dyDescent="0.25">
      <c r="A34" s="10">
        <v>70424</v>
      </c>
      <c r="B34" s="41"/>
      <c r="C34" s="37"/>
      <c r="D34" s="24"/>
      <c r="E34" s="32"/>
      <c r="F34" s="27"/>
      <c r="G34" s="25"/>
      <c r="H34" s="24"/>
      <c r="I34" s="33"/>
      <c r="J34" s="39" t="str">
        <f t="shared" si="8"/>
        <v/>
      </c>
      <c r="K34" s="51" t="str">
        <f t="shared" ca="1" si="2"/>
        <v/>
      </c>
      <c r="L34" s="51" t="str">
        <f t="shared" si="9"/>
        <v/>
      </c>
      <c r="M34" t="str">
        <f t="shared" ca="1" si="1"/>
        <v/>
      </c>
      <c r="O34" s="70"/>
      <c r="P34" s="70"/>
    </row>
    <row r="35" spans="1:16" x14ac:dyDescent="0.25">
      <c r="A35" s="10">
        <v>70424</v>
      </c>
      <c r="B35" s="41"/>
      <c r="C35" s="37"/>
      <c r="D35" s="24"/>
      <c r="E35" s="32"/>
      <c r="F35" s="27"/>
      <c r="G35" s="25"/>
      <c r="H35" s="24"/>
      <c r="I35" s="33"/>
      <c r="J35" s="39" t="str">
        <f t="shared" si="8"/>
        <v/>
      </c>
      <c r="K35" s="51" t="str">
        <f t="shared" ca="1" si="2"/>
        <v/>
      </c>
      <c r="L35" s="51" t="str">
        <f t="shared" si="9"/>
        <v/>
      </c>
      <c r="M35" t="str">
        <f t="shared" ca="1" si="1"/>
        <v/>
      </c>
      <c r="O35" s="70"/>
      <c r="P35" s="70"/>
    </row>
    <row r="36" spans="1:16" x14ac:dyDescent="0.25">
      <c r="A36" s="10">
        <v>70424</v>
      </c>
      <c r="B36" s="41"/>
      <c r="C36" s="37"/>
      <c r="D36" s="24"/>
      <c r="E36" s="32"/>
      <c r="F36" s="27"/>
      <c r="G36" s="25"/>
      <c r="H36" s="24"/>
      <c r="I36" s="33"/>
      <c r="J36" s="39" t="str">
        <f t="shared" si="0"/>
        <v/>
      </c>
      <c r="K36" s="51" t="str">
        <f t="shared" ca="1" si="2"/>
        <v/>
      </c>
      <c r="L36" s="51" t="str">
        <f t="shared" si="3"/>
        <v/>
      </c>
      <c r="M36" t="str">
        <f t="shared" ca="1" si="1"/>
        <v/>
      </c>
      <c r="O36" s="70"/>
      <c r="P36" s="70"/>
    </row>
    <row r="37" spans="1:16" x14ac:dyDescent="0.25">
      <c r="A37" s="10">
        <v>70424</v>
      </c>
      <c r="B37" s="41"/>
      <c r="C37" s="37"/>
      <c r="D37" s="24"/>
      <c r="E37" s="32"/>
      <c r="F37" s="27"/>
      <c r="G37" s="25"/>
      <c r="H37" s="24"/>
      <c r="I37" s="33"/>
      <c r="J37" s="39" t="str">
        <f t="shared" si="0"/>
        <v/>
      </c>
      <c r="K37" s="51" t="str">
        <f t="shared" ca="1" si="2"/>
        <v/>
      </c>
      <c r="L37" s="51" t="str">
        <f t="shared" si="3"/>
        <v/>
      </c>
      <c r="M37" t="str">
        <f t="shared" ca="1" si="1"/>
        <v/>
      </c>
      <c r="O37" s="70"/>
      <c r="P37" s="70"/>
    </row>
    <row r="38" spans="1:16" x14ac:dyDescent="0.25">
      <c r="A38" s="10">
        <v>70424</v>
      </c>
      <c r="B38" s="41"/>
      <c r="C38" s="37"/>
      <c r="D38" s="24"/>
      <c r="E38" s="32"/>
      <c r="F38" s="27"/>
      <c r="G38" s="25"/>
      <c r="H38" s="24"/>
      <c r="I38" s="33"/>
      <c r="J38" s="39" t="str">
        <f t="shared" si="0"/>
        <v/>
      </c>
      <c r="K38" s="51" t="str">
        <f t="shared" ca="1" si="2"/>
        <v/>
      </c>
      <c r="L38" s="51" t="str">
        <f t="shared" si="3"/>
        <v/>
      </c>
      <c r="M38" t="str">
        <f t="shared" ca="1" si="1"/>
        <v/>
      </c>
      <c r="O38" s="70"/>
      <c r="P38" s="70"/>
    </row>
    <row r="39" spans="1:16" x14ac:dyDescent="0.25">
      <c r="A39" s="10">
        <v>70424</v>
      </c>
      <c r="B39" s="41"/>
      <c r="C39" s="37"/>
      <c r="D39" s="24"/>
      <c r="E39" s="32"/>
      <c r="F39" s="27"/>
      <c r="G39" s="25"/>
      <c r="H39" s="24"/>
      <c r="I39" s="33"/>
      <c r="J39" s="39" t="str">
        <f t="shared" si="0"/>
        <v/>
      </c>
      <c r="K39" s="51" t="str">
        <f t="shared" ca="1" si="2"/>
        <v/>
      </c>
      <c r="L39" s="51" t="str">
        <f t="shared" si="3"/>
        <v/>
      </c>
      <c r="M39" t="str">
        <f t="shared" ca="1" si="1"/>
        <v/>
      </c>
      <c r="O39" s="70"/>
      <c r="P39" s="70"/>
    </row>
    <row r="40" spans="1:16" x14ac:dyDescent="0.25">
      <c r="A40" s="10">
        <v>70424</v>
      </c>
      <c r="B40" s="41"/>
      <c r="C40" s="37"/>
      <c r="D40" s="24"/>
      <c r="E40" s="32"/>
      <c r="F40" s="27"/>
      <c r="G40" s="25"/>
      <c r="H40" s="24"/>
      <c r="I40" s="33"/>
      <c r="J40" s="39" t="str">
        <f t="shared" si="0"/>
        <v/>
      </c>
      <c r="K40" s="51" t="str">
        <f t="shared" ca="1" si="2"/>
        <v/>
      </c>
      <c r="L40" s="51" t="str">
        <f t="shared" si="3"/>
        <v/>
      </c>
      <c r="M40" t="str">
        <f t="shared" ca="1" si="1"/>
        <v/>
      </c>
      <c r="O40" s="70"/>
      <c r="P40" s="70"/>
    </row>
    <row r="41" spans="1:16" x14ac:dyDescent="0.25">
      <c r="A41" s="10">
        <v>70424</v>
      </c>
      <c r="B41" s="41"/>
      <c r="C41" s="37"/>
      <c r="D41" s="24"/>
      <c r="E41" s="32"/>
      <c r="F41" s="27"/>
      <c r="G41" s="25"/>
      <c r="H41" s="24"/>
      <c r="I41" s="33"/>
      <c r="J41" s="39" t="str">
        <f t="shared" si="0"/>
        <v/>
      </c>
      <c r="K41" s="51" t="str">
        <f t="shared" ca="1" si="2"/>
        <v/>
      </c>
      <c r="L41" s="51" t="str">
        <f t="shared" si="3"/>
        <v/>
      </c>
      <c r="M41" t="str">
        <f t="shared" ca="1" si="1"/>
        <v/>
      </c>
    </row>
    <row r="42" spans="1:16" x14ac:dyDescent="0.25">
      <c r="A42" s="10">
        <v>70424</v>
      </c>
      <c r="B42" s="41"/>
      <c r="C42" s="37"/>
      <c r="D42" s="24"/>
      <c r="E42" s="32"/>
      <c r="F42" s="27"/>
      <c r="G42" s="25"/>
      <c r="H42" s="24"/>
      <c r="I42" s="33"/>
      <c r="J42" s="39" t="str">
        <f t="shared" si="0"/>
        <v/>
      </c>
      <c r="K42" s="51" t="str">
        <f t="shared" ca="1" si="2"/>
        <v/>
      </c>
      <c r="L42" s="51" t="str">
        <f t="shared" si="3"/>
        <v/>
      </c>
      <c r="M42" t="str">
        <f t="shared" ca="1" si="1"/>
        <v/>
      </c>
    </row>
    <row r="43" spans="1:16" x14ac:dyDescent="0.25">
      <c r="A43" s="10">
        <v>70424</v>
      </c>
      <c r="B43" s="41"/>
      <c r="C43" s="37"/>
      <c r="D43" s="24"/>
      <c r="E43" s="32"/>
      <c r="F43" s="27"/>
      <c r="G43" s="25"/>
      <c r="H43" s="24"/>
      <c r="I43" s="33"/>
      <c r="J43" s="39" t="str">
        <f t="shared" si="0"/>
        <v/>
      </c>
      <c r="K43" s="51" t="str">
        <f t="shared" ca="1" si="2"/>
        <v/>
      </c>
      <c r="L43" s="51" t="str">
        <f t="shared" si="3"/>
        <v/>
      </c>
      <c r="M43" t="str">
        <f t="shared" ca="1" si="1"/>
        <v/>
      </c>
    </row>
    <row r="44" spans="1:16" x14ac:dyDescent="0.25">
      <c r="A44" s="10">
        <v>70424</v>
      </c>
      <c r="B44" s="41"/>
      <c r="C44" s="37"/>
      <c r="D44" s="24"/>
      <c r="E44" s="32"/>
      <c r="F44" s="27"/>
      <c r="G44" s="25"/>
      <c r="H44" s="24"/>
      <c r="I44" s="33"/>
      <c r="J44" s="39" t="str">
        <f t="shared" ref="J44:J49" si="10">IFERROR(I44/H44,"")</f>
        <v/>
      </c>
      <c r="K44" s="51" t="str">
        <f t="shared" ref="K44:K49" ca="1" si="11">IF(B44="","",TODAY()-B44)</f>
        <v/>
      </c>
      <c r="L44" s="51" t="str">
        <f t="shared" ref="L44:L49" si="12">IF(G44="","",G44-$F$2)</f>
        <v/>
      </c>
      <c r="M44" t="str">
        <f t="shared" ref="M44:M49" ca="1" si="13">IF(AND($P$4="DLC",L44&lt;$P$7+15),"DLC !",IF(AND($F$2&gt;G44-15,$P$4="DDM",G44&lt;&gt;""),"DDM !",""))</f>
        <v/>
      </c>
    </row>
    <row r="45" spans="1:16" x14ac:dyDescent="0.25">
      <c r="A45" s="10">
        <v>70424</v>
      </c>
      <c r="B45" s="41"/>
      <c r="C45" s="37"/>
      <c r="D45" s="24"/>
      <c r="E45" s="32"/>
      <c r="F45" s="27"/>
      <c r="G45" s="25"/>
      <c r="H45" s="24"/>
      <c r="I45" s="33"/>
      <c r="J45" s="39" t="str">
        <f t="shared" si="10"/>
        <v/>
      </c>
      <c r="K45" s="51" t="str">
        <f t="shared" ca="1" si="11"/>
        <v/>
      </c>
      <c r="L45" s="51" t="str">
        <f t="shared" si="12"/>
        <v/>
      </c>
      <c r="M45" t="str">
        <f t="shared" ca="1" si="13"/>
        <v/>
      </c>
    </row>
    <row r="46" spans="1:16" x14ac:dyDescent="0.25">
      <c r="A46" s="10">
        <v>70424</v>
      </c>
      <c r="B46" s="41"/>
      <c r="C46" s="37"/>
      <c r="D46" s="24"/>
      <c r="E46" s="32"/>
      <c r="F46" s="27"/>
      <c r="G46" s="25"/>
      <c r="H46" s="24"/>
      <c r="I46" s="33"/>
      <c r="J46" s="39" t="str">
        <f t="shared" si="10"/>
        <v/>
      </c>
      <c r="K46" s="51" t="str">
        <f t="shared" ca="1" si="11"/>
        <v/>
      </c>
      <c r="L46" s="51" t="str">
        <f t="shared" si="12"/>
        <v/>
      </c>
      <c r="M46" t="str">
        <f t="shared" ca="1" si="13"/>
        <v/>
      </c>
    </row>
    <row r="47" spans="1:16" x14ac:dyDescent="0.25">
      <c r="A47" s="10">
        <v>70424</v>
      </c>
      <c r="B47" s="41"/>
      <c r="C47" s="37"/>
      <c r="D47" s="24"/>
      <c r="E47" s="32"/>
      <c r="F47" s="27"/>
      <c r="G47" s="25"/>
      <c r="H47" s="24"/>
      <c r="I47" s="33"/>
      <c r="J47" s="39" t="str">
        <f t="shared" si="10"/>
        <v/>
      </c>
      <c r="K47" s="51" t="str">
        <f t="shared" ca="1" si="11"/>
        <v/>
      </c>
      <c r="L47" s="51" t="str">
        <f t="shared" si="12"/>
        <v/>
      </c>
      <c r="M47" t="str">
        <f t="shared" ca="1" si="13"/>
        <v/>
      </c>
    </row>
    <row r="48" spans="1:16" x14ac:dyDescent="0.25">
      <c r="A48" s="10">
        <v>70424</v>
      </c>
      <c r="B48" s="41"/>
      <c r="C48" s="37"/>
      <c r="D48" s="24"/>
      <c r="E48" s="32"/>
      <c r="F48" s="27"/>
      <c r="G48" s="25"/>
      <c r="H48" s="24"/>
      <c r="I48" s="33"/>
      <c r="J48" s="39" t="str">
        <f t="shared" si="10"/>
        <v/>
      </c>
      <c r="K48" s="51" t="str">
        <f t="shared" ca="1" si="11"/>
        <v/>
      </c>
      <c r="L48" s="51" t="str">
        <f t="shared" si="12"/>
        <v/>
      </c>
      <c r="M48" t="str">
        <f t="shared" ca="1" si="13"/>
        <v/>
      </c>
    </row>
    <row r="49" spans="1:13" x14ac:dyDescent="0.25">
      <c r="A49" s="10">
        <v>70424</v>
      </c>
      <c r="B49" s="41"/>
      <c r="C49" s="37"/>
      <c r="D49" s="24"/>
      <c r="E49" s="32"/>
      <c r="F49" s="27"/>
      <c r="G49" s="25"/>
      <c r="H49" s="24"/>
      <c r="I49" s="33"/>
      <c r="J49" s="39" t="str">
        <f t="shared" si="10"/>
        <v/>
      </c>
      <c r="K49" s="51" t="str">
        <f t="shared" ca="1" si="11"/>
        <v/>
      </c>
      <c r="L49" s="51" t="str">
        <f t="shared" si="12"/>
        <v/>
      </c>
      <c r="M49" t="str">
        <f t="shared" ca="1" si="13"/>
        <v/>
      </c>
    </row>
    <row r="50" spans="1:13" x14ac:dyDescent="0.25">
      <c r="A50" s="10">
        <v>70424</v>
      </c>
      <c r="B50" s="41"/>
      <c r="C50" s="37"/>
      <c r="D50" s="24"/>
      <c r="E50" s="32"/>
      <c r="F50" s="27"/>
      <c r="G50" s="25"/>
      <c r="H50" s="24"/>
      <c r="I50" s="33"/>
      <c r="J50" s="39" t="str">
        <f t="shared" si="0"/>
        <v/>
      </c>
      <c r="K50" s="51" t="str">
        <f t="shared" ca="1" si="2"/>
        <v/>
      </c>
      <c r="L50" s="51" t="str">
        <f t="shared" si="3"/>
        <v/>
      </c>
      <c r="M50" t="str">
        <f t="shared" ca="1" si="1"/>
        <v/>
      </c>
    </row>
    <row r="51" spans="1:13" x14ac:dyDescent="0.25">
      <c r="A51" s="10">
        <v>70424</v>
      </c>
      <c r="B51" s="41"/>
      <c r="C51" s="37"/>
      <c r="D51" s="24"/>
      <c r="E51" s="32"/>
      <c r="F51" s="27"/>
      <c r="G51" s="25"/>
      <c r="H51" s="24"/>
      <c r="I51" s="33"/>
      <c r="J51" s="39" t="str">
        <f t="shared" si="0"/>
        <v/>
      </c>
      <c r="K51" s="51" t="str">
        <f t="shared" ca="1" si="2"/>
        <v/>
      </c>
      <c r="L51" s="51" t="str">
        <f t="shared" si="3"/>
        <v/>
      </c>
      <c r="M51" t="str">
        <f t="shared" ca="1" si="1"/>
        <v/>
      </c>
    </row>
    <row r="52" spans="1:13" x14ac:dyDescent="0.25">
      <c r="A52" s="10">
        <v>70424</v>
      </c>
      <c r="B52" s="41"/>
      <c r="C52" s="37"/>
      <c r="D52" s="24"/>
      <c r="E52" s="32"/>
      <c r="F52" s="27"/>
      <c r="G52" s="25"/>
      <c r="H52" s="24"/>
      <c r="I52" s="33"/>
      <c r="J52" s="39" t="str">
        <f t="shared" si="0"/>
        <v/>
      </c>
      <c r="K52" s="51" t="str">
        <f t="shared" ca="1" si="2"/>
        <v/>
      </c>
      <c r="L52" s="51" t="str">
        <f t="shared" si="3"/>
        <v/>
      </c>
      <c r="M52" t="str">
        <f t="shared" ca="1" si="1"/>
        <v/>
      </c>
    </row>
    <row r="53" spans="1:13" x14ac:dyDescent="0.25">
      <c r="A53" s="10">
        <v>70424</v>
      </c>
      <c r="B53" s="41"/>
      <c r="C53" s="37"/>
      <c r="D53" s="24"/>
      <c r="E53" s="32"/>
      <c r="F53" s="27"/>
      <c r="G53" s="25"/>
      <c r="H53" s="24"/>
      <c r="I53" s="33"/>
      <c r="J53" s="39" t="str">
        <f t="shared" si="0"/>
        <v/>
      </c>
      <c r="K53" s="51" t="str">
        <f t="shared" ca="1" si="2"/>
        <v/>
      </c>
      <c r="L53" s="51" t="str">
        <f t="shared" si="3"/>
        <v/>
      </c>
      <c r="M53" t="str">
        <f t="shared" ca="1" si="1"/>
        <v/>
      </c>
    </row>
    <row r="54" spans="1:13" x14ac:dyDescent="0.25">
      <c r="A54" s="10">
        <v>70424</v>
      </c>
      <c r="B54" s="41"/>
      <c r="C54" s="37"/>
      <c r="D54" s="24"/>
      <c r="E54" s="32"/>
      <c r="F54" s="27"/>
      <c r="G54" s="25"/>
      <c r="H54" s="24"/>
      <c r="I54" s="33"/>
      <c r="J54" s="39" t="str">
        <f t="shared" si="0"/>
        <v/>
      </c>
      <c r="K54" s="51" t="str">
        <f t="shared" ca="1" si="2"/>
        <v/>
      </c>
      <c r="L54" s="51" t="str">
        <f t="shared" si="3"/>
        <v/>
      </c>
      <c r="M54" t="str">
        <f t="shared" ca="1" si="1"/>
        <v/>
      </c>
    </row>
    <row r="55" spans="1:13" x14ac:dyDescent="0.25">
      <c r="A55" s="10">
        <v>70424</v>
      </c>
      <c r="B55" s="41"/>
      <c r="C55" s="37"/>
      <c r="D55" s="24"/>
      <c r="E55" s="32"/>
      <c r="F55" s="27"/>
      <c r="G55" s="25"/>
      <c r="H55" s="24"/>
      <c r="I55" s="33"/>
      <c r="J55" s="39" t="str">
        <f t="shared" si="0"/>
        <v/>
      </c>
      <c r="K55" s="51" t="str">
        <f t="shared" ca="1" si="2"/>
        <v/>
      </c>
      <c r="L55" s="51" t="str">
        <f t="shared" si="3"/>
        <v/>
      </c>
      <c r="M55" t="str">
        <f t="shared" ca="1" si="1"/>
        <v/>
      </c>
    </row>
    <row r="56" spans="1:13" x14ac:dyDescent="0.25">
      <c r="A56" s="10">
        <v>70424</v>
      </c>
      <c r="B56" s="41"/>
      <c r="C56" s="37"/>
      <c r="D56" s="24"/>
      <c r="E56" s="32"/>
      <c r="F56" s="27"/>
      <c r="G56" s="25"/>
      <c r="H56" s="24"/>
      <c r="I56" s="33"/>
      <c r="J56" s="39" t="str">
        <f t="shared" si="0"/>
        <v/>
      </c>
      <c r="K56" s="51" t="str">
        <f t="shared" ca="1" si="2"/>
        <v/>
      </c>
      <c r="L56" s="51" t="str">
        <f t="shared" si="3"/>
        <v/>
      </c>
      <c r="M56" t="str">
        <f t="shared" ca="1" si="1"/>
        <v/>
      </c>
    </row>
    <row r="57" spans="1:13" x14ac:dyDescent="0.25">
      <c r="A57" s="10">
        <v>70424</v>
      </c>
      <c r="B57" s="41"/>
      <c r="C57" s="37"/>
      <c r="D57" s="24"/>
      <c r="E57" s="32"/>
      <c r="F57" s="27"/>
      <c r="G57" s="25"/>
      <c r="H57" s="24"/>
      <c r="I57" s="33"/>
      <c r="J57" s="39" t="str">
        <f t="shared" si="0"/>
        <v/>
      </c>
      <c r="K57" s="51" t="str">
        <f t="shared" ca="1" si="2"/>
        <v/>
      </c>
      <c r="L57" s="51" t="str">
        <f t="shared" si="3"/>
        <v/>
      </c>
      <c r="M57" t="str">
        <f t="shared" ca="1" si="1"/>
        <v/>
      </c>
    </row>
    <row r="58" spans="1:13" x14ac:dyDescent="0.25">
      <c r="A58" s="10">
        <v>70424</v>
      </c>
      <c r="B58" s="41"/>
      <c r="C58" s="37"/>
      <c r="D58" s="24"/>
      <c r="E58" s="32"/>
      <c r="F58" s="27"/>
      <c r="G58" s="25"/>
      <c r="H58" s="24"/>
      <c r="I58" s="33"/>
      <c r="J58" s="39" t="str">
        <f t="shared" si="0"/>
        <v/>
      </c>
      <c r="K58" s="51" t="str">
        <f t="shared" ca="1" si="2"/>
        <v/>
      </c>
      <c r="L58" s="51" t="str">
        <f t="shared" si="3"/>
        <v/>
      </c>
      <c r="M58" t="str">
        <f t="shared" ca="1" si="1"/>
        <v/>
      </c>
    </row>
    <row r="59" spans="1:13" x14ac:dyDescent="0.25">
      <c r="A59" s="10">
        <v>70424</v>
      </c>
      <c r="B59" s="47"/>
      <c r="C59" s="56"/>
      <c r="D59" s="48"/>
      <c r="E59" s="57"/>
      <c r="F59" s="58"/>
      <c r="G59" s="45"/>
      <c r="H59" s="48"/>
      <c r="I59" s="26"/>
      <c r="J59" s="39" t="str">
        <f t="shared" si="0"/>
        <v/>
      </c>
      <c r="K59" s="51" t="str">
        <f t="shared" ca="1" si="2"/>
        <v/>
      </c>
      <c r="L59" s="51" t="str">
        <f t="shared" si="3"/>
        <v/>
      </c>
      <c r="M59" t="str">
        <f t="shared" ca="1" si="1"/>
        <v/>
      </c>
    </row>
    <row r="61" spans="1:13" x14ac:dyDescent="0.25">
      <c r="F61" s="30"/>
      <c r="G61" s="31"/>
      <c r="H61" s="5">
        <f>SUM(H8:H59)</f>
        <v>1163</v>
      </c>
      <c r="I61" s="6">
        <f>SUM(I8:I59)</f>
        <v>5543.09</v>
      </c>
      <c r="J61" s="38">
        <f>I61/H61</f>
        <v>4.766199484092863</v>
      </c>
    </row>
    <row r="65" spans="1:12" x14ac:dyDescent="0.25">
      <c r="A65" s="20"/>
      <c r="B65" s="20"/>
      <c r="C65" s="20"/>
      <c r="D65" s="77"/>
      <c r="E65" s="77"/>
      <c r="F65" s="77"/>
      <c r="G65" s="28"/>
      <c r="H65" s="29"/>
      <c r="I65" s="29"/>
      <c r="J65" s="29"/>
      <c r="K65" s="29"/>
      <c r="L65" s="29"/>
    </row>
  </sheetData>
  <sheetProtection sheet="1" objects="1" scenarios="1" formatCells="0" sort="0" autoFilter="0"/>
  <autoFilter ref="B7:I59">
    <sortState ref="B8:I59">
      <sortCondition ref="F7:F59"/>
    </sortState>
  </autoFilter>
  <mergeCells count="5">
    <mergeCell ref="O34:P40"/>
    <mergeCell ref="D65:F65"/>
    <mergeCell ref="A2:D2"/>
    <mergeCell ref="H1:L1"/>
    <mergeCell ref="A3:L4"/>
  </mergeCells>
  <conditionalFormatting sqref="L8:L59">
    <cfRule type="cellIs" dxfId="67" priority="231" operator="lessThan">
      <formula>$P$7+7</formula>
    </cfRule>
  </conditionalFormatting>
  <conditionalFormatting sqref="M8:M59">
    <cfRule type="cellIs" dxfId="66" priority="226" operator="lessThan">
      <formula>$P$7+7</formula>
    </cfRule>
  </conditionalFormatting>
  <conditionalFormatting sqref="K8">
    <cfRule type="expression" dxfId="65" priority="1">
      <formula>K8:K59&lt;$P$30</formula>
    </cfRule>
    <cfRule type="expression" dxfId="64" priority="2">
      <formula>K8:K59&gt;=$P$30</formula>
    </cfRule>
  </conditionalFormatting>
  <conditionalFormatting sqref="K50:K59">
    <cfRule type="expression" dxfId="63" priority="234">
      <formula>K50:K96&lt;$P$30</formula>
    </cfRule>
    <cfRule type="expression" dxfId="62" priority="235">
      <formula>K50:K96&gt;=$P$30</formula>
    </cfRule>
  </conditionalFormatting>
  <conditionalFormatting sqref="K9:K49">
    <cfRule type="expression" dxfId="61" priority="240">
      <formula>K9:K61&lt;$P$30</formula>
    </cfRule>
    <cfRule type="expression" dxfId="60" priority="241">
      <formula>K9:K61&gt;=$P$30</formula>
    </cfRule>
  </conditionalFormatting>
  <hyperlinks>
    <hyperlink ref="A1" location="Menu!A1" display="MENU"/>
    <hyperlink ref="B1" location="Convertisseur!A1" display="Convertisseur"/>
  </hyperlinks>
  <pageMargins left="0.70866141732283461" right="0.70866141732283461" top="0.74803149606299213" bottom="0.74803149606299213" header="0.31496062992125984" footer="0.31496062992125984"/>
  <pageSetup paperSize="9" scale="1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  <pageSetUpPr fitToPage="1"/>
  </sheetPr>
  <dimension ref="A1:Q47"/>
  <sheetViews>
    <sheetView showZeros="0" zoomScale="80" zoomScaleNormal="80" workbookViewId="0">
      <selection activeCell="O32" sqref="O32:P38"/>
    </sheetView>
  </sheetViews>
  <sheetFormatPr baseColWidth="10" defaultRowHeight="15" x14ac:dyDescent="0.25"/>
  <cols>
    <col min="1" max="1" width="7" bestFit="1" customWidth="1"/>
    <col min="2" max="2" width="14.28515625" bestFit="1" customWidth="1"/>
    <col min="3" max="3" width="8.42578125" customWidth="1"/>
    <col min="4" max="4" width="9.28515625" customWidth="1"/>
    <col min="5" max="5" width="13.5703125" customWidth="1"/>
    <col min="7" max="7" width="13.140625" customWidth="1"/>
    <col min="8" max="8" width="9.5703125" customWidth="1"/>
    <col min="13" max="13" width="15.42578125" customWidth="1"/>
    <col min="14" max="14" width="5.28515625" customWidth="1"/>
    <col min="15" max="15" width="32" customWidth="1"/>
    <col min="16" max="16" width="12.140625" customWidth="1"/>
  </cols>
  <sheetData>
    <row r="1" spans="1:17" x14ac:dyDescent="0.25">
      <c r="A1" s="13" t="s">
        <v>12</v>
      </c>
      <c r="B1" s="43" t="s">
        <v>23</v>
      </c>
      <c r="C1" s="13"/>
      <c r="G1" s="1">
        <v>70423</v>
      </c>
      <c r="H1" s="73" t="s">
        <v>52</v>
      </c>
      <c r="I1" s="74"/>
      <c r="J1" s="74"/>
      <c r="K1" s="74"/>
      <c r="L1" s="75"/>
    </row>
    <row r="2" spans="1:17" x14ac:dyDescent="0.25">
      <c r="A2" s="71" t="s">
        <v>3</v>
      </c>
      <c r="B2" s="71"/>
      <c r="C2" s="71"/>
      <c r="D2" s="71"/>
      <c r="E2" s="12"/>
      <c r="F2" s="7">
        <f ca="1">+TODAY()</f>
        <v>44913</v>
      </c>
    </row>
    <row r="3" spans="1:17" ht="1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7" ht="15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O4" s="34" t="s">
        <v>18</v>
      </c>
      <c r="P4" s="35" t="s">
        <v>17</v>
      </c>
    </row>
    <row r="5" spans="1:17" x14ac:dyDescent="0.25">
      <c r="O5" s="36"/>
      <c r="P5" s="36"/>
    </row>
    <row r="6" spans="1:17" ht="45" x14ac:dyDescent="0.25">
      <c r="A6" s="16" t="s">
        <v>20</v>
      </c>
      <c r="B6" s="16" t="s">
        <v>22</v>
      </c>
      <c r="C6" s="17" t="s">
        <v>19</v>
      </c>
      <c r="D6" s="17" t="s">
        <v>0</v>
      </c>
      <c r="E6" s="17" t="s">
        <v>15</v>
      </c>
      <c r="F6" s="18" t="s">
        <v>4</v>
      </c>
      <c r="G6" s="17" t="str">
        <f>P4</f>
        <v>DDM</v>
      </c>
      <c r="H6" s="16" t="s">
        <v>1</v>
      </c>
      <c r="I6" s="17" t="s">
        <v>2</v>
      </c>
      <c r="J6" s="23" t="s">
        <v>21</v>
      </c>
      <c r="K6" s="23" t="s">
        <v>24</v>
      </c>
      <c r="L6" s="23" t="s">
        <v>6</v>
      </c>
      <c r="M6" s="8"/>
      <c r="O6" s="37" t="s">
        <v>7</v>
      </c>
      <c r="P6" s="37" t="s">
        <v>8</v>
      </c>
    </row>
    <row r="7" spans="1:17" x14ac:dyDescent="0.25">
      <c r="A7" s="40"/>
      <c r="B7" s="42"/>
      <c r="C7" s="42"/>
      <c r="D7" s="42"/>
      <c r="E7" s="42"/>
      <c r="F7" s="42"/>
      <c r="G7" s="42"/>
      <c r="H7" s="42"/>
      <c r="I7" s="42"/>
      <c r="J7" s="40"/>
      <c r="K7" s="40"/>
      <c r="L7" s="40"/>
      <c r="M7" t="str">
        <f ca="1">IF(AND($P$4="DLC",L47&lt;$P$7+15),"DLC !",IF(AND($F$2&gt;G13-15,$P$4="DDM",G13&lt;&gt;""),"DDM !",""))</f>
        <v/>
      </c>
      <c r="O7" s="24"/>
      <c r="P7" s="53">
        <v>90</v>
      </c>
      <c r="Q7" t="str">
        <f ca="1">IF(COUNTBLANK(M8:M41)&lt;&gt;34,CONCATENATE(P4," ","!"),"")</f>
        <v/>
      </c>
    </row>
    <row r="8" spans="1:17" x14ac:dyDescent="0.25">
      <c r="A8" s="10">
        <v>70423</v>
      </c>
      <c r="B8" s="64">
        <v>44900</v>
      </c>
      <c r="C8" s="61">
        <v>8</v>
      </c>
      <c r="D8" s="61">
        <v>26</v>
      </c>
      <c r="E8" s="59"/>
      <c r="F8" s="61" t="s">
        <v>31</v>
      </c>
      <c r="G8" s="64">
        <v>45149</v>
      </c>
      <c r="H8" s="63">
        <v>71</v>
      </c>
      <c r="I8" s="69">
        <v>330.31</v>
      </c>
      <c r="J8" s="39">
        <f>IFERROR(I8/H8,"")</f>
        <v>4.6522535211267604</v>
      </c>
      <c r="K8" s="51">
        <f ca="1">IF(B8="","",TODAY()-B8)</f>
        <v>13</v>
      </c>
      <c r="L8" s="55">
        <f t="shared" ref="L8:L18" ca="1" si="0">IF(G8="","",G8-$F$2)</f>
        <v>236</v>
      </c>
      <c r="M8" s="60" t="str">
        <f t="shared" ref="M8:M32" ca="1" si="1">IF(AND($P$4="DLC",L8&lt;$P$7+15),"DLC !",IF(AND($F$2&gt;G14-15,$P$4="DDM",G14&lt;&gt;""),"DDM !",""))</f>
        <v/>
      </c>
      <c r="O8" s="24"/>
      <c r="P8" s="53">
        <v>90</v>
      </c>
    </row>
    <row r="9" spans="1:17" x14ac:dyDescent="0.25">
      <c r="A9" s="10">
        <v>70423</v>
      </c>
      <c r="B9" s="64">
        <v>44900</v>
      </c>
      <c r="C9" s="61">
        <v>8</v>
      </c>
      <c r="D9" s="61">
        <v>40</v>
      </c>
      <c r="E9" s="59"/>
      <c r="F9" s="61" t="s">
        <v>31</v>
      </c>
      <c r="G9" s="64">
        <v>45149</v>
      </c>
      <c r="H9" s="63">
        <v>76</v>
      </c>
      <c r="I9" s="69">
        <v>351.78</v>
      </c>
      <c r="J9" s="39">
        <f t="shared" ref="J9:J33" si="2">IFERROR(I9/H9,"")</f>
        <v>4.6286842105263153</v>
      </c>
      <c r="K9" s="51">
        <f t="shared" ref="K9:K41" ca="1" si="3">IF(B9="","",TODAY()-B9)</f>
        <v>13</v>
      </c>
      <c r="L9" s="55">
        <f t="shared" ca="1" si="0"/>
        <v>236</v>
      </c>
      <c r="M9" s="60" t="str">
        <f t="shared" ca="1" si="1"/>
        <v/>
      </c>
      <c r="O9" s="24"/>
      <c r="P9" s="53">
        <v>90</v>
      </c>
    </row>
    <row r="10" spans="1:17" x14ac:dyDescent="0.25">
      <c r="A10" s="10">
        <v>70423</v>
      </c>
      <c r="B10" s="64">
        <v>44900</v>
      </c>
      <c r="C10" s="61">
        <v>8</v>
      </c>
      <c r="D10" s="61">
        <v>102</v>
      </c>
      <c r="E10" s="59">
        <v>0</v>
      </c>
      <c r="F10" s="61" t="s">
        <v>27</v>
      </c>
      <c r="G10" s="64">
        <v>45044</v>
      </c>
      <c r="H10" s="63">
        <v>63</v>
      </c>
      <c r="I10" s="62">
        <v>294.06</v>
      </c>
      <c r="J10" s="39">
        <f t="shared" si="2"/>
        <v>4.6676190476190476</v>
      </c>
      <c r="K10" s="51">
        <f t="shared" ca="1" si="3"/>
        <v>13</v>
      </c>
      <c r="L10" s="55">
        <f t="shared" ca="1" si="0"/>
        <v>131</v>
      </c>
      <c r="M10" t="str">
        <f t="shared" ca="1" si="1"/>
        <v/>
      </c>
      <c r="O10" s="24"/>
      <c r="P10" s="53">
        <v>70</v>
      </c>
    </row>
    <row r="11" spans="1:17" x14ac:dyDescent="0.25">
      <c r="A11" s="10">
        <v>70423</v>
      </c>
      <c r="B11" s="64">
        <v>44904</v>
      </c>
      <c r="C11" s="61">
        <v>8</v>
      </c>
      <c r="D11" s="61">
        <v>102</v>
      </c>
      <c r="E11" s="59" t="s">
        <v>40</v>
      </c>
      <c r="F11" s="61" t="s">
        <v>33</v>
      </c>
      <c r="G11" s="64">
        <v>45157</v>
      </c>
      <c r="H11" s="63">
        <v>5</v>
      </c>
      <c r="I11" s="62">
        <v>24.38</v>
      </c>
      <c r="J11" s="39">
        <f t="shared" si="2"/>
        <v>4.8759999999999994</v>
      </c>
      <c r="K11" s="51">
        <f t="shared" ca="1" si="3"/>
        <v>9</v>
      </c>
      <c r="L11" s="55">
        <f t="shared" ca="1" si="0"/>
        <v>244</v>
      </c>
      <c r="M11" t="str">
        <f t="shared" ca="1" si="1"/>
        <v/>
      </c>
      <c r="O11" s="24"/>
      <c r="P11" s="53">
        <v>70</v>
      </c>
    </row>
    <row r="12" spans="1:17" x14ac:dyDescent="0.25">
      <c r="A12" s="10">
        <v>70423</v>
      </c>
      <c r="B12" s="45">
        <v>44908</v>
      </c>
      <c r="C12" s="56">
        <v>8</v>
      </c>
      <c r="D12" s="46">
        <v>127</v>
      </c>
      <c r="E12" s="57" t="s">
        <v>42</v>
      </c>
      <c r="F12" s="65" t="s">
        <v>43</v>
      </c>
      <c r="G12" s="45">
        <v>45162</v>
      </c>
      <c r="H12" s="48">
        <v>79</v>
      </c>
      <c r="I12" s="26">
        <v>372.94499999999999</v>
      </c>
      <c r="J12" s="39">
        <f>IFERROR(I12/H12,"")</f>
        <v>4.7208227848101263</v>
      </c>
      <c r="K12" s="51">
        <f ca="1">IF(B12="","",TODAY()-B12)</f>
        <v>5</v>
      </c>
      <c r="L12" s="55">
        <f ca="1">IF(G12="","",G12-$F$2)</f>
        <v>249</v>
      </c>
      <c r="M12" t="str">
        <f t="shared" ca="1" si="1"/>
        <v/>
      </c>
      <c r="O12" s="24"/>
      <c r="P12" s="53"/>
    </row>
    <row r="13" spans="1:17" x14ac:dyDescent="0.25">
      <c r="A13" s="1">
        <v>70423</v>
      </c>
      <c r="B13" s="64">
        <v>44908</v>
      </c>
      <c r="C13" s="66">
        <v>8</v>
      </c>
      <c r="D13" s="61">
        <v>113</v>
      </c>
      <c r="E13" s="67" t="s">
        <v>42</v>
      </c>
      <c r="F13" s="68" t="s">
        <v>43</v>
      </c>
      <c r="G13" s="64">
        <v>45162</v>
      </c>
      <c r="H13" s="63">
        <v>68</v>
      </c>
      <c r="I13" s="62">
        <v>319.94</v>
      </c>
      <c r="J13" s="39">
        <f>IFERROR(I13/H13,"")</f>
        <v>4.7050000000000001</v>
      </c>
      <c r="K13" s="51">
        <f ca="1">IF(B13="","",TODAY()-B13)</f>
        <v>5</v>
      </c>
      <c r="L13" s="55">
        <f ca="1">IF(G13="","",G13-$F$2)</f>
        <v>249</v>
      </c>
      <c r="M13" t="str">
        <f t="shared" ca="1" si="1"/>
        <v/>
      </c>
      <c r="O13" s="24"/>
      <c r="P13" s="53"/>
    </row>
    <row r="14" spans="1:17" x14ac:dyDescent="0.25">
      <c r="A14" s="10">
        <v>70423</v>
      </c>
      <c r="B14" s="64">
        <v>44908</v>
      </c>
      <c r="C14" s="66">
        <v>8</v>
      </c>
      <c r="D14" s="61">
        <v>113</v>
      </c>
      <c r="E14" s="68" t="s">
        <v>44</v>
      </c>
      <c r="F14" s="68" t="s">
        <v>32</v>
      </c>
      <c r="G14" s="64">
        <v>45162</v>
      </c>
      <c r="H14" s="63">
        <v>15</v>
      </c>
      <c r="I14" s="62">
        <v>83.325000000000003</v>
      </c>
      <c r="J14" s="39">
        <f t="shared" si="2"/>
        <v>5.5550000000000006</v>
      </c>
      <c r="K14" s="51">
        <f t="shared" ca="1" si="3"/>
        <v>5</v>
      </c>
      <c r="L14" s="55">
        <f t="shared" ca="1" si="0"/>
        <v>249</v>
      </c>
      <c r="M14" t="str">
        <f t="shared" ca="1" si="1"/>
        <v/>
      </c>
      <c r="O14" s="24"/>
      <c r="P14" s="53"/>
    </row>
    <row r="15" spans="1:17" x14ac:dyDescent="0.25">
      <c r="A15" s="1">
        <v>70423</v>
      </c>
      <c r="B15" s="64">
        <v>44908</v>
      </c>
      <c r="C15" s="61">
        <v>8</v>
      </c>
      <c r="D15" s="61">
        <v>71</v>
      </c>
      <c r="E15" s="61" t="s">
        <v>42</v>
      </c>
      <c r="F15" s="61" t="s">
        <v>43</v>
      </c>
      <c r="G15" s="64">
        <v>45162</v>
      </c>
      <c r="H15" s="63">
        <v>80</v>
      </c>
      <c r="I15" s="62">
        <v>374.4</v>
      </c>
      <c r="J15" s="39">
        <f>IFERROR(I15/H15,"")</f>
        <v>4.68</v>
      </c>
      <c r="K15" s="51">
        <f t="shared" ca="1" si="3"/>
        <v>5</v>
      </c>
      <c r="L15" s="55">
        <f ca="1">IF(G15="","",G15-$F$2)</f>
        <v>249</v>
      </c>
      <c r="M15" t="str">
        <f t="shared" ca="1" si="1"/>
        <v/>
      </c>
      <c r="O15" s="24"/>
      <c r="P15" s="53"/>
    </row>
    <row r="16" spans="1:17" x14ac:dyDescent="0.25">
      <c r="A16" s="10">
        <v>70423</v>
      </c>
      <c r="B16" s="64">
        <v>44908</v>
      </c>
      <c r="C16" s="61">
        <v>8</v>
      </c>
      <c r="D16" s="61">
        <v>23</v>
      </c>
      <c r="E16" s="59" t="s">
        <v>42</v>
      </c>
      <c r="F16" s="61" t="s">
        <v>43</v>
      </c>
      <c r="G16" s="64">
        <v>45162</v>
      </c>
      <c r="H16" s="63">
        <v>79</v>
      </c>
      <c r="I16" s="62">
        <v>375.745</v>
      </c>
      <c r="J16" s="39">
        <f>IFERROR(I16/H16,"")</f>
        <v>4.75626582278481</v>
      </c>
      <c r="K16" s="51">
        <f t="shared" ca="1" si="3"/>
        <v>5</v>
      </c>
      <c r="L16" s="55">
        <f ca="1">IF(G16="","",G16-$F$2)</f>
        <v>249</v>
      </c>
      <c r="M16" t="str">
        <f t="shared" ca="1" si="1"/>
        <v/>
      </c>
      <c r="O16" s="24"/>
      <c r="P16" s="53"/>
    </row>
    <row r="17" spans="1:16" x14ac:dyDescent="0.25">
      <c r="A17" s="1">
        <v>70423</v>
      </c>
      <c r="B17" s="64">
        <v>44908</v>
      </c>
      <c r="C17" s="61">
        <v>8</v>
      </c>
      <c r="D17" s="61">
        <v>60</v>
      </c>
      <c r="E17" s="59" t="s">
        <v>45</v>
      </c>
      <c r="F17" s="61" t="s">
        <v>33</v>
      </c>
      <c r="G17" s="64">
        <v>45154</v>
      </c>
      <c r="H17" s="63">
        <v>29</v>
      </c>
      <c r="I17" s="62">
        <v>142.19499999999999</v>
      </c>
      <c r="J17" s="39">
        <f t="shared" si="2"/>
        <v>4.9032758620689654</v>
      </c>
      <c r="K17" s="51">
        <f t="shared" ca="1" si="3"/>
        <v>5</v>
      </c>
      <c r="L17" s="55">
        <f t="shared" ca="1" si="0"/>
        <v>241</v>
      </c>
      <c r="M17" t="str">
        <f t="shared" ca="1" si="1"/>
        <v/>
      </c>
      <c r="O17" s="24"/>
      <c r="P17" s="53"/>
    </row>
    <row r="18" spans="1:16" x14ac:dyDescent="0.25">
      <c r="A18" s="1">
        <v>70423</v>
      </c>
      <c r="B18" s="64">
        <v>44908</v>
      </c>
      <c r="C18" s="61">
        <v>8</v>
      </c>
      <c r="D18" s="61">
        <v>60</v>
      </c>
      <c r="E18" s="59" t="s">
        <v>40</v>
      </c>
      <c r="F18" s="61" t="s">
        <v>33</v>
      </c>
      <c r="G18" s="64">
        <v>45157</v>
      </c>
      <c r="H18" s="63">
        <v>32</v>
      </c>
      <c r="I18" s="62">
        <v>152.26</v>
      </c>
      <c r="J18" s="39">
        <f t="shared" si="2"/>
        <v>4.7581249999999997</v>
      </c>
      <c r="K18" s="51">
        <f t="shared" ca="1" si="3"/>
        <v>5</v>
      </c>
      <c r="L18" s="55">
        <f t="shared" ca="1" si="0"/>
        <v>244</v>
      </c>
      <c r="M18" t="str">
        <f t="shared" ca="1" si="1"/>
        <v/>
      </c>
      <c r="O18" s="24"/>
      <c r="P18" s="53"/>
    </row>
    <row r="19" spans="1:16" x14ac:dyDescent="0.25">
      <c r="A19" s="1">
        <v>70423</v>
      </c>
      <c r="B19" s="64">
        <v>44908</v>
      </c>
      <c r="C19" s="61">
        <v>8</v>
      </c>
      <c r="D19" s="61">
        <v>139</v>
      </c>
      <c r="E19" s="59" t="s">
        <v>40</v>
      </c>
      <c r="F19" s="61" t="s">
        <v>33</v>
      </c>
      <c r="G19" s="64">
        <v>45157</v>
      </c>
      <c r="H19" s="63">
        <v>70</v>
      </c>
      <c r="I19" s="62">
        <v>339.15000000000003</v>
      </c>
      <c r="J19" s="39">
        <f t="shared" si="2"/>
        <v>4.8450000000000006</v>
      </c>
      <c r="K19" s="51">
        <f t="shared" ca="1" si="3"/>
        <v>5</v>
      </c>
      <c r="L19" s="55">
        <f t="shared" ref="L19:L26" ca="1" si="4">IF(G19="","",G19-$F$2)</f>
        <v>244</v>
      </c>
      <c r="M19" t="str">
        <f t="shared" ca="1" si="1"/>
        <v/>
      </c>
      <c r="O19" s="24"/>
      <c r="P19" s="53"/>
    </row>
    <row r="20" spans="1:16" x14ac:dyDescent="0.25">
      <c r="A20" s="1">
        <v>70423</v>
      </c>
      <c r="B20" s="64">
        <v>44909</v>
      </c>
      <c r="C20" s="61">
        <v>8</v>
      </c>
      <c r="D20" s="61">
        <v>32</v>
      </c>
      <c r="E20" s="59" t="s">
        <v>40</v>
      </c>
      <c r="F20" s="61" t="s">
        <v>33</v>
      </c>
      <c r="G20" s="64">
        <v>45157</v>
      </c>
      <c r="H20" s="63">
        <v>58</v>
      </c>
      <c r="I20" s="62">
        <v>279.89</v>
      </c>
      <c r="J20" s="39">
        <f t="shared" si="2"/>
        <v>4.8256896551724138</v>
      </c>
      <c r="K20" s="51">
        <f t="shared" ca="1" si="3"/>
        <v>4</v>
      </c>
      <c r="L20" s="55">
        <f t="shared" ca="1" si="4"/>
        <v>244</v>
      </c>
      <c r="M20" t="str">
        <f t="shared" ca="1" si="1"/>
        <v/>
      </c>
      <c r="O20" s="36"/>
      <c r="P20" s="36"/>
    </row>
    <row r="21" spans="1:16" x14ac:dyDescent="0.25">
      <c r="A21" s="1">
        <v>70423</v>
      </c>
      <c r="B21" s="47">
        <v>44909</v>
      </c>
      <c r="C21" s="48">
        <v>8</v>
      </c>
      <c r="D21" s="48">
        <v>32</v>
      </c>
      <c r="E21" s="49" t="s">
        <v>46</v>
      </c>
      <c r="F21" s="49" t="s">
        <v>31</v>
      </c>
      <c r="G21" s="45">
        <v>45149</v>
      </c>
      <c r="H21" s="48">
        <v>12</v>
      </c>
      <c r="I21" s="26">
        <v>53.96</v>
      </c>
      <c r="J21" s="39">
        <f t="shared" si="2"/>
        <v>4.496666666666667</v>
      </c>
      <c r="K21" s="51">
        <f t="shared" ca="1" si="3"/>
        <v>4</v>
      </c>
      <c r="L21" s="55">
        <f t="shared" ca="1" si="4"/>
        <v>236</v>
      </c>
      <c r="M21" t="str">
        <f t="shared" ca="1" si="1"/>
        <v/>
      </c>
      <c r="O21" s="36"/>
      <c r="P21" s="36"/>
    </row>
    <row r="22" spans="1:16" x14ac:dyDescent="0.25">
      <c r="A22" s="1">
        <v>70423</v>
      </c>
      <c r="B22" s="47">
        <v>44910</v>
      </c>
      <c r="C22" s="48">
        <v>8</v>
      </c>
      <c r="D22" s="48">
        <v>77</v>
      </c>
      <c r="E22" s="49" t="s">
        <v>48</v>
      </c>
      <c r="F22" s="49" t="s">
        <v>31</v>
      </c>
      <c r="G22" s="45">
        <v>45150</v>
      </c>
      <c r="H22" s="48">
        <v>90</v>
      </c>
      <c r="I22" s="26">
        <v>419.45</v>
      </c>
      <c r="J22" s="39">
        <f t="shared" si="2"/>
        <v>4.6605555555555558</v>
      </c>
      <c r="K22" s="51">
        <f t="shared" ca="1" si="3"/>
        <v>3</v>
      </c>
      <c r="L22" s="55">
        <f t="shared" ca="1" si="4"/>
        <v>237</v>
      </c>
      <c r="M22" t="str">
        <f t="shared" ca="1" si="1"/>
        <v/>
      </c>
      <c r="O22" s="36"/>
      <c r="P22" s="36"/>
    </row>
    <row r="23" spans="1:16" x14ac:dyDescent="0.25">
      <c r="A23" s="1">
        <v>70423</v>
      </c>
      <c r="B23" s="47">
        <v>44910</v>
      </c>
      <c r="C23" s="48">
        <v>8</v>
      </c>
      <c r="D23" s="48">
        <v>35</v>
      </c>
      <c r="E23" s="49" t="s">
        <v>48</v>
      </c>
      <c r="F23" s="49" t="s">
        <v>31</v>
      </c>
      <c r="G23" s="45">
        <v>45150</v>
      </c>
      <c r="H23" s="48">
        <v>89</v>
      </c>
      <c r="I23" s="26">
        <v>412.29500000000002</v>
      </c>
      <c r="J23" s="39">
        <f t="shared" si="2"/>
        <v>4.6325280898876402</v>
      </c>
      <c r="K23" s="51">
        <f t="shared" ca="1" si="3"/>
        <v>3</v>
      </c>
      <c r="L23" s="55">
        <f t="shared" ca="1" si="4"/>
        <v>237</v>
      </c>
      <c r="M23" t="str">
        <f t="shared" ca="1" si="1"/>
        <v/>
      </c>
      <c r="O23" s="36"/>
      <c r="P23" s="36"/>
    </row>
    <row r="24" spans="1:16" x14ac:dyDescent="0.25">
      <c r="A24" s="1">
        <v>70423</v>
      </c>
      <c r="B24" s="47">
        <v>44910</v>
      </c>
      <c r="C24" s="48">
        <v>8</v>
      </c>
      <c r="D24" s="48">
        <v>53</v>
      </c>
      <c r="E24" s="49" t="s">
        <v>48</v>
      </c>
      <c r="F24" s="49" t="s">
        <v>31</v>
      </c>
      <c r="G24" s="45">
        <v>45150</v>
      </c>
      <c r="H24" s="48">
        <v>88</v>
      </c>
      <c r="I24" s="26">
        <v>406.74</v>
      </c>
      <c r="J24" s="39">
        <f t="shared" si="2"/>
        <v>4.6220454545454546</v>
      </c>
      <c r="K24" s="51">
        <f t="shared" ca="1" si="3"/>
        <v>3</v>
      </c>
      <c r="L24" s="55">
        <f t="shared" ca="1" si="4"/>
        <v>237</v>
      </c>
      <c r="M24" t="str">
        <f t="shared" ca="1" si="1"/>
        <v/>
      </c>
      <c r="O24" s="37" t="s">
        <v>10</v>
      </c>
      <c r="P24" s="37" t="s">
        <v>8</v>
      </c>
    </row>
    <row r="25" spans="1:16" x14ac:dyDescent="0.25">
      <c r="A25" s="1">
        <v>70423</v>
      </c>
      <c r="B25" s="47"/>
      <c r="C25" s="48"/>
      <c r="D25" s="48"/>
      <c r="E25" s="49"/>
      <c r="F25" s="49"/>
      <c r="G25" s="45"/>
      <c r="H25" s="48"/>
      <c r="I25" s="26"/>
      <c r="J25" s="39" t="str">
        <f t="shared" si="2"/>
        <v/>
      </c>
      <c r="K25" s="51" t="str">
        <f t="shared" ca="1" si="3"/>
        <v/>
      </c>
      <c r="L25" s="55" t="str">
        <f t="shared" si="4"/>
        <v/>
      </c>
      <c r="M25" t="str">
        <f t="shared" ca="1" si="1"/>
        <v/>
      </c>
      <c r="O25" s="24" t="str">
        <f>H1</f>
        <v>MATIERE PREMIERE 3</v>
      </c>
      <c r="P25" s="53">
        <v>150</v>
      </c>
    </row>
    <row r="26" spans="1:16" x14ac:dyDescent="0.25">
      <c r="A26" s="1">
        <v>70423</v>
      </c>
      <c r="B26" s="47"/>
      <c r="C26" s="48"/>
      <c r="D26" s="48"/>
      <c r="E26" s="49"/>
      <c r="F26" s="49"/>
      <c r="G26" s="45"/>
      <c r="H26" s="48"/>
      <c r="I26" s="26"/>
      <c r="J26" s="39" t="str">
        <f t="shared" si="2"/>
        <v/>
      </c>
      <c r="K26" s="51" t="str">
        <f t="shared" ca="1" si="3"/>
        <v/>
      </c>
      <c r="L26" s="55" t="str">
        <f t="shared" si="4"/>
        <v/>
      </c>
      <c r="M26" t="str">
        <f t="shared" ca="1" si="1"/>
        <v/>
      </c>
    </row>
    <row r="27" spans="1:16" x14ac:dyDescent="0.25">
      <c r="A27" s="1">
        <v>70423</v>
      </c>
      <c r="B27" s="47"/>
      <c r="C27" s="48"/>
      <c r="D27" s="48"/>
      <c r="E27" s="49"/>
      <c r="F27" s="49"/>
      <c r="G27" s="45"/>
      <c r="H27" s="48"/>
      <c r="I27" s="26"/>
      <c r="J27" s="39" t="str">
        <f t="shared" si="2"/>
        <v/>
      </c>
      <c r="K27" s="51" t="str">
        <f t="shared" ca="1" si="3"/>
        <v/>
      </c>
      <c r="L27" s="55" t="str">
        <f t="shared" ref="L27:L33" si="5">IF(G27="","",G27-$F$2)</f>
        <v/>
      </c>
      <c r="M27" t="str">
        <f t="shared" ca="1" si="1"/>
        <v/>
      </c>
    </row>
    <row r="28" spans="1:16" x14ac:dyDescent="0.25">
      <c r="A28" s="1">
        <v>70423</v>
      </c>
      <c r="B28" s="47"/>
      <c r="C28" s="48"/>
      <c r="D28" s="48"/>
      <c r="E28" s="49"/>
      <c r="F28" s="49"/>
      <c r="G28" s="45"/>
      <c r="H28" s="48"/>
      <c r="I28" s="26"/>
      <c r="J28" s="39" t="str">
        <f t="shared" si="2"/>
        <v/>
      </c>
      <c r="K28" s="51" t="str">
        <f t="shared" ca="1" si="3"/>
        <v/>
      </c>
      <c r="L28" s="55" t="str">
        <f t="shared" si="5"/>
        <v/>
      </c>
      <c r="M28" t="str">
        <f t="shared" ca="1" si="1"/>
        <v/>
      </c>
    </row>
    <row r="29" spans="1:16" x14ac:dyDescent="0.25">
      <c r="A29" s="1">
        <v>70423</v>
      </c>
      <c r="B29" s="64"/>
      <c r="C29" s="61"/>
      <c r="D29" s="61"/>
      <c r="E29" s="59"/>
      <c r="F29" s="61"/>
      <c r="G29" s="64"/>
      <c r="H29" s="63"/>
      <c r="I29" s="62"/>
      <c r="J29" s="39" t="str">
        <f t="shared" si="2"/>
        <v/>
      </c>
      <c r="K29" s="51" t="str">
        <f t="shared" ca="1" si="3"/>
        <v/>
      </c>
      <c r="L29" s="55" t="str">
        <f t="shared" si="5"/>
        <v/>
      </c>
      <c r="M29" t="str">
        <f t="shared" ca="1" si="1"/>
        <v/>
      </c>
      <c r="O29" s="52" t="s">
        <v>25</v>
      </c>
      <c r="P29" s="51"/>
    </row>
    <row r="30" spans="1:16" x14ac:dyDescent="0.25">
      <c r="A30" s="1">
        <v>70423</v>
      </c>
      <c r="B30" s="64"/>
      <c r="C30" s="61"/>
      <c r="D30" s="61"/>
      <c r="E30" s="59"/>
      <c r="F30" s="61"/>
      <c r="G30" s="64"/>
      <c r="H30" s="63"/>
      <c r="I30" s="62"/>
      <c r="J30" s="39" t="str">
        <f t="shared" si="2"/>
        <v/>
      </c>
      <c r="K30" s="51" t="str">
        <f t="shared" ca="1" si="3"/>
        <v/>
      </c>
      <c r="L30" s="55" t="str">
        <f t="shared" si="5"/>
        <v/>
      </c>
      <c r="M30" t="str">
        <f t="shared" ca="1" si="1"/>
        <v/>
      </c>
    </row>
    <row r="31" spans="1:16" x14ac:dyDescent="0.25">
      <c r="A31" s="1">
        <v>70423</v>
      </c>
      <c r="B31" s="64"/>
      <c r="C31" s="61"/>
      <c r="D31" s="61"/>
      <c r="E31" s="59"/>
      <c r="F31" s="61"/>
      <c r="G31" s="64"/>
      <c r="H31" s="63"/>
      <c r="I31" s="62"/>
      <c r="J31" s="39" t="str">
        <f t="shared" si="2"/>
        <v/>
      </c>
      <c r="K31" s="51" t="str">
        <f t="shared" ca="1" si="3"/>
        <v/>
      </c>
      <c r="L31" s="55" t="str">
        <f t="shared" si="5"/>
        <v/>
      </c>
      <c r="M31" t="str">
        <f t="shared" ca="1" si="1"/>
        <v/>
      </c>
      <c r="O31" t="s">
        <v>26</v>
      </c>
    </row>
    <row r="32" spans="1:16" x14ac:dyDescent="0.25">
      <c r="A32" s="1">
        <v>70423</v>
      </c>
      <c r="B32" s="64"/>
      <c r="C32" s="61"/>
      <c r="D32" s="61"/>
      <c r="E32" s="59"/>
      <c r="F32" s="61"/>
      <c r="G32" s="64"/>
      <c r="H32" s="63"/>
      <c r="I32" s="62"/>
      <c r="J32" s="39" t="str">
        <f t="shared" si="2"/>
        <v/>
      </c>
      <c r="K32" s="51" t="str">
        <f t="shared" ca="1" si="3"/>
        <v/>
      </c>
      <c r="L32" s="55" t="str">
        <f t="shared" si="5"/>
        <v/>
      </c>
      <c r="M32" t="str">
        <f t="shared" ca="1" si="1"/>
        <v/>
      </c>
      <c r="O32" s="70"/>
      <c r="P32" s="70"/>
    </row>
    <row r="33" spans="1:16" ht="14.25" customHeight="1" x14ac:dyDescent="0.25">
      <c r="A33" s="1">
        <v>70423</v>
      </c>
      <c r="B33" s="64"/>
      <c r="C33" s="61"/>
      <c r="D33" s="61"/>
      <c r="E33" s="59"/>
      <c r="F33" s="61"/>
      <c r="G33" s="64"/>
      <c r="H33" s="63"/>
      <c r="I33" s="62"/>
      <c r="J33" s="39" t="str">
        <f t="shared" si="2"/>
        <v/>
      </c>
      <c r="K33" s="51" t="str">
        <f t="shared" ca="1" si="3"/>
        <v/>
      </c>
      <c r="L33" s="55" t="str">
        <f t="shared" si="5"/>
        <v/>
      </c>
      <c r="M33" t="str">
        <f t="shared" ref="M33" ca="1" si="6">IF(AND($P$4="DLC",L33&lt;$P$7+15),"DLC !",IF(AND($F$2&gt;G41-15,$P$4="DDM",G41&lt;&gt;""),"DDM !",""))</f>
        <v/>
      </c>
      <c r="O33" s="70"/>
      <c r="P33" s="70"/>
    </row>
    <row r="34" spans="1:16" x14ac:dyDescent="0.25">
      <c r="A34" s="1">
        <v>70423</v>
      </c>
      <c r="B34" s="64"/>
      <c r="C34" s="61"/>
      <c r="D34" s="61"/>
      <c r="E34" s="59"/>
      <c r="F34" s="61"/>
      <c r="G34" s="64"/>
      <c r="H34" s="63"/>
      <c r="I34" s="62"/>
      <c r="J34" s="39" t="str">
        <f t="shared" ref="J34:J40" si="7">IFERROR(I34/H34,"")</f>
        <v/>
      </c>
      <c r="K34" s="51" t="str">
        <f t="shared" ca="1" si="3"/>
        <v/>
      </c>
      <c r="L34" s="55" t="str">
        <f t="shared" ref="L34:L40" si="8">IF(G34="","",G34-$F$2)</f>
        <v/>
      </c>
      <c r="M34" t="str">
        <f t="shared" ref="M34:M41" ca="1" si="9">IF(AND($P$4="DLC",L34&lt;$P$7+15),"DLC !",IF(AND($F$2&gt;G43-15,$P$4="DDM",G43&lt;&gt;""),"DDM !",""))</f>
        <v/>
      </c>
      <c r="O34" s="70"/>
      <c r="P34" s="70"/>
    </row>
    <row r="35" spans="1:16" x14ac:dyDescent="0.25">
      <c r="A35" s="1">
        <v>70423</v>
      </c>
      <c r="B35" s="64"/>
      <c r="C35" s="61"/>
      <c r="D35" s="61"/>
      <c r="E35" s="59"/>
      <c r="F35" s="61"/>
      <c r="G35" s="64"/>
      <c r="H35" s="63"/>
      <c r="I35" s="62"/>
      <c r="J35" s="39" t="str">
        <f t="shared" si="7"/>
        <v/>
      </c>
      <c r="K35" s="51" t="str">
        <f t="shared" ca="1" si="3"/>
        <v/>
      </c>
      <c r="L35" s="55" t="str">
        <f t="shared" si="8"/>
        <v/>
      </c>
      <c r="M35" t="str">
        <f t="shared" ca="1" si="9"/>
        <v/>
      </c>
      <c r="O35" s="70"/>
      <c r="P35" s="70"/>
    </row>
    <row r="36" spans="1:16" x14ac:dyDescent="0.25">
      <c r="A36" s="1">
        <v>70423</v>
      </c>
      <c r="B36" s="64"/>
      <c r="C36" s="61"/>
      <c r="D36" s="61"/>
      <c r="E36" s="59"/>
      <c r="F36" s="61"/>
      <c r="G36" s="64"/>
      <c r="H36" s="63"/>
      <c r="I36" s="62"/>
      <c r="J36" s="39" t="str">
        <f t="shared" si="7"/>
        <v/>
      </c>
      <c r="K36" s="51" t="str">
        <f t="shared" ca="1" si="3"/>
        <v/>
      </c>
      <c r="L36" s="55" t="str">
        <f t="shared" si="8"/>
        <v/>
      </c>
      <c r="M36" t="str">
        <f t="shared" ca="1" si="9"/>
        <v/>
      </c>
      <c r="O36" s="70"/>
      <c r="P36" s="70"/>
    </row>
    <row r="37" spans="1:16" x14ac:dyDescent="0.25">
      <c r="A37" s="1">
        <v>70423</v>
      </c>
      <c r="B37" s="64"/>
      <c r="C37" s="61"/>
      <c r="D37" s="61"/>
      <c r="E37" s="59"/>
      <c r="F37" s="61"/>
      <c r="G37" s="64"/>
      <c r="H37" s="63"/>
      <c r="I37" s="62"/>
      <c r="J37" s="39" t="str">
        <f t="shared" si="7"/>
        <v/>
      </c>
      <c r="K37" s="51" t="str">
        <f t="shared" ca="1" si="3"/>
        <v/>
      </c>
      <c r="L37" s="55" t="str">
        <f t="shared" si="8"/>
        <v/>
      </c>
      <c r="M37" t="str">
        <f t="shared" ca="1" si="9"/>
        <v/>
      </c>
      <c r="O37" s="70"/>
      <c r="P37" s="70"/>
    </row>
    <row r="38" spans="1:16" x14ac:dyDescent="0.25">
      <c r="A38" s="1">
        <v>70423</v>
      </c>
      <c r="B38" s="64"/>
      <c r="C38" s="61"/>
      <c r="D38" s="61"/>
      <c r="E38" s="59"/>
      <c r="F38" s="61"/>
      <c r="G38" s="64"/>
      <c r="H38" s="63"/>
      <c r="I38" s="62"/>
      <c r="J38" s="39" t="str">
        <f t="shared" si="7"/>
        <v/>
      </c>
      <c r="K38" s="51" t="str">
        <f t="shared" ca="1" si="3"/>
        <v/>
      </c>
      <c r="L38" s="55" t="str">
        <f t="shared" si="8"/>
        <v/>
      </c>
      <c r="M38" t="str">
        <f t="shared" ca="1" si="9"/>
        <v/>
      </c>
      <c r="O38" s="70"/>
      <c r="P38" s="70"/>
    </row>
    <row r="39" spans="1:16" x14ac:dyDescent="0.25">
      <c r="A39" s="1">
        <v>70423</v>
      </c>
      <c r="B39" s="64"/>
      <c r="C39" s="61"/>
      <c r="D39" s="61"/>
      <c r="E39" s="59"/>
      <c r="F39" s="61"/>
      <c r="G39" s="64"/>
      <c r="H39" s="63"/>
      <c r="I39" s="62"/>
      <c r="J39" s="39" t="str">
        <f t="shared" si="7"/>
        <v/>
      </c>
      <c r="K39" s="51" t="str">
        <f t="shared" ca="1" si="3"/>
        <v/>
      </c>
      <c r="L39" s="55" t="str">
        <f t="shared" si="8"/>
        <v/>
      </c>
      <c r="M39" t="str">
        <f t="shared" ca="1" si="9"/>
        <v/>
      </c>
    </row>
    <row r="40" spans="1:16" x14ac:dyDescent="0.25">
      <c r="A40" s="1">
        <v>70423</v>
      </c>
      <c r="B40" s="64"/>
      <c r="C40" s="61"/>
      <c r="D40" s="61"/>
      <c r="E40" s="59"/>
      <c r="F40" s="61"/>
      <c r="G40" s="64"/>
      <c r="H40" s="63"/>
      <c r="I40" s="62"/>
      <c r="J40" s="39" t="str">
        <f t="shared" si="7"/>
        <v/>
      </c>
      <c r="K40" s="51" t="str">
        <f t="shared" ca="1" si="3"/>
        <v/>
      </c>
      <c r="L40" s="55" t="str">
        <f t="shared" si="8"/>
        <v/>
      </c>
      <c r="M40" t="str">
        <f t="shared" ca="1" si="9"/>
        <v/>
      </c>
    </row>
    <row r="41" spans="1:16" x14ac:dyDescent="0.25">
      <c r="A41" s="1">
        <v>70423</v>
      </c>
      <c r="B41" s="64"/>
      <c r="C41" s="61"/>
      <c r="D41" s="61"/>
      <c r="E41" s="59"/>
      <c r="F41" s="61"/>
      <c r="G41" s="64"/>
      <c r="H41" s="63"/>
      <c r="I41" s="62"/>
      <c r="J41" s="39" t="str">
        <f t="shared" ref="J41" si="10">IFERROR(I41/H41,"")</f>
        <v/>
      </c>
      <c r="K41" s="51" t="str">
        <f t="shared" ca="1" si="3"/>
        <v/>
      </c>
      <c r="L41" s="55" t="str">
        <f t="shared" ref="L41" si="11">IF(G41="","",G41-$F$2)</f>
        <v/>
      </c>
      <c r="M41" t="str">
        <f t="shared" ca="1" si="9"/>
        <v/>
      </c>
    </row>
    <row r="43" spans="1:16" x14ac:dyDescent="0.25">
      <c r="H43" s="5">
        <f>SUM(H2:H41)</f>
        <v>1004</v>
      </c>
      <c r="I43" s="6">
        <f>SUM(I8:I41)</f>
        <v>4732.8249999999998</v>
      </c>
      <c r="J43" s="38">
        <f>I43/H43</f>
        <v>4.7139691235059757</v>
      </c>
    </row>
    <row r="47" spans="1:16" x14ac:dyDescent="0.25">
      <c r="A47" s="20"/>
      <c r="B47" s="20"/>
      <c r="C47" s="20"/>
      <c r="D47" s="77"/>
      <c r="E47" s="77"/>
      <c r="F47" s="77"/>
      <c r="G47" s="28"/>
      <c r="H47" s="29"/>
      <c r="I47" s="29"/>
      <c r="J47" s="29"/>
      <c r="K47" s="29"/>
      <c r="L47" s="3"/>
    </row>
  </sheetData>
  <sheetProtection sheet="1" objects="1" scenarios="1" formatCells="0" sort="0" autoFilter="0"/>
  <autoFilter ref="B7:I41">
    <sortState ref="B8:I41">
      <sortCondition ref="F7:F41"/>
    </sortState>
  </autoFilter>
  <mergeCells count="5">
    <mergeCell ref="O32:P38"/>
    <mergeCell ref="D47:F47"/>
    <mergeCell ref="A2:D2"/>
    <mergeCell ref="H1:L1"/>
    <mergeCell ref="A3:L4"/>
  </mergeCells>
  <conditionalFormatting sqref="L8:L41">
    <cfRule type="cellIs" dxfId="59" priority="7" operator="lessThan">
      <formula>$P$7+7</formula>
    </cfRule>
  </conditionalFormatting>
  <conditionalFormatting sqref="M7:M41">
    <cfRule type="cellIs" dxfId="58" priority="3" operator="lessThan">
      <formula>$P$7+7</formula>
    </cfRule>
  </conditionalFormatting>
  <conditionalFormatting sqref="K8:K11">
    <cfRule type="expression" dxfId="57" priority="1">
      <formula>K8:K38&lt;$P$29</formula>
    </cfRule>
    <cfRule type="expression" dxfId="56" priority="2">
      <formula>K8:K38&gt;=$P$29</formula>
    </cfRule>
  </conditionalFormatting>
  <conditionalFormatting sqref="K12:K41">
    <cfRule type="expression" dxfId="55" priority="238">
      <formula>K12:K43&lt;$P$29</formula>
    </cfRule>
    <cfRule type="expression" dxfId="54" priority="239">
      <formula>K12:K43&gt;=$P$29</formula>
    </cfRule>
  </conditionalFormatting>
  <hyperlinks>
    <hyperlink ref="A1" location="Menu!A1" display="MENU"/>
    <hyperlink ref="B1" location="Convertisseur!A1" display="Convertisseur"/>
  </hyperlinks>
  <pageMargins left="0.23622047244094488" right="0.23622047244094488" top="0" bottom="0" header="0.31496062992125984" footer="0.31496062992125984"/>
  <pageSetup paperSize="9" scale="1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  <pageSetUpPr fitToPage="1"/>
  </sheetPr>
  <dimension ref="A1:Q44"/>
  <sheetViews>
    <sheetView showZeros="0" zoomScale="90" zoomScaleNormal="90" workbookViewId="0">
      <selection activeCell="H17" sqref="H17"/>
    </sheetView>
  </sheetViews>
  <sheetFormatPr baseColWidth="10" defaultRowHeight="15" x14ac:dyDescent="0.25"/>
  <cols>
    <col min="1" max="1" width="6.42578125" bestFit="1" customWidth="1"/>
    <col min="2" max="2" width="16.7109375" customWidth="1"/>
    <col min="3" max="3" width="6.28515625" customWidth="1"/>
    <col min="4" max="4" width="9.28515625" customWidth="1"/>
    <col min="5" max="5" width="9.28515625" hidden="1" customWidth="1"/>
    <col min="7" max="7" width="13.140625" customWidth="1"/>
    <col min="8" max="8" width="9.5703125" customWidth="1"/>
    <col min="9" max="9" width="13.42578125" bestFit="1" customWidth="1"/>
    <col min="13" max="13" width="15.42578125" customWidth="1"/>
    <col min="14" max="14" width="5.28515625" customWidth="1"/>
    <col min="15" max="15" width="32" customWidth="1"/>
    <col min="16" max="16" width="12.140625" customWidth="1"/>
  </cols>
  <sheetData>
    <row r="1" spans="1:17" x14ac:dyDescent="0.25">
      <c r="A1" s="9" t="s">
        <v>14</v>
      </c>
      <c r="B1" s="43" t="s">
        <v>23</v>
      </c>
      <c r="C1" s="9"/>
      <c r="G1" s="1">
        <v>70103</v>
      </c>
      <c r="H1" s="73" t="s">
        <v>53</v>
      </c>
      <c r="I1" s="74"/>
      <c r="J1" s="74"/>
      <c r="K1" s="74"/>
      <c r="L1" s="75"/>
    </row>
    <row r="2" spans="1:17" x14ac:dyDescent="0.25">
      <c r="A2" s="71" t="s">
        <v>3</v>
      </c>
      <c r="B2" s="71"/>
      <c r="C2" s="71"/>
      <c r="D2" s="71"/>
      <c r="E2" s="12"/>
      <c r="F2" s="7">
        <f ca="1">+TODAY()</f>
        <v>44913</v>
      </c>
    </row>
    <row r="3" spans="1:17" ht="15" customHeight="1" x14ac:dyDescent="0.25">
      <c r="A3" s="76" t="s">
        <v>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7" ht="15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O4" s="34" t="s">
        <v>18</v>
      </c>
      <c r="P4" s="35" t="s">
        <v>17</v>
      </c>
    </row>
    <row r="5" spans="1:17" x14ac:dyDescent="0.25">
      <c r="J5" s="12"/>
      <c r="K5" s="12"/>
      <c r="O5" s="36"/>
      <c r="P5" s="36"/>
    </row>
    <row r="6" spans="1:17" ht="45" x14ac:dyDescent="0.25">
      <c r="A6" s="16" t="s">
        <v>20</v>
      </c>
      <c r="B6" s="16" t="s">
        <v>22</v>
      </c>
      <c r="C6" s="17" t="s">
        <v>19</v>
      </c>
      <c r="D6" s="17" t="s">
        <v>0</v>
      </c>
      <c r="E6" s="17" t="s">
        <v>15</v>
      </c>
      <c r="F6" s="18" t="s">
        <v>4</v>
      </c>
      <c r="G6" s="17" t="str">
        <f>P4</f>
        <v>DDM</v>
      </c>
      <c r="H6" s="16" t="s">
        <v>1</v>
      </c>
      <c r="I6" s="17" t="s">
        <v>2</v>
      </c>
      <c r="J6" s="23" t="s">
        <v>21</v>
      </c>
      <c r="K6" s="23" t="s">
        <v>24</v>
      </c>
      <c r="L6" s="23" t="s">
        <v>6</v>
      </c>
      <c r="M6" s="8"/>
      <c r="O6" s="37" t="s">
        <v>7</v>
      </c>
      <c r="P6" s="37" t="s">
        <v>8</v>
      </c>
    </row>
    <row r="7" spans="1:17" x14ac:dyDescent="0.25">
      <c r="A7" s="40"/>
      <c r="B7" s="42"/>
      <c r="C7" s="42"/>
      <c r="D7" s="42"/>
      <c r="E7" s="42"/>
      <c r="F7" s="42"/>
      <c r="G7" s="42"/>
      <c r="H7" s="42"/>
      <c r="I7" s="42"/>
      <c r="J7" s="40"/>
      <c r="K7" s="40"/>
      <c r="L7" s="40"/>
      <c r="O7" s="24"/>
      <c r="P7" s="53">
        <v>120</v>
      </c>
      <c r="Q7" t="str">
        <f ca="1">IF(COUNTBLANK(M8:M38)&lt;&gt;31,CONCATENATE(P4," ","!"),"")</f>
        <v/>
      </c>
    </row>
    <row r="8" spans="1:17" x14ac:dyDescent="0.25">
      <c r="A8" s="1">
        <v>70103</v>
      </c>
      <c r="B8" s="41"/>
      <c r="C8" s="24"/>
      <c r="D8" s="44"/>
      <c r="E8" s="32"/>
      <c r="F8" s="27"/>
      <c r="G8" s="25"/>
      <c r="H8" s="24"/>
      <c r="I8" s="26"/>
      <c r="J8" s="39" t="str">
        <f>IFERROR(I8/H8,"")</f>
        <v/>
      </c>
      <c r="K8" s="51" t="str">
        <f ca="1">IF(B8="","",TODAY()-B8)</f>
        <v/>
      </c>
      <c r="L8" s="51" t="str">
        <f>IF(G8="","",G8-$F$2)</f>
        <v/>
      </c>
      <c r="M8" t="str">
        <f t="shared" ref="M8:M38" ca="1" si="0">IF(AND($P$4="DLC",L8&lt;$P$7+15),"DLC !",IF(AND($F$2&gt;G8-15,$P$4="DDM",G8&lt;&gt;""),"DDM !",""))</f>
        <v/>
      </c>
      <c r="O8" s="24"/>
      <c r="P8" s="53">
        <v>90</v>
      </c>
    </row>
    <row r="9" spans="1:17" x14ac:dyDescent="0.25">
      <c r="A9" s="1">
        <v>70103</v>
      </c>
      <c r="B9" s="41"/>
      <c r="C9" s="24"/>
      <c r="D9" s="44"/>
      <c r="E9" s="50"/>
      <c r="F9" s="50"/>
      <c r="G9" s="25"/>
      <c r="H9" s="24"/>
      <c r="I9" s="26"/>
      <c r="J9" s="39" t="str">
        <f t="shared" ref="J9:J40" si="1">IFERROR(I9/H9,"")</f>
        <v/>
      </c>
      <c r="K9" s="51" t="str">
        <f t="shared" ref="K9:K38" ca="1" si="2">IF(B9="","",TODAY()-B9)</f>
        <v/>
      </c>
      <c r="L9" s="51" t="str">
        <f t="shared" ref="L9:L38" si="3">IF(G9="","",G9-$F$2)</f>
        <v/>
      </c>
      <c r="M9" t="str">
        <f t="shared" ca="1" si="0"/>
        <v/>
      </c>
      <c r="O9" s="24"/>
      <c r="P9" s="53">
        <v>75</v>
      </c>
    </row>
    <row r="10" spans="1:17" x14ac:dyDescent="0.25">
      <c r="A10" s="1">
        <v>70103</v>
      </c>
      <c r="B10" s="41"/>
      <c r="C10" s="24"/>
      <c r="D10" s="44"/>
      <c r="E10" s="32"/>
      <c r="F10" s="27"/>
      <c r="G10" s="25"/>
      <c r="H10" s="24"/>
      <c r="I10" s="26"/>
      <c r="J10" s="39" t="str">
        <f t="shared" si="1"/>
        <v/>
      </c>
      <c r="K10" s="51" t="str">
        <f t="shared" ca="1" si="2"/>
        <v/>
      </c>
      <c r="L10" s="51" t="str">
        <f t="shared" ref="L10:L18" si="4">IF(G10="","",G10-$F$2)</f>
        <v/>
      </c>
      <c r="M10" t="str">
        <f t="shared" ca="1" si="0"/>
        <v/>
      </c>
      <c r="O10" s="24"/>
      <c r="P10" s="53"/>
    </row>
    <row r="11" spans="1:17" x14ac:dyDescent="0.25">
      <c r="A11" s="1">
        <v>70103</v>
      </c>
      <c r="B11" s="41"/>
      <c r="C11" s="24"/>
      <c r="D11" s="44"/>
      <c r="E11" s="32"/>
      <c r="F11" s="27"/>
      <c r="G11" s="25"/>
      <c r="H11" s="24"/>
      <c r="I11" s="26"/>
      <c r="J11" s="39" t="str">
        <f t="shared" si="1"/>
        <v/>
      </c>
      <c r="K11" s="51" t="str">
        <f t="shared" ca="1" si="2"/>
        <v/>
      </c>
      <c r="L11" s="51" t="str">
        <f t="shared" si="4"/>
        <v/>
      </c>
      <c r="M11" t="str">
        <f t="shared" ca="1" si="0"/>
        <v/>
      </c>
      <c r="O11" s="24"/>
      <c r="P11" s="53"/>
    </row>
    <row r="12" spans="1:17" x14ac:dyDescent="0.25">
      <c r="A12" s="1">
        <v>70103</v>
      </c>
      <c r="B12" s="41"/>
      <c r="C12" s="24"/>
      <c r="D12" s="44"/>
      <c r="E12" s="50"/>
      <c r="F12" s="50"/>
      <c r="G12" s="25"/>
      <c r="H12" s="24"/>
      <c r="I12" s="33"/>
      <c r="J12" s="39" t="str">
        <f t="shared" si="1"/>
        <v/>
      </c>
      <c r="K12" s="51" t="str">
        <f t="shared" ca="1" si="2"/>
        <v/>
      </c>
      <c r="L12" s="51" t="str">
        <f t="shared" si="4"/>
        <v/>
      </c>
      <c r="M12" t="str">
        <f t="shared" ca="1" si="0"/>
        <v/>
      </c>
      <c r="O12" s="24"/>
      <c r="P12" s="53"/>
    </row>
    <row r="13" spans="1:17" x14ac:dyDescent="0.25">
      <c r="A13" s="1">
        <v>70103</v>
      </c>
      <c r="B13" s="41"/>
      <c r="C13" s="24"/>
      <c r="D13" s="44"/>
      <c r="E13" s="50"/>
      <c r="F13" s="50"/>
      <c r="G13" s="25"/>
      <c r="H13" s="24"/>
      <c r="I13" s="33"/>
      <c r="J13" s="39" t="str">
        <f t="shared" si="1"/>
        <v/>
      </c>
      <c r="K13" s="51" t="str">
        <f t="shared" ca="1" si="2"/>
        <v/>
      </c>
      <c r="L13" s="51" t="str">
        <f>IF(G13="","",G13-$F$2)</f>
        <v/>
      </c>
      <c r="M13" t="str">
        <f t="shared" ca="1" si="0"/>
        <v/>
      </c>
      <c r="O13" s="24"/>
      <c r="P13" s="53"/>
    </row>
    <row r="14" spans="1:17" ht="14.25" customHeight="1" x14ac:dyDescent="0.25">
      <c r="A14" s="1">
        <v>70103</v>
      </c>
      <c r="B14" s="41"/>
      <c r="C14" s="24"/>
      <c r="D14" s="44"/>
      <c r="E14" s="32"/>
      <c r="F14" s="27"/>
      <c r="G14" s="25"/>
      <c r="H14" s="24"/>
      <c r="I14" s="26"/>
      <c r="J14" s="39" t="str">
        <f t="shared" si="1"/>
        <v/>
      </c>
      <c r="K14" s="51" t="str">
        <f t="shared" ca="1" si="2"/>
        <v/>
      </c>
      <c r="L14" s="51" t="str">
        <f t="shared" si="4"/>
        <v/>
      </c>
      <c r="M14" t="str">
        <f t="shared" ca="1" si="0"/>
        <v/>
      </c>
      <c r="O14" s="24"/>
      <c r="P14" s="53"/>
    </row>
    <row r="15" spans="1:17" x14ac:dyDescent="0.25">
      <c r="A15" s="1">
        <v>70103</v>
      </c>
      <c r="B15" s="41"/>
      <c r="C15" s="24"/>
      <c r="D15" s="44"/>
      <c r="E15" s="32"/>
      <c r="F15" s="27"/>
      <c r="G15" s="25"/>
      <c r="H15" s="24"/>
      <c r="I15" s="26"/>
      <c r="J15" s="39" t="str">
        <f t="shared" si="1"/>
        <v/>
      </c>
      <c r="K15" s="51" t="str">
        <f t="shared" ca="1" si="2"/>
        <v/>
      </c>
      <c r="L15" s="51" t="str">
        <f t="shared" si="4"/>
        <v/>
      </c>
      <c r="M15" t="str">
        <f t="shared" ca="1" si="0"/>
        <v/>
      </c>
      <c r="O15" s="24"/>
      <c r="P15" s="53"/>
    </row>
    <row r="16" spans="1:17" x14ac:dyDescent="0.25">
      <c r="A16" s="1">
        <v>70103</v>
      </c>
      <c r="B16" s="41"/>
      <c r="C16" s="24"/>
      <c r="D16" s="44"/>
      <c r="E16" s="50"/>
      <c r="F16" s="50"/>
      <c r="G16" s="25"/>
      <c r="H16" s="24"/>
      <c r="I16" s="33"/>
      <c r="J16" s="39" t="str">
        <f t="shared" si="1"/>
        <v/>
      </c>
      <c r="K16" s="51" t="str">
        <f t="shared" ca="1" si="2"/>
        <v/>
      </c>
      <c r="L16" s="51" t="str">
        <f t="shared" si="4"/>
        <v/>
      </c>
      <c r="M16" t="str">
        <f t="shared" ca="1" si="0"/>
        <v/>
      </c>
      <c r="O16" s="24"/>
      <c r="P16" s="53"/>
    </row>
    <row r="17" spans="1:16" x14ac:dyDescent="0.25">
      <c r="A17" s="1">
        <v>70103</v>
      </c>
      <c r="B17" s="41"/>
      <c r="C17" s="24"/>
      <c r="D17" s="44"/>
      <c r="E17" s="32"/>
      <c r="F17" s="27"/>
      <c r="G17" s="25"/>
      <c r="H17" s="24"/>
      <c r="I17" s="26"/>
      <c r="J17" s="39" t="str">
        <f t="shared" si="1"/>
        <v/>
      </c>
      <c r="K17" s="51" t="str">
        <f t="shared" ca="1" si="2"/>
        <v/>
      </c>
      <c r="L17" s="51" t="str">
        <f t="shared" si="4"/>
        <v/>
      </c>
      <c r="M17" t="str">
        <f t="shared" ca="1" si="0"/>
        <v/>
      </c>
      <c r="O17" s="24"/>
      <c r="P17" s="53"/>
    </row>
    <row r="18" spans="1:16" x14ac:dyDescent="0.25">
      <c r="A18" s="1">
        <v>70103</v>
      </c>
      <c r="B18" s="41"/>
      <c r="C18" s="24"/>
      <c r="D18" s="24"/>
      <c r="E18" s="32"/>
      <c r="F18" s="27"/>
      <c r="G18" s="25"/>
      <c r="H18" s="24"/>
      <c r="I18" s="26"/>
      <c r="J18" s="39" t="str">
        <f t="shared" si="1"/>
        <v/>
      </c>
      <c r="K18" s="51" t="str">
        <f t="shared" ca="1" si="2"/>
        <v/>
      </c>
      <c r="L18" s="51" t="str">
        <f t="shared" si="4"/>
        <v/>
      </c>
      <c r="M18" t="str">
        <f t="shared" ca="1" si="0"/>
        <v/>
      </c>
      <c r="O18" s="24"/>
      <c r="P18" s="53"/>
    </row>
    <row r="19" spans="1:16" x14ac:dyDescent="0.25">
      <c r="A19" s="1">
        <v>70103</v>
      </c>
      <c r="B19" s="41"/>
      <c r="C19" s="24"/>
      <c r="D19" s="24"/>
      <c r="E19" s="32"/>
      <c r="F19" s="27"/>
      <c r="G19" s="25"/>
      <c r="H19" s="24"/>
      <c r="I19" s="26"/>
      <c r="J19" s="39" t="str">
        <f t="shared" si="1"/>
        <v/>
      </c>
      <c r="K19" s="51" t="str">
        <f t="shared" ca="1" si="2"/>
        <v/>
      </c>
      <c r="L19" s="51" t="str">
        <f t="shared" si="3"/>
        <v/>
      </c>
      <c r="M19" t="str">
        <f t="shared" ca="1" si="0"/>
        <v/>
      </c>
      <c r="O19" s="24"/>
      <c r="P19" s="53"/>
    </row>
    <row r="20" spans="1:16" x14ac:dyDescent="0.25">
      <c r="A20" s="1">
        <v>70103</v>
      </c>
      <c r="B20" s="41"/>
      <c r="C20" s="24"/>
      <c r="D20" s="24"/>
      <c r="E20" s="32"/>
      <c r="F20" s="27"/>
      <c r="G20" s="25"/>
      <c r="H20" s="24"/>
      <c r="I20" s="26"/>
      <c r="J20" s="39" t="str">
        <f t="shared" si="1"/>
        <v/>
      </c>
      <c r="K20" s="51" t="str">
        <f t="shared" ca="1" si="2"/>
        <v/>
      </c>
      <c r="L20" s="51" t="str">
        <f t="shared" si="3"/>
        <v/>
      </c>
      <c r="M20" t="str">
        <f t="shared" ca="1" si="0"/>
        <v/>
      </c>
      <c r="O20" s="36"/>
      <c r="P20" s="36"/>
    </row>
    <row r="21" spans="1:16" x14ac:dyDescent="0.25">
      <c r="A21" s="1">
        <v>70103</v>
      </c>
      <c r="B21" s="41"/>
      <c r="C21" s="24"/>
      <c r="D21" s="44"/>
      <c r="E21" s="50"/>
      <c r="F21" s="50"/>
      <c r="G21" s="25"/>
      <c r="H21" s="24"/>
      <c r="I21" s="33"/>
      <c r="J21" s="39" t="str">
        <f t="shared" si="1"/>
        <v/>
      </c>
      <c r="K21" s="51" t="str">
        <f t="shared" ca="1" si="2"/>
        <v/>
      </c>
      <c r="L21" s="51" t="str">
        <f t="shared" si="3"/>
        <v/>
      </c>
      <c r="M21" t="str">
        <f t="shared" ca="1" si="0"/>
        <v/>
      </c>
      <c r="O21" s="36"/>
      <c r="P21" s="36"/>
    </row>
    <row r="22" spans="1:16" x14ac:dyDescent="0.25">
      <c r="A22" s="1">
        <v>70103</v>
      </c>
      <c r="B22" s="41"/>
      <c r="C22" s="24"/>
      <c r="D22" s="44"/>
      <c r="E22" s="32"/>
      <c r="F22" s="27"/>
      <c r="G22" s="25"/>
      <c r="H22" s="24"/>
      <c r="I22" s="26"/>
      <c r="J22" s="39" t="str">
        <f t="shared" si="1"/>
        <v/>
      </c>
      <c r="K22" s="51" t="str">
        <f t="shared" ca="1" si="2"/>
        <v/>
      </c>
      <c r="L22" s="51" t="str">
        <f t="shared" si="3"/>
        <v/>
      </c>
      <c r="M22" t="str">
        <f t="shared" ca="1" si="0"/>
        <v/>
      </c>
      <c r="O22" s="36"/>
      <c r="P22" s="36"/>
    </row>
    <row r="23" spans="1:16" x14ac:dyDescent="0.25">
      <c r="A23" s="1">
        <v>70103</v>
      </c>
      <c r="B23" s="41"/>
      <c r="C23" s="24"/>
      <c r="D23" s="24"/>
      <c r="E23" s="32"/>
      <c r="F23" s="27"/>
      <c r="G23" s="25"/>
      <c r="H23" s="24"/>
      <c r="I23" s="26"/>
      <c r="J23" s="39" t="str">
        <f t="shared" si="1"/>
        <v/>
      </c>
      <c r="K23" s="51" t="str">
        <f t="shared" ca="1" si="2"/>
        <v/>
      </c>
      <c r="L23" s="51" t="str">
        <f t="shared" si="3"/>
        <v/>
      </c>
      <c r="M23" t="str">
        <f t="shared" ca="1" si="0"/>
        <v/>
      </c>
      <c r="O23" s="36"/>
      <c r="P23" s="36"/>
    </row>
    <row r="24" spans="1:16" x14ac:dyDescent="0.25">
      <c r="A24" s="1">
        <v>70103</v>
      </c>
      <c r="B24" s="41"/>
      <c r="C24" s="24"/>
      <c r="D24" s="24"/>
      <c r="E24" s="32"/>
      <c r="F24" s="27"/>
      <c r="G24" s="25"/>
      <c r="H24" s="24"/>
      <c r="I24" s="26"/>
      <c r="J24" s="39" t="str">
        <f t="shared" si="1"/>
        <v/>
      </c>
      <c r="K24" s="51" t="str">
        <f t="shared" ca="1" si="2"/>
        <v/>
      </c>
      <c r="L24" s="51" t="str">
        <f t="shared" si="3"/>
        <v/>
      </c>
      <c r="M24" t="str">
        <f t="shared" ca="1" si="0"/>
        <v/>
      </c>
      <c r="O24" s="37" t="s">
        <v>10</v>
      </c>
      <c r="P24" s="37" t="s">
        <v>8</v>
      </c>
    </row>
    <row r="25" spans="1:16" ht="14.25" customHeight="1" x14ac:dyDescent="0.25">
      <c r="A25" s="1">
        <v>70103</v>
      </c>
      <c r="B25" s="41"/>
      <c r="C25" s="24"/>
      <c r="D25" s="24"/>
      <c r="E25" s="32"/>
      <c r="F25" s="27"/>
      <c r="G25" s="25"/>
      <c r="H25" s="24"/>
      <c r="I25" s="26"/>
      <c r="J25" s="39" t="str">
        <f t="shared" si="1"/>
        <v/>
      </c>
      <c r="K25" s="51" t="str">
        <f t="shared" ca="1" si="2"/>
        <v/>
      </c>
      <c r="L25" s="51" t="str">
        <f t="shared" si="3"/>
        <v/>
      </c>
      <c r="M25" t="str">
        <f t="shared" ca="1" si="0"/>
        <v/>
      </c>
      <c r="O25" s="24" t="str">
        <f>H1</f>
        <v>MATIERE PREMIERE 4</v>
      </c>
      <c r="P25" s="53">
        <v>120</v>
      </c>
    </row>
    <row r="26" spans="1:16" x14ac:dyDescent="0.25">
      <c r="A26" s="1">
        <v>70103</v>
      </c>
      <c r="B26" s="41"/>
      <c r="C26" s="24"/>
      <c r="D26" s="24"/>
      <c r="E26" s="32"/>
      <c r="F26" s="27"/>
      <c r="G26" s="25"/>
      <c r="H26" s="24"/>
      <c r="I26" s="26"/>
      <c r="J26" s="39" t="str">
        <f t="shared" si="1"/>
        <v/>
      </c>
      <c r="K26" s="51" t="str">
        <f t="shared" ca="1" si="2"/>
        <v/>
      </c>
      <c r="L26" s="51" t="str">
        <f t="shared" si="3"/>
        <v/>
      </c>
      <c r="M26" t="str">
        <f t="shared" ca="1" si="0"/>
        <v/>
      </c>
    </row>
    <row r="27" spans="1:16" x14ac:dyDescent="0.25">
      <c r="A27" s="1">
        <v>70103</v>
      </c>
      <c r="B27" s="41"/>
      <c r="C27" s="24"/>
      <c r="D27" s="24"/>
      <c r="E27" s="32"/>
      <c r="F27" s="27"/>
      <c r="G27" s="25"/>
      <c r="H27" s="24"/>
      <c r="I27" s="26"/>
      <c r="J27" s="39" t="str">
        <f t="shared" si="1"/>
        <v/>
      </c>
      <c r="K27" s="51" t="str">
        <f t="shared" ca="1" si="2"/>
        <v/>
      </c>
      <c r="L27" s="51" t="str">
        <f t="shared" si="3"/>
        <v/>
      </c>
      <c r="M27" t="str">
        <f t="shared" ca="1" si="0"/>
        <v/>
      </c>
    </row>
    <row r="28" spans="1:16" x14ac:dyDescent="0.25">
      <c r="A28" s="1">
        <v>70103</v>
      </c>
      <c r="B28" s="41"/>
      <c r="C28" s="24"/>
      <c r="D28" s="24"/>
      <c r="E28" s="32"/>
      <c r="F28" s="27"/>
      <c r="G28" s="25"/>
      <c r="H28" s="24"/>
      <c r="I28" s="26"/>
      <c r="J28" s="39" t="str">
        <f t="shared" si="1"/>
        <v/>
      </c>
      <c r="K28" s="51" t="str">
        <f t="shared" ca="1" si="2"/>
        <v/>
      </c>
      <c r="L28" s="51" t="str">
        <f t="shared" si="3"/>
        <v/>
      </c>
      <c r="M28" t="str">
        <f t="shared" ca="1" si="0"/>
        <v/>
      </c>
    </row>
    <row r="29" spans="1:16" x14ac:dyDescent="0.25">
      <c r="A29" s="1">
        <v>70103</v>
      </c>
      <c r="B29" s="41"/>
      <c r="C29" s="24"/>
      <c r="D29" s="24"/>
      <c r="E29" s="32"/>
      <c r="F29" s="27"/>
      <c r="G29" s="25"/>
      <c r="H29" s="24"/>
      <c r="I29" s="26"/>
      <c r="J29" s="39" t="str">
        <f t="shared" si="1"/>
        <v/>
      </c>
      <c r="K29" s="51" t="str">
        <f t="shared" ca="1" si="2"/>
        <v/>
      </c>
      <c r="L29" s="51" t="str">
        <f t="shared" si="3"/>
        <v/>
      </c>
      <c r="M29" t="str">
        <f t="shared" ca="1" si="0"/>
        <v/>
      </c>
      <c r="O29" s="52" t="s">
        <v>25</v>
      </c>
      <c r="P29" s="51"/>
    </row>
    <row r="30" spans="1:16" x14ac:dyDescent="0.25">
      <c r="A30" s="1">
        <v>70103</v>
      </c>
      <c r="B30" s="41"/>
      <c r="C30" s="24"/>
      <c r="D30" s="24"/>
      <c r="E30" s="32"/>
      <c r="F30" s="27"/>
      <c r="G30" s="25"/>
      <c r="H30" s="24"/>
      <c r="I30" s="26"/>
      <c r="J30" s="39" t="str">
        <f t="shared" si="1"/>
        <v/>
      </c>
      <c r="K30" s="51" t="str">
        <f t="shared" ca="1" si="2"/>
        <v/>
      </c>
      <c r="L30" s="51" t="str">
        <f t="shared" si="3"/>
        <v/>
      </c>
      <c r="M30" t="str">
        <f t="shared" ca="1" si="0"/>
        <v/>
      </c>
    </row>
    <row r="31" spans="1:16" x14ac:dyDescent="0.25">
      <c r="A31" s="1">
        <v>70103</v>
      </c>
      <c r="B31" s="41"/>
      <c r="C31" s="24"/>
      <c r="D31" s="24"/>
      <c r="E31" s="32"/>
      <c r="F31" s="27"/>
      <c r="G31" s="25"/>
      <c r="H31" s="24"/>
      <c r="I31" s="26"/>
      <c r="J31" s="39" t="str">
        <f t="shared" si="1"/>
        <v/>
      </c>
      <c r="K31" s="51" t="str">
        <f t="shared" ca="1" si="2"/>
        <v/>
      </c>
      <c r="L31" s="51" t="str">
        <f t="shared" si="3"/>
        <v/>
      </c>
      <c r="M31" t="str">
        <f t="shared" ca="1" si="0"/>
        <v/>
      </c>
      <c r="O31" t="s">
        <v>26</v>
      </c>
    </row>
    <row r="32" spans="1:16" x14ac:dyDescent="0.25">
      <c r="A32" s="1">
        <v>70103</v>
      </c>
      <c r="B32" s="41"/>
      <c r="C32" s="24"/>
      <c r="D32" s="24"/>
      <c r="E32" s="32"/>
      <c r="F32" s="27"/>
      <c r="G32" s="25"/>
      <c r="H32" s="24"/>
      <c r="I32" s="26"/>
      <c r="J32" s="39" t="str">
        <f t="shared" si="1"/>
        <v/>
      </c>
      <c r="K32" s="51" t="str">
        <f t="shared" ca="1" si="2"/>
        <v/>
      </c>
      <c r="L32" s="51" t="str">
        <f t="shared" si="3"/>
        <v/>
      </c>
      <c r="M32" t="str">
        <f t="shared" ca="1" si="0"/>
        <v/>
      </c>
      <c r="O32" s="70"/>
      <c r="P32" s="70"/>
    </row>
    <row r="33" spans="1:16" x14ac:dyDescent="0.25">
      <c r="A33" s="1">
        <v>70103</v>
      </c>
      <c r="B33" s="41"/>
      <c r="C33" s="24"/>
      <c r="D33" s="24"/>
      <c r="E33" s="32"/>
      <c r="F33" s="27"/>
      <c r="G33" s="25"/>
      <c r="H33" s="24"/>
      <c r="I33" s="26"/>
      <c r="J33" s="39" t="str">
        <f t="shared" si="1"/>
        <v/>
      </c>
      <c r="K33" s="51" t="str">
        <f t="shared" ca="1" si="2"/>
        <v/>
      </c>
      <c r="L33" s="51" t="str">
        <f t="shared" si="3"/>
        <v/>
      </c>
      <c r="M33" t="str">
        <f t="shared" ca="1" si="0"/>
        <v/>
      </c>
      <c r="O33" s="70"/>
      <c r="P33" s="70"/>
    </row>
    <row r="34" spans="1:16" x14ac:dyDescent="0.25">
      <c r="A34" s="1">
        <v>70103</v>
      </c>
      <c r="B34" s="41"/>
      <c r="C34" s="24"/>
      <c r="D34" s="24"/>
      <c r="E34" s="32"/>
      <c r="F34" s="27"/>
      <c r="G34" s="25"/>
      <c r="H34" s="24"/>
      <c r="I34" s="26"/>
      <c r="J34" s="39" t="str">
        <f t="shared" si="1"/>
        <v/>
      </c>
      <c r="K34" s="51" t="str">
        <f t="shared" ca="1" si="2"/>
        <v/>
      </c>
      <c r="L34" s="51" t="str">
        <f t="shared" si="3"/>
        <v/>
      </c>
      <c r="M34" t="str">
        <f t="shared" ca="1" si="0"/>
        <v/>
      </c>
      <c r="O34" s="70"/>
      <c r="P34" s="70"/>
    </row>
    <row r="35" spans="1:16" x14ac:dyDescent="0.25">
      <c r="A35" s="1">
        <v>70103</v>
      </c>
      <c r="B35" s="41"/>
      <c r="C35" s="24"/>
      <c r="D35" s="24"/>
      <c r="E35" s="32"/>
      <c r="F35" s="27"/>
      <c r="G35" s="25"/>
      <c r="H35" s="24"/>
      <c r="I35" s="26"/>
      <c r="J35" s="39" t="str">
        <f t="shared" si="1"/>
        <v/>
      </c>
      <c r="K35" s="51" t="str">
        <f t="shared" ca="1" si="2"/>
        <v/>
      </c>
      <c r="L35" s="51" t="str">
        <f t="shared" si="3"/>
        <v/>
      </c>
      <c r="M35" t="str">
        <f t="shared" ca="1" si="0"/>
        <v/>
      </c>
      <c r="O35" s="70"/>
      <c r="P35" s="70"/>
    </row>
    <row r="36" spans="1:16" x14ac:dyDescent="0.25">
      <c r="A36" s="1">
        <v>70103</v>
      </c>
      <c r="B36" s="41"/>
      <c r="C36" s="24"/>
      <c r="D36" s="24"/>
      <c r="E36" s="32"/>
      <c r="F36" s="27"/>
      <c r="G36" s="25"/>
      <c r="H36" s="24"/>
      <c r="I36" s="26"/>
      <c r="J36" s="39" t="str">
        <f t="shared" si="1"/>
        <v/>
      </c>
      <c r="K36" s="51" t="str">
        <f t="shared" ca="1" si="2"/>
        <v/>
      </c>
      <c r="L36" s="51" t="str">
        <f t="shared" si="3"/>
        <v/>
      </c>
      <c r="M36" t="str">
        <f t="shared" ca="1" si="0"/>
        <v/>
      </c>
      <c r="O36" s="70"/>
      <c r="P36" s="70"/>
    </row>
    <row r="37" spans="1:16" x14ac:dyDescent="0.25">
      <c r="A37" s="1">
        <v>70103</v>
      </c>
      <c r="B37" s="41"/>
      <c r="C37" s="24"/>
      <c r="D37" s="24"/>
      <c r="E37" s="32"/>
      <c r="F37" s="27"/>
      <c r="G37" s="25"/>
      <c r="H37" s="24"/>
      <c r="I37" s="26"/>
      <c r="J37" s="39" t="str">
        <f t="shared" si="1"/>
        <v/>
      </c>
      <c r="K37" s="51" t="str">
        <f t="shared" ca="1" si="2"/>
        <v/>
      </c>
      <c r="L37" s="51" t="str">
        <f t="shared" si="3"/>
        <v/>
      </c>
      <c r="M37" t="str">
        <f t="shared" ca="1" si="0"/>
        <v/>
      </c>
      <c r="O37" s="70"/>
      <c r="P37" s="70"/>
    </row>
    <row r="38" spans="1:16" x14ac:dyDescent="0.25">
      <c r="A38" s="1">
        <v>70103</v>
      </c>
      <c r="B38" s="41"/>
      <c r="C38" s="24"/>
      <c r="D38" s="24"/>
      <c r="E38" s="32"/>
      <c r="F38" s="27"/>
      <c r="G38" s="25"/>
      <c r="H38" s="24"/>
      <c r="I38" s="26"/>
      <c r="J38" s="39" t="str">
        <f t="shared" si="1"/>
        <v/>
      </c>
      <c r="K38" s="51" t="str">
        <f t="shared" ca="1" si="2"/>
        <v/>
      </c>
      <c r="L38" s="51" t="str">
        <f t="shared" si="3"/>
        <v/>
      </c>
      <c r="M38" t="str">
        <f t="shared" ca="1" si="0"/>
        <v/>
      </c>
      <c r="O38" s="70"/>
      <c r="P38" s="70"/>
    </row>
    <row r="40" spans="1:16" x14ac:dyDescent="0.25">
      <c r="G40" s="4" t="s">
        <v>11</v>
      </c>
      <c r="H40" s="5">
        <f>SUM(H8:H38)</f>
        <v>0</v>
      </c>
      <c r="I40" s="6">
        <f>SUM(I8:I38)</f>
        <v>0</v>
      </c>
      <c r="J40" s="38" t="str">
        <f t="shared" si="1"/>
        <v/>
      </c>
    </row>
    <row r="44" spans="1:16" x14ac:dyDescent="0.25">
      <c r="A44" s="20"/>
      <c r="B44" s="20"/>
      <c r="C44" s="20"/>
      <c r="D44" s="78" t="s">
        <v>5</v>
      </c>
      <c r="E44" s="78"/>
      <c r="F44" s="78"/>
      <c r="G44" s="2">
        <f ca="1">F2+P25</f>
        <v>45033</v>
      </c>
      <c r="H44" s="3"/>
      <c r="I44" s="3" t="s">
        <v>13</v>
      </c>
      <c r="J44" s="3"/>
      <c r="K44" s="3"/>
      <c r="L44" s="3"/>
    </row>
  </sheetData>
  <sheetProtection sheet="1" objects="1" scenarios="1" formatCells="0" sort="0" autoFilter="0"/>
  <autoFilter ref="B7:I38"/>
  <mergeCells count="5">
    <mergeCell ref="O32:P38"/>
    <mergeCell ref="D44:F44"/>
    <mergeCell ref="A2:D2"/>
    <mergeCell ref="H1:L1"/>
    <mergeCell ref="A3:L4"/>
  </mergeCells>
  <conditionalFormatting sqref="L8:L38">
    <cfRule type="cellIs" dxfId="53" priority="5" operator="lessThan">
      <formula>$P$7+7</formula>
    </cfRule>
  </conditionalFormatting>
  <conditionalFormatting sqref="M8:M38">
    <cfRule type="cellIs" dxfId="52" priority="3" operator="lessThan">
      <formula>$P$7+7</formula>
    </cfRule>
  </conditionalFormatting>
  <conditionalFormatting sqref="K8:K38">
    <cfRule type="expression" dxfId="51" priority="1">
      <formula>K8:K38&lt;$P$29</formula>
    </cfRule>
    <cfRule type="expression" dxfId="50" priority="2">
      <formula>K8:K38&gt;=$P$29</formula>
    </cfRule>
  </conditionalFormatting>
  <hyperlinks>
    <hyperlink ref="A1" location="Menu!A1" display="MENU"/>
    <hyperlink ref="B1" location="Convertisseur!A1" display="Convertisseur"/>
  </hyperlinks>
  <pageMargins left="0.25" right="0.25" top="0.75" bottom="0.75" header="0.3" footer="0.3"/>
  <pageSetup paperSize="9" scale="13" fitToWidth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  <pageSetUpPr fitToPage="1"/>
  </sheetPr>
  <dimension ref="E1"/>
  <sheetViews>
    <sheetView showZeros="0" zoomScale="90" zoomScaleNormal="90" workbookViewId="0">
      <selection activeCell="A47" sqref="A1:XFD47"/>
    </sheetView>
  </sheetViews>
  <sheetFormatPr baseColWidth="10" defaultRowHeight="15" x14ac:dyDescent="0.25"/>
  <cols>
    <col min="1" max="1" width="6.42578125" bestFit="1" customWidth="1"/>
    <col min="2" max="2" width="16.7109375" customWidth="1"/>
    <col min="3" max="3" width="6.28515625" customWidth="1"/>
    <col min="4" max="4" width="9.28515625" customWidth="1"/>
    <col min="5" max="5" width="9.28515625" hidden="1" customWidth="1"/>
    <col min="7" max="7" width="13.140625" customWidth="1"/>
    <col min="8" max="8" width="9.5703125" customWidth="1"/>
    <col min="9" max="9" width="13.42578125" bestFit="1" customWidth="1"/>
    <col min="13" max="13" width="15.42578125" customWidth="1"/>
    <col min="14" max="14" width="5.28515625" customWidth="1"/>
    <col min="15" max="15" width="32" customWidth="1"/>
    <col min="16" max="16" width="12.140625" customWidth="1"/>
  </cols>
  <sheetData/>
  <sheetProtection formatCells="0" sort="0" autoFilter="0"/>
  <pageMargins left="0.25" right="0.25" top="0.75" bottom="0.75" header="0.3" footer="0.3"/>
  <pageSetup paperSize="9" scale="13" fitToWidth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M56"/>
  <sheetViews>
    <sheetView tabSelected="1" topLeftCell="A41" workbookViewId="0">
      <selection activeCell="E55" sqref="E55"/>
    </sheetView>
  </sheetViews>
  <sheetFormatPr baseColWidth="10" defaultRowHeight="15" x14ac:dyDescent="0.25"/>
  <sheetData>
    <row r="1" spans="1:13" hidden="1" x14ac:dyDescent="0.25"/>
    <row r="2" spans="1:13" ht="15" customHeight="1" x14ac:dyDescent="0.25">
      <c r="A2" s="71" t="s">
        <v>3</v>
      </c>
      <c r="B2" s="71"/>
      <c r="C2" s="71"/>
      <c r="D2" s="71"/>
      <c r="E2" s="12"/>
      <c r="F2" s="7">
        <f ca="1">+TODAY()</f>
        <v>44913</v>
      </c>
    </row>
    <row r="3" spans="1:13" ht="15" customHeight="1" x14ac:dyDescent="0.25">
      <c r="A3" s="76" t="s">
        <v>54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3" ht="15" customHeight="1" x14ac:dyDescent="0.25">
      <c r="A4" s="76"/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6" spans="1:13" ht="45" x14ac:dyDescent="0.25">
      <c r="A6" s="16" t="s">
        <v>20</v>
      </c>
      <c r="B6" s="16" t="s">
        <v>22</v>
      </c>
      <c r="C6" s="17" t="s">
        <v>19</v>
      </c>
      <c r="D6" s="17" t="s">
        <v>0</v>
      </c>
      <c r="E6" s="17" t="s">
        <v>15</v>
      </c>
      <c r="F6" s="18" t="s">
        <v>4</v>
      </c>
      <c r="G6" s="17">
        <f>P4</f>
        <v>0</v>
      </c>
      <c r="H6" s="16" t="s">
        <v>1</v>
      </c>
      <c r="I6" s="17" t="s">
        <v>2</v>
      </c>
      <c r="J6" s="23" t="s">
        <v>21</v>
      </c>
      <c r="K6" s="23" t="s">
        <v>24</v>
      </c>
      <c r="L6" s="23" t="s">
        <v>6</v>
      </c>
      <c r="M6" t="str">
        <f t="shared" ref="M6" ca="1" si="0">IF(AND($P$4="DLC",L6&lt;$P$7+15),"DLC !",IF(AND($F$2&gt;G6-15,$P$4="DDM",G6&lt;&gt;""),"DDM !",""))</f>
        <v/>
      </c>
    </row>
    <row r="7" spans="1:13" x14ac:dyDescent="0.25">
      <c r="A7" s="40"/>
      <c r="B7" s="42"/>
      <c r="C7" s="42"/>
      <c r="D7" s="42"/>
      <c r="E7" s="42"/>
      <c r="F7" s="42"/>
      <c r="G7" s="42"/>
      <c r="H7" s="42"/>
      <c r="I7" s="42"/>
      <c r="J7" s="40"/>
      <c r="K7" s="40"/>
      <c r="L7" s="40"/>
    </row>
    <row r="8" spans="1:13" x14ac:dyDescent="0.25">
      <c r="A8" s="1" t="s">
        <v>16</v>
      </c>
      <c r="B8" s="41">
        <v>44900</v>
      </c>
      <c r="C8" s="24">
        <v>8</v>
      </c>
      <c r="D8" s="44">
        <v>43</v>
      </c>
      <c r="E8" s="32" t="s">
        <v>38</v>
      </c>
      <c r="F8" s="27" t="s">
        <v>39</v>
      </c>
      <c r="G8" s="25">
        <v>45146</v>
      </c>
      <c r="H8" s="24">
        <v>6</v>
      </c>
      <c r="I8" s="26">
        <v>28.13</v>
      </c>
      <c r="J8" s="39">
        <f>IFERROR(I8/H8,"")</f>
        <v>4.6883333333333335</v>
      </c>
      <c r="K8" s="51">
        <f ca="1">IF(B8="",0,TODAY()-B8)</f>
        <v>13</v>
      </c>
      <c r="L8" s="51">
        <f ca="1">IF(G8="","",G8-$F$2)</f>
        <v>233</v>
      </c>
    </row>
    <row r="9" spans="1:13" x14ac:dyDescent="0.25">
      <c r="A9" s="10">
        <v>70424</v>
      </c>
      <c r="B9" s="47">
        <v>44900</v>
      </c>
      <c r="C9" s="56">
        <v>6</v>
      </c>
      <c r="D9" s="48">
        <v>76</v>
      </c>
      <c r="E9" s="57" t="s">
        <v>37</v>
      </c>
      <c r="F9" s="58" t="s">
        <v>28</v>
      </c>
      <c r="G9" s="45">
        <v>45205</v>
      </c>
      <c r="H9" s="48">
        <v>37</v>
      </c>
      <c r="I9" s="26">
        <v>190.26</v>
      </c>
      <c r="J9" s="39">
        <f t="shared" ref="J9:J32" si="1">IFERROR(I9/H9,"")</f>
        <v>5.1421621621621618</v>
      </c>
      <c r="K9" s="51">
        <f ca="1">IF(B9="","",TODAY()-B9)</f>
        <v>13</v>
      </c>
      <c r="L9" s="51">
        <f ca="1">IF(G9="","",G9-$F$2)</f>
        <v>292</v>
      </c>
    </row>
    <row r="10" spans="1:13" x14ac:dyDescent="0.25">
      <c r="A10" s="10">
        <v>70424</v>
      </c>
      <c r="B10" s="47">
        <v>44900</v>
      </c>
      <c r="C10" s="56">
        <v>6</v>
      </c>
      <c r="D10" s="48">
        <v>63</v>
      </c>
      <c r="E10" s="57" t="s">
        <v>37</v>
      </c>
      <c r="F10" s="58" t="s">
        <v>28</v>
      </c>
      <c r="G10" s="45">
        <v>45205</v>
      </c>
      <c r="H10" s="48">
        <v>25</v>
      </c>
      <c r="I10" s="26">
        <v>125.375</v>
      </c>
      <c r="J10" s="39">
        <f t="shared" si="1"/>
        <v>5.0149999999999997</v>
      </c>
      <c r="K10" s="51">
        <f t="shared" ref="K10:K32" ca="1" si="2">IF(B10="","",TODAY()-B10)</f>
        <v>13</v>
      </c>
      <c r="L10" s="51">
        <f t="shared" ref="L10:L49" ca="1" si="3">IF(G10="","",G10-$F$2)</f>
        <v>292</v>
      </c>
    </row>
    <row r="11" spans="1:13" x14ac:dyDescent="0.25">
      <c r="A11" s="10">
        <v>70424</v>
      </c>
      <c r="B11" s="41">
        <v>44900</v>
      </c>
      <c r="C11" s="37">
        <v>6</v>
      </c>
      <c r="D11" s="24">
        <v>63</v>
      </c>
      <c r="E11" s="32" t="s">
        <v>36</v>
      </c>
      <c r="F11" s="27" t="s">
        <v>28</v>
      </c>
      <c r="G11" s="25">
        <v>45203</v>
      </c>
      <c r="H11" s="24">
        <v>43</v>
      </c>
      <c r="I11" s="33">
        <v>192.76499999999999</v>
      </c>
      <c r="J11" s="39">
        <f t="shared" si="1"/>
        <v>4.4829069767441858</v>
      </c>
      <c r="K11" s="51">
        <f t="shared" ca="1" si="2"/>
        <v>13</v>
      </c>
      <c r="L11" s="51">
        <f t="shared" ca="1" si="3"/>
        <v>290</v>
      </c>
    </row>
    <row r="12" spans="1:13" x14ac:dyDescent="0.25">
      <c r="A12" s="10">
        <v>70424</v>
      </c>
      <c r="B12" s="41">
        <v>44900</v>
      </c>
      <c r="C12" s="37">
        <v>6</v>
      </c>
      <c r="D12" s="24">
        <v>124</v>
      </c>
      <c r="E12" s="32" t="s">
        <v>36</v>
      </c>
      <c r="F12" s="27" t="s">
        <v>28</v>
      </c>
      <c r="G12" s="25">
        <v>45203</v>
      </c>
      <c r="H12" s="24">
        <v>45</v>
      </c>
      <c r="I12" s="33">
        <v>202.97500000000002</v>
      </c>
      <c r="J12" s="39">
        <f t="shared" si="1"/>
        <v>4.5105555555555563</v>
      </c>
      <c r="K12" s="51">
        <f t="shared" ca="1" si="2"/>
        <v>13</v>
      </c>
      <c r="L12" s="51">
        <f t="shared" ca="1" si="3"/>
        <v>290</v>
      </c>
    </row>
    <row r="13" spans="1:13" x14ac:dyDescent="0.25">
      <c r="A13" s="10">
        <v>70424</v>
      </c>
      <c r="B13" s="47">
        <v>44900</v>
      </c>
      <c r="C13" s="56">
        <v>6</v>
      </c>
      <c r="D13" s="48">
        <v>124</v>
      </c>
      <c r="E13" s="57" t="s">
        <v>35</v>
      </c>
      <c r="F13" s="58" t="s">
        <v>28</v>
      </c>
      <c r="G13" s="45">
        <v>45204</v>
      </c>
      <c r="H13" s="48">
        <v>22</v>
      </c>
      <c r="I13" s="26">
        <v>112.61</v>
      </c>
      <c r="J13" s="39">
        <f t="shared" si="1"/>
        <v>5.1186363636363632</v>
      </c>
      <c r="K13" s="51">
        <f t="shared" ca="1" si="2"/>
        <v>13</v>
      </c>
      <c r="L13" s="51">
        <f t="shared" ca="1" si="3"/>
        <v>291</v>
      </c>
    </row>
    <row r="14" spans="1:13" x14ac:dyDescent="0.25">
      <c r="A14" s="10">
        <v>70424</v>
      </c>
      <c r="B14" s="47">
        <v>44900</v>
      </c>
      <c r="C14" s="56">
        <v>6</v>
      </c>
      <c r="D14" s="48">
        <v>104</v>
      </c>
      <c r="E14" s="57" t="s">
        <v>35</v>
      </c>
      <c r="F14" s="58" t="s">
        <v>28</v>
      </c>
      <c r="G14" s="45">
        <v>45204</v>
      </c>
      <c r="H14" s="48">
        <v>25</v>
      </c>
      <c r="I14" s="26">
        <v>130.375</v>
      </c>
      <c r="J14" s="39">
        <f t="shared" si="1"/>
        <v>5.2149999999999999</v>
      </c>
      <c r="K14" s="51">
        <f t="shared" ca="1" si="2"/>
        <v>13</v>
      </c>
      <c r="L14" s="51">
        <f t="shared" ca="1" si="3"/>
        <v>291</v>
      </c>
    </row>
    <row r="15" spans="1:13" x14ac:dyDescent="0.25">
      <c r="A15" s="10">
        <v>70424</v>
      </c>
      <c r="B15" s="41">
        <v>44900</v>
      </c>
      <c r="C15" s="37">
        <v>6</v>
      </c>
      <c r="D15" s="24">
        <v>104</v>
      </c>
      <c r="E15" s="32" t="s">
        <v>34</v>
      </c>
      <c r="F15" s="27" t="s">
        <v>27</v>
      </c>
      <c r="G15" s="25">
        <v>45197</v>
      </c>
      <c r="H15" s="24">
        <v>48</v>
      </c>
      <c r="I15" s="33">
        <v>219.14000000000001</v>
      </c>
      <c r="J15" s="39">
        <f t="shared" si="1"/>
        <v>4.5654166666666667</v>
      </c>
      <c r="K15" s="51">
        <f t="shared" ca="1" si="2"/>
        <v>13</v>
      </c>
      <c r="L15" s="51">
        <f t="shared" ca="1" si="3"/>
        <v>284</v>
      </c>
    </row>
    <row r="16" spans="1:13" x14ac:dyDescent="0.25">
      <c r="A16" s="10">
        <v>70424</v>
      </c>
      <c r="B16" s="41">
        <v>44901</v>
      </c>
      <c r="C16" s="37">
        <v>6</v>
      </c>
      <c r="D16" s="24">
        <v>46</v>
      </c>
      <c r="E16" s="32" t="s">
        <v>36</v>
      </c>
      <c r="F16" s="27" t="s">
        <v>28</v>
      </c>
      <c r="G16" s="25">
        <v>45203</v>
      </c>
      <c r="H16" s="24">
        <v>70</v>
      </c>
      <c r="I16" s="33">
        <v>322.85000000000002</v>
      </c>
      <c r="J16" s="39">
        <f t="shared" si="1"/>
        <v>4.6121428571428575</v>
      </c>
      <c r="K16" s="51">
        <f t="shared" ca="1" si="2"/>
        <v>12</v>
      </c>
      <c r="L16" s="51">
        <f t="shared" ca="1" si="3"/>
        <v>290</v>
      </c>
    </row>
    <row r="17" spans="1:12" x14ac:dyDescent="0.25">
      <c r="A17" s="10">
        <v>70424</v>
      </c>
      <c r="B17" s="47">
        <v>44901</v>
      </c>
      <c r="C17" s="56">
        <v>6</v>
      </c>
      <c r="D17" s="48">
        <v>93</v>
      </c>
      <c r="E17" s="57" t="s">
        <v>36</v>
      </c>
      <c r="F17" s="58" t="s">
        <v>28</v>
      </c>
      <c r="G17" s="45">
        <v>45203</v>
      </c>
      <c r="H17" s="48">
        <v>80</v>
      </c>
      <c r="I17" s="26">
        <v>354.9</v>
      </c>
      <c r="J17" s="39">
        <f t="shared" si="1"/>
        <v>4.4362499999999994</v>
      </c>
      <c r="K17" s="51">
        <f t="shared" ca="1" si="2"/>
        <v>12</v>
      </c>
      <c r="L17" s="51">
        <f t="shared" ca="1" si="3"/>
        <v>290</v>
      </c>
    </row>
    <row r="18" spans="1:12" x14ac:dyDescent="0.25">
      <c r="A18" s="10">
        <v>70424</v>
      </c>
      <c r="B18" s="47">
        <v>44901</v>
      </c>
      <c r="C18" s="56">
        <v>6</v>
      </c>
      <c r="D18" s="48">
        <v>42</v>
      </c>
      <c r="E18" s="57" t="s">
        <v>36</v>
      </c>
      <c r="F18" s="58" t="s">
        <v>28</v>
      </c>
      <c r="G18" s="45">
        <v>45203</v>
      </c>
      <c r="H18" s="48">
        <v>14</v>
      </c>
      <c r="I18" s="26">
        <v>63.87</v>
      </c>
      <c r="J18" s="39">
        <f t="shared" si="1"/>
        <v>4.5621428571428568</v>
      </c>
      <c r="K18" s="51">
        <f t="shared" ca="1" si="2"/>
        <v>12</v>
      </c>
      <c r="L18" s="51">
        <f t="shared" ca="1" si="3"/>
        <v>290</v>
      </c>
    </row>
    <row r="19" spans="1:12" x14ac:dyDescent="0.25">
      <c r="A19" s="11">
        <v>70424</v>
      </c>
      <c r="B19" s="47">
        <v>44901</v>
      </c>
      <c r="C19" s="56">
        <v>6</v>
      </c>
      <c r="D19" s="48">
        <v>42</v>
      </c>
      <c r="E19" s="57" t="s">
        <v>37</v>
      </c>
      <c r="F19" s="58" t="s">
        <v>28</v>
      </c>
      <c r="G19" s="45">
        <v>45205</v>
      </c>
      <c r="H19" s="48">
        <v>57</v>
      </c>
      <c r="I19" s="26">
        <v>293.73500000000001</v>
      </c>
      <c r="J19" s="39">
        <f t="shared" si="1"/>
        <v>5.1532456140350877</v>
      </c>
      <c r="K19" s="51">
        <f t="shared" ca="1" si="2"/>
        <v>12</v>
      </c>
      <c r="L19" s="51">
        <f t="shared" ca="1" si="3"/>
        <v>292</v>
      </c>
    </row>
    <row r="20" spans="1:12" x14ac:dyDescent="0.25">
      <c r="A20" s="10">
        <v>70424</v>
      </c>
      <c r="B20" s="47">
        <v>44904</v>
      </c>
      <c r="C20" s="56">
        <v>6</v>
      </c>
      <c r="D20" s="48">
        <v>21</v>
      </c>
      <c r="E20" s="57" t="s">
        <v>41</v>
      </c>
      <c r="F20" s="58" t="s">
        <v>29</v>
      </c>
      <c r="G20" s="45">
        <v>45212</v>
      </c>
      <c r="H20" s="48">
        <v>82</v>
      </c>
      <c r="I20" s="26">
        <v>377.31</v>
      </c>
      <c r="J20" s="39">
        <f t="shared" si="1"/>
        <v>4.6013414634146343</v>
      </c>
      <c r="K20" s="51">
        <f t="shared" ca="1" si="2"/>
        <v>9</v>
      </c>
      <c r="L20" s="51">
        <f t="shared" ca="1" si="3"/>
        <v>299</v>
      </c>
    </row>
    <row r="21" spans="1:12" x14ac:dyDescent="0.25">
      <c r="A21" s="10">
        <v>70424</v>
      </c>
      <c r="B21" s="41">
        <v>44904</v>
      </c>
      <c r="C21" s="37">
        <v>6</v>
      </c>
      <c r="D21" s="24">
        <v>80</v>
      </c>
      <c r="E21" s="32" t="s">
        <v>36</v>
      </c>
      <c r="F21" s="27" t="s">
        <v>28</v>
      </c>
      <c r="G21" s="25">
        <v>45203</v>
      </c>
      <c r="H21" s="24">
        <v>71</v>
      </c>
      <c r="I21" s="33">
        <v>314.60500000000002</v>
      </c>
      <c r="J21" s="39">
        <f t="shared" si="1"/>
        <v>4.4310563380281689</v>
      </c>
      <c r="K21" s="51">
        <f t="shared" ca="1" si="2"/>
        <v>9</v>
      </c>
      <c r="L21" s="51">
        <f t="shared" ca="1" si="3"/>
        <v>290</v>
      </c>
    </row>
    <row r="22" spans="1:12" x14ac:dyDescent="0.25">
      <c r="A22" s="10">
        <v>70424</v>
      </c>
      <c r="B22" s="41">
        <v>44908</v>
      </c>
      <c r="C22" s="37">
        <v>6</v>
      </c>
      <c r="D22" s="24">
        <v>101</v>
      </c>
      <c r="E22" s="32" t="s">
        <v>41</v>
      </c>
      <c r="F22" s="27" t="s">
        <v>31</v>
      </c>
      <c r="G22" s="25">
        <v>45212</v>
      </c>
      <c r="H22" s="24">
        <v>9</v>
      </c>
      <c r="I22" s="33">
        <v>37.094999999999999</v>
      </c>
      <c r="J22" s="39">
        <f t="shared" si="1"/>
        <v>4.1216666666666661</v>
      </c>
      <c r="K22" s="51">
        <f t="shared" ca="1" si="2"/>
        <v>5</v>
      </c>
      <c r="L22" s="51">
        <f t="shared" ca="1" si="3"/>
        <v>299</v>
      </c>
    </row>
    <row r="23" spans="1:12" x14ac:dyDescent="0.25">
      <c r="A23" s="10">
        <v>70424</v>
      </c>
      <c r="B23" s="41">
        <v>44908</v>
      </c>
      <c r="C23" s="37">
        <v>6</v>
      </c>
      <c r="D23" s="24">
        <v>59</v>
      </c>
      <c r="E23" s="32" t="s">
        <v>41</v>
      </c>
      <c r="F23" s="27" t="s">
        <v>31</v>
      </c>
      <c r="G23" s="25">
        <v>45212</v>
      </c>
      <c r="H23" s="24">
        <v>70</v>
      </c>
      <c r="I23" s="33">
        <v>305.85000000000002</v>
      </c>
      <c r="J23" s="39">
        <f t="shared" si="1"/>
        <v>4.3692857142857147</v>
      </c>
      <c r="K23" s="51">
        <f t="shared" ca="1" si="2"/>
        <v>5</v>
      </c>
      <c r="L23" s="51">
        <f t="shared" ca="1" si="3"/>
        <v>299</v>
      </c>
    </row>
    <row r="24" spans="1:12" x14ac:dyDescent="0.25">
      <c r="A24" s="10">
        <v>70424</v>
      </c>
      <c r="B24" s="47">
        <v>44908</v>
      </c>
      <c r="C24" s="46">
        <v>6</v>
      </c>
      <c r="D24" s="48">
        <v>101</v>
      </c>
      <c r="E24" s="49" t="s">
        <v>41</v>
      </c>
      <c r="F24" s="49" t="s">
        <v>29</v>
      </c>
      <c r="G24" s="45">
        <v>45212</v>
      </c>
      <c r="H24" s="48">
        <v>14</v>
      </c>
      <c r="I24" s="26">
        <v>68.87</v>
      </c>
      <c r="J24" s="39">
        <f t="shared" si="1"/>
        <v>4.9192857142857145</v>
      </c>
      <c r="K24" s="51">
        <f t="shared" ca="1" si="2"/>
        <v>5</v>
      </c>
      <c r="L24" s="51">
        <f t="shared" ca="1" si="3"/>
        <v>299</v>
      </c>
    </row>
    <row r="25" spans="1:12" x14ac:dyDescent="0.25">
      <c r="A25" s="10">
        <v>70424</v>
      </c>
      <c r="B25" s="47">
        <v>44908</v>
      </c>
      <c r="C25" s="56">
        <v>6</v>
      </c>
      <c r="D25" s="48">
        <v>33</v>
      </c>
      <c r="E25" s="57" t="s">
        <v>41</v>
      </c>
      <c r="F25" s="58" t="s">
        <v>29</v>
      </c>
      <c r="G25" s="45">
        <v>45212</v>
      </c>
      <c r="H25" s="48">
        <v>70</v>
      </c>
      <c r="I25" s="26">
        <v>327.35000000000002</v>
      </c>
      <c r="J25" s="39">
        <f t="shared" si="1"/>
        <v>4.6764285714285716</v>
      </c>
      <c r="K25" s="51">
        <f t="shared" ca="1" si="2"/>
        <v>5</v>
      </c>
      <c r="L25" s="51">
        <f t="shared" ca="1" si="3"/>
        <v>299</v>
      </c>
    </row>
    <row r="26" spans="1:12" x14ac:dyDescent="0.25">
      <c r="A26" s="10">
        <v>70424</v>
      </c>
      <c r="B26" s="47">
        <v>44909</v>
      </c>
      <c r="C26" s="48">
        <v>6</v>
      </c>
      <c r="D26" s="48">
        <v>101</v>
      </c>
      <c r="E26" s="49" t="s">
        <v>41</v>
      </c>
      <c r="F26" s="49" t="s">
        <v>29</v>
      </c>
      <c r="G26" s="45">
        <v>45212</v>
      </c>
      <c r="H26" s="48">
        <v>30</v>
      </c>
      <c r="I26" s="26">
        <v>140.15</v>
      </c>
      <c r="J26" s="39">
        <f t="shared" si="1"/>
        <v>4.6716666666666669</v>
      </c>
      <c r="K26" s="51">
        <f t="shared" ca="1" si="2"/>
        <v>4</v>
      </c>
      <c r="L26" s="51">
        <f t="shared" ca="1" si="3"/>
        <v>299</v>
      </c>
    </row>
    <row r="27" spans="1:12" x14ac:dyDescent="0.25">
      <c r="A27" s="10">
        <v>70424</v>
      </c>
      <c r="B27" s="47">
        <v>44909</v>
      </c>
      <c r="C27" s="56">
        <v>6</v>
      </c>
      <c r="D27" s="48">
        <v>73</v>
      </c>
      <c r="E27" s="57" t="s">
        <v>47</v>
      </c>
      <c r="F27" s="58" t="s">
        <v>29</v>
      </c>
      <c r="G27" s="45">
        <v>45213</v>
      </c>
      <c r="H27" s="48">
        <v>70</v>
      </c>
      <c r="I27" s="26">
        <v>348.35</v>
      </c>
      <c r="J27" s="39">
        <f t="shared" si="1"/>
        <v>4.9764285714285714</v>
      </c>
      <c r="K27" s="51">
        <f t="shared" ca="1" si="2"/>
        <v>4</v>
      </c>
      <c r="L27" s="51">
        <f t="shared" ca="1" si="3"/>
        <v>300</v>
      </c>
    </row>
    <row r="28" spans="1:12" x14ac:dyDescent="0.25">
      <c r="A28" s="10">
        <v>70424</v>
      </c>
      <c r="B28" s="47">
        <v>44910</v>
      </c>
      <c r="C28" s="56">
        <v>6</v>
      </c>
      <c r="D28" s="48">
        <v>78</v>
      </c>
      <c r="E28" s="57" t="s">
        <v>41</v>
      </c>
      <c r="F28" s="58" t="s">
        <v>29</v>
      </c>
      <c r="G28" s="45">
        <v>45212</v>
      </c>
      <c r="H28" s="48">
        <v>11</v>
      </c>
      <c r="I28" s="26">
        <v>49.005000000000003</v>
      </c>
      <c r="J28" s="39">
        <f t="shared" si="1"/>
        <v>4.4550000000000001</v>
      </c>
      <c r="K28" s="51">
        <f t="shared" ca="1" si="2"/>
        <v>3</v>
      </c>
      <c r="L28" s="51">
        <f t="shared" ca="1" si="3"/>
        <v>299</v>
      </c>
    </row>
    <row r="29" spans="1:12" x14ac:dyDescent="0.25">
      <c r="A29" s="10">
        <v>70424</v>
      </c>
      <c r="B29" s="47">
        <v>44910</v>
      </c>
      <c r="C29" s="48">
        <v>6</v>
      </c>
      <c r="D29" s="48">
        <v>57</v>
      </c>
      <c r="E29" s="49" t="s">
        <v>41</v>
      </c>
      <c r="F29" s="49" t="s">
        <v>29</v>
      </c>
      <c r="G29" s="45">
        <v>45212</v>
      </c>
      <c r="H29" s="48">
        <v>70</v>
      </c>
      <c r="I29" s="26">
        <v>318.85000000000002</v>
      </c>
      <c r="J29" s="39">
        <f t="shared" si="1"/>
        <v>4.5550000000000006</v>
      </c>
      <c r="K29" s="51">
        <f t="shared" ca="1" si="2"/>
        <v>3</v>
      </c>
      <c r="L29" s="51">
        <f t="shared" ca="1" si="3"/>
        <v>299</v>
      </c>
    </row>
    <row r="30" spans="1:12" x14ac:dyDescent="0.25">
      <c r="A30" s="10">
        <v>70424</v>
      </c>
      <c r="B30" s="47">
        <v>44910</v>
      </c>
      <c r="C30" s="56">
        <v>6</v>
      </c>
      <c r="D30" s="48">
        <v>78</v>
      </c>
      <c r="E30" s="57" t="s">
        <v>47</v>
      </c>
      <c r="F30" s="58" t="s">
        <v>29</v>
      </c>
      <c r="G30" s="45">
        <v>45213</v>
      </c>
      <c r="H30" s="48">
        <v>63</v>
      </c>
      <c r="I30" s="26">
        <v>324.16500000000002</v>
      </c>
      <c r="J30" s="39">
        <f t="shared" si="1"/>
        <v>5.1454761904761908</v>
      </c>
      <c r="K30" s="51">
        <f t="shared" ca="1" si="2"/>
        <v>3</v>
      </c>
      <c r="L30" s="51">
        <f t="shared" ca="1" si="3"/>
        <v>300</v>
      </c>
    </row>
    <row r="31" spans="1:12" x14ac:dyDescent="0.25">
      <c r="A31" s="10">
        <v>70424</v>
      </c>
      <c r="B31" s="47">
        <v>44910</v>
      </c>
      <c r="C31" s="56">
        <v>6</v>
      </c>
      <c r="D31" s="48">
        <v>106</v>
      </c>
      <c r="E31" s="57" t="s">
        <v>49</v>
      </c>
      <c r="F31" s="58" t="s">
        <v>30</v>
      </c>
      <c r="G31" s="45">
        <v>45218</v>
      </c>
      <c r="H31" s="48">
        <v>73</v>
      </c>
      <c r="I31" s="26">
        <v>390.01499999999999</v>
      </c>
      <c r="J31" s="39">
        <f t="shared" si="1"/>
        <v>5.3426712328767119</v>
      </c>
      <c r="K31" s="51">
        <f t="shared" ca="1" si="2"/>
        <v>3</v>
      </c>
      <c r="L31" s="51">
        <f t="shared" ca="1" si="3"/>
        <v>305</v>
      </c>
    </row>
    <row r="32" spans="1:12" x14ac:dyDescent="0.25">
      <c r="A32" s="10">
        <v>70424</v>
      </c>
      <c r="B32" s="47">
        <v>44910</v>
      </c>
      <c r="C32" s="56">
        <v>6</v>
      </c>
      <c r="D32" s="48">
        <v>10</v>
      </c>
      <c r="E32" s="57" t="s">
        <v>47</v>
      </c>
      <c r="F32" s="58" t="s">
        <v>29</v>
      </c>
      <c r="G32" s="45">
        <v>45213</v>
      </c>
      <c r="H32" s="48">
        <v>64</v>
      </c>
      <c r="I32" s="26">
        <v>332.62</v>
      </c>
      <c r="J32" s="39">
        <f t="shared" si="1"/>
        <v>5.1971875000000001</v>
      </c>
      <c r="K32" s="51">
        <f t="shared" ca="1" si="2"/>
        <v>3</v>
      </c>
      <c r="L32" s="51">
        <f t="shared" ca="1" si="3"/>
        <v>300</v>
      </c>
    </row>
    <row r="33" spans="1:12" x14ac:dyDescent="0.25">
      <c r="A33" s="10">
        <v>70423</v>
      </c>
      <c r="B33" s="64">
        <v>44900</v>
      </c>
      <c r="C33" s="61">
        <v>8</v>
      </c>
      <c r="D33" s="61">
        <v>26</v>
      </c>
      <c r="E33" s="59"/>
      <c r="F33" s="61" t="s">
        <v>31</v>
      </c>
      <c r="G33" s="64">
        <v>45149</v>
      </c>
      <c r="H33" s="63">
        <v>71</v>
      </c>
      <c r="I33" s="69">
        <v>330.31</v>
      </c>
      <c r="J33" s="39">
        <f>IFERROR(I33/H33,"")</f>
        <v>4.6522535211267604</v>
      </c>
      <c r="K33" s="51">
        <f ca="1">IF(B33="","",TODAY()-B33)</f>
        <v>13</v>
      </c>
      <c r="L33" s="55">
        <f t="shared" ca="1" si="3"/>
        <v>236</v>
      </c>
    </row>
    <row r="34" spans="1:12" x14ac:dyDescent="0.25">
      <c r="A34" s="10">
        <v>70423</v>
      </c>
      <c r="B34" s="64">
        <v>44900</v>
      </c>
      <c r="C34" s="61">
        <v>8</v>
      </c>
      <c r="D34" s="61">
        <v>40</v>
      </c>
      <c r="E34" s="59"/>
      <c r="F34" s="61" t="s">
        <v>31</v>
      </c>
      <c r="G34" s="64">
        <v>45149</v>
      </c>
      <c r="H34" s="63">
        <v>76</v>
      </c>
      <c r="I34" s="69">
        <v>351.78</v>
      </c>
      <c r="J34" s="39">
        <f t="shared" ref="J34:J49" si="4">IFERROR(I34/H34,"")</f>
        <v>4.6286842105263153</v>
      </c>
      <c r="K34" s="51">
        <f t="shared" ref="K34:K49" ca="1" si="5">IF(B34="","",TODAY()-B34)</f>
        <v>13</v>
      </c>
      <c r="L34" s="55">
        <f t="shared" ca="1" si="3"/>
        <v>236</v>
      </c>
    </row>
    <row r="35" spans="1:12" x14ac:dyDescent="0.25">
      <c r="A35" s="10">
        <v>70423</v>
      </c>
      <c r="B35" s="64">
        <v>44900</v>
      </c>
      <c r="C35" s="61">
        <v>8</v>
      </c>
      <c r="D35" s="61">
        <v>102</v>
      </c>
      <c r="E35" s="59">
        <v>0</v>
      </c>
      <c r="F35" s="61" t="s">
        <v>27</v>
      </c>
      <c r="G35" s="64">
        <v>45044</v>
      </c>
      <c r="H35" s="63">
        <v>63</v>
      </c>
      <c r="I35" s="62">
        <v>294.06</v>
      </c>
      <c r="J35" s="39">
        <f t="shared" si="4"/>
        <v>4.6676190476190476</v>
      </c>
      <c r="K35" s="51">
        <f t="shared" ca="1" si="5"/>
        <v>13</v>
      </c>
      <c r="L35" s="55">
        <f t="shared" ca="1" si="3"/>
        <v>131</v>
      </c>
    </row>
    <row r="36" spans="1:12" x14ac:dyDescent="0.25">
      <c r="A36" s="10">
        <v>70423</v>
      </c>
      <c r="B36" s="64">
        <v>44904</v>
      </c>
      <c r="C36" s="61">
        <v>8</v>
      </c>
      <c r="D36" s="61">
        <v>102</v>
      </c>
      <c r="E36" s="59" t="s">
        <v>40</v>
      </c>
      <c r="F36" s="61" t="s">
        <v>33</v>
      </c>
      <c r="G36" s="64">
        <v>45157</v>
      </c>
      <c r="H36" s="63">
        <v>5</v>
      </c>
      <c r="I36" s="62">
        <v>24.38</v>
      </c>
      <c r="J36" s="39">
        <f t="shared" si="4"/>
        <v>4.8759999999999994</v>
      </c>
      <c r="K36" s="51">
        <f t="shared" ca="1" si="5"/>
        <v>9</v>
      </c>
      <c r="L36" s="55">
        <f t="shared" ca="1" si="3"/>
        <v>244</v>
      </c>
    </row>
    <row r="37" spans="1:12" x14ac:dyDescent="0.25">
      <c r="A37" s="10">
        <v>70423</v>
      </c>
      <c r="B37" s="45">
        <v>44908</v>
      </c>
      <c r="C37" s="56">
        <v>8</v>
      </c>
      <c r="D37" s="46">
        <v>127</v>
      </c>
      <c r="E37" s="57" t="s">
        <v>42</v>
      </c>
      <c r="F37" s="65" t="s">
        <v>43</v>
      </c>
      <c r="G37" s="45">
        <v>45162</v>
      </c>
      <c r="H37" s="48">
        <v>79</v>
      </c>
      <c r="I37" s="26">
        <v>372.94499999999999</v>
      </c>
      <c r="J37" s="39">
        <f>IFERROR(I37/H37,"")</f>
        <v>4.7208227848101263</v>
      </c>
      <c r="K37" s="51">
        <f ca="1">IF(B37="","",TODAY()-B37)</f>
        <v>5</v>
      </c>
      <c r="L37" s="55">
        <f ca="1">IF(G37="","",G37-$F$2)</f>
        <v>249</v>
      </c>
    </row>
    <row r="38" spans="1:12" x14ac:dyDescent="0.25">
      <c r="A38" s="1">
        <v>70423</v>
      </c>
      <c r="B38" s="64">
        <v>44908</v>
      </c>
      <c r="C38" s="66">
        <v>8</v>
      </c>
      <c r="D38" s="61">
        <v>113</v>
      </c>
      <c r="E38" s="67" t="s">
        <v>42</v>
      </c>
      <c r="F38" s="68" t="s">
        <v>43</v>
      </c>
      <c r="G38" s="64">
        <v>45162</v>
      </c>
      <c r="H38" s="63">
        <v>68</v>
      </c>
      <c r="I38" s="62">
        <v>319.94</v>
      </c>
      <c r="J38" s="39">
        <f>IFERROR(I38/H38,"")</f>
        <v>4.7050000000000001</v>
      </c>
      <c r="K38" s="51">
        <f ca="1">IF(B38="","",TODAY()-B38)</f>
        <v>5</v>
      </c>
      <c r="L38" s="55">
        <f ca="1">IF(G38="","",G38-$F$2)</f>
        <v>249</v>
      </c>
    </row>
    <row r="39" spans="1:12" x14ac:dyDescent="0.25">
      <c r="A39" s="10">
        <v>70423</v>
      </c>
      <c r="B39" s="64">
        <v>44908</v>
      </c>
      <c r="C39" s="66">
        <v>8</v>
      </c>
      <c r="D39" s="61">
        <v>113</v>
      </c>
      <c r="E39" s="68" t="s">
        <v>44</v>
      </c>
      <c r="F39" s="68" t="s">
        <v>32</v>
      </c>
      <c r="G39" s="64">
        <v>45162</v>
      </c>
      <c r="H39" s="63">
        <v>15</v>
      </c>
      <c r="I39" s="62">
        <v>83.325000000000003</v>
      </c>
      <c r="J39" s="39">
        <f t="shared" si="4"/>
        <v>5.5550000000000006</v>
      </c>
      <c r="K39" s="51">
        <f t="shared" ca="1" si="5"/>
        <v>5</v>
      </c>
      <c r="L39" s="55">
        <f t="shared" ca="1" si="3"/>
        <v>249</v>
      </c>
    </row>
    <row r="40" spans="1:12" x14ac:dyDescent="0.25">
      <c r="A40" s="1">
        <v>70423</v>
      </c>
      <c r="B40" s="64">
        <v>44908</v>
      </c>
      <c r="C40" s="61">
        <v>8</v>
      </c>
      <c r="D40" s="61">
        <v>71</v>
      </c>
      <c r="E40" s="61" t="s">
        <v>42</v>
      </c>
      <c r="F40" s="61" t="s">
        <v>43</v>
      </c>
      <c r="G40" s="64">
        <v>45162</v>
      </c>
      <c r="H40" s="63">
        <v>80</v>
      </c>
      <c r="I40" s="62">
        <v>374.4</v>
      </c>
      <c r="J40" s="39">
        <f>IFERROR(I40/H40,"")</f>
        <v>4.68</v>
      </c>
      <c r="K40" s="51">
        <f t="shared" ca="1" si="5"/>
        <v>5</v>
      </c>
      <c r="L40" s="55">
        <f ca="1">IF(G40="","",G40-$F$2)</f>
        <v>249</v>
      </c>
    </row>
    <row r="41" spans="1:12" x14ac:dyDescent="0.25">
      <c r="A41" s="10">
        <v>70423</v>
      </c>
      <c r="B41" s="64">
        <v>44908</v>
      </c>
      <c r="C41" s="61">
        <v>8</v>
      </c>
      <c r="D41" s="61">
        <v>23</v>
      </c>
      <c r="E41" s="59" t="s">
        <v>42</v>
      </c>
      <c r="F41" s="61" t="s">
        <v>43</v>
      </c>
      <c r="G41" s="64">
        <v>45162</v>
      </c>
      <c r="H41" s="63">
        <v>79</v>
      </c>
      <c r="I41" s="62">
        <v>375.745</v>
      </c>
      <c r="J41" s="39">
        <f>IFERROR(I41/H41,"")</f>
        <v>4.75626582278481</v>
      </c>
      <c r="K41" s="51">
        <f t="shared" ca="1" si="5"/>
        <v>5</v>
      </c>
      <c r="L41" s="55">
        <f ca="1">IF(G41="","",G41-$F$2)</f>
        <v>249</v>
      </c>
    </row>
    <row r="42" spans="1:12" x14ac:dyDescent="0.25">
      <c r="A42" s="1">
        <v>70423</v>
      </c>
      <c r="B42" s="64">
        <v>44908</v>
      </c>
      <c r="C42" s="61">
        <v>8</v>
      </c>
      <c r="D42" s="61">
        <v>60</v>
      </c>
      <c r="E42" s="59" t="s">
        <v>45</v>
      </c>
      <c r="F42" s="61" t="s">
        <v>33</v>
      </c>
      <c r="G42" s="64">
        <v>45154</v>
      </c>
      <c r="H42" s="63">
        <v>29</v>
      </c>
      <c r="I42" s="62">
        <v>142.19499999999999</v>
      </c>
      <c r="J42" s="39">
        <f t="shared" si="4"/>
        <v>4.9032758620689654</v>
      </c>
      <c r="K42" s="51">
        <f t="shared" ca="1" si="5"/>
        <v>5</v>
      </c>
      <c r="L42" s="55">
        <f t="shared" ca="1" si="3"/>
        <v>241</v>
      </c>
    </row>
    <row r="43" spans="1:12" x14ac:dyDescent="0.25">
      <c r="A43" s="1">
        <v>70423</v>
      </c>
      <c r="B43" s="64">
        <v>44908</v>
      </c>
      <c r="C43" s="61">
        <v>8</v>
      </c>
      <c r="D43" s="61">
        <v>60</v>
      </c>
      <c r="E43" s="59" t="s">
        <v>40</v>
      </c>
      <c r="F43" s="61" t="s">
        <v>33</v>
      </c>
      <c r="G43" s="64">
        <v>45157</v>
      </c>
      <c r="H43" s="63">
        <v>32</v>
      </c>
      <c r="I43" s="62">
        <v>152.26</v>
      </c>
      <c r="J43" s="39">
        <f t="shared" si="4"/>
        <v>4.7581249999999997</v>
      </c>
      <c r="K43" s="51">
        <f t="shared" ca="1" si="5"/>
        <v>5</v>
      </c>
      <c r="L43" s="55">
        <f t="shared" ca="1" si="3"/>
        <v>244</v>
      </c>
    </row>
    <row r="44" spans="1:12" x14ac:dyDescent="0.25">
      <c r="A44" s="1">
        <v>70423</v>
      </c>
      <c r="B44" s="64">
        <v>44908</v>
      </c>
      <c r="C44" s="61">
        <v>8</v>
      </c>
      <c r="D44" s="61">
        <v>139</v>
      </c>
      <c r="E44" s="59" t="s">
        <v>40</v>
      </c>
      <c r="F44" s="61" t="s">
        <v>33</v>
      </c>
      <c r="G44" s="64">
        <v>45157</v>
      </c>
      <c r="H44" s="63">
        <v>70</v>
      </c>
      <c r="I44" s="62">
        <v>339.15000000000003</v>
      </c>
      <c r="J44" s="39">
        <f t="shared" si="4"/>
        <v>4.8450000000000006</v>
      </c>
      <c r="K44" s="51">
        <f t="shared" ca="1" si="5"/>
        <v>5</v>
      </c>
      <c r="L44" s="55">
        <f t="shared" ca="1" si="3"/>
        <v>244</v>
      </c>
    </row>
    <row r="45" spans="1:12" x14ac:dyDescent="0.25">
      <c r="A45" s="1">
        <v>70423</v>
      </c>
      <c r="B45" s="64">
        <v>44909</v>
      </c>
      <c r="C45" s="61">
        <v>8</v>
      </c>
      <c r="D45" s="61">
        <v>32</v>
      </c>
      <c r="E45" s="59" t="s">
        <v>40</v>
      </c>
      <c r="F45" s="61" t="s">
        <v>33</v>
      </c>
      <c r="G45" s="64">
        <v>45157</v>
      </c>
      <c r="H45" s="63">
        <v>58</v>
      </c>
      <c r="I45" s="62">
        <v>279.89</v>
      </c>
      <c r="J45" s="39">
        <f t="shared" si="4"/>
        <v>4.8256896551724138</v>
      </c>
      <c r="K45" s="51">
        <f t="shared" ca="1" si="5"/>
        <v>4</v>
      </c>
      <c r="L45" s="55">
        <f t="shared" ca="1" si="3"/>
        <v>244</v>
      </c>
    </row>
    <row r="46" spans="1:12" x14ac:dyDescent="0.25">
      <c r="A46" s="1">
        <v>70423</v>
      </c>
      <c r="B46" s="47">
        <v>44909</v>
      </c>
      <c r="C46" s="48">
        <v>8</v>
      </c>
      <c r="D46" s="48">
        <v>32</v>
      </c>
      <c r="E46" s="49" t="s">
        <v>46</v>
      </c>
      <c r="F46" s="49" t="s">
        <v>31</v>
      </c>
      <c r="G46" s="45">
        <v>45149</v>
      </c>
      <c r="H46" s="48">
        <v>12</v>
      </c>
      <c r="I46" s="26">
        <v>53.96</v>
      </c>
      <c r="J46" s="39">
        <f t="shared" si="4"/>
        <v>4.496666666666667</v>
      </c>
      <c r="K46" s="51">
        <f t="shared" ca="1" si="5"/>
        <v>4</v>
      </c>
      <c r="L46" s="55">
        <f t="shared" ca="1" si="3"/>
        <v>236</v>
      </c>
    </row>
    <row r="47" spans="1:12" x14ac:dyDescent="0.25">
      <c r="A47" s="1">
        <v>70423</v>
      </c>
      <c r="B47" s="47">
        <v>44910</v>
      </c>
      <c r="C47" s="48">
        <v>8</v>
      </c>
      <c r="D47" s="48">
        <v>77</v>
      </c>
      <c r="E47" s="49" t="s">
        <v>48</v>
      </c>
      <c r="F47" s="49" t="s">
        <v>31</v>
      </c>
      <c r="G47" s="45">
        <v>45150</v>
      </c>
      <c r="H47" s="48">
        <v>90</v>
      </c>
      <c r="I47" s="26">
        <v>419.45</v>
      </c>
      <c r="J47" s="39">
        <f t="shared" si="4"/>
        <v>4.6605555555555558</v>
      </c>
      <c r="K47" s="51">
        <f t="shared" ca="1" si="5"/>
        <v>3</v>
      </c>
      <c r="L47" s="55">
        <f t="shared" ca="1" si="3"/>
        <v>237</v>
      </c>
    </row>
    <row r="48" spans="1:12" x14ac:dyDescent="0.25">
      <c r="A48" s="1">
        <v>70423</v>
      </c>
      <c r="B48" s="47">
        <v>44910</v>
      </c>
      <c r="C48" s="48">
        <v>8</v>
      </c>
      <c r="D48" s="48">
        <v>35</v>
      </c>
      <c r="E48" s="49" t="s">
        <v>48</v>
      </c>
      <c r="F48" s="49" t="s">
        <v>31</v>
      </c>
      <c r="G48" s="45">
        <v>45150</v>
      </c>
      <c r="H48" s="48">
        <v>89</v>
      </c>
      <c r="I48" s="26">
        <v>412.29500000000002</v>
      </c>
      <c r="J48" s="39">
        <f t="shared" si="4"/>
        <v>4.6325280898876402</v>
      </c>
      <c r="K48" s="51">
        <f t="shared" ca="1" si="5"/>
        <v>3</v>
      </c>
      <c r="L48" s="55">
        <f t="shared" ca="1" si="3"/>
        <v>237</v>
      </c>
    </row>
    <row r="49" spans="1:12" x14ac:dyDescent="0.25">
      <c r="A49" s="1">
        <v>70423</v>
      </c>
      <c r="B49" s="47">
        <v>44910</v>
      </c>
      <c r="C49" s="48">
        <v>8</v>
      </c>
      <c r="D49" s="48">
        <v>53</v>
      </c>
      <c r="E49" s="49" t="s">
        <v>48</v>
      </c>
      <c r="F49" s="49" t="s">
        <v>31</v>
      </c>
      <c r="G49" s="45">
        <v>45150</v>
      </c>
      <c r="H49" s="48">
        <v>88</v>
      </c>
      <c r="I49" s="26">
        <v>406.74</v>
      </c>
      <c r="J49" s="39">
        <f t="shared" si="4"/>
        <v>4.6220454545454546</v>
      </c>
      <c r="K49" s="51">
        <f t="shared" ca="1" si="5"/>
        <v>3</v>
      </c>
      <c r="L49" s="55">
        <f t="shared" ca="1" si="3"/>
        <v>237</v>
      </c>
    </row>
    <row r="50" spans="1:12" ht="45" x14ac:dyDescent="0.25">
      <c r="A50" s="16" t="s">
        <v>20</v>
      </c>
      <c r="B50" s="16" t="s">
        <v>22</v>
      </c>
      <c r="C50" s="17" t="s">
        <v>19</v>
      </c>
      <c r="D50" s="17" t="s">
        <v>0</v>
      </c>
      <c r="E50" s="17" t="s">
        <v>15</v>
      </c>
      <c r="F50" s="18" t="s">
        <v>4</v>
      </c>
      <c r="G50" s="17">
        <f>P48</f>
        <v>0</v>
      </c>
      <c r="H50" s="16" t="s">
        <v>1</v>
      </c>
      <c r="I50" s="17" t="s">
        <v>2</v>
      </c>
      <c r="J50" s="23" t="s">
        <v>21</v>
      </c>
      <c r="K50" s="23" t="s">
        <v>24</v>
      </c>
      <c r="L50" s="23" t="s">
        <v>6</v>
      </c>
    </row>
    <row r="51" spans="1:12" x14ac:dyDescent="0.25">
      <c r="A51" s="40"/>
      <c r="B51" s="42"/>
      <c r="C51" s="42"/>
      <c r="D51" s="42"/>
      <c r="E51" s="42"/>
      <c r="F51" s="42"/>
      <c r="G51" s="42"/>
      <c r="H51" s="42"/>
      <c r="I51" s="42"/>
      <c r="J51" s="40"/>
      <c r="K51" s="40"/>
      <c r="L51" s="40"/>
    </row>
    <row r="52" spans="1:12" x14ac:dyDescent="0.25">
      <c r="A52" s="1">
        <v>70103</v>
      </c>
      <c r="B52" s="41"/>
      <c r="C52" s="24"/>
      <c r="D52" s="44"/>
      <c r="E52" s="32"/>
      <c r="F52" s="27"/>
      <c r="G52" s="25"/>
      <c r="H52" s="24"/>
      <c r="I52" s="26"/>
      <c r="J52" s="39" t="str">
        <f>IFERROR(I52/H52,"")</f>
        <v/>
      </c>
      <c r="K52" s="51" t="str">
        <f ca="1">IF(B52="","",TODAY()-B52)</f>
        <v/>
      </c>
      <c r="L52" s="51" t="str">
        <f>IF(G52="","",G52-$F$2)</f>
        <v/>
      </c>
    </row>
    <row r="53" spans="1:12" x14ac:dyDescent="0.25">
      <c r="A53" s="1"/>
      <c r="B53" s="41"/>
      <c r="C53" s="24"/>
      <c r="D53" s="44"/>
      <c r="E53" s="32"/>
      <c r="F53" s="27"/>
      <c r="G53" s="25"/>
      <c r="H53" s="24"/>
      <c r="I53" s="26"/>
      <c r="J53" s="39"/>
      <c r="K53" s="51"/>
      <c r="L53" s="51"/>
    </row>
    <row r="54" spans="1:12" x14ac:dyDescent="0.25">
      <c r="A54" s="1"/>
      <c r="B54" s="41"/>
      <c r="C54" s="24"/>
      <c r="D54" s="44"/>
      <c r="E54" s="50"/>
      <c r="F54" s="50"/>
      <c r="G54" s="25"/>
      <c r="H54" s="24"/>
      <c r="I54" s="33"/>
      <c r="J54" s="39"/>
      <c r="K54" s="51"/>
      <c r="L54" s="51"/>
    </row>
    <row r="55" spans="1:12" x14ac:dyDescent="0.25">
      <c r="A55" s="1"/>
      <c r="B55" s="41"/>
      <c r="C55" s="24"/>
      <c r="D55" s="44"/>
      <c r="E55" s="50"/>
      <c r="F55" s="50"/>
      <c r="G55" s="25"/>
      <c r="H55" s="24"/>
      <c r="I55" s="33"/>
      <c r="J55" s="39"/>
      <c r="K55" s="51"/>
      <c r="L55" s="51"/>
    </row>
    <row r="56" spans="1:12" x14ac:dyDescent="0.25">
      <c r="A56" s="1"/>
      <c r="B56" s="41"/>
      <c r="C56" s="24"/>
      <c r="D56" s="44"/>
      <c r="E56" s="32"/>
      <c r="F56" s="27"/>
      <c r="G56" s="25"/>
      <c r="H56" s="24"/>
      <c r="I56" s="26"/>
      <c r="J56" s="39"/>
      <c r="K56" s="51"/>
      <c r="L56" s="51"/>
    </row>
  </sheetData>
  <mergeCells count="2">
    <mergeCell ref="A2:D2"/>
    <mergeCell ref="A3:L4"/>
  </mergeCells>
  <conditionalFormatting sqref="M6">
    <cfRule type="cellIs" dxfId="45" priority="82" operator="lessThan">
      <formula>$P$7+7</formula>
    </cfRule>
  </conditionalFormatting>
  <conditionalFormatting sqref="K8">
    <cfRule type="expression" dxfId="44" priority="14">
      <formula>K8:K38&lt;$P$29</formula>
    </cfRule>
    <cfRule type="expression" dxfId="43" priority="15">
      <formula>K8:K38&gt;=$P$29</formula>
    </cfRule>
  </conditionalFormatting>
  <conditionalFormatting sqref="L53:L56">
    <cfRule type="cellIs" dxfId="17" priority="18" operator="lessThan">
      <formula>$P$7+7</formula>
    </cfRule>
  </conditionalFormatting>
  <conditionalFormatting sqref="K53:K56">
    <cfRule type="expression" dxfId="16" priority="16">
      <formula>K53:K83&lt;$P$29</formula>
    </cfRule>
    <cfRule type="expression" dxfId="15" priority="17">
      <formula>K53:K83&gt;=$P$29</formula>
    </cfRule>
  </conditionalFormatting>
  <conditionalFormatting sqref="L9:L32">
    <cfRule type="cellIs" dxfId="12" priority="11" operator="lessThan">
      <formula>$P$7+7</formula>
    </cfRule>
  </conditionalFormatting>
  <conditionalFormatting sqref="K9">
    <cfRule type="expression" dxfId="11" priority="9">
      <formula>K9:K60&lt;$P$30</formula>
    </cfRule>
    <cfRule type="expression" dxfId="10" priority="10">
      <formula>K9:K60&gt;=$P$30</formula>
    </cfRule>
  </conditionalFormatting>
  <conditionalFormatting sqref="K10:K32">
    <cfRule type="expression" dxfId="9" priority="12">
      <formula>K10:K62&lt;$P$30</formula>
    </cfRule>
    <cfRule type="expression" dxfId="8" priority="13">
      <formula>K10:K62&gt;=$P$30</formula>
    </cfRule>
  </conditionalFormatting>
  <conditionalFormatting sqref="L33:L49">
    <cfRule type="cellIs" dxfId="7" priority="6" operator="lessThan">
      <formula>$P$7+7</formula>
    </cfRule>
  </conditionalFormatting>
  <conditionalFormatting sqref="K33:K36">
    <cfRule type="expression" dxfId="6" priority="4">
      <formula>K33:K63&lt;$P$29</formula>
    </cfRule>
    <cfRule type="expression" dxfId="5" priority="5">
      <formula>K33:K63&gt;=$P$29</formula>
    </cfRule>
  </conditionalFormatting>
  <conditionalFormatting sqref="K37:K49">
    <cfRule type="expression" dxfId="4" priority="7">
      <formula>K37:K68&lt;$P$29</formula>
    </cfRule>
    <cfRule type="expression" dxfId="3" priority="8">
      <formula>K37:K68&gt;=$P$29</formula>
    </cfRule>
  </conditionalFormatting>
  <conditionalFormatting sqref="L52">
    <cfRule type="cellIs" dxfId="2" priority="3" operator="lessThan">
      <formula>$P$7+7</formula>
    </cfRule>
  </conditionalFormatting>
  <conditionalFormatting sqref="K52">
    <cfRule type="expression" dxfId="1" priority="1">
      <formula>K52:K82&lt;$P$29</formula>
    </cfRule>
    <cfRule type="expression" dxfId="0" priority="2">
      <formula>K52:K82&gt;=$P$29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MP1</vt:lpstr>
      <vt:lpstr>MP2</vt:lpstr>
      <vt:lpstr>MP3</vt:lpstr>
      <vt:lpstr>MP4</vt:lpstr>
      <vt:lpstr>Menu</vt:lpstr>
      <vt:lpstr>Inventaire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PRODUCTION</dc:creator>
  <cp:lastModifiedBy>PRODUCTION</cp:lastModifiedBy>
  <cp:lastPrinted>2022-12-16T09:15:28Z</cp:lastPrinted>
  <dcterms:created xsi:type="dcterms:W3CDTF">2018-02-02T09:42:16Z</dcterms:created>
  <dcterms:modified xsi:type="dcterms:W3CDTF">2022-12-18T12:30:48Z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2022-12-17T09:17:05Z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c98533d1-b246-44ff-96bb-94cd4d256a60</vt:lpwstr>
  </property>
  <property fmtid="{D5CDD505-2E9C-101B-9397-08002B2CF9AE}" pid="8" name="MSIP_Label_64a238cc-6af3-4341-9d32-201b7e04331f_ContentBits">
    <vt:lpwstr>0</vt:lpwstr>
  </property>
</Properties>
</file>