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  <Override PartName="/xl/charts/colors8.xml" ContentType="application/vnd.ms-office.chartcolorstyle+xml"/>
  <Override PartName="/xl/charts/style8.xml" ContentType="application/vnd.ms-office.chartstyle+xml"/>
  <Override PartName="/xl/charts/colors9.xml" ContentType="application/vnd.ms-office.chartcolorstyle+xml"/>
  <Override PartName="/xl/charts/style9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755"/>
  </bookViews>
  <sheets>
    <sheet name="TCD" sheetId="4" r:id="rId1"/>
    <sheet name="tableau base de données" sheetId="1" r:id="rId2"/>
    <sheet name="explication base de données" sheetId="2" r:id="rId3"/>
    <sheet name="Variable Univarié" sheetId="3" r:id="rId4"/>
  </sheets>
  <calcPr calcId="152511"/>
  <pivotCaches>
    <pivotCache cacheId="1" r:id="rId5"/>
  </pivotCaches>
</workbook>
</file>

<file path=xl/calcChain.xml><?xml version="1.0" encoding="utf-8"?>
<calcChain xmlns="http://schemas.openxmlformats.org/spreadsheetml/2006/main">
  <c r="B134" i="3" l="1"/>
  <c r="B133" i="3"/>
  <c r="B132" i="3"/>
  <c r="B131" i="3"/>
  <c r="C135" i="3"/>
  <c r="B135" i="3" l="1"/>
  <c r="C120" i="3"/>
  <c r="B119" i="3"/>
  <c r="B118" i="3"/>
  <c r="B117" i="3"/>
  <c r="B116" i="3"/>
  <c r="B115" i="3"/>
  <c r="B114" i="3"/>
  <c r="B113" i="3"/>
  <c r="B120" i="3" s="1"/>
  <c r="C101" i="3"/>
  <c r="B100" i="3"/>
  <c r="B99" i="3"/>
  <c r="B98" i="3"/>
  <c r="B101" i="3" l="1"/>
  <c r="C85" i="3"/>
  <c r="B82" i="3"/>
  <c r="B83" i="3"/>
  <c r="B84" i="3"/>
  <c r="C69" i="3"/>
  <c r="B68" i="3"/>
  <c r="B67" i="3"/>
  <c r="B66" i="3"/>
  <c r="B65" i="3"/>
  <c r="C52" i="3"/>
  <c r="B51" i="3"/>
  <c r="B50" i="3"/>
  <c r="B49" i="3"/>
  <c r="B48" i="3"/>
  <c r="B47" i="3"/>
  <c r="B36" i="3"/>
  <c r="B35" i="3"/>
  <c r="B27" i="3"/>
  <c r="B23" i="3"/>
  <c r="B20" i="3"/>
  <c r="B21" i="3" s="1"/>
  <c r="B52" i="3" l="1"/>
  <c r="B69" i="3"/>
  <c r="B85" i="3"/>
  <c r="B37" i="3"/>
  <c r="C35" i="3" s="1"/>
  <c r="B22" i="3"/>
  <c r="B7" i="3"/>
  <c r="B6" i="3"/>
  <c r="N10" i="1"/>
  <c r="N11" i="1"/>
  <c r="C36" i="3" l="1"/>
  <c r="B24" i="3"/>
  <c r="C22" i="3" s="1"/>
  <c r="B8" i="3"/>
  <c r="C7" i="3" s="1"/>
  <c r="C6" i="3" l="1"/>
  <c r="C23" i="3"/>
  <c r="C21" i="3"/>
  <c r="C20" i="3"/>
  <c r="C24" i="3" l="1"/>
</calcChain>
</file>

<file path=xl/sharedStrings.xml><?xml version="1.0" encoding="utf-8"?>
<sst xmlns="http://schemas.openxmlformats.org/spreadsheetml/2006/main" count="190" uniqueCount="66">
  <si>
    <t>Etudiants</t>
  </si>
  <si>
    <t>sexe</t>
  </si>
  <si>
    <t>âge</t>
  </si>
  <si>
    <t>préparation</t>
  </si>
  <si>
    <t>Lieu prépa</t>
  </si>
  <si>
    <t>Nbre concours</t>
  </si>
  <si>
    <t>N° choix Nantes</t>
  </si>
  <si>
    <t>Financement</t>
  </si>
  <si>
    <t>CNED</t>
  </si>
  <si>
    <t>Néant</t>
  </si>
  <si>
    <t>néant</t>
  </si>
  <si>
    <t xml:space="preserve">les modalités d’entrée à l’IFCS </t>
  </si>
  <si>
    <t>Bretagne</t>
  </si>
  <si>
    <t>Pays de Loire</t>
  </si>
  <si>
    <t>Poitou charente</t>
  </si>
  <si>
    <t>Aquitaine</t>
  </si>
  <si>
    <t>Ile de France</t>
  </si>
  <si>
    <t>Poitou-charente</t>
  </si>
  <si>
    <t>Pays de la Loire</t>
  </si>
  <si>
    <t>Filière</t>
  </si>
  <si>
    <t>bretagne</t>
  </si>
  <si>
    <t>Région</t>
  </si>
  <si>
    <t>Autres</t>
  </si>
  <si>
    <t>Sexe</t>
  </si>
  <si>
    <t>Effectif</t>
  </si>
  <si>
    <t>Fréquence en %</t>
  </si>
  <si>
    <t>Homme</t>
  </si>
  <si>
    <t>Femme</t>
  </si>
  <si>
    <t>Total</t>
  </si>
  <si>
    <t>Age</t>
  </si>
  <si>
    <t>Entre 30 et 35 ans</t>
  </si>
  <si>
    <t>Entre 36 et 40 ans</t>
  </si>
  <si>
    <t>Entre 41 et 46 ans</t>
  </si>
  <si>
    <t>Entre 47 ans et plus</t>
  </si>
  <si>
    <t>Moyenne d'age</t>
  </si>
  <si>
    <t>Ans</t>
  </si>
  <si>
    <t>Analyse de la variable "Sexe"</t>
  </si>
  <si>
    <t>Analyse de la variable Age</t>
  </si>
  <si>
    <t>Analyse de la variable Préparation</t>
  </si>
  <si>
    <t>Préparation</t>
  </si>
  <si>
    <t>Préparation Effectué</t>
  </si>
  <si>
    <t>Entrée Sans préparation</t>
  </si>
  <si>
    <t>Analyse de la variable Lieu Préparation</t>
  </si>
  <si>
    <t>Lieu Préparation</t>
  </si>
  <si>
    <t>Poitou-Charente</t>
  </si>
  <si>
    <t>Analyse de la variable "Concours passés"</t>
  </si>
  <si>
    <t>Nombre de concours</t>
  </si>
  <si>
    <t>Analyse de la variable "Choix IFCS Nantes"</t>
  </si>
  <si>
    <t>Second Choix</t>
  </si>
  <si>
    <t>Premier Choix</t>
  </si>
  <si>
    <t>Troisème Choix</t>
  </si>
  <si>
    <t>Choix pour L'IFCS</t>
  </si>
  <si>
    <t>Analyse de la variable "Financement"</t>
  </si>
  <si>
    <t>Financement partiel</t>
  </si>
  <si>
    <t>Financement total</t>
  </si>
  <si>
    <t>Aucun Financement</t>
  </si>
  <si>
    <t>Financement de la formation</t>
  </si>
  <si>
    <t>Analyse de la variable Fillière professionnel</t>
  </si>
  <si>
    <t>Infirmière</t>
  </si>
  <si>
    <t xml:space="preserve">Manipulation en Radiologie  </t>
  </si>
  <si>
    <t xml:space="preserve">technicien de laboratoire </t>
  </si>
  <si>
    <t xml:space="preserve">masseur kinésitherapeuthe    </t>
  </si>
  <si>
    <t>Ergotherapeuthe</t>
  </si>
  <si>
    <t xml:space="preserve">pedicure podologue </t>
  </si>
  <si>
    <t xml:space="preserve">preparateur en pharmacie  </t>
  </si>
  <si>
    <t>Analyse de la variable Lieu d'exercice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</si>
</sst>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4" xfId="0" applyBorder="1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4" borderId="8" xfId="0" applyFill="1" applyBorder="1"/>
    <xf numFmtId="0" fontId="0" fillId="4" borderId="11" xfId="0" applyFill="1" applyBorder="1"/>
    <xf numFmtId="0" fontId="0" fillId="4" borderId="13" xfId="0" applyFill="1" applyBorder="1"/>
    <xf numFmtId="0" fontId="0" fillId="3" borderId="9" xfId="0" applyFill="1" applyBorder="1"/>
    <xf numFmtId="0" fontId="0" fillId="3" borderId="1" xfId="0" applyFill="1" applyBorder="1"/>
    <xf numFmtId="0" fontId="0" fillId="3" borderId="14" xfId="0" applyFill="1" applyBorder="1"/>
    <xf numFmtId="0" fontId="0" fillId="2" borderId="9" xfId="0" applyFill="1" applyBorder="1"/>
    <xf numFmtId="0" fontId="0" fillId="2" borderId="1" xfId="0" applyFill="1" applyBorder="1"/>
    <xf numFmtId="0" fontId="0" fillId="2" borderId="14" xfId="0" applyFill="1" applyBorder="1"/>
    <xf numFmtId="0" fontId="0" fillId="2" borderId="10" xfId="0" applyFill="1" applyBorder="1"/>
    <xf numFmtId="0" fontId="0" fillId="2" borderId="12" xfId="0" applyFill="1" applyBorder="1"/>
    <xf numFmtId="9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0" borderId="1" xfId="0" applyFont="1" applyFill="1" applyBorder="1"/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Répartition de la promotion selon leur sexe :</a:t>
            </a:r>
            <a:endParaRPr lang="fr-FR"/>
          </a:p>
        </c:rich>
      </c:tx>
      <c:layout>
        <c:manualLayout>
          <c:xMode val="edge"/>
          <c:yMode val="edge"/>
          <c:x val="0.1097385259275023"/>
          <c:y val="4.005722460658083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1"/>
          <c:order val="0"/>
          <c:tx>
            <c:strRef>
              <c:f>'Variable Univarié'!$C$5</c:f>
              <c:strCache>
                <c:ptCount val="1"/>
                <c:pt idx="0">
                  <c:v>Fréquence en %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dLbl>
              <c:idx val="0"/>
              <c:layout>
                <c:manualLayout>
                  <c:x val="-0.15957295878555722"/>
                  <c:y val="1.998355355795117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20261530822160742"/>
                  <c:y val="-7.71009203248735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'Variable Univarié'!$A$6:$A$7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'Variable Univarié'!$C$6:$C$7</c:f>
              <c:numCache>
                <c:formatCode>0%</c:formatCode>
                <c:ptCount val="2"/>
                <c:pt idx="0">
                  <c:v>0.35294117647058826</c:v>
                </c:pt>
                <c:pt idx="1">
                  <c:v>0.6470588235294118</c:v>
                </c:pt>
              </c:numCache>
            </c:numRef>
          </c:val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'Variable Univarié'!$B$5</c15:sqref>
                        </c15:formulaRef>
                      </c:ext>
                    </c:extLst>
                    <c:strCache>
                      <c:ptCount val="1"/>
                      <c:pt idx="0">
                        <c:v>Effectif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'Variable Univarié'!$A$6:$A$7</c15:sqref>
                        </c15:formulaRef>
                      </c:ext>
                    </c:extLst>
                    <c:strCache>
                      <c:ptCount val="2"/>
                      <c:pt idx="0">
                        <c:v>Homme</c:v>
                      </c:pt>
                      <c:pt idx="1">
                        <c:v>Femme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'Variable Univarié'!$B$6:$B$7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18</c:v>
                      </c:pt>
                      <c:pt idx="1">
                        <c:v>33</c:v>
                      </c:pt>
                    </c:numCache>
                  </c:numRef>
                </c:val>
              </c15:ser>
            </c15:filteredPieSeries>
          </c:ext>
        </c:extLst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Répartition de la promotion selon les tranches d'ages: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rich>
      </c:tx>
      <c:layout>
        <c:manualLayout>
          <c:xMode val="edge"/>
          <c:yMode val="edge"/>
          <c:x val="0.10951781970649895"/>
          <c:y val="5.5363341911502932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'Variable Univarié'!$B$19</c:f>
              <c:strCache>
                <c:ptCount val="1"/>
                <c:pt idx="0">
                  <c:v>Effectif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'Variable Univarié'!$A$20:$A$23</c:f>
              <c:strCache>
                <c:ptCount val="4"/>
                <c:pt idx="0">
                  <c:v>Entre 30 et 35 ans</c:v>
                </c:pt>
                <c:pt idx="1">
                  <c:v>Entre 36 et 40 ans</c:v>
                </c:pt>
                <c:pt idx="2">
                  <c:v>Entre 41 et 46 ans</c:v>
                </c:pt>
                <c:pt idx="3">
                  <c:v>Entre 47 ans et plus</c:v>
                </c:pt>
              </c:strCache>
            </c:strRef>
          </c:cat>
          <c:val>
            <c:numRef>
              <c:f>'Variable Univarié'!$B$20:$B$23</c:f>
              <c:numCache>
                <c:formatCode>General</c:formatCode>
                <c:ptCount val="4"/>
                <c:pt idx="0">
                  <c:v>17</c:v>
                </c:pt>
                <c:pt idx="1">
                  <c:v>16</c:v>
                </c:pt>
                <c:pt idx="2">
                  <c:v>13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2119680"/>
        <c:axId val="122121216"/>
        <c:axId val="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'Variable Univarié'!$C$19</c15:sqref>
                        </c15:formulaRef>
                      </c:ext>
                    </c:extLst>
                    <c:strCache>
                      <c:ptCount val="1"/>
                      <c:pt idx="0">
                        <c:v>Fréquence en %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'Variable Univarié'!$A$20:$A$23</c15:sqref>
                        </c15:formulaRef>
                      </c:ext>
                    </c:extLst>
                    <c:strCache>
                      <c:ptCount val="4"/>
                      <c:pt idx="0">
                        <c:v>Entre 30 et 35 ans</c:v>
                      </c:pt>
                      <c:pt idx="1">
                        <c:v>Entre 36 et 40 ans</c:v>
                      </c:pt>
                      <c:pt idx="2">
                        <c:v>Entre 41 et 46 ans</c:v>
                      </c:pt>
                      <c:pt idx="3">
                        <c:v>Entre 47 ans et plus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'Variable Univarié'!$C$20:$C$23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>
                        <c:v>0.33333333333333331</c:v>
                      </c:pt>
                      <c:pt idx="1">
                        <c:v>0.31372549019607843</c:v>
                      </c:pt>
                      <c:pt idx="2">
                        <c:v>0.25490196078431371</c:v>
                      </c:pt>
                      <c:pt idx="3">
                        <c:v>9.8039215686274508E-2</c:v>
                      </c:pt>
                    </c:numCache>
                  </c:numRef>
                </c:val>
              </c15:ser>
            </c15:filteredBarSeries>
          </c:ext>
        </c:extLst>
      </c:bar3DChart>
      <c:catAx>
        <c:axId val="12211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121216"/>
        <c:crosses val="autoZero"/>
        <c:auto val="1"/>
        <c:lblAlgn val="ctr"/>
        <c:lblOffset val="100"/>
        <c:noMultiLvlLbl val="0"/>
      </c:catAx>
      <c:valAx>
        <c:axId val="122121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11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Nombre d'élève</a:t>
            </a:r>
            <a:r>
              <a:rPr lang="en-US" sz="1200" baseline="0"/>
              <a:t> de la promotion qui ont effectué une préparation</a:t>
            </a:r>
            <a:endParaRPr lang="en-US" sz="1200"/>
          </a:p>
        </c:rich>
      </c:tx>
      <c:layout>
        <c:manualLayout>
          <c:xMode val="edge"/>
          <c:yMode val="edge"/>
          <c:x val="0.15423899863424673"/>
          <c:y val="2.5952940371075959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1207512777196034"/>
          <c:w val="0.60318919077230637"/>
          <c:h val="0.56644984566249434"/>
        </c:manualLayout>
      </c:layout>
      <c:pie3DChart>
        <c:varyColors val="1"/>
        <c:ser>
          <c:idx val="1"/>
          <c:order val="0"/>
          <c:tx>
            <c:strRef>
              <c:f>'Variable Univarié'!$C$34</c:f>
              <c:strCache>
                <c:ptCount val="1"/>
                <c:pt idx="0">
                  <c:v>Fréquence en %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'Variable Univarié'!$A$35:$A$36</c:f>
              <c:strCache>
                <c:ptCount val="2"/>
                <c:pt idx="0">
                  <c:v>Préparation Effectué</c:v>
                </c:pt>
                <c:pt idx="1">
                  <c:v>Entrée Sans préparation</c:v>
                </c:pt>
              </c:strCache>
            </c:strRef>
          </c:cat>
          <c:val>
            <c:numRef>
              <c:f>'Variable Univarié'!$C$35:$C$36</c:f>
              <c:numCache>
                <c:formatCode>0%</c:formatCode>
                <c:ptCount val="2"/>
                <c:pt idx="0">
                  <c:v>0.70588235294117652</c:v>
                </c:pt>
                <c:pt idx="1">
                  <c:v>0.29411764705882354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'Variable Univarié'!$B$34</c15:sqref>
                        </c15:formulaRef>
                      </c:ext>
                    </c:extLst>
                    <c:strCache>
                      <c:ptCount val="1"/>
                      <c:pt idx="0">
                        <c:v>Effectif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'Variable Univarié'!$A$35:$A$36</c15:sqref>
                        </c15:formulaRef>
                      </c:ext>
                    </c:extLst>
                    <c:strCache>
                      <c:ptCount val="2"/>
                      <c:pt idx="0">
                        <c:v>Préparation Effectué</c:v>
                      </c:pt>
                      <c:pt idx="1">
                        <c:v>Entrée Sans préparation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'Variable Univarié'!$B$35:$B$36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36</c:v>
                      </c:pt>
                      <c:pt idx="1">
                        <c:v>15</c:v>
                      </c:pt>
                    </c:numCache>
                  </c:numRef>
                </c:val>
              </c15:ser>
            </c15:filteredPieSeries>
          </c:ext>
        </c:extLst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3476587816708332"/>
          <c:y val="0.47036979512305327"/>
          <c:w val="0.34102465265771409"/>
          <c:h val="0.2395844269466317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Lieu de la Préparation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'Variable Univarié'!$B$46</c:f>
              <c:strCache>
                <c:ptCount val="1"/>
                <c:pt idx="0">
                  <c:v>Effectif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'Variable Univarié'!$A$47:$A$51</c:f>
              <c:strCache>
                <c:ptCount val="5"/>
                <c:pt idx="0">
                  <c:v>Bretagne</c:v>
                </c:pt>
                <c:pt idx="1">
                  <c:v>Ile de France</c:v>
                </c:pt>
                <c:pt idx="2">
                  <c:v>Pays de la Loire</c:v>
                </c:pt>
                <c:pt idx="3">
                  <c:v>Poitou-Charente</c:v>
                </c:pt>
                <c:pt idx="4">
                  <c:v>Autres</c:v>
                </c:pt>
              </c:strCache>
            </c:strRef>
          </c:cat>
          <c:val>
            <c:numRef>
              <c:f>'Variable Univarié'!$B$47:$B$51</c:f>
              <c:numCache>
                <c:formatCode>General</c:formatCode>
                <c:ptCount val="5"/>
                <c:pt idx="0">
                  <c:v>21</c:v>
                </c:pt>
                <c:pt idx="1">
                  <c:v>1</c:v>
                </c:pt>
                <c:pt idx="2">
                  <c:v>8</c:v>
                </c:pt>
                <c:pt idx="3">
                  <c:v>3</c:v>
                </c:pt>
                <c:pt idx="4">
                  <c:v>3</c:v>
                </c:pt>
              </c:numCache>
            </c:numRef>
          </c:val>
        </c:ser>
        <c:ser>
          <c:idx val="1"/>
          <c:order val="1"/>
          <c:tx>
            <c:strRef>
              <c:f>'Variable Univarié'!$C$46</c:f>
              <c:strCache>
                <c:ptCount val="1"/>
                <c:pt idx="0">
                  <c:v>Fréquence en %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'Variable Univarié'!$A$47:$A$51</c:f>
              <c:strCache>
                <c:ptCount val="5"/>
                <c:pt idx="0">
                  <c:v>Bretagne</c:v>
                </c:pt>
                <c:pt idx="1">
                  <c:v>Ile de France</c:v>
                </c:pt>
                <c:pt idx="2">
                  <c:v>Pays de la Loire</c:v>
                </c:pt>
                <c:pt idx="3">
                  <c:v>Poitou-Charente</c:v>
                </c:pt>
                <c:pt idx="4">
                  <c:v>Autres</c:v>
                </c:pt>
              </c:strCache>
            </c:strRef>
          </c:cat>
          <c:val>
            <c:numRef>
              <c:f>'Variable Univarié'!$C$47:$C$51</c:f>
              <c:numCache>
                <c:formatCode>0%</c:formatCode>
                <c:ptCount val="5"/>
                <c:pt idx="0">
                  <c:v>0.59</c:v>
                </c:pt>
                <c:pt idx="1">
                  <c:v>0.03</c:v>
                </c:pt>
                <c:pt idx="2">
                  <c:v>0.22</c:v>
                </c:pt>
                <c:pt idx="3">
                  <c:v>0.08</c:v>
                </c:pt>
                <c:pt idx="4">
                  <c:v>0.08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145341207349085"/>
          <c:y val="0.25601706036745409"/>
          <c:w val="0.31187992125984254"/>
          <c:h val="0.6035906969962089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2"/>
          <c:order val="0"/>
          <c:tx>
            <c:strRef>
              <c:f>'Variable Univarié'!$C$64</c:f>
              <c:strCache>
                <c:ptCount val="1"/>
                <c:pt idx="0">
                  <c:v>Fréquence en 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'Variable Univarié'!$C$65:$C$68</c:f>
              <c:numCache>
                <c:formatCode>0%</c:formatCode>
                <c:ptCount val="4"/>
                <c:pt idx="0">
                  <c:v>0.25</c:v>
                </c:pt>
                <c:pt idx="1">
                  <c:v>0.25</c:v>
                </c:pt>
                <c:pt idx="2">
                  <c:v>0.38</c:v>
                </c:pt>
                <c:pt idx="3">
                  <c:v>0.12</c:v>
                </c:pt>
              </c:numCache>
            </c:numRef>
          </c:val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'Variable Univarié'!$A$64</c15:sqref>
                        </c15:formulaRef>
                      </c:ext>
                    </c:extLst>
                    <c:strCache>
                      <c:ptCount val="1"/>
                      <c:pt idx="0">
                        <c:v>Nombre de concours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shade val="51000"/>
                            <a:satMod val="130000"/>
                          </a:schemeClr>
                        </a:gs>
                        <a:gs pos="80000">
                          <a:schemeClr val="accent1">
                            <a:shade val="93000"/>
                            <a:satMod val="130000"/>
                          </a:schemeClr>
                        </a:gs>
                        <a:gs pos="100000">
                          <a:schemeClr val="accent1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shade val="51000"/>
                            <a:satMod val="130000"/>
                          </a:schemeClr>
                        </a:gs>
                        <a:gs pos="80000">
                          <a:schemeClr val="accent2">
                            <a:shade val="93000"/>
                            <a:satMod val="130000"/>
                          </a:schemeClr>
                        </a:gs>
                        <a:gs pos="100000">
                          <a:schemeClr val="accent2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2"/>
                  <c:bubble3D val="0"/>
                  <c:spPr>
                    <a:gradFill rotWithShape="1">
                      <a:gsLst>
                        <a:gs pos="0">
                          <a:schemeClr val="accent3">
                            <a:shade val="51000"/>
                            <a:satMod val="130000"/>
                          </a:schemeClr>
                        </a:gs>
                        <a:gs pos="80000">
                          <a:schemeClr val="accent3">
                            <a:shade val="93000"/>
                            <a:satMod val="130000"/>
                          </a:schemeClr>
                        </a:gs>
                        <a:gs pos="100000">
                          <a:schemeClr val="accent3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3"/>
                  <c:bubble3D val="0"/>
                  <c:spPr>
                    <a:gradFill rotWithShape="1">
                      <a:gsLst>
                        <a:gs pos="0">
                          <a:schemeClr val="accent4"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val>
                  <c:numRef>
                    <c:extLst>
                      <c:ext uri="{02D57815-91ED-43cb-92C2-25804820EDAC}">
                        <c15:formulaRef>
                          <c15:sqref>'Variable Univarié'!$A$65:$A$68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</c:numCache>
                  </c:numRef>
                </c:val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'Variable Univarié'!$B$64</c15:sqref>
                        </c15:formulaRef>
                      </c:ext>
                    </c:extLst>
                    <c:strCache>
                      <c:ptCount val="1"/>
                      <c:pt idx="0">
                        <c:v>Effectif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shade val="51000"/>
                            <a:satMod val="130000"/>
                          </a:schemeClr>
                        </a:gs>
                        <a:gs pos="80000">
                          <a:schemeClr val="accent1">
                            <a:shade val="93000"/>
                            <a:satMod val="130000"/>
                          </a:schemeClr>
                        </a:gs>
                        <a:gs pos="100000">
                          <a:schemeClr val="accent1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shade val="51000"/>
                            <a:satMod val="130000"/>
                          </a:schemeClr>
                        </a:gs>
                        <a:gs pos="80000">
                          <a:schemeClr val="accent2">
                            <a:shade val="93000"/>
                            <a:satMod val="130000"/>
                          </a:schemeClr>
                        </a:gs>
                        <a:gs pos="100000">
                          <a:schemeClr val="accent2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2"/>
                  <c:bubble3D val="0"/>
                  <c:spPr>
                    <a:gradFill rotWithShape="1">
                      <a:gsLst>
                        <a:gs pos="0">
                          <a:schemeClr val="accent3">
                            <a:shade val="51000"/>
                            <a:satMod val="130000"/>
                          </a:schemeClr>
                        </a:gs>
                        <a:gs pos="80000">
                          <a:schemeClr val="accent3">
                            <a:shade val="93000"/>
                            <a:satMod val="130000"/>
                          </a:schemeClr>
                        </a:gs>
                        <a:gs pos="100000">
                          <a:schemeClr val="accent3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3"/>
                  <c:bubble3D val="0"/>
                  <c:spPr>
                    <a:gradFill rotWithShape="1">
                      <a:gsLst>
                        <a:gs pos="0">
                          <a:schemeClr val="accent4"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'Variable Univarié'!$B$65:$B$68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19</c:v>
                      </c:pt>
                      <c:pt idx="3">
                        <c:v>6</c:v>
                      </c:pt>
                    </c:numCache>
                  </c:numRef>
                </c:val>
              </c15:ser>
            </c15:filteredPieSeries>
          </c:ext>
        </c:extLst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Choix</a:t>
            </a:r>
            <a:r>
              <a:rPr lang="en-US" baseline="0"/>
              <a:t> pour l'IFCS à Nantes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'Variable Univarié'!$B$81</c:f>
              <c:strCache>
                <c:ptCount val="1"/>
                <c:pt idx="0">
                  <c:v>Effectif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'Variable Univarié'!$A$82:$A$84</c:f>
              <c:strCache>
                <c:ptCount val="3"/>
                <c:pt idx="0">
                  <c:v>Premier Choix</c:v>
                </c:pt>
                <c:pt idx="1">
                  <c:v>Second Choix</c:v>
                </c:pt>
                <c:pt idx="2">
                  <c:v>Troisème Choix</c:v>
                </c:pt>
              </c:strCache>
            </c:strRef>
          </c:cat>
          <c:val>
            <c:numRef>
              <c:f>'Variable Univarié'!$B$82:$B$84</c:f>
              <c:numCache>
                <c:formatCode>General</c:formatCode>
                <c:ptCount val="3"/>
                <c:pt idx="0">
                  <c:v>44</c:v>
                </c:pt>
                <c:pt idx="1">
                  <c:v>6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2614912"/>
        <c:axId val="122616448"/>
      </c:barChart>
      <c:catAx>
        <c:axId val="122614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616448"/>
        <c:crosses val="autoZero"/>
        <c:auto val="1"/>
        <c:lblAlgn val="ctr"/>
        <c:lblOffset val="100"/>
        <c:noMultiLvlLbl val="0"/>
      </c:catAx>
      <c:valAx>
        <c:axId val="12261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614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'Variable Univarié'!$B$97</c:f>
              <c:strCache>
                <c:ptCount val="1"/>
                <c:pt idx="0">
                  <c:v>Effectif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1"/>
              <c:layout>
                <c:manualLayout>
                  <c:x val="4.8838582677165357E-2"/>
                  <c:y val="0.1835505978419364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1.6653543307086564E-2"/>
                  <c:y val="8.002624671916010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'Variable Univarié'!$A$98:$A$100</c:f>
              <c:strCache>
                <c:ptCount val="3"/>
                <c:pt idx="0">
                  <c:v>Financement total</c:v>
                </c:pt>
                <c:pt idx="1">
                  <c:v>Financement partiel</c:v>
                </c:pt>
                <c:pt idx="2">
                  <c:v>Aucun Financement</c:v>
                </c:pt>
              </c:strCache>
            </c:strRef>
          </c:cat>
          <c:val>
            <c:numRef>
              <c:f>'Variable Univarié'!$B$98:$B$100</c:f>
              <c:numCache>
                <c:formatCode>General</c:formatCode>
                <c:ptCount val="3"/>
                <c:pt idx="0">
                  <c:v>47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'Variable Univarié'!$B$112</c:f>
              <c:strCache>
                <c:ptCount val="1"/>
                <c:pt idx="0">
                  <c:v>Effectif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'Variable Univarié'!$A$113:$A$119</c:f>
              <c:strCache>
                <c:ptCount val="7"/>
                <c:pt idx="0">
                  <c:v>Infirmière</c:v>
                </c:pt>
                <c:pt idx="1">
                  <c:v>Manipulation en Radiologie  </c:v>
                </c:pt>
                <c:pt idx="2">
                  <c:v>technicien de laboratoire </c:v>
                </c:pt>
                <c:pt idx="3">
                  <c:v>masseur kinésitherapeuthe    </c:v>
                </c:pt>
                <c:pt idx="4">
                  <c:v>Ergotherapeuthe</c:v>
                </c:pt>
                <c:pt idx="5">
                  <c:v>pedicure podologue </c:v>
                </c:pt>
                <c:pt idx="6">
                  <c:v>preparateur en pharmacie  </c:v>
                </c:pt>
              </c:strCache>
            </c:strRef>
          </c:cat>
          <c:val>
            <c:numRef>
              <c:f>'Variable Univarié'!$B$113:$B$119</c:f>
              <c:numCache>
                <c:formatCode>General</c:formatCode>
                <c:ptCount val="7"/>
                <c:pt idx="0">
                  <c:v>43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22659200"/>
        <c:axId val="122660736"/>
      </c:barChart>
      <c:catAx>
        <c:axId val="1226592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660736"/>
        <c:crosses val="autoZero"/>
        <c:auto val="1"/>
        <c:lblAlgn val="ctr"/>
        <c:lblOffset val="100"/>
        <c:noMultiLvlLbl val="0"/>
      </c:catAx>
      <c:valAx>
        <c:axId val="122660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659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Lieu d'exercice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'Variable Univarié'!$B$130</c:f>
              <c:strCache>
                <c:ptCount val="1"/>
                <c:pt idx="0">
                  <c:v>Effectif</c:v>
                </c:pt>
              </c:strCache>
            </c:strRef>
          </c:tx>
          <c:spPr>
            <a:solidFill>
              <a:schemeClr val="lt1"/>
            </a:solidFill>
            <a:ln w="19050">
              <a:solidFill>
                <a:schemeClr val="accent1"/>
              </a:solidFill>
            </a:ln>
            <a:effectLst/>
          </c:spPr>
          <c:dPt>
            <c:idx val="0"/>
            <c:bubble3D val="0"/>
            <c:spPr>
              <a:solidFill>
                <a:schemeClr val="lt1"/>
              </a:solidFill>
              <a:ln w="19050">
                <a:solidFill>
                  <a:schemeClr val="accen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lt1"/>
              </a:solidFill>
              <a:ln w="19050">
                <a:solidFill>
                  <a:schemeClr val="accen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lt1"/>
              </a:solidFill>
              <a:ln w="19050">
                <a:solidFill>
                  <a:schemeClr val="accen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lt1"/>
              </a:solidFill>
              <a:ln w="19050">
                <a:solidFill>
                  <a:schemeClr val="accent1"/>
                </a:solidFill>
              </a:ln>
              <a:effectLst/>
            </c:spPr>
          </c:dPt>
          <c:dLbls>
            <c:dLbl>
              <c:idx val="2"/>
              <c:layout>
                <c:manualLayout>
                  <c:x val="0.16630227471566053"/>
                  <c:y val="0.1517709244677748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accent1">
                      <a:lumMod val="60000"/>
                      <a:lumOff val="4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'Variable Univarié'!$A$131:$A$134</c:f>
              <c:strCache>
                <c:ptCount val="4"/>
                <c:pt idx="0">
                  <c:v>Bretagne</c:v>
                </c:pt>
                <c:pt idx="1">
                  <c:v>Pays de Loire</c:v>
                </c:pt>
                <c:pt idx="2">
                  <c:v>Poitou-Charente</c:v>
                </c:pt>
                <c:pt idx="3">
                  <c:v>Autres</c:v>
                </c:pt>
              </c:strCache>
            </c:strRef>
          </c:cat>
          <c:val>
            <c:numRef>
              <c:f>'Variable Univarié'!$B$131:$B$134</c:f>
              <c:numCache>
                <c:formatCode>General</c:formatCode>
                <c:ptCount val="4"/>
                <c:pt idx="0">
                  <c:v>19</c:v>
                </c:pt>
                <c:pt idx="1">
                  <c:v>22</c:v>
                </c:pt>
                <c:pt idx="2">
                  <c:v>5</c:v>
                </c:pt>
                <c:pt idx="3">
                  <c:v>5</c:v>
                </c:pt>
              </c:numCache>
            </c:numRef>
          </c:val>
        </c:ser>
        <c:dLbls>
          <c:dLblPos val="inEnd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60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800" kern="1200" cap="all" spc="150" normalizeH="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>
      <cs:styleClr val="0"/>
    </cs:lnRef>
    <cs:fillRef idx="0"/>
    <cs:effectRef idx="0"/>
    <cs:fontRef idx="minor">
      <cs:styleClr val="0"/>
    </cs:fontRef>
    <cs:defRPr sz="900" b="1" kern="1200"/>
  </cs:dataLabel>
  <cs:dataLabelCallout>
    <cs:lnRef idx="0">
      <cs:styleClr val="0"/>
    </cs:lnRef>
    <cs:fillRef idx="0"/>
    <cs:effectRef idx="0"/>
    <cs:fontRef idx="minor">
      <cs:styleClr val="0"/>
    </cs:fontRef>
    <cs:spPr>
      <a:solidFill>
        <a:schemeClr val="lt1"/>
      </a:solidFill>
      <a:ln>
        <a:solidFill>
          <a:schemeClr val="phClr"/>
        </a:solidFill>
      </a:ln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0"/>
    </cs:lnRef>
    <cs:fillRef idx="0"/>
    <cs:effectRef idx="0"/>
    <cs:fontRef idx="minor">
      <a:schemeClr val="dk1"/>
    </cs:fontRef>
    <cs:spPr>
      <a:solidFill>
        <a:schemeClr val="lt1"/>
      </a:solidFill>
      <a:ln w="19050"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2</xdr:row>
      <xdr:rowOff>57150</xdr:rowOff>
    </xdr:from>
    <xdr:to>
      <xdr:col>13</xdr:col>
      <xdr:colOff>85725</xdr:colOff>
      <xdr:row>36</xdr:row>
      <xdr:rowOff>85725</xdr:rowOff>
    </xdr:to>
    <xdr:sp macro="" textlink="">
      <xdr:nvSpPr>
        <xdr:cNvPr id="3" name="ZoneTexte 2"/>
        <xdr:cNvSpPr txBox="1"/>
      </xdr:nvSpPr>
      <xdr:spPr>
        <a:xfrm>
          <a:off x="981075" y="438150"/>
          <a:ext cx="9010650" cy="6505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 u="sng"/>
            <a:t>Explication de la  base de données :</a:t>
          </a:r>
        </a:p>
        <a:p>
          <a:pPr algn="ctr"/>
          <a:endParaRPr lang="fr-FR" sz="1400" b="1" u="sng"/>
        </a:p>
        <a:p>
          <a:endParaRPr lang="fr-FR" sz="1100"/>
        </a:p>
        <a:p>
          <a:r>
            <a:rPr lang="fr-FR" sz="1100"/>
            <a:t>  </a:t>
          </a:r>
          <a:r>
            <a:rPr lang="fr-FR" sz="1200"/>
            <a:t>----   </a:t>
          </a:r>
          <a:r>
            <a:rPr lang="fr-FR" sz="1200" b="1"/>
            <a:t>si homme  =</a:t>
          </a:r>
          <a:r>
            <a:rPr lang="fr-FR" sz="1200" b="1" baseline="0"/>
            <a:t> </a:t>
          </a:r>
          <a:r>
            <a:rPr lang="fr-FR" sz="1200" b="1"/>
            <a:t> 1  </a:t>
          </a:r>
          <a:r>
            <a:rPr lang="fr-FR" sz="1200" b="1" baseline="0"/>
            <a:t>        femme  =  2</a:t>
          </a:r>
        </a:p>
        <a:p>
          <a:endParaRPr lang="fr-FR" sz="1200" b="1" baseline="0"/>
        </a:p>
        <a:p>
          <a:r>
            <a:rPr lang="fr-FR" sz="1200" b="1" baseline="0"/>
            <a:t> ------  age :</a:t>
          </a:r>
        </a:p>
        <a:p>
          <a:endParaRPr lang="fr-FR" sz="1100" b="1" baseline="0"/>
        </a:p>
        <a:p>
          <a:endParaRPr lang="fr-FR" sz="1100" b="1" baseline="0"/>
        </a:p>
        <a:p>
          <a:r>
            <a:rPr lang="fr-FR" sz="1100" b="1" baseline="0"/>
            <a:t>------  </a:t>
          </a:r>
          <a:r>
            <a:rPr lang="fr-FR" sz="1200" b="1" u="sng" baseline="0"/>
            <a:t>si l' etudiant a effectué une prépa  </a:t>
          </a:r>
          <a:r>
            <a:rPr lang="fr-FR" sz="1100" b="1" baseline="0"/>
            <a:t>=  1</a:t>
          </a:r>
        </a:p>
        <a:p>
          <a:r>
            <a:rPr lang="fr-FR" sz="1100" b="1" baseline="0"/>
            <a:t>                                                                    si non = 0</a:t>
          </a:r>
        </a:p>
        <a:p>
          <a:r>
            <a:rPr lang="fr-FR" sz="1100" b="1" baseline="0"/>
            <a:t>------  Lieu prépa   si  oui  =      </a:t>
          </a:r>
          <a:r>
            <a:rPr lang="fr-FR" sz="1200" b="0" baseline="0"/>
            <a:t>Bretagne, Pays de La Loire, Poitou-Charente, autres</a:t>
          </a:r>
        </a:p>
        <a:p>
          <a:r>
            <a:rPr lang="fr-FR" sz="1100" b="1" baseline="0"/>
            <a:t>                          si non  = néant</a:t>
          </a:r>
        </a:p>
        <a:p>
          <a:endParaRPr lang="fr-FR" sz="1100" b="1" baseline="0"/>
        </a:p>
        <a:p>
          <a:r>
            <a:rPr lang="fr-FR" sz="1100" b="1" baseline="0"/>
            <a:t>------ </a:t>
          </a:r>
          <a:r>
            <a:rPr lang="fr-FR" sz="1200" b="1" baseline="0"/>
            <a:t>nombres de concours passés  </a:t>
          </a:r>
          <a:r>
            <a:rPr lang="fr-FR" sz="1100" b="1" baseline="0"/>
            <a:t>:</a:t>
          </a:r>
        </a:p>
        <a:p>
          <a:endParaRPr lang="fr-FR" sz="1100" baseline="0"/>
        </a:p>
        <a:p>
          <a:r>
            <a:rPr lang="fr-FR" sz="1100" baseline="0"/>
            <a:t>------- </a:t>
          </a:r>
          <a:r>
            <a:rPr lang="fr-FR" sz="1200" b="1" baseline="0"/>
            <a:t>r ang de l'IFCS de Nantes dans le choix des instituts de formation </a:t>
          </a:r>
          <a:r>
            <a:rPr lang="fr-FR" sz="1100" baseline="0"/>
            <a:t>:</a:t>
          </a:r>
        </a:p>
        <a:p>
          <a:endParaRPr lang="fr-FR" sz="1100" baseline="0"/>
        </a:p>
        <a:p>
          <a:r>
            <a:rPr lang="fr-FR" sz="1100" b="1" baseline="0"/>
            <a:t> ------</a:t>
          </a:r>
          <a:r>
            <a:rPr lang="fr-FR" sz="1200" b="1" u="sng" baseline="0"/>
            <a:t>financement de la formation </a:t>
          </a:r>
          <a:r>
            <a:rPr lang="fr-FR" sz="1200" b="1" baseline="0"/>
            <a:t>:</a:t>
          </a:r>
        </a:p>
        <a:p>
          <a:r>
            <a:rPr lang="fr-FR" sz="1200" b="0" baseline="0"/>
            <a:t>                      </a:t>
          </a:r>
        </a:p>
        <a:p>
          <a:r>
            <a:rPr lang="fr-FR" sz="1200" b="0" baseline="0"/>
            <a:t>                       formation financée en totalité   =  1</a:t>
          </a:r>
        </a:p>
        <a:p>
          <a:r>
            <a:rPr lang="fr-FR" sz="1200" b="0" baseline="0"/>
            <a:t>                       formation financée en partie     =  2</a:t>
          </a:r>
        </a:p>
        <a:p>
          <a:r>
            <a:rPr lang="fr-FR" sz="1200" b="0" baseline="0"/>
            <a:t>                       formation non financée                =   3</a:t>
          </a:r>
        </a:p>
        <a:p>
          <a:endParaRPr lang="fr-FR" sz="1100" b="1" baseline="0"/>
        </a:p>
        <a:p>
          <a:r>
            <a:rPr lang="fr-FR" sz="1100" b="1" baseline="0"/>
            <a:t> </a:t>
          </a:r>
          <a:r>
            <a:rPr lang="fr-FR" sz="1200" b="1" baseline="0"/>
            <a:t>-------------filière professionnelle  :</a:t>
          </a:r>
        </a:p>
        <a:p>
          <a:r>
            <a:rPr lang="fr-FR" sz="1200" b="0" baseline="0"/>
            <a:t>                                       Infirmière   = 1</a:t>
          </a:r>
        </a:p>
        <a:p>
          <a:r>
            <a:rPr lang="fr-FR" sz="1200" b="0" baseline="0"/>
            <a:t>       Manipulation en Radiologie  = 2</a:t>
          </a:r>
        </a:p>
        <a:p>
          <a:r>
            <a:rPr lang="fr-FR" sz="1200" b="0"/>
            <a:t>           technicien de laboratoire =</a:t>
          </a:r>
          <a:r>
            <a:rPr lang="fr-FR" sz="1200" b="0" baseline="0"/>
            <a:t>  3</a:t>
          </a:r>
          <a:r>
            <a:rPr lang="fr-FR" sz="1200" b="0"/>
            <a:t>        </a:t>
          </a:r>
        </a:p>
        <a:p>
          <a:r>
            <a:rPr lang="fr-FR" sz="1200" b="0"/>
            <a:t>     masseur kinésitherapeuthe    = 4</a:t>
          </a:r>
        </a:p>
        <a:p>
          <a:r>
            <a:rPr lang="fr-FR" sz="1200" b="0"/>
            <a:t>                         Ergotherapeuthe =</a:t>
          </a:r>
          <a:r>
            <a:rPr lang="fr-FR" sz="1200" b="0" baseline="0"/>
            <a:t>  5</a:t>
          </a:r>
        </a:p>
        <a:p>
          <a:r>
            <a:rPr lang="fr-FR" sz="1200" b="0" baseline="0"/>
            <a:t>                    pedicure podologue = 6</a:t>
          </a:r>
        </a:p>
        <a:p>
          <a:r>
            <a:rPr lang="fr-FR" sz="1200" b="0" baseline="0"/>
            <a:t>        preparateur en pharmacie  = 7</a:t>
          </a:r>
        </a:p>
        <a:p>
          <a:endParaRPr lang="fr-FR" sz="1100" b="1" baseline="0"/>
        </a:p>
        <a:p>
          <a:r>
            <a:rPr lang="fr-FR" sz="1100" b="1" baseline="0"/>
            <a:t> </a:t>
          </a:r>
          <a:r>
            <a:rPr lang="fr-FR" sz="1200" b="1" baseline="0"/>
            <a:t>lieu d'exercice  </a:t>
          </a:r>
          <a:r>
            <a:rPr lang="fr-FR" sz="1200" b="0" baseline="0"/>
            <a:t>=  Bretagne, Pays de la Loire, Poitou-Charente et autres.</a:t>
          </a:r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0</xdr:row>
      <xdr:rowOff>180975</xdr:rowOff>
    </xdr:from>
    <xdr:to>
      <xdr:col>8</xdr:col>
      <xdr:colOff>676275</xdr:colOff>
      <xdr:row>12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638175</xdr:colOff>
      <xdr:row>14</xdr:row>
      <xdr:rowOff>57151</xdr:rowOff>
    </xdr:from>
    <xdr:to>
      <xdr:col>10</xdr:col>
      <xdr:colOff>0</xdr:colOff>
      <xdr:row>29</xdr:row>
      <xdr:rowOff>123825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195261</xdr:colOff>
      <xdr:row>30</xdr:row>
      <xdr:rowOff>90486</xdr:rowOff>
    </xdr:from>
    <xdr:to>
      <xdr:col>9</xdr:col>
      <xdr:colOff>171450</xdr:colOff>
      <xdr:row>40</xdr:row>
      <xdr:rowOff>28575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223837</xdr:colOff>
      <xdr:row>42</xdr:row>
      <xdr:rowOff>138112</xdr:rowOff>
    </xdr:from>
    <xdr:to>
      <xdr:col>9</xdr:col>
      <xdr:colOff>223837</xdr:colOff>
      <xdr:row>57</xdr:row>
      <xdr:rowOff>23812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490537</xdr:colOff>
      <xdr:row>60</xdr:row>
      <xdr:rowOff>42862</xdr:rowOff>
    </xdr:from>
    <xdr:to>
      <xdr:col>9</xdr:col>
      <xdr:colOff>490537</xdr:colOff>
      <xdr:row>74</xdr:row>
      <xdr:rowOff>119062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714375</xdr:colOff>
      <xdr:row>76</xdr:row>
      <xdr:rowOff>128587</xdr:rowOff>
    </xdr:from>
    <xdr:to>
      <xdr:col>9</xdr:col>
      <xdr:colOff>714375</xdr:colOff>
      <xdr:row>91</xdr:row>
      <xdr:rowOff>14287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4762</xdr:colOff>
      <xdr:row>92</xdr:row>
      <xdr:rowOff>128587</xdr:rowOff>
    </xdr:from>
    <xdr:to>
      <xdr:col>10</xdr:col>
      <xdr:colOff>4762</xdr:colOff>
      <xdr:row>107</xdr:row>
      <xdr:rowOff>14287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266700</xdr:colOff>
      <xdr:row>108</xdr:row>
      <xdr:rowOff>152400</xdr:rowOff>
    </xdr:from>
    <xdr:to>
      <xdr:col>10</xdr:col>
      <xdr:colOff>4762</xdr:colOff>
      <xdr:row>124</xdr:row>
      <xdr:rowOff>104775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571500</xdr:colOff>
      <xdr:row>127</xdr:row>
      <xdr:rowOff>14287</xdr:rowOff>
    </xdr:from>
    <xdr:to>
      <xdr:col>9</xdr:col>
      <xdr:colOff>571500</xdr:colOff>
      <xdr:row>141</xdr:row>
      <xdr:rowOff>90487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1678.652042939815" createdVersion="4" refreshedVersion="4" minRefreshableVersion="3" recordCount="51">
  <cacheSource type="worksheet">
    <worksheetSource ref="B3:K54" sheet="tableau base de données"/>
  </cacheSource>
  <cacheFields count="10">
    <cacheField name="Etudiants" numFmtId="0">
      <sharedItems containsSemiMixedTypes="0" containsString="0" containsNumber="1" containsInteger="1" minValue="1" maxValue="51"/>
    </cacheField>
    <cacheField name="sexe" numFmtId="0">
      <sharedItems containsSemiMixedTypes="0" containsString="0" containsNumber="1" containsInteger="1" minValue="1" maxValue="2"/>
    </cacheField>
    <cacheField name="âge" numFmtId="0">
      <sharedItems containsSemiMixedTypes="0" containsString="0" containsNumber="1" containsInteger="1" minValue="31" maxValue="56"/>
    </cacheField>
    <cacheField name="préparation" numFmtId="0">
      <sharedItems containsSemiMixedTypes="0" containsString="0" containsNumber="1" containsInteger="1" minValue="0" maxValue="1"/>
    </cacheField>
    <cacheField name="Lieu prépa" numFmtId="0">
      <sharedItems/>
    </cacheField>
    <cacheField name="Nbre concours" numFmtId="0">
      <sharedItems containsSemiMixedTypes="0" containsString="0" containsNumber="1" containsInteger="1" minValue="1" maxValue="4"/>
    </cacheField>
    <cacheField name="N° choix Nantes" numFmtId="0">
      <sharedItems containsSemiMixedTypes="0" containsString="0" containsNumber="1" containsInteger="1" minValue="1" maxValue="3"/>
    </cacheField>
    <cacheField name="Financement" numFmtId="0">
      <sharedItems containsSemiMixedTypes="0" containsString="0" containsNumber="1" containsInteger="1" minValue="1" maxValue="3"/>
    </cacheField>
    <cacheField name="Filière" numFmtId="0">
      <sharedItems containsSemiMixedTypes="0" containsString="0" containsNumber="1" containsInteger="1" minValue="1" maxValue="7"/>
    </cacheField>
    <cacheField name="Régi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n v="15"/>
    <n v="1"/>
    <n v="43"/>
    <n v="0"/>
    <s v="néant"/>
    <n v="1"/>
    <n v="1"/>
    <n v="1"/>
    <n v="1"/>
    <s v="Bretagne"/>
  </r>
  <r>
    <n v="21"/>
    <n v="2"/>
    <n v="40"/>
    <n v="0"/>
    <s v="néant"/>
    <n v="1"/>
    <n v="1"/>
    <n v="1"/>
    <n v="1"/>
    <s v="Bretagne"/>
  </r>
  <r>
    <n v="41"/>
    <n v="2"/>
    <n v="39"/>
    <n v="0"/>
    <s v="néant"/>
    <n v="1"/>
    <n v="1"/>
    <n v="1"/>
    <n v="1"/>
    <s v="Autres"/>
  </r>
  <r>
    <n v="28"/>
    <n v="1"/>
    <n v="39"/>
    <n v="0"/>
    <s v="néant"/>
    <n v="1"/>
    <n v="2"/>
    <n v="1"/>
    <n v="1"/>
    <s v="Autres"/>
  </r>
  <r>
    <n v="16"/>
    <n v="2"/>
    <n v="35"/>
    <n v="0"/>
    <s v="néant"/>
    <n v="1"/>
    <n v="1"/>
    <n v="1"/>
    <n v="1"/>
    <s v="Pays de Loire"/>
  </r>
  <r>
    <n v="26"/>
    <n v="2"/>
    <n v="38"/>
    <n v="0"/>
    <s v="néant"/>
    <n v="1"/>
    <n v="1"/>
    <n v="1"/>
    <n v="1"/>
    <s v="Pays de Loire"/>
  </r>
  <r>
    <n v="32"/>
    <n v="2"/>
    <n v="55"/>
    <n v="0"/>
    <s v="néant"/>
    <n v="1"/>
    <n v="1"/>
    <n v="1"/>
    <n v="1"/>
    <s v="Pays de Loire"/>
  </r>
  <r>
    <n v="46"/>
    <n v="2"/>
    <n v="37"/>
    <n v="0"/>
    <s v="néant"/>
    <n v="1"/>
    <n v="1"/>
    <n v="1"/>
    <n v="1"/>
    <s v="Pays de Loire"/>
  </r>
  <r>
    <n v="47"/>
    <n v="2"/>
    <n v="40"/>
    <n v="0"/>
    <s v="néant"/>
    <n v="1"/>
    <n v="1"/>
    <n v="1"/>
    <n v="1"/>
    <s v="Pays de Loire"/>
  </r>
  <r>
    <n v="49"/>
    <n v="1"/>
    <n v="40"/>
    <n v="0"/>
    <s v="néant"/>
    <n v="1"/>
    <n v="1"/>
    <n v="1"/>
    <n v="1"/>
    <s v="Pays de Loire"/>
  </r>
  <r>
    <n v="24"/>
    <n v="1"/>
    <n v="36"/>
    <n v="1"/>
    <s v="Ile de France"/>
    <n v="1"/>
    <n v="1"/>
    <n v="1"/>
    <n v="1"/>
    <s v="Pays de Loire"/>
  </r>
  <r>
    <n v="48"/>
    <n v="2"/>
    <n v="35"/>
    <n v="1"/>
    <s v="Pays de la Loire"/>
    <n v="1"/>
    <n v="1"/>
    <n v="1"/>
    <n v="1"/>
    <s v="Pays de Loire"/>
  </r>
  <r>
    <n v="51"/>
    <n v="2"/>
    <n v="42"/>
    <n v="1"/>
    <s v="Bretagne"/>
    <n v="1"/>
    <n v="1"/>
    <n v="1"/>
    <n v="1"/>
    <s v="Pays de Loire"/>
  </r>
  <r>
    <n v="17"/>
    <n v="2"/>
    <n v="41"/>
    <n v="1"/>
    <s v="Bretagne"/>
    <n v="2"/>
    <n v="1"/>
    <n v="1"/>
    <n v="1"/>
    <s v="Bretagne"/>
  </r>
  <r>
    <n v="19"/>
    <n v="2"/>
    <n v="35"/>
    <n v="1"/>
    <s v="Bretagne"/>
    <n v="2"/>
    <n v="2"/>
    <n v="1"/>
    <n v="1"/>
    <s v="Bretagne"/>
  </r>
  <r>
    <n v="44"/>
    <n v="2"/>
    <n v="40"/>
    <n v="1"/>
    <s v="Bretagne"/>
    <n v="2"/>
    <n v="2"/>
    <n v="1"/>
    <n v="1"/>
    <s v="Bretagne"/>
  </r>
  <r>
    <n v="45"/>
    <n v="2"/>
    <n v="33"/>
    <n v="1"/>
    <s v="Pays de la Loire"/>
    <n v="2"/>
    <n v="1"/>
    <n v="3"/>
    <n v="1"/>
    <s v="Autres"/>
  </r>
  <r>
    <n v="33"/>
    <n v="1"/>
    <n v="48"/>
    <n v="0"/>
    <s v="néant"/>
    <n v="2"/>
    <n v="1"/>
    <n v="1"/>
    <n v="1"/>
    <s v="Pays de Loire"/>
  </r>
  <r>
    <n v="40"/>
    <n v="1"/>
    <n v="41"/>
    <n v="0"/>
    <s v="néant"/>
    <n v="2"/>
    <n v="1"/>
    <n v="1"/>
    <n v="1"/>
    <s v="Pays de Loire"/>
  </r>
  <r>
    <n v="50"/>
    <n v="2"/>
    <n v="39"/>
    <n v="0"/>
    <s v="néant"/>
    <n v="2"/>
    <n v="1"/>
    <n v="1"/>
    <n v="1"/>
    <s v="Pays de Loire"/>
  </r>
  <r>
    <n v="2"/>
    <n v="2"/>
    <n v="32"/>
    <n v="1"/>
    <s v="Bretagne"/>
    <n v="2"/>
    <n v="1"/>
    <n v="1"/>
    <n v="1"/>
    <s v="Pays de Loire"/>
  </r>
  <r>
    <n v="29"/>
    <n v="2"/>
    <n v="31"/>
    <n v="1"/>
    <s v="Bretagne"/>
    <n v="2"/>
    <n v="1"/>
    <n v="1"/>
    <n v="1"/>
    <s v="Pays de Loire"/>
  </r>
  <r>
    <n v="31"/>
    <n v="2"/>
    <n v="35"/>
    <n v="1"/>
    <s v="Pays de la Loire"/>
    <n v="2"/>
    <n v="1"/>
    <n v="1"/>
    <n v="1"/>
    <s v="Pays de Loire"/>
  </r>
  <r>
    <n v="37"/>
    <n v="2"/>
    <n v="41"/>
    <n v="1"/>
    <s v="Pays de la Loire"/>
    <n v="2"/>
    <n v="1"/>
    <n v="1"/>
    <n v="1"/>
    <s v="Pays de Loire"/>
  </r>
  <r>
    <n v="39"/>
    <n v="2"/>
    <n v="51"/>
    <n v="1"/>
    <s v="CNED"/>
    <n v="2"/>
    <n v="1"/>
    <n v="2"/>
    <n v="4"/>
    <s v="Pays de Loire"/>
  </r>
  <r>
    <n v="35"/>
    <n v="1"/>
    <n v="56"/>
    <n v="1"/>
    <s v="Pays de la Loire"/>
    <n v="2"/>
    <n v="1"/>
    <n v="1"/>
    <n v="6"/>
    <s v="Pays de Loire"/>
  </r>
  <r>
    <n v="13"/>
    <n v="2"/>
    <n v="44"/>
    <n v="0"/>
    <s v="néant"/>
    <n v="3"/>
    <n v="1"/>
    <n v="1"/>
    <n v="1"/>
    <s v="Bretagne"/>
  </r>
  <r>
    <n v="1"/>
    <n v="2"/>
    <n v="42"/>
    <n v="1"/>
    <s v="Bretagne"/>
    <n v="3"/>
    <n v="1"/>
    <n v="1"/>
    <n v="1"/>
    <s v="Bretagne"/>
  </r>
  <r>
    <n v="3"/>
    <n v="1"/>
    <n v="33"/>
    <n v="1"/>
    <s v="Bretagne"/>
    <n v="3"/>
    <n v="2"/>
    <n v="1"/>
    <n v="1"/>
    <s v="Bretagne"/>
  </r>
  <r>
    <n v="6"/>
    <n v="1"/>
    <n v="52"/>
    <n v="1"/>
    <s v="Bretagne"/>
    <n v="3"/>
    <n v="2"/>
    <n v="1"/>
    <n v="1"/>
    <s v="Bretagne"/>
  </r>
  <r>
    <n v="9"/>
    <n v="1"/>
    <n v="42"/>
    <n v="1"/>
    <s v="Bretagne"/>
    <n v="3"/>
    <n v="1"/>
    <n v="1"/>
    <n v="1"/>
    <s v="Bretagne"/>
  </r>
  <r>
    <n v="11"/>
    <n v="2"/>
    <n v="38"/>
    <n v="1"/>
    <s v="Pays de la Loire"/>
    <n v="3"/>
    <n v="1"/>
    <n v="1"/>
    <n v="1"/>
    <s v="Bretagne"/>
  </r>
  <r>
    <n v="20"/>
    <n v="2"/>
    <n v="39"/>
    <n v="1"/>
    <s v="Bretagne"/>
    <n v="3"/>
    <n v="1"/>
    <n v="1"/>
    <n v="1"/>
    <s v="Bretagne"/>
  </r>
  <r>
    <n v="23"/>
    <n v="1"/>
    <n v="40"/>
    <n v="1"/>
    <s v="Bretagne"/>
    <n v="3"/>
    <n v="1"/>
    <n v="1"/>
    <n v="1"/>
    <s v="Bretagne"/>
  </r>
  <r>
    <n v="25"/>
    <n v="2"/>
    <n v="43"/>
    <n v="1"/>
    <s v="Bretagne"/>
    <n v="3"/>
    <n v="1"/>
    <n v="1"/>
    <n v="1"/>
    <s v="Bretagne"/>
  </r>
  <r>
    <n v="36"/>
    <n v="2"/>
    <n v="31"/>
    <n v="1"/>
    <s v="Bretagne"/>
    <n v="3"/>
    <n v="1"/>
    <n v="1"/>
    <n v="1"/>
    <s v="Bretagne"/>
  </r>
  <r>
    <n v="22"/>
    <n v="1"/>
    <n v="35"/>
    <n v="1"/>
    <s v="Bretagne"/>
    <n v="3"/>
    <n v="1"/>
    <n v="1"/>
    <n v="5"/>
    <s v="Bretagne"/>
  </r>
  <r>
    <n v="4"/>
    <n v="2"/>
    <n v="31"/>
    <n v="1"/>
    <s v="Bretagne"/>
    <n v="3"/>
    <n v="1"/>
    <n v="1"/>
    <n v="7"/>
    <s v="Bretagne"/>
  </r>
  <r>
    <n v="38"/>
    <n v="2"/>
    <n v="34"/>
    <n v="1"/>
    <s v="CNED"/>
    <n v="3"/>
    <n v="1"/>
    <n v="3"/>
    <n v="1"/>
    <s v="Autres"/>
  </r>
  <r>
    <n v="14"/>
    <n v="1"/>
    <n v="41"/>
    <n v="1"/>
    <s v="Pays de la Loire"/>
    <n v="3"/>
    <n v="1"/>
    <n v="1"/>
    <n v="1"/>
    <s v="Pays de Loire"/>
  </r>
  <r>
    <n v="34"/>
    <n v="1"/>
    <n v="35"/>
    <n v="1"/>
    <s v="Bretagne"/>
    <n v="3"/>
    <n v="1"/>
    <n v="1"/>
    <n v="2"/>
    <s v="Pays de Loire"/>
  </r>
  <r>
    <n v="27"/>
    <n v="2"/>
    <n v="42"/>
    <n v="1"/>
    <s v="Bretagne"/>
    <n v="3"/>
    <n v="1"/>
    <n v="1"/>
    <n v="3"/>
    <s v="Pays de Loire"/>
  </r>
  <r>
    <n v="42"/>
    <n v="1"/>
    <n v="37"/>
    <n v="0"/>
    <s v="néant"/>
    <n v="3"/>
    <n v="1"/>
    <n v="1"/>
    <n v="4"/>
    <s v="Pays de Loire"/>
  </r>
  <r>
    <n v="8"/>
    <n v="1"/>
    <n v="35"/>
    <n v="1"/>
    <s v="Poitou-charente"/>
    <n v="3"/>
    <n v="2"/>
    <n v="1"/>
    <n v="1"/>
    <s v="Poitou charente"/>
  </r>
  <r>
    <n v="18"/>
    <n v="2"/>
    <n v="44"/>
    <n v="1"/>
    <s v="Pays de la Loire"/>
    <n v="3"/>
    <n v="1"/>
    <n v="1"/>
    <n v="1"/>
    <s v="Poitou charente"/>
  </r>
  <r>
    <n v="10"/>
    <n v="1"/>
    <n v="38"/>
    <n v="1"/>
    <s v="Aquitaine"/>
    <n v="4"/>
    <n v="3"/>
    <n v="2"/>
    <n v="3"/>
    <s v="Autres"/>
  </r>
  <r>
    <n v="12"/>
    <n v="2"/>
    <n v="35"/>
    <n v="1"/>
    <s v="Bretagne"/>
    <n v="4"/>
    <n v="1"/>
    <n v="1"/>
    <n v="1"/>
    <s v="Bretagne"/>
  </r>
  <r>
    <n v="30"/>
    <n v="2"/>
    <n v="36"/>
    <n v="1"/>
    <s v="Bretagne"/>
    <n v="4"/>
    <n v="1"/>
    <n v="1"/>
    <n v="1"/>
    <s v="Bretagne"/>
  </r>
  <r>
    <n v="5"/>
    <n v="2"/>
    <n v="32"/>
    <n v="1"/>
    <s v="Bretagne"/>
    <n v="4"/>
    <n v="1"/>
    <n v="1"/>
    <n v="1"/>
    <s v="Poitou charente"/>
  </r>
  <r>
    <n v="7"/>
    <n v="2"/>
    <n v="46"/>
    <n v="1"/>
    <s v="Poitou-charente"/>
    <n v="4"/>
    <n v="1"/>
    <n v="1"/>
    <n v="1"/>
    <s v="Poitou charente"/>
  </r>
  <r>
    <n v="43"/>
    <n v="1"/>
    <n v="35"/>
    <n v="1"/>
    <s v="Poitou-charente"/>
    <n v="4"/>
    <n v="1"/>
    <n v="1"/>
    <n v="1"/>
    <s v="Poitou charent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0" firstHeaderRow="1" firstDataRow="1" firstDataCol="0"/>
  <pivotFields count="10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tabSelected="1" workbookViewId="0">
      <selection activeCell="A3" sqref="A3"/>
    </sheetView>
  </sheetViews>
  <sheetFormatPr baseColWidth="10" defaultRowHeight="15" x14ac:dyDescent="0.25"/>
  <sheetData>
    <row r="3" spans="1:3" x14ac:dyDescent="0.25">
      <c r="A3" s="40"/>
      <c r="B3" s="41"/>
      <c r="C3" s="42"/>
    </row>
    <row r="4" spans="1:3" x14ac:dyDescent="0.25">
      <c r="A4" s="43"/>
      <c r="B4" s="44"/>
      <c r="C4" s="45"/>
    </row>
    <row r="5" spans="1:3" x14ac:dyDescent="0.25">
      <c r="A5" s="43"/>
      <c r="B5" s="44"/>
      <c r="C5" s="45"/>
    </row>
    <row r="6" spans="1:3" x14ac:dyDescent="0.25">
      <c r="A6" s="43"/>
      <c r="B6" s="44"/>
      <c r="C6" s="45"/>
    </row>
    <row r="7" spans="1:3" x14ac:dyDescent="0.25">
      <c r="A7" s="43"/>
      <c r="B7" s="44"/>
      <c r="C7" s="45"/>
    </row>
    <row r="8" spans="1:3" x14ac:dyDescent="0.25">
      <c r="A8" s="43"/>
      <c r="B8" s="44"/>
      <c r="C8" s="45"/>
    </row>
    <row r="9" spans="1:3" x14ac:dyDescent="0.25">
      <c r="A9" s="43"/>
      <c r="B9" s="44"/>
      <c r="C9" s="45"/>
    </row>
    <row r="10" spans="1:3" x14ac:dyDescent="0.25">
      <c r="A10" s="43"/>
      <c r="B10" s="44"/>
      <c r="C10" s="45"/>
    </row>
    <row r="11" spans="1:3" x14ac:dyDescent="0.25">
      <c r="A11" s="43"/>
      <c r="B11" s="44"/>
      <c r="C11" s="45"/>
    </row>
    <row r="12" spans="1:3" x14ac:dyDescent="0.25">
      <c r="A12" s="43"/>
      <c r="B12" s="44"/>
      <c r="C12" s="45"/>
    </row>
    <row r="13" spans="1:3" x14ac:dyDescent="0.25">
      <c r="A13" s="43"/>
      <c r="B13" s="44"/>
      <c r="C13" s="45"/>
    </row>
    <row r="14" spans="1:3" x14ac:dyDescent="0.25">
      <c r="A14" s="43"/>
      <c r="B14" s="44"/>
      <c r="C14" s="45"/>
    </row>
    <row r="15" spans="1:3" x14ac:dyDescent="0.25">
      <c r="A15" s="43"/>
      <c r="B15" s="44"/>
      <c r="C15" s="45"/>
    </row>
    <row r="16" spans="1:3" x14ac:dyDescent="0.25">
      <c r="A16" s="43"/>
      <c r="B16" s="44"/>
      <c r="C16" s="45"/>
    </row>
    <row r="17" spans="1:3" x14ac:dyDescent="0.25">
      <c r="A17" s="43"/>
      <c r="B17" s="44"/>
      <c r="C17" s="45"/>
    </row>
    <row r="18" spans="1:3" x14ac:dyDescent="0.25">
      <c r="A18" s="43"/>
      <c r="B18" s="44"/>
      <c r="C18" s="45"/>
    </row>
    <row r="19" spans="1:3" x14ac:dyDescent="0.25">
      <c r="A19" s="43"/>
      <c r="B19" s="44"/>
      <c r="C19" s="45"/>
    </row>
    <row r="20" spans="1:3" x14ac:dyDescent="0.25">
      <c r="A20" s="46"/>
      <c r="B20" s="47"/>
      <c r="C20" s="4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57"/>
  <sheetViews>
    <sheetView topLeftCell="A3" zoomScale="95" zoomScaleNormal="95" workbookViewId="0">
      <selection activeCell="K3" sqref="K3"/>
    </sheetView>
  </sheetViews>
  <sheetFormatPr baseColWidth="10" defaultRowHeight="15" x14ac:dyDescent="0.25"/>
  <cols>
    <col min="1" max="1" width="13.28515625" customWidth="1"/>
    <col min="3" max="3" width="8.28515625" customWidth="1"/>
    <col min="4" max="4" width="9.28515625" customWidth="1"/>
    <col min="6" max="6" width="16" customWidth="1"/>
    <col min="7" max="7" width="14.28515625" customWidth="1"/>
    <col min="8" max="8" width="15.42578125" customWidth="1"/>
    <col min="9" max="9" width="12.85546875" customWidth="1"/>
    <col min="10" max="10" width="11" customWidth="1"/>
    <col min="11" max="11" width="15.140625" bestFit="1" customWidth="1"/>
  </cols>
  <sheetData>
    <row r="2" spans="2:14" ht="15.75" thickBot="1" x14ac:dyDescent="0.3"/>
    <row r="3" spans="2:14" ht="29.25" customHeight="1" thickBot="1" x14ac:dyDescent="0.3">
      <c r="B3" s="3" t="s">
        <v>0</v>
      </c>
      <c r="C3" s="5" t="s">
        <v>1</v>
      </c>
      <c r="D3" s="6" t="s">
        <v>2</v>
      </c>
      <c r="E3" s="5" t="s">
        <v>3</v>
      </c>
      <c r="F3" s="6" t="s">
        <v>4</v>
      </c>
      <c r="G3" s="5" t="s">
        <v>5</v>
      </c>
      <c r="H3" s="4" t="s">
        <v>6</v>
      </c>
      <c r="I3" s="2" t="s">
        <v>7</v>
      </c>
      <c r="J3" s="7" t="s">
        <v>19</v>
      </c>
      <c r="K3" s="5" t="s">
        <v>21</v>
      </c>
    </row>
    <row r="4" spans="2:14" ht="15.75" thickBot="1" x14ac:dyDescent="0.3">
      <c r="B4" s="13">
        <v>15</v>
      </c>
      <c r="C4" s="8">
        <v>1</v>
      </c>
      <c r="D4" s="16">
        <v>43</v>
      </c>
      <c r="E4" s="8">
        <v>0</v>
      </c>
      <c r="F4" s="19" t="s">
        <v>10</v>
      </c>
      <c r="G4" s="8">
        <v>1</v>
      </c>
      <c r="H4" s="8">
        <v>1</v>
      </c>
      <c r="I4" s="8">
        <v>1</v>
      </c>
      <c r="J4" s="8">
        <v>1</v>
      </c>
      <c r="K4" s="22" t="s">
        <v>12</v>
      </c>
    </row>
    <row r="5" spans="2:14" ht="15.75" thickBot="1" x14ac:dyDescent="0.3">
      <c r="B5" s="14">
        <v>21</v>
      </c>
      <c r="C5" s="1">
        <v>2</v>
      </c>
      <c r="D5" s="17">
        <v>40</v>
      </c>
      <c r="E5" s="1">
        <v>0</v>
      </c>
      <c r="F5" s="19" t="s">
        <v>10</v>
      </c>
      <c r="G5" s="1">
        <v>1</v>
      </c>
      <c r="H5" s="1">
        <v>1</v>
      </c>
      <c r="I5" s="8">
        <v>1</v>
      </c>
      <c r="J5" s="1">
        <v>1</v>
      </c>
      <c r="K5" s="23" t="s">
        <v>12</v>
      </c>
    </row>
    <row r="6" spans="2:14" ht="15.75" thickBot="1" x14ac:dyDescent="0.3">
      <c r="B6" s="14">
        <v>41</v>
      </c>
      <c r="C6" s="1">
        <v>2</v>
      </c>
      <c r="D6" s="17">
        <v>39</v>
      </c>
      <c r="E6" s="1">
        <v>0</v>
      </c>
      <c r="F6" s="19" t="s">
        <v>9</v>
      </c>
      <c r="G6" s="1">
        <v>1</v>
      </c>
      <c r="H6" s="1">
        <v>1</v>
      </c>
      <c r="I6" s="8">
        <v>1</v>
      </c>
      <c r="J6" s="1">
        <v>1</v>
      </c>
      <c r="K6" s="23" t="s">
        <v>22</v>
      </c>
    </row>
    <row r="7" spans="2:14" ht="15.75" thickBot="1" x14ac:dyDescent="0.3">
      <c r="B7" s="14">
        <v>28</v>
      </c>
      <c r="C7" s="1">
        <v>1</v>
      </c>
      <c r="D7" s="17">
        <v>39</v>
      </c>
      <c r="E7" s="1">
        <v>0</v>
      </c>
      <c r="F7" s="19" t="s">
        <v>9</v>
      </c>
      <c r="G7" s="1">
        <v>1</v>
      </c>
      <c r="H7" s="1">
        <v>2</v>
      </c>
      <c r="I7" s="8">
        <v>1</v>
      </c>
      <c r="J7" s="1">
        <v>1</v>
      </c>
      <c r="K7" s="23" t="s">
        <v>22</v>
      </c>
    </row>
    <row r="8" spans="2:14" ht="15.75" thickBot="1" x14ac:dyDescent="0.3">
      <c r="B8" s="14">
        <v>16</v>
      </c>
      <c r="C8" s="1">
        <v>2</v>
      </c>
      <c r="D8" s="17">
        <v>35</v>
      </c>
      <c r="E8" s="1">
        <v>0</v>
      </c>
      <c r="F8" s="19" t="s">
        <v>9</v>
      </c>
      <c r="G8" s="1">
        <v>1</v>
      </c>
      <c r="H8" s="1">
        <v>1</v>
      </c>
      <c r="I8" s="8">
        <v>1</v>
      </c>
      <c r="J8" s="1">
        <v>1</v>
      </c>
      <c r="K8" s="23" t="s">
        <v>13</v>
      </c>
    </row>
    <row r="9" spans="2:14" ht="15.75" thickBot="1" x14ac:dyDescent="0.3">
      <c r="B9" s="14">
        <v>26</v>
      </c>
      <c r="C9" s="1">
        <v>2</v>
      </c>
      <c r="D9" s="17">
        <v>38</v>
      </c>
      <c r="E9" s="1">
        <v>0</v>
      </c>
      <c r="F9" s="19" t="s">
        <v>10</v>
      </c>
      <c r="G9" s="1">
        <v>1</v>
      </c>
      <c r="H9" s="1">
        <v>1</v>
      </c>
      <c r="I9" s="8">
        <v>1</v>
      </c>
      <c r="J9" s="1">
        <v>1</v>
      </c>
      <c r="K9" s="23" t="s">
        <v>13</v>
      </c>
    </row>
    <row r="10" spans="2:14" ht="15.75" thickBot="1" x14ac:dyDescent="0.3">
      <c r="B10" s="14">
        <v>32</v>
      </c>
      <c r="C10" s="1">
        <v>2</v>
      </c>
      <c r="D10" s="17">
        <v>55</v>
      </c>
      <c r="E10" s="1">
        <v>0</v>
      </c>
      <c r="F10" s="20" t="s">
        <v>9</v>
      </c>
      <c r="G10" s="1">
        <v>1</v>
      </c>
      <c r="H10" s="1">
        <v>1</v>
      </c>
      <c r="I10" s="8">
        <v>1</v>
      </c>
      <c r="J10" s="1">
        <v>1</v>
      </c>
      <c r="K10" s="23" t="s">
        <v>13</v>
      </c>
      <c r="N10">
        <f>COUNTIF(C:C,1)</f>
        <v>18</v>
      </c>
    </row>
    <row r="11" spans="2:14" ht="15.75" thickBot="1" x14ac:dyDescent="0.3">
      <c r="B11" s="14">
        <v>46</v>
      </c>
      <c r="C11" s="1">
        <v>2</v>
      </c>
      <c r="D11" s="17">
        <v>37</v>
      </c>
      <c r="E11" s="1">
        <v>0</v>
      </c>
      <c r="F11" s="20" t="s">
        <v>9</v>
      </c>
      <c r="G11" s="1">
        <v>1</v>
      </c>
      <c r="H11" s="1">
        <v>1</v>
      </c>
      <c r="I11" s="8">
        <v>1</v>
      </c>
      <c r="J11" s="1">
        <v>1</v>
      </c>
      <c r="K11" s="23" t="s">
        <v>13</v>
      </c>
      <c r="N11">
        <f>COUNTIF(C:C,2)</f>
        <v>33</v>
      </c>
    </row>
    <row r="12" spans="2:14" x14ac:dyDescent="0.25">
      <c r="B12" s="14">
        <v>47</v>
      </c>
      <c r="C12" s="1">
        <v>2</v>
      </c>
      <c r="D12" s="17">
        <v>40</v>
      </c>
      <c r="E12" s="1">
        <v>0</v>
      </c>
      <c r="F12" s="20" t="s">
        <v>9</v>
      </c>
      <c r="G12" s="1">
        <v>1</v>
      </c>
      <c r="H12" s="1">
        <v>1</v>
      </c>
      <c r="I12" s="8">
        <v>1</v>
      </c>
      <c r="J12" s="1">
        <v>1</v>
      </c>
      <c r="K12" s="23" t="s">
        <v>13</v>
      </c>
    </row>
    <row r="13" spans="2:14" x14ac:dyDescent="0.25">
      <c r="B13" s="14">
        <v>49</v>
      </c>
      <c r="C13" s="1">
        <v>1</v>
      </c>
      <c r="D13" s="17">
        <v>40</v>
      </c>
      <c r="E13" s="1">
        <v>0</v>
      </c>
      <c r="F13" s="20" t="s">
        <v>9</v>
      </c>
      <c r="G13" s="1">
        <v>1</v>
      </c>
      <c r="H13" s="1">
        <v>1</v>
      </c>
      <c r="I13" s="1">
        <v>1</v>
      </c>
      <c r="J13" s="1">
        <v>1</v>
      </c>
      <c r="K13" s="23" t="s">
        <v>13</v>
      </c>
    </row>
    <row r="14" spans="2:14" x14ac:dyDescent="0.25">
      <c r="B14" s="14">
        <v>24</v>
      </c>
      <c r="C14" s="1">
        <v>1</v>
      </c>
      <c r="D14" s="17">
        <v>36</v>
      </c>
      <c r="E14" s="1">
        <v>1</v>
      </c>
      <c r="F14" s="20" t="s">
        <v>16</v>
      </c>
      <c r="G14" s="1">
        <v>1</v>
      </c>
      <c r="H14" s="1">
        <v>1</v>
      </c>
      <c r="I14" s="1">
        <v>1</v>
      </c>
      <c r="J14" s="1">
        <v>1</v>
      </c>
      <c r="K14" s="23" t="s">
        <v>13</v>
      </c>
    </row>
    <row r="15" spans="2:14" x14ac:dyDescent="0.25">
      <c r="B15" s="14">
        <v>48</v>
      </c>
      <c r="C15" s="1">
        <v>2</v>
      </c>
      <c r="D15" s="17">
        <v>35</v>
      </c>
      <c r="E15" s="1">
        <v>1</v>
      </c>
      <c r="F15" s="20" t="s">
        <v>18</v>
      </c>
      <c r="G15" s="1">
        <v>1</v>
      </c>
      <c r="H15" s="1">
        <v>1</v>
      </c>
      <c r="I15" s="1">
        <v>1</v>
      </c>
      <c r="J15" s="1">
        <v>1</v>
      </c>
      <c r="K15" s="23" t="s">
        <v>13</v>
      </c>
    </row>
    <row r="16" spans="2:14" x14ac:dyDescent="0.25">
      <c r="B16" s="14">
        <v>51</v>
      </c>
      <c r="C16" s="1">
        <v>2</v>
      </c>
      <c r="D16" s="17">
        <v>42</v>
      </c>
      <c r="E16" s="1">
        <v>1</v>
      </c>
      <c r="F16" s="20" t="s">
        <v>12</v>
      </c>
      <c r="G16" s="1">
        <v>1</v>
      </c>
      <c r="H16" s="1">
        <v>1</v>
      </c>
      <c r="I16" s="1">
        <v>1</v>
      </c>
      <c r="J16" s="1">
        <v>1</v>
      </c>
      <c r="K16" s="23" t="s">
        <v>13</v>
      </c>
    </row>
    <row r="17" spans="2:11" x14ac:dyDescent="0.25">
      <c r="B17" s="14">
        <v>17</v>
      </c>
      <c r="C17" s="1">
        <v>2</v>
      </c>
      <c r="D17" s="17">
        <v>41</v>
      </c>
      <c r="E17" s="1">
        <v>1</v>
      </c>
      <c r="F17" s="20" t="s">
        <v>12</v>
      </c>
      <c r="G17" s="1">
        <v>2</v>
      </c>
      <c r="H17" s="1">
        <v>1</v>
      </c>
      <c r="I17" s="1">
        <v>1</v>
      </c>
      <c r="J17" s="1">
        <v>1</v>
      </c>
      <c r="K17" s="23" t="s">
        <v>12</v>
      </c>
    </row>
    <row r="18" spans="2:11" x14ac:dyDescent="0.25">
      <c r="B18" s="14">
        <v>19</v>
      </c>
      <c r="C18" s="1">
        <v>2</v>
      </c>
      <c r="D18" s="17">
        <v>35</v>
      </c>
      <c r="E18" s="1">
        <v>1</v>
      </c>
      <c r="F18" s="20" t="s">
        <v>12</v>
      </c>
      <c r="G18" s="1">
        <v>2</v>
      </c>
      <c r="H18" s="1">
        <v>2</v>
      </c>
      <c r="I18" s="1">
        <v>1</v>
      </c>
      <c r="J18" s="1">
        <v>1</v>
      </c>
      <c r="K18" s="23" t="s">
        <v>12</v>
      </c>
    </row>
    <row r="19" spans="2:11" x14ac:dyDescent="0.25">
      <c r="B19" s="14">
        <v>44</v>
      </c>
      <c r="C19" s="1">
        <v>2</v>
      </c>
      <c r="D19" s="17">
        <v>40</v>
      </c>
      <c r="E19" s="1">
        <v>1</v>
      </c>
      <c r="F19" s="20" t="s">
        <v>12</v>
      </c>
      <c r="G19" s="1">
        <v>2</v>
      </c>
      <c r="H19" s="1">
        <v>2</v>
      </c>
      <c r="I19" s="1">
        <v>1</v>
      </c>
      <c r="J19" s="1">
        <v>1</v>
      </c>
      <c r="K19" s="23" t="s">
        <v>12</v>
      </c>
    </row>
    <row r="20" spans="2:11" x14ac:dyDescent="0.25">
      <c r="B20" s="14">
        <v>45</v>
      </c>
      <c r="C20" s="1">
        <v>2</v>
      </c>
      <c r="D20" s="17">
        <v>33</v>
      </c>
      <c r="E20" s="1">
        <v>1</v>
      </c>
      <c r="F20" s="20" t="s">
        <v>18</v>
      </c>
      <c r="G20" s="1">
        <v>2</v>
      </c>
      <c r="H20" s="1">
        <v>1</v>
      </c>
      <c r="I20" s="1">
        <v>3</v>
      </c>
      <c r="J20" s="1">
        <v>1</v>
      </c>
      <c r="K20" s="23" t="s">
        <v>22</v>
      </c>
    </row>
    <row r="21" spans="2:11" x14ac:dyDescent="0.25">
      <c r="B21" s="14">
        <v>33</v>
      </c>
      <c r="C21" s="1">
        <v>1</v>
      </c>
      <c r="D21" s="17">
        <v>48</v>
      </c>
      <c r="E21" s="1">
        <v>0</v>
      </c>
      <c r="F21" s="20" t="s">
        <v>9</v>
      </c>
      <c r="G21" s="1">
        <v>2</v>
      </c>
      <c r="H21" s="1">
        <v>1</v>
      </c>
      <c r="I21" s="1">
        <v>1</v>
      </c>
      <c r="J21" s="1">
        <v>1</v>
      </c>
      <c r="K21" s="23" t="s">
        <v>13</v>
      </c>
    </row>
    <row r="22" spans="2:11" x14ac:dyDescent="0.25">
      <c r="B22" s="14">
        <v>40</v>
      </c>
      <c r="C22" s="1">
        <v>1</v>
      </c>
      <c r="D22" s="17">
        <v>41</v>
      </c>
      <c r="E22" s="1">
        <v>0</v>
      </c>
      <c r="F22" s="20" t="s">
        <v>9</v>
      </c>
      <c r="G22" s="1">
        <v>2</v>
      </c>
      <c r="H22" s="1">
        <v>1</v>
      </c>
      <c r="I22" s="1">
        <v>1</v>
      </c>
      <c r="J22" s="1">
        <v>1</v>
      </c>
      <c r="K22" s="23" t="s">
        <v>13</v>
      </c>
    </row>
    <row r="23" spans="2:11" x14ac:dyDescent="0.25">
      <c r="B23" s="14">
        <v>50</v>
      </c>
      <c r="C23" s="1">
        <v>2</v>
      </c>
      <c r="D23" s="17">
        <v>39</v>
      </c>
      <c r="E23" s="1">
        <v>0</v>
      </c>
      <c r="F23" s="20" t="s">
        <v>9</v>
      </c>
      <c r="G23" s="1">
        <v>2</v>
      </c>
      <c r="H23" s="1">
        <v>1</v>
      </c>
      <c r="I23" s="1">
        <v>1</v>
      </c>
      <c r="J23" s="1">
        <v>1</v>
      </c>
      <c r="K23" s="23" t="s">
        <v>13</v>
      </c>
    </row>
    <row r="24" spans="2:11" x14ac:dyDescent="0.25">
      <c r="B24" s="14">
        <v>2</v>
      </c>
      <c r="C24" s="1">
        <v>2</v>
      </c>
      <c r="D24" s="17">
        <v>32</v>
      </c>
      <c r="E24" s="1">
        <v>1</v>
      </c>
      <c r="F24" s="20" t="s">
        <v>12</v>
      </c>
      <c r="G24" s="1">
        <v>2</v>
      </c>
      <c r="H24" s="1">
        <v>1</v>
      </c>
      <c r="I24" s="1">
        <v>1</v>
      </c>
      <c r="J24" s="1">
        <v>1</v>
      </c>
      <c r="K24" s="23" t="s">
        <v>13</v>
      </c>
    </row>
    <row r="25" spans="2:11" x14ac:dyDescent="0.25">
      <c r="B25" s="14">
        <v>29</v>
      </c>
      <c r="C25" s="1">
        <v>2</v>
      </c>
      <c r="D25" s="17">
        <v>31</v>
      </c>
      <c r="E25" s="1">
        <v>1</v>
      </c>
      <c r="F25" s="20" t="s">
        <v>12</v>
      </c>
      <c r="G25" s="1">
        <v>2</v>
      </c>
      <c r="H25" s="1">
        <v>1</v>
      </c>
      <c r="I25" s="1">
        <v>1</v>
      </c>
      <c r="J25" s="1">
        <v>1</v>
      </c>
      <c r="K25" s="23" t="s">
        <v>13</v>
      </c>
    </row>
    <row r="26" spans="2:11" x14ac:dyDescent="0.25">
      <c r="B26" s="14">
        <v>31</v>
      </c>
      <c r="C26" s="1">
        <v>2</v>
      </c>
      <c r="D26" s="17">
        <v>35</v>
      </c>
      <c r="E26" s="1">
        <v>1</v>
      </c>
      <c r="F26" s="20" t="s">
        <v>18</v>
      </c>
      <c r="G26" s="1">
        <v>2</v>
      </c>
      <c r="H26" s="1">
        <v>1</v>
      </c>
      <c r="I26" s="1">
        <v>1</v>
      </c>
      <c r="J26" s="1">
        <v>1</v>
      </c>
      <c r="K26" s="23" t="s">
        <v>13</v>
      </c>
    </row>
    <row r="27" spans="2:11" x14ac:dyDescent="0.25">
      <c r="B27" s="14">
        <v>37</v>
      </c>
      <c r="C27" s="1">
        <v>2</v>
      </c>
      <c r="D27" s="17">
        <v>41</v>
      </c>
      <c r="E27" s="1">
        <v>1</v>
      </c>
      <c r="F27" s="20" t="s">
        <v>18</v>
      </c>
      <c r="G27" s="1">
        <v>2</v>
      </c>
      <c r="H27" s="1">
        <v>1</v>
      </c>
      <c r="I27" s="1">
        <v>1</v>
      </c>
      <c r="J27" s="1">
        <v>1</v>
      </c>
      <c r="K27" s="23" t="s">
        <v>13</v>
      </c>
    </row>
    <row r="28" spans="2:11" x14ac:dyDescent="0.25">
      <c r="B28" s="14">
        <v>39</v>
      </c>
      <c r="C28" s="1">
        <v>2</v>
      </c>
      <c r="D28" s="17">
        <v>51</v>
      </c>
      <c r="E28" s="1">
        <v>1</v>
      </c>
      <c r="F28" s="20" t="s">
        <v>8</v>
      </c>
      <c r="G28" s="1">
        <v>2</v>
      </c>
      <c r="H28" s="1">
        <v>1</v>
      </c>
      <c r="I28" s="1">
        <v>2</v>
      </c>
      <c r="J28" s="1">
        <v>4</v>
      </c>
      <c r="K28" s="23" t="s">
        <v>13</v>
      </c>
    </row>
    <row r="29" spans="2:11" x14ac:dyDescent="0.25">
      <c r="B29" s="14">
        <v>35</v>
      </c>
      <c r="C29" s="1">
        <v>1</v>
      </c>
      <c r="D29" s="17">
        <v>56</v>
      </c>
      <c r="E29" s="1">
        <v>1</v>
      </c>
      <c r="F29" s="20" t="s">
        <v>18</v>
      </c>
      <c r="G29" s="1">
        <v>2</v>
      </c>
      <c r="H29" s="1">
        <v>1</v>
      </c>
      <c r="I29" s="1">
        <v>1</v>
      </c>
      <c r="J29" s="1">
        <v>6</v>
      </c>
      <c r="K29" s="23" t="s">
        <v>13</v>
      </c>
    </row>
    <row r="30" spans="2:11" x14ac:dyDescent="0.25">
      <c r="B30" s="14">
        <v>13</v>
      </c>
      <c r="C30" s="1">
        <v>2</v>
      </c>
      <c r="D30" s="17">
        <v>44</v>
      </c>
      <c r="E30" s="1">
        <v>0</v>
      </c>
      <c r="F30" s="20" t="s">
        <v>9</v>
      </c>
      <c r="G30" s="1">
        <v>3</v>
      </c>
      <c r="H30" s="1">
        <v>1</v>
      </c>
      <c r="I30" s="1">
        <v>1</v>
      </c>
      <c r="J30" s="1">
        <v>1</v>
      </c>
      <c r="K30" s="23" t="s">
        <v>12</v>
      </c>
    </row>
    <row r="31" spans="2:11" x14ac:dyDescent="0.25">
      <c r="B31" s="14">
        <v>1</v>
      </c>
      <c r="C31" s="1">
        <v>2</v>
      </c>
      <c r="D31" s="17">
        <v>42</v>
      </c>
      <c r="E31" s="1">
        <v>1</v>
      </c>
      <c r="F31" s="20" t="s">
        <v>12</v>
      </c>
      <c r="G31" s="1">
        <v>3</v>
      </c>
      <c r="H31" s="1">
        <v>1</v>
      </c>
      <c r="I31" s="1">
        <v>1</v>
      </c>
      <c r="J31" s="1">
        <v>1</v>
      </c>
      <c r="K31" s="23" t="s">
        <v>12</v>
      </c>
    </row>
    <row r="32" spans="2:11" x14ac:dyDescent="0.25">
      <c r="B32" s="14">
        <v>3</v>
      </c>
      <c r="C32" s="1">
        <v>1</v>
      </c>
      <c r="D32" s="17">
        <v>33</v>
      </c>
      <c r="E32" s="1">
        <v>1</v>
      </c>
      <c r="F32" s="20" t="s">
        <v>12</v>
      </c>
      <c r="G32" s="1">
        <v>3</v>
      </c>
      <c r="H32" s="1">
        <v>2</v>
      </c>
      <c r="I32" s="1">
        <v>1</v>
      </c>
      <c r="J32" s="1">
        <v>1</v>
      </c>
      <c r="K32" s="23" t="s">
        <v>12</v>
      </c>
    </row>
    <row r="33" spans="2:11" x14ac:dyDescent="0.25">
      <c r="B33" s="14">
        <v>6</v>
      </c>
      <c r="C33" s="1">
        <v>1</v>
      </c>
      <c r="D33" s="17">
        <v>52</v>
      </c>
      <c r="E33" s="1">
        <v>1</v>
      </c>
      <c r="F33" s="20" t="s">
        <v>12</v>
      </c>
      <c r="G33" s="1">
        <v>3</v>
      </c>
      <c r="H33" s="1">
        <v>2</v>
      </c>
      <c r="I33" s="1">
        <v>1</v>
      </c>
      <c r="J33" s="1">
        <v>1</v>
      </c>
      <c r="K33" s="23" t="s">
        <v>12</v>
      </c>
    </row>
    <row r="34" spans="2:11" x14ac:dyDescent="0.25">
      <c r="B34" s="14">
        <v>9</v>
      </c>
      <c r="C34" s="1">
        <v>1</v>
      </c>
      <c r="D34" s="17">
        <v>42</v>
      </c>
      <c r="E34" s="1">
        <v>1</v>
      </c>
      <c r="F34" s="20" t="s">
        <v>12</v>
      </c>
      <c r="G34" s="1">
        <v>3</v>
      </c>
      <c r="H34" s="1">
        <v>1</v>
      </c>
      <c r="I34" s="1">
        <v>1</v>
      </c>
      <c r="J34" s="1">
        <v>1</v>
      </c>
      <c r="K34" s="23" t="s">
        <v>12</v>
      </c>
    </row>
    <row r="35" spans="2:11" x14ac:dyDescent="0.25">
      <c r="B35" s="14">
        <v>11</v>
      </c>
      <c r="C35" s="1">
        <v>2</v>
      </c>
      <c r="D35" s="17">
        <v>38</v>
      </c>
      <c r="E35" s="1">
        <v>1</v>
      </c>
      <c r="F35" s="20" t="s">
        <v>18</v>
      </c>
      <c r="G35" s="1">
        <v>3</v>
      </c>
      <c r="H35" s="1">
        <v>1</v>
      </c>
      <c r="I35" s="1">
        <v>1</v>
      </c>
      <c r="J35" s="1">
        <v>1</v>
      </c>
      <c r="K35" s="23" t="s">
        <v>12</v>
      </c>
    </row>
    <row r="36" spans="2:11" x14ac:dyDescent="0.25">
      <c r="B36" s="14">
        <v>20</v>
      </c>
      <c r="C36" s="1">
        <v>2</v>
      </c>
      <c r="D36" s="17">
        <v>39</v>
      </c>
      <c r="E36" s="1">
        <v>1</v>
      </c>
      <c r="F36" s="20" t="s">
        <v>12</v>
      </c>
      <c r="G36" s="1">
        <v>3</v>
      </c>
      <c r="H36" s="1">
        <v>1</v>
      </c>
      <c r="I36" s="1">
        <v>1</v>
      </c>
      <c r="J36" s="1">
        <v>1</v>
      </c>
      <c r="K36" s="23" t="s">
        <v>12</v>
      </c>
    </row>
    <row r="37" spans="2:11" x14ac:dyDescent="0.25">
      <c r="B37" s="14">
        <v>23</v>
      </c>
      <c r="C37" s="1">
        <v>1</v>
      </c>
      <c r="D37" s="17">
        <v>40</v>
      </c>
      <c r="E37" s="1">
        <v>1</v>
      </c>
      <c r="F37" s="20" t="s">
        <v>12</v>
      </c>
      <c r="G37" s="1">
        <v>3</v>
      </c>
      <c r="H37" s="1">
        <v>1</v>
      </c>
      <c r="I37" s="1">
        <v>1</v>
      </c>
      <c r="J37" s="1">
        <v>1</v>
      </c>
      <c r="K37" s="23" t="s">
        <v>12</v>
      </c>
    </row>
    <row r="38" spans="2:11" x14ac:dyDescent="0.25">
      <c r="B38" s="14">
        <v>25</v>
      </c>
      <c r="C38" s="1">
        <v>2</v>
      </c>
      <c r="D38" s="17">
        <v>43</v>
      </c>
      <c r="E38" s="1">
        <v>1</v>
      </c>
      <c r="F38" s="20" t="s">
        <v>20</v>
      </c>
      <c r="G38" s="1">
        <v>3</v>
      </c>
      <c r="H38" s="1">
        <v>1</v>
      </c>
      <c r="I38" s="1">
        <v>1</v>
      </c>
      <c r="J38" s="1">
        <v>1</v>
      </c>
      <c r="K38" s="23" t="s">
        <v>12</v>
      </c>
    </row>
    <row r="39" spans="2:11" x14ac:dyDescent="0.25">
      <c r="B39" s="14">
        <v>36</v>
      </c>
      <c r="C39" s="1">
        <v>2</v>
      </c>
      <c r="D39" s="17">
        <v>31</v>
      </c>
      <c r="E39" s="1">
        <v>1</v>
      </c>
      <c r="F39" s="20" t="s">
        <v>12</v>
      </c>
      <c r="G39" s="1">
        <v>3</v>
      </c>
      <c r="H39" s="1">
        <v>1</v>
      </c>
      <c r="I39" s="1">
        <v>1</v>
      </c>
      <c r="J39" s="1">
        <v>1</v>
      </c>
      <c r="K39" s="23" t="s">
        <v>12</v>
      </c>
    </row>
    <row r="40" spans="2:11" x14ac:dyDescent="0.25">
      <c r="B40" s="14">
        <v>22</v>
      </c>
      <c r="C40" s="1">
        <v>1</v>
      </c>
      <c r="D40" s="17">
        <v>35</v>
      </c>
      <c r="E40" s="1">
        <v>1</v>
      </c>
      <c r="F40" s="20" t="s">
        <v>12</v>
      </c>
      <c r="G40" s="1">
        <v>3</v>
      </c>
      <c r="H40" s="1">
        <v>1</v>
      </c>
      <c r="I40" s="1">
        <v>1</v>
      </c>
      <c r="J40" s="1">
        <v>5</v>
      </c>
      <c r="K40" s="23" t="s">
        <v>12</v>
      </c>
    </row>
    <row r="41" spans="2:11" x14ac:dyDescent="0.25">
      <c r="B41" s="14">
        <v>4</v>
      </c>
      <c r="C41" s="1">
        <v>2</v>
      </c>
      <c r="D41" s="17">
        <v>31</v>
      </c>
      <c r="E41" s="1">
        <v>1</v>
      </c>
      <c r="F41" s="20" t="s">
        <v>12</v>
      </c>
      <c r="G41" s="1">
        <v>3</v>
      </c>
      <c r="H41" s="1">
        <v>1</v>
      </c>
      <c r="I41" s="1">
        <v>1</v>
      </c>
      <c r="J41" s="1">
        <v>7</v>
      </c>
      <c r="K41" s="23" t="s">
        <v>12</v>
      </c>
    </row>
    <row r="42" spans="2:11" x14ac:dyDescent="0.25">
      <c r="B42" s="14">
        <v>38</v>
      </c>
      <c r="C42" s="1">
        <v>2</v>
      </c>
      <c r="D42" s="17">
        <v>34</v>
      </c>
      <c r="E42" s="1">
        <v>1</v>
      </c>
      <c r="F42" s="20" t="s">
        <v>8</v>
      </c>
      <c r="G42" s="1">
        <v>3</v>
      </c>
      <c r="H42" s="1">
        <v>1</v>
      </c>
      <c r="I42" s="1">
        <v>3</v>
      </c>
      <c r="J42" s="1">
        <v>1</v>
      </c>
      <c r="K42" s="23" t="s">
        <v>22</v>
      </c>
    </row>
    <row r="43" spans="2:11" x14ac:dyDescent="0.25">
      <c r="B43" s="14">
        <v>14</v>
      </c>
      <c r="C43" s="1">
        <v>1</v>
      </c>
      <c r="D43" s="17">
        <v>41</v>
      </c>
      <c r="E43" s="1">
        <v>1</v>
      </c>
      <c r="F43" s="20" t="s">
        <v>18</v>
      </c>
      <c r="G43" s="1">
        <v>3</v>
      </c>
      <c r="H43" s="1">
        <v>1</v>
      </c>
      <c r="I43" s="1">
        <v>1</v>
      </c>
      <c r="J43" s="1">
        <v>1</v>
      </c>
      <c r="K43" s="23" t="s">
        <v>13</v>
      </c>
    </row>
    <row r="44" spans="2:11" x14ac:dyDescent="0.25">
      <c r="B44" s="14">
        <v>34</v>
      </c>
      <c r="C44" s="1">
        <v>1</v>
      </c>
      <c r="D44" s="17">
        <v>35</v>
      </c>
      <c r="E44" s="1">
        <v>1</v>
      </c>
      <c r="F44" s="20" t="s">
        <v>12</v>
      </c>
      <c r="G44" s="1">
        <v>3</v>
      </c>
      <c r="H44" s="1">
        <v>1</v>
      </c>
      <c r="I44" s="1">
        <v>1</v>
      </c>
      <c r="J44" s="1">
        <v>2</v>
      </c>
      <c r="K44" s="23" t="s">
        <v>13</v>
      </c>
    </row>
    <row r="45" spans="2:11" x14ac:dyDescent="0.25">
      <c r="B45" s="14">
        <v>27</v>
      </c>
      <c r="C45" s="1">
        <v>2</v>
      </c>
      <c r="D45" s="17">
        <v>42</v>
      </c>
      <c r="E45" s="1">
        <v>1</v>
      </c>
      <c r="F45" s="20" t="s">
        <v>12</v>
      </c>
      <c r="G45" s="1">
        <v>3</v>
      </c>
      <c r="H45" s="1">
        <v>1</v>
      </c>
      <c r="I45" s="1">
        <v>1</v>
      </c>
      <c r="J45" s="1">
        <v>3</v>
      </c>
      <c r="K45" s="23" t="s">
        <v>13</v>
      </c>
    </row>
    <row r="46" spans="2:11" x14ac:dyDescent="0.25">
      <c r="B46" s="14">
        <v>42</v>
      </c>
      <c r="C46" s="1">
        <v>1</v>
      </c>
      <c r="D46" s="17">
        <v>37</v>
      </c>
      <c r="E46" s="1">
        <v>0</v>
      </c>
      <c r="F46" s="20" t="s">
        <v>9</v>
      </c>
      <c r="G46" s="1">
        <v>3</v>
      </c>
      <c r="H46" s="1">
        <v>1</v>
      </c>
      <c r="I46" s="1">
        <v>1</v>
      </c>
      <c r="J46" s="1">
        <v>4</v>
      </c>
      <c r="K46" s="23" t="s">
        <v>13</v>
      </c>
    </row>
    <row r="47" spans="2:11" x14ac:dyDescent="0.25">
      <c r="B47" s="14">
        <v>8</v>
      </c>
      <c r="C47" s="1">
        <v>1</v>
      </c>
      <c r="D47" s="17">
        <v>35</v>
      </c>
      <c r="E47" s="1">
        <v>1</v>
      </c>
      <c r="F47" s="20" t="s">
        <v>17</v>
      </c>
      <c r="G47" s="1">
        <v>3</v>
      </c>
      <c r="H47" s="1">
        <v>2</v>
      </c>
      <c r="I47" s="1">
        <v>1</v>
      </c>
      <c r="J47" s="1">
        <v>1</v>
      </c>
      <c r="K47" s="23" t="s">
        <v>14</v>
      </c>
    </row>
    <row r="48" spans="2:11" x14ac:dyDescent="0.25">
      <c r="B48" s="14">
        <v>18</v>
      </c>
      <c r="C48" s="1">
        <v>2</v>
      </c>
      <c r="D48" s="17">
        <v>44</v>
      </c>
      <c r="E48" s="1">
        <v>1</v>
      </c>
      <c r="F48" s="20" t="s">
        <v>18</v>
      </c>
      <c r="G48" s="1">
        <v>3</v>
      </c>
      <c r="H48" s="1">
        <v>1</v>
      </c>
      <c r="I48" s="1">
        <v>1</v>
      </c>
      <c r="J48" s="1">
        <v>1</v>
      </c>
      <c r="K48" s="23" t="s">
        <v>14</v>
      </c>
    </row>
    <row r="49" spans="2:11" x14ac:dyDescent="0.25">
      <c r="B49" s="14">
        <v>10</v>
      </c>
      <c r="C49" s="1">
        <v>1</v>
      </c>
      <c r="D49" s="17">
        <v>38</v>
      </c>
      <c r="E49" s="1">
        <v>1</v>
      </c>
      <c r="F49" s="20" t="s">
        <v>15</v>
      </c>
      <c r="G49" s="1">
        <v>4</v>
      </c>
      <c r="H49" s="1">
        <v>3</v>
      </c>
      <c r="I49" s="1">
        <v>2</v>
      </c>
      <c r="J49" s="1">
        <v>3</v>
      </c>
      <c r="K49" s="23" t="s">
        <v>22</v>
      </c>
    </row>
    <row r="50" spans="2:11" x14ac:dyDescent="0.25">
      <c r="B50" s="14">
        <v>12</v>
      </c>
      <c r="C50" s="1">
        <v>2</v>
      </c>
      <c r="D50" s="17">
        <v>35</v>
      </c>
      <c r="E50" s="1">
        <v>1</v>
      </c>
      <c r="F50" s="20" t="s">
        <v>12</v>
      </c>
      <c r="G50" s="1">
        <v>4</v>
      </c>
      <c r="H50" s="1">
        <v>1</v>
      </c>
      <c r="I50" s="1">
        <v>1</v>
      </c>
      <c r="J50" s="1">
        <v>1</v>
      </c>
      <c r="K50" s="23" t="s">
        <v>12</v>
      </c>
    </row>
    <row r="51" spans="2:11" x14ac:dyDescent="0.25">
      <c r="B51" s="14">
        <v>30</v>
      </c>
      <c r="C51" s="1">
        <v>2</v>
      </c>
      <c r="D51" s="17">
        <v>36</v>
      </c>
      <c r="E51" s="1">
        <v>1</v>
      </c>
      <c r="F51" s="20" t="s">
        <v>12</v>
      </c>
      <c r="G51" s="1">
        <v>4</v>
      </c>
      <c r="H51" s="1">
        <v>1</v>
      </c>
      <c r="I51" s="1">
        <v>1</v>
      </c>
      <c r="J51" s="1">
        <v>1</v>
      </c>
      <c r="K51" s="23" t="s">
        <v>12</v>
      </c>
    </row>
    <row r="52" spans="2:11" x14ac:dyDescent="0.25">
      <c r="B52" s="14">
        <v>5</v>
      </c>
      <c r="C52" s="1">
        <v>2</v>
      </c>
      <c r="D52" s="17">
        <v>32</v>
      </c>
      <c r="E52" s="1">
        <v>1</v>
      </c>
      <c r="F52" s="20" t="s">
        <v>12</v>
      </c>
      <c r="G52" s="1">
        <v>4</v>
      </c>
      <c r="H52" s="1">
        <v>1</v>
      </c>
      <c r="I52" s="1">
        <v>1</v>
      </c>
      <c r="J52" s="1">
        <v>1</v>
      </c>
      <c r="K52" s="23" t="s">
        <v>14</v>
      </c>
    </row>
    <row r="53" spans="2:11" x14ac:dyDescent="0.25">
      <c r="B53" s="14">
        <v>7</v>
      </c>
      <c r="C53" s="1">
        <v>2</v>
      </c>
      <c r="D53" s="17">
        <v>46</v>
      </c>
      <c r="E53" s="1">
        <v>1</v>
      </c>
      <c r="F53" s="20" t="s">
        <v>17</v>
      </c>
      <c r="G53" s="1">
        <v>4</v>
      </c>
      <c r="H53" s="1">
        <v>1</v>
      </c>
      <c r="I53" s="1">
        <v>1</v>
      </c>
      <c r="J53" s="1">
        <v>1</v>
      </c>
      <c r="K53" s="23" t="s">
        <v>14</v>
      </c>
    </row>
    <row r="54" spans="2:11" ht="15.75" thickBot="1" x14ac:dyDescent="0.3">
      <c r="B54" s="15">
        <v>43</v>
      </c>
      <c r="C54" s="9">
        <v>1</v>
      </c>
      <c r="D54" s="18">
        <v>35</v>
      </c>
      <c r="E54" s="9">
        <v>1</v>
      </c>
      <c r="F54" s="21" t="s">
        <v>17</v>
      </c>
      <c r="G54" s="9">
        <v>4</v>
      </c>
      <c r="H54" s="9">
        <v>1</v>
      </c>
      <c r="I54" s="1">
        <v>1</v>
      </c>
      <c r="J54" s="9">
        <v>1</v>
      </c>
      <c r="K54" s="23" t="s">
        <v>14</v>
      </c>
    </row>
    <row r="57" spans="2:11" ht="21" x14ac:dyDescent="0.35">
      <c r="C57" s="11" t="s">
        <v>11</v>
      </c>
      <c r="D57" s="12"/>
      <c r="E57" s="12"/>
      <c r="F57" s="12"/>
    </row>
  </sheetData>
  <sortState ref="B4:K54">
    <sortCondition ref="G3"/>
  </sortState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topLeftCell="A19" workbookViewId="0">
      <selection activeCell="R18" sqref="R18"/>
    </sheetView>
  </sheetViews>
  <sheetFormatPr baseColWidth="10" defaultRowHeight="15" x14ac:dyDescent="0.25"/>
  <sheetData>
    <row r="2" spans="1:1" x14ac:dyDescent="0.25">
      <c r="A2" s="10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35"/>
  <sheetViews>
    <sheetView topLeftCell="A122" workbookViewId="0">
      <selection activeCell="B132" sqref="B132"/>
    </sheetView>
  </sheetViews>
  <sheetFormatPr baseColWidth="10" defaultRowHeight="15" x14ac:dyDescent="0.25"/>
  <cols>
    <col min="1" max="1" width="27.85546875" customWidth="1"/>
    <col min="3" max="3" width="15.85546875" customWidth="1"/>
  </cols>
  <sheetData>
    <row r="2" spans="1:10" x14ac:dyDescent="0.25">
      <c r="A2" s="39" t="s">
        <v>36</v>
      </c>
      <c r="B2" s="39"/>
      <c r="C2" s="39"/>
    </row>
    <row r="5" spans="1:10" x14ac:dyDescent="0.25">
      <c r="A5" s="27" t="s">
        <v>23</v>
      </c>
      <c r="B5" s="27" t="s">
        <v>24</v>
      </c>
      <c r="C5" s="27" t="s">
        <v>25</v>
      </c>
    </row>
    <row r="6" spans="1:10" x14ac:dyDescent="0.25">
      <c r="A6" s="31" t="s">
        <v>26</v>
      </c>
      <c r="B6" s="1">
        <f>COUNTIF('tableau base de données'!C:C,1)</f>
        <v>18</v>
      </c>
      <c r="C6" s="24">
        <f>B6*C8/B8</f>
        <v>0.35294117647058826</v>
      </c>
    </row>
    <row r="7" spans="1:10" x14ac:dyDescent="0.25">
      <c r="A7" s="31" t="s">
        <v>27</v>
      </c>
      <c r="B7" s="1">
        <f>COUNTIF('tableau base de données'!C:C,2)</f>
        <v>33</v>
      </c>
      <c r="C7" s="24">
        <f>B7*C8/B8</f>
        <v>0.6470588235294118</v>
      </c>
    </row>
    <row r="8" spans="1:10" x14ac:dyDescent="0.25">
      <c r="A8" s="27" t="s">
        <v>28</v>
      </c>
      <c r="B8" s="1">
        <f>SUM(B6:B7)</f>
        <v>51</v>
      </c>
      <c r="C8" s="24">
        <v>1</v>
      </c>
    </row>
    <row r="14" spans="1:10" ht="15.75" thickBot="1" x14ac:dyDescent="0.3">
      <c r="A14" s="30"/>
      <c r="B14" s="30"/>
      <c r="C14" s="30"/>
      <c r="D14" s="30"/>
      <c r="E14" s="30"/>
      <c r="F14" s="30"/>
      <c r="G14" s="30"/>
      <c r="H14" s="30"/>
      <c r="I14" s="30"/>
      <c r="J14" s="30"/>
    </row>
    <row r="16" spans="1:10" x14ac:dyDescent="0.25">
      <c r="A16" s="39" t="s">
        <v>37</v>
      </c>
      <c r="B16" s="39"/>
      <c r="C16" s="39"/>
    </row>
    <row r="19" spans="1:10" x14ac:dyDescent="0.25">
      <c r="A19" s="25" t="s">
        <v>29</v>
      </c>
      <c r="B19" s="25" t="s">
        <v>24</v>
      </c>
      <c r="C19" s="25" t="s">
        <v>25</v>
      </c>
    </row>
    <row r="20" spans="1:10" x14ac:dyDescent="0.25">
      <c r="A20" s="32" t="s">
        <v>30</v>
      </c>
      <c r="B20" s="1">
        <f>COUNTIF('tableau base de données'!D:D,"&lt;36")</f>
        <v>17</v>
      </c>
      <c r="C20" s="24">
        <f>B20*100%/B$24</f>
        <v>0.33333333333333331</v>
      </c>
    </row>
    <row r="21" spans="1:10" x14ac:dyDescent="0.25">
      <c r="A21" s="32" t="s">
        <v>31</v>
      </c>
      <c r="B21" s="1">
        <f>COUNTIF('tableau base de données'!D:D,"&lt;41")-B20</f>
        <v>16</v>
      </c>
      <c r="C21" s="24">
        <f>B21*100%/B$24</f>
        <v>0.31372549019607843</v>
      </c>
    </row>
    <row r="22" spans="1:10" x14ac:dyDescent="0.25">
      <c r="A22" s="32" t="s">
        <v>32</v>
      </c>
      <c r="B22" s="1">
        <f>COUNTIF('tableau base de données'!D:D,"&lt;47")-B21-B20</f>
        <v>13</v>
      </c>
      <c r="C22" s="24">
        <f>B22*100%/B$24</f>
        <v>0.25490196078431371</v>
      </c>
    </row>
    <row r="23" spans="1:10" x14ac:dyDescent="0.25">
      <c r="A23" s="32" t="s">
        <v>33</v>
      </c>
      <c r="B23" s="1">
        <f>COUNTIF('tableau base de données'!D:D,"&gt;46")</f>
        <v>5</v>
      </c>
      <c r="C23" s="24">
        <f>B23*100%/B$24</f>
        <v>9.8039215686274508E-2</v>
      </c>
    </row>
    <row r="24" spans="1:10" x14ac:dyDescent="0.25">
      <c r="A24" s="26" t="s">
        <v>28</v>
      </c>
      <c r="B24" s="1">
        <f>SUM(B20:B23)</f>
        <v>51</v>
      </c>
      <c r="C24" s="24">
        <f>SUM(C20:C23)</f>
        <v>0.99999999999999989</v>
      </c>
    </row>
    <row r="27" spans="1:10" x14ac:dyDescent="0.25">
      <c r="A27" s="25" t="s">
        <v>34</v>
      </c>
      <c r="B27" s="28">
        <f>AVERAGE('tableau base de données'!D4:D54)</f>
        <v>39.254901960784316</v>
      </c>
      <c r="C27" s="29" t="s">
        <v>35</v>
      </c>
    </row>
    <row r="30" spans="1:10" ht="15.7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</row>
    <row r="32" spans="1:10" x14ac:dyDescent="0.25">
      <c r="A32" s="39" t="s">
        <v>38</v>
      </c>
      <c r="B32" s="39"/>
      <c r="C32" s="39"/>
    </row>
    <row r="34" spans="1:9" x14ac:dyDescent="0.25">
      <c r="A34" s="27" t="s">
        <v>39</v>
      </c>
      <c r="B34" s="27" t="s">
        <v>24</v>
      </c>
      <c r="C34" s="27" t="s">
        <v>25</v>
      </c>
    </row>
    <row r="35" spans="1:9" x14ac:dyDescent="0.25">
      <c r="A35" s="31" t="s">
        <v>40</v>
      </c>
      <c r="B35" s="1">
        <f>COUNTIF('tableau base de données'!E:E,1)</f>
        <v>36</v>
      </c>
      <c r="C35" s="24">
        <f>B35*C37/B37</f>
        <v>0.70588235294117652</v>
      </c>
    </row>
    <row r="36" spans="1:9" x14ac:dyDescent="0.25">
      <c r="A36" s="33" t="s">
        <v>41</v>
      </c>
      <c r="B36" s="1">
        <f>COUNTIF('tableau base de données'!E:E,0)</f>
        <v>15</v>
      </c>
      <c r="C36" s="24">
        <f>B36*C37/B37</f>
        <v>0.29411764705882354</v>
      </c>
    </row>
    <row r="37" spans="1:9" x14ac:dyDescent="0.25">
      <c r="A37" s="27" t="s">
        <v>28</v>
      </c>
      <c r="B37" s="1">
        <f>SUM(B35:B36)</f>
        <v>51</v>
      </c>
      <c r="C37" s="24">
        <v>1</v>
      </c>
    </row>
    <row r="42" spans="1:9" ht="15.75" thickBot="1" x14ac:dyDescent="0.3">
      <c r="A42" s="30"/>
      <c r="B42" s="30"/>
      <c r="C42" s="30"/>
      <c r="D42" s="30"/>
      <c r="E42" s="30"/>
      <c r="F42" s="30"/>
      <c r="G42" s="30"/>
      <c r="H42" s="30"/>
      <c r="I42" s="30"/>
    </row>
    <row r="44" spans="1:9" x14ac:dyDescent="0.25">
      <c r="A44" s="39" t="s">
        <v>42</v>
      </c>
      <c r="B44" s="39"/>
      <c r="C44" s="39"/>
    </row>
    <row r="46" spans="1:9" x14ac:dyDescent="0.25">
      <c r="A46" s="27" t="s">
        <v>43</v>
      </c>
      <c r="B46" s="27" t="s">
        <v>24</v>
      </c>
      <c r="C46" s="27" t="s">
        <v>25</v>
      </c>
    </row>
    <row r="47" spans="1:9" x14ac:dyDescent="0.25">
      <c r="A47" s="31" t="s">
        <v>12</v>
      </c>
      <c r="B47" s="1">
        <f>COUNTIF('tableau base de données'!F:F,"Bretagne")</f>
        <v>21</v>
      </c>
      <c r="C47" s="24">
        <v>0.59</v>
      </c>
    </row>
    <row r="48" spans="1:9" x14ac:dyDescent="0.25">
      <c r="A48" s="34" t="s">
        <v>16</v>
      </c>
      <c r="B48" s="1">
        <f>COUNTIF('tableau base de données'!F:F,"Ile de France")</f>
        <v>1</v>
      </c>
      <c r="C48" s="24">
        <v>0.03</v>
      </c>
    </row>
    <row r="49" spans="1:9" x14ac:dyDescent="0.25">
      <c r="A49" s="31" t="s">
        <v>18</v>
      </c>
      <c r="B49" s="1">
        <f>COUNTIF('tableau base de données'!F:F,"Pays de La Loire")</f>
        <v>8</v>
      </c>
      <c r="C49" s="24">
        <v>0.22</v>
      </c>
    </row>
    <row r="50" spans="1:9" x14ac:dyDescent="0.25">
      <c r="A50" s="31" t="s">
        <v>44</v>
      </c>
      <c r="B50" s="1">
        <f>COUNTIF('tableau base de données'!F:F,"Poitou-Charente")</f>
        <v>3</v>
      </c>
      <c r="C50" s="24">
        <v>0.08</v>
      </c>
    </row>
    <row r="51" spans="1:9" x14ac:dyDescent="0.25">
      <c r="A51" s="31" t="s">
        <v>22</v>
      </c>
      <c r="B51" s="1">
        <f>COUNTIF('tableau base de données'!F:F,"CNED")+COUNTIF('tableau base de données'!F:F,"Aquitaine")</f>
        <v>3</v>
      </c>
      <c r="C51" s="24">
        <v>0.08</v>
      </c>
    </row>
    <row r="52" spans="1:9" x14ac:dyDescent="0.25">
      <c r="A52" s="27" t="s">
        <v>28</v>
      </c>
      <c r="B52" s="1">
        <f>SUM(B47:B51)</f>
        <v>36</v>
      </c>
      <c r="C52" s="24">
        <f>SUM(C47:C51)</f>
        <v>0.99999999999999989</v>
      </c>
    </row>
    <row r="59" spans="1:9" ht="15.75" thickBot="1" x14ac:dyDescent="0.3">
      <c r="A59" s="30"/>
      <c r="B59" s="30"/>
      <c r="C59" s="30"/>
      <c r="D59" s="30"/>
      <c r="E59" s="30"/>
      <c r="F59" s="30"/>
      <c r="G59" s="30"/>
      <c r="H59" s="30"/>
      <c r="I59" s="30"/>
    </row>
    <row r="61" spans="1:9" x14ac:dyDescent="0.25">
      <c r="A61" s="39" t="s">
        <v>45</v>
      </c>
      <c r="B61" s="39"/>
      <c r="C61" s="39"/>
    </row>
    <row r="64" spans="1:9" x14ac:dyDescent="0.25">
      <c r="A64" s="27" t="s">
        <v>46</v>
      </c>
      <c r="B64" s="27" t="s">
        <v>24</v>
      </c>
      <c r="C64" s="27" t="s">
        <v>25</v>
      </c>
    </row>
    <row r="65" spans="1:10" x14ac:dyDescent="0.25">
      <c r="A65" s="31">
        <v>1</v>
      </c>
      <c r="B65" s="1">
        <f>COUNTIF('tableau base de données'!G:G,1)</f>
        <v>13</v>
      </c>
      <c r="C65" s="24">
        <v>0.25</v>
      </c>
    </row>
    <row r="66" spans="1:10" x14ac:dyDescent="0.25">
      <c r="A66" s="31">
        <v>2</v>
      </c>
      <c r="B66" s="1">
        <f>COUNTIF('tableau base de données'!G:G,2)</f>
        <v>13</v>
      </c>
      <c r="C66" s="24">
        <v>0.25</v>
      </c>
    </row>
    <row r="67" spans="1:10" x14ac:dyDescent="0.25">
      <c r="A67" s="31">
        <v>3</v>
      </c>
      <c r="B67" s="1">
        <f>COUNTIF('tableau base de données'!G:G,3)</f>
        <v>19</v>
      </c>
      <c r="C67" s="24">
        <v>0.38</v>
      </c>
    </row>
    <row r="68" spans="1:10" x14ac:dyDescent="0.25">
      <c r="A68" s="31">
        <v>4</v>
      </c>
      <c r="B68" s="1">
        <f>COUNTIF('tableau base de données'!G:G,4)</f>
        <v>6</v>
      </c>
      <c r="C68" s="24">
        <v>0.12</v>
      </c>
    </row>
    <row r="69" spans="1:10" x14ac:dyDescent="0.25">
      <c r="A69" s="27" t="s">
        <v>28</v>
      </c>
      <c r="B69" s="1">
        <f>SUM(B65:B68)</f>
        <v>51</v>
      </c>
      <c r="C69" s="24">
        <f>SUM(C65:C68)</f>
        <v>1</v>
      </c>
    </row>
    <row r="76" spans="1:10" ht="15.75" thickBot="1" x14ac:dyDescent="0.3">
      <c r="A76" s="30"/>
      <c r="B76" s="30"/>
      <c r="C76" s="30"/>
      <c r="D76" s="30"/>
      <c r="E76" s="30"/>
      <c r="F76" s="30"/>
      <c r="G76" s="30"/>
      <c r="H76" s="30"/>
      <c r="I76" s="30"/>
      <c r="J76" s="30"/>
    </row>
    <row r="78" spans="1:10" x14ac:dyDescent="0.25">
      <c r="A78" s="39" t="s">
        <v>47</v>
      </c>
      <c r="B78" s="39"/>
      <c r="C78" s="39"/>
    </row>
    <row r="81" spans="1:10" x14ac:dyDescent="0.25">
      <c r="A81" s="27" t="s">
        <v>51</v>
      </c>
      <c r="B81" s="27" t="s">
        <v>24</v>
      </c>
      <c r="C81" s="27" t="s">
        <v>25</v>
      </c>
    </row>
    <row r="82" spans="1:10" x14ac:dyDescent="0.25">
      <c r="A82" s="31" t="s">
        <v>49</v>
      </c>
      <c r="B82" s="1">
        <f>COUNTIF('tableau base de données'!H:H,1)</f>
        <v>44</v>
      </c>
      <c r="C82" s="24">
        <v>0.86</v>
      </c>
    </row>
    <row r="83" spans="1:10" x14ac:dyDescent="0.25">
      <c r="A83" s="31" t="s">
        <v>48</v>
      </c>
      <c r="B83" s="1">
        <f>COUNTIF('tableau base de données'!H:H,2)</f>
        <v>6</v>
      </c>
      <c r="C83" s="24">
        <v>0.12</v>
      </c>
    </row>
    <row r="84" spans="1:10" x14ac:dyDescent="0.25">
      <c r="A84" s="31" t="s">
        <v>50</v>
      </c>
      <c r="B84" s="1">
        <f>COUNTIF('tableau base de données'!H:H,3)</f>
        <v>1</v>
      </c>
      <c r="C84" s="24">
        <v>0.02</v>
      </c>
    </row>
    <row r="85" spans="1:10" x14ac:dyDescent="0.25">
      <c r="A85" s="27" t="s">
        <v>28</v>
      </c>
      <c r="B85" s="1">
        <f>SUM(B82:B84)</f>
        <v>51</v>
      </c>
      <c r="C85" s="24">
        <f>SUM(C82:C84)</f>
        <v>1</v>
      </c>
    </row>
    <row r="92" spans="1:10" ht="15.75" thickBot="1" x14ac:dyDescent="0.3">
      <c r="A92" s="30"/>
      <c r="B92" s="30"/>
      <c r="C92" s="30"/>
      <c r="D92" s="30"/>
      <c r="E92" s="30"/>
      <c r="F92" s="30"/>
      <c r="G92" s="30"/>
      <c r="H92" s="30"/>
      <c r="I92" s="30"/>
      <c r="J92" s="30"/>
    </row>
    <row r="94" spans="1:10" x14ac:dyDescent="0.25">
      <c r="A94" s="39" t="s">
        <v>52</v>
      </c>
      <c r="B94" s="39"/>
      <c r="C94" s="39"/>
    </row>
    <row r="97" spans="1:10" x14ac:dyDescent="0.25">
      <c r="A97" s="35" t="s">
        <v>56</v>
      </c>
      <c r="B97" s="27" t="s">
        <v>24</v>
      </c>
      <c r="C97" s="27" t="s">
        <v>25</v>
      </c>
    </row>
    <row r="98" spans="1:10" x14ac:dyDescent="0.25">
      <c r="A98" s="31" t="s">
        <v>54</v>
      </c>
      <c r="B98" s="1">
        <f>COUNTIF('tableau base de données'!I:I,1)</f>
        <v>47</v>
      </c>
      <c r="C98" s="24">
        <v>0.92</v>
      </c>
    </row>
    <row r="99" spans="1:10" x14ac:dyDescent="0.25">
      <c r="A99" s="31" t="s">
        <v>53</v>
      </c>
      <c r="B99" s="1">
        <f>COUNTIF('tableau base de données'!I:I,2)</f>
        <v>2</v>
      </c>
      <c r="C99" s="24">
        <v>0.04</v>
      </c>
    </row>
    <row r="100" spans="1:10" x14ac:dyDescent="0.25">
      <c r="A100" s="31" t="s">
        <v>55</v>
      </c>
      <c r="B100" s="1">
        <f>COUNTIF('tableau base de données'!I:I,3)</f>
        <v>2</v>
      </c>
      <c r="C100" s="24">
        <v>0.04</v>
      </c>
    </row>
    <row r="101" spans="1:10" x14ac:dyDescent="0.25">
      <c r="A101" s="27" t="s">
        <v>28</v>
      </c>
      <c r="B101" s="1">
        <f>SUM(B98:B100)</f>
        <v>51</v>
      </c>
      <c r="C101" s="24">
        <f>SUM(C98:C100)</f>
        <v>1</v>
      </c>
    </row>
    <row r="108" spans="1:10" ht="15.75" thickBot="1" x14ac:dyDescent="0.3">
      <c r="A108" s="30"/>
      <c r="B108" s="30"/>
      <c r="C108" s="30"/>
      <c r="D108" s="30"/>
      <c r="E108" s="30"/>
      <c r="F108" s="30"/>
      <c r="G108" s="30"/>
      <c r="H108" s="30"/>
      <c r="I108" s="30"/>
      <c r="J108" s="30"/>
    </row>
    <row r="110" spans="1:10" x14ac:dyDescent="0.25">
      <c r="A110" s="39" t="s">
        <v>57</v>
      </c>
      <c r="B110" s="39"/>
      <c r="C110" s="39"/>
    </row>
    <row r="112" spans="1:10" x14ac:dyDescent="0.25">
      <c r="A112" s="27" t="s">
        <v>43</v>
      </c>
      <c r="B112" s="27" t="s">
        <v>24</v>
      </c>
      <c r="C112" s="27" t="s">
        <v>25</v>
      </c>
    </row>
    <row r="113" spans="1:10" x14ac:dyDescent="0.25">
      <c r="A113" s="37" t="s">
        <v>58</v>
      </c>
      <c r="B113" s="1">
        <f>COUNTIF('tableau base de données'!J:J,"1")</f>
        <v>43</v>
      </c>
      <c r="C113" s="24">
        <v>0.84</v>
      </c>
    </row>
    <row r="114" spans="1:10" ht="15.75" x14ac:dyDescent="0.25">
      <c r="A114" s="38" t="s">
        <v>59</v>
      </c>
      <c r="B114" s="1">
        <f>COUNTIF('tableau base de données'!J:J,"2")</f>
        <v>1</v>
      </c>
      <c r="C114" s="24">
        <v>0.02</v>
      </c>
    </row>
    <row r="115" spans="1:10" ht="15.75" x14ac:dyDescent="0.25">
      <c r="A115" s="38" t="s">
        <v>60</v>
      </c>
      <c r="B115" s="1">
        <f>COUNTIF('tableau base de données'!J:J,"3")</f>
        <v>2</v>
      </c>
      <c r="C115" s="24">
        <v>0.04</v>
      </c>
    </row>
    <row r="116" spans="1:10" ht="15.75" x14ac:dyDescent="0.25">
      <c r="A116" s="38" t="s">
        <v>61</v>
      </c>
      <c r="B116" s="1">
        <f>COUNTIF('tableau base de données'!J:J,"4")</f>
        <v>2</v>
      </c>
      <c r="C116" s="24">
        <v>0.04</v>
      </c>
    </row>
    <row r="117" spans="1:10" ht="15.75" x14ac:dyDescent="0.25">
      <c r="A117" s="38" t="s">
        <v>62</v>
      </c>
      <c r="B117" s="1">
        <f>COUNTIF('tableau base de données'!J:J,"5")</f>
        <v>1</v>
      </c>
      <c r="C117" s="24">
        <v>0.02</v>
      </c>
    </row>
    <row r="118" spans="1:10" ht="15.75" x14ac:dyDescent="0.25">
      <c r="A118" s="38" t="s">
        <v>63</v>
      </c>
      <c r="B118" s="1">
        <f>COUNTIF('tableau base de données'!J:J,"6")</f>
        <v>1</v>
      </c>
      <c r="C118" s="24">
        <v>0.02</v>
      </c>
    </row>
    <row r="119" spans="1:10" ht="15.75" x14ac:dyDescent="0.25">
      <c r="A119" s="38" t="s">
        <v>64</v>
      </c>
      <c r="B119" s="1">
        <f>COUNTIF('tableau base de données'!J:J,"7")</f>
        <v>1</v>
      </c>
      <c r="C119" s="24">
        <v>0.02</v>
      </c>
    </row>
    <row r="120" spans="1:10" ht="15.75" x14ac:dyDescent="0.25">
      <c r="A120" s="36" t="s">
        <v>28</v>
      </c>
      <c r="B120" s="1">
        <f>SUM(B113:B119)</f>
        <v>51</v>
      </c>
      <c r="C120" s="24">
        <f>SUM(C113:C119)</f>
        <v>1</v>
      </c>
    </row>
    <row r="126" spans="1:10" ht="15.75" thickBot="1" x14ac:dyDescent="0.3">
      <c r="A126" s="30"/>
      <c r="B126" s="30"/>
      <c r="C126" s="30"/>
      <c r="D126" s="30"/>
      <c r="E126" s="30"/>
      <c r="F126" s="30"/>
      <c r="G126" s="30"/>
      <c r="H126" s="30"/>
      <c r="I126" s="30"/>
      <c r="J126" s="30"/>
    </row>
    <row r="128" spans="1:10" x14ac:dyDescent="0.25">
      <c r="A128" s="39" t="s">
        <v>65</v>
      </c>
      <c r="B128" s="39"/>
      <c r="C128" s="39"/>
    </row>
    <row r="130" spans="1:3" x14ac:dyDescent="0.25">
      <c r="A130" s="27" t="s">
        <v>43</v>
      </c>
      <c r="B130" s="27" t="s">
        <v>24</v>
      </c>
      <c r="C130" s="27" t="s">
        <v>25</v>
      </c>
    </row>
    <row r="131" spans="1:3" x14ac:dyDescent="0.25">
      <c r="A131" s="31" t="s">
        <v>12</v>
      </c>
      <c r="B131" s="1">
        <f>COUNTIF('tableau base de données'!K:K,"Bretagne")</f>
        <v>19</v>
      </c>
      <c r="C131" s="24">
        <v>0.59</v>
      </c>
    </row>
    <row r="132" spans="1:3" x14ac:dyDescent="0.25">
      <c r="A132" s="31" t="s">
        <v>13</v>
      </c>
      <c r="B132" s="1">
        <f>COUNTIF('tableau base de données'!K:K,"Pays de Loire")</f>
        <v>22</v>
      </c>
      <c r="C132" s="24">
        <v>0.22</v>
      </c>
    </row>
    <row r="133" spans="1:3" x14ac:dyDescent="0.25">
      <c r="A133" s="31" t="s">
        <v>44</v>
      </c>
      <c r="B133" s="1">
        <f>COUNTIF('tableau base de données'!K:K,"Poitou Charente")</f>
        <v>5</v>
      </c>
      <c r="C133" s="24">
        <v>0.08</v>
      </c>
    </row>
    <row r="134" spans="1:3" x14ac:dyDescent="0.25">
      <c r="A134" s="31" t="s">
        <v>22</v>
      </c>
      <c r="B134" s="1">
        <f>COUNTIF('tableau base de données'!K:K,"autres")</f>
        <v>5</v>
      </c>
      <c r="C134" s="24">
        <v>0.08</v>
      </c>
    </row>
    <row r="135" spans="1:3" x14ac:dyDescent="0.25">
      <c r="A135" s="27" t="s">
        <v>28</v>
      </c>
      <c r="B135" s="1">
        <f>SUM(B131:B134)</f>
        <v>51</v>
      </c>
      <c r="C135" s="24">
        <f>SUM(C131:C134)</f>
        <v>0.96999999999999986</v>
      </c>
    </row>
  </sheetData>
  <mergeCells count="9">
    <mergeCell ref="A2:C2"/>
    <mergeCell ref="A32:C32"/>
    <mergeCell ref="A44:C44"/>
    <mergeCell ref="A61:C61"/>
    <mergeCell ref="A128:C128"/>
    <mergeCell ref="A78:C78"/>
    <mergeCell ref="A94:C94"/>
    <mergeCell ref="A110:C110"/>
    <mergeCell ref="A16:C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tableau base de données</vt:lpstr>
      <vt:lpstr>explication base de données</vt:lpstr>
      <vt:lpstr>Variable Univarié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 ordinaire</dc:creator>
  <cp:lastModifiedBy>Franck CURIEN</cp:lastModifiedBy>
  <cp:lastPrinted>2014-01-20T16:05:44Z</cp:lastPrinted>
  <dcterms:created xsi:type="dcterms:W3CDTF">2014-01-16T07:53:28Z</dcterms:created>
  <dcterms:modified xsi:type="dcterms:W3CDTF">2014-02-08T14:40:09Z</dcterms:modified>
</cp:coreProperties>
</file>