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05" yWindow="375" windowWidth="16215" windowHeight="8925" tabRatio="654" activeTab="1"/>
  </bookViews>
  <sheets>
    <sheet name="Fériés" sheetId="285" r:id="rId1"/>
    <sheet name="0" sheetId="232" r:id="rId2"/>
  </sheets>
  <definedNames>
    <definedName name="An" localSheetId="0">Fériés!$B$1</definedName>
    <definedName name="annee" localSheetId="0">Fériés!$K$1:$K$16</definedName>
    <definedName name="Fériés2010">Fériés!$D$4:$D$120</definedName>
    <definedName name="Fériés2013">Fériés!$D$4:$D$16</definedName>
  </definedNames>
  <calcPr calcId="145621"/>
</workbook>
</file>

<file path=xl/calcChain.xml><?xml version="1.0" encoding="utf-8"?>
<calcChain xmlns="http://schemas.openxmlformats.org/spreadsheetml/2006/main">
  <c r="D120" i="285" l="1"/>
  <c r="D119" i="285"/>
  <c r="D118" i="285"/>
  <c r="D117" i="285"/>
  <c r="D116" i="285"/>
  <c r="D112" i="285"/>
  <c r="D111" i="285"/>
  <c r="D109" i="285"/>
  <c r="D114" i="285" s="1"/>
  <c r="D115" i="285" s="1"/>
  <c r="D108" i="285"/>
  <c r="D107" i="285"/>
  <c r="D106" i="285"/>
  <c r="D105" i="285"/>
  <c r="D104" i="285"/>
  <c r="D103" i="285"/>
  <c r="D99" i="285"/>
  <c r="D98" i="285"/>
  <c r="D96" i="285"/>
  <c r="D100" i="285" s="1"/>
  <c r="D95" i="285"/>
  <c r="D94" i="285"/>
  <c r="D93" i="285"/>
  <c r="D92" i="285"/>
  <c r="D91" i="285"/>
  <c r="D90" i="285"/>
  <c r="D86" i="285"/>
  <c r="D85" i="285"/>
  <c r="D83" i="285"/>
  <c r="D88" i="285" s="1"/>
  <c r="D89" i="285" s="1"/>
  <c r="D82" i="285"/>
  <c r="D81" i="285"/>
  <c r="D80" i="285"/>
  <c r="D79" i="285"/>
  <c r="D78" i="285"/>
  <c r="D77" i="285"/>
  <c r="D73" i="285"/>
  <c r="D72" i="285"/>
  <c r="D70" i="285"/>
  <c r="D74" i="285" s="1"/>
  <c r="D69" i="285"/>
  <c r="D68" i="285"/>
  <c r="D67" i="285"/>
  <c r="D66" i="285"/>
  <c r="D65" i="285"/>
  <c r="D64" i="285"/>
  <c r="D60" i="285"/>
  <c r="D59" i="285"/>
  <c r="D57" i="285"/>
  <c r="D62" i="285" s="1"/>
  <c r="D63" i="285" s="1"/>
  <c r="D56" i="285"/>
  <c r="D55" i="285"/>
  <c r="D54" i="285"/>
  <c r="D53" i="285"/>
  <c r="D52" i="285"/>
  <c r="D51" i="285"/>
  <c r="D47" i="285"/>
  <c r="D46" i="285"/>
  <c r="D44" i="285"/>
  <c r="D48" i="285" s="1"/>
  <c r="D43" i="285"/>
  <c r="D42" i="285"/>
  <c r="D41" i="285"/>
  <c r="D40" i="285"/>
  <c r="D39" i="285"/>
  <c r="D38" i="285"/>
  <c r="D34" i="285"/>
  <c r="D33" i="285"/>
  <c r="D31" i="285"/>
  <c r="D36" i="285" s="1"/>
  <c r="D37" i="285" s="1"/>
  <c r="D30" i="285"/>
  <c r="D29" i="285"/>
  <c r="D28" i="285"/>
  <c r="D27" i="285"/>
  <c r="D26" i="285"/>
  <c r="D25" i="285"/>
  <c r="D21" i="285"/>
  <c r="D20" i="285"/>
  <c r="D18" i="285"/>
  <c r="D22" i="285" s="1"/>
  <c r="D17" i="285"/>
  <c r="D16" i="285"/>
  <c r="D15" i="285"/>
  <c r="D14" i="285"/>
  <c r="D13" i="285"/>
  <c r="D12" i="285"/>
  <c r="D8" i="285"/>
  <c r="D7" i="285"/>
  <c r="D5" i="285"/>
  <c r="D10" i="285" s="1"/>
  <c r="D11" i="285" s="1"/>
  <c r="D4" i="285"/>
  <c r="D1" i="285"/>
  <c r="D23" i="285" l="1"/>
  <c r="D24" i="285" s="1"/>
  <c r="D19" i="285"/>
  <c r="D45" i="285"/>
  <c r="D71" i="285"/>
  <c r="D97" i="285"/>
  <c r="D49" i="285"/>
  <c r="D50" i="285" s="1"/>
  <c r="D75" i="285"/>
  <c r="D76" i="285" s="1"/>
  <c r="D101" i="285"/>
  <c r="D102" i="285" s="1"/>
  <c r="D9" i="285"/>
  <c r="D61" i="285"/>
  <c r="D113" i="285"/>
  <c r="D6" i="285"/>
  <c r="D58" i="285"/>
  <c r="D110" i="285"/>
  <c r="D35" i="285"/>
  <c r="D87" i="285"/>
  <c r="D32" i="285"/>
  <c r="D84" i="285"/>
  <c r="W20" i="232" l="1"/>
  <c r="W19" i="232"/>
  <c r="W18" i="232"/>
  <c r="W16" i="232"/>
  <c r="W15" i="232"/>
  <c r="W14" i="232"/>
  <c r="W13" i="232"/>
  <c r="W12" i="232"/>
  <c r="W11" i="232"/>
  <c r="W10" i="232"/>
  <c r="W9" i="232"/>
  <c r="W8" i="232"/>
  <c r="W7" i="232"/>
  <c r="K1" i="232"/>
  <c r="C3" i="232" s="1"/>
  <c r="C2" i="232" s="1"/>
  <c r="G3" i="232" l="1"/>
  <c r="K3" i="232" l="1"/>
  <c r="G2" i="232"/>
  <c r="O3" i="232" l="1"/>
  <c r="K2" i="232"/>
  <c r="S3" i="232" l="1"/>
  <c r="S2" i="232" s="1"/>
  <c r="O2" i="232"/>
</calcChain>
</file>

<file path=xl/sharedStrings.xml><?xml version="1.0" encoding="utf-8"?>
<sst xmlns="http://schemas.openxmlformats.org/spreadsheetml/2006/main" count="166" uniqueCount="37">
  <si>
    <t>ETP</t>
  </si>
  <si>
    <t>T</t>
  </si>
  <si>
    <t>AM</t>
  </si>
  <si>
    <t>PM</t>
  </si>
  <si>
    <t>A</t>
  </si>
  <si>
    <t>D</t>
  </si>
  <si>
    <t>Congés (Payés, Alged, Exeptionnels)</t>
  </si>
  <si>
    <t>RTT</t>
  </si>
  <si>
    <t>Arrêt maladie</t>
  </si>
  <si>
    <t>Récupération</t>
  </si>
  <si>
    <t>Formation</t>
  </si>
  <si>
    <t>Délégations</t>
  </si>
  <si>
    <t>changement d'horaire</t>
  </si>
  <si>
    <t>Réunion</t>
  </si>
  <si>
    <t>COMITE ENTREPRISE</t>
  </si>
  <si>
    <t>GAPE</t>
  </si>
  <si>
    <t>Récupération  Délégation</t>
  </si>
  <si>
    <t>travaille au foyer de vie</t>
  </si>
  <si>
    <t>Stage 8 semaines</t>
  </si>
  <si>
    <t>DIF</t>
  </si>
  <si>
    <t>SEMAINE :</t>
  </si>
  <si>
    <t>ANNÉE :</t>
  </si>
  <si>
    <t>NOEL</t>
  </si>
  <si>
    <t>Armistice 1918</t>
  </si>
  <si>
    <t>Toussaint</t>
  </si>
  <si>
    <t>Assomption</t>
  </si>
  <si>
    <t>Fête nationale</t>
  </si>
  <si>
    <t>Lundi de Pentecote</t>
  </si>
  <si>
    <t xml:space="preserve">Pentecôte </t>
  </si>
  <si>
    <t xml:space="preserve">Ascension </t>
  </si>
  <si>
    <t>Armistice 1945</t>
  </si>
  <si>
    <t>Fête du travail</t>
  </si>
  <si>
    <t>Lundi de Pâques</t>
  </si>
  <si>
    <t>Pâques</t>
  </si>
  <si>
    <t>Jour de l'An</t>
  </si>
  <si>
    <t>Jour de l'an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</si>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</sst>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;@"/>
    <numFmt numFmtId="165" formatCode="dddd\ dd\ mmmm\ yyyy"/>
    <numFmt numFmtId="166" formatCode="[$-F800]dddd\,\ mmmm\ dd\,\ yyyy"/>
    <numFmt numFmtId="167" formatCode="dddd"/>
  </numFmts>
  <fonts count="23" x14ac:knownFonts="1">
    <font>
      <sz val="10"/>
      <name val="Arial"/>
    </font>
    <font>
      <sz val="10"/>
      <name val="Arial"/>
      <family val="2"/>
    </font>
    <font>
      <b/>
      <sz val="10"/>
      <color rgb="FF0000FF"/>
      <name val="Arial"/>
      <family val="2"/>
    </font>
    <font>
      <b/>
      <sz val="14"/>
      <color indexed="8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4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Times New Roman"/>
      <family val="1"/>
    </font>
    <font>
      <sz val="12"/>
      <name val="Arial"/>
      <family val="2"/>
    </font>
    <font>
      <b/>
      <sz val="12"/>
      <color indexed="12"/>
      <name val="Arial"/>
      <family val="2"/>
    </font>
    <font>
      <b/>
      <sz val="14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9" fillId="0" borderId="0"/>
  </cellStyleXfs>
  <cellXfs count="130">
    <xf numFmtId="0" fontId="0" fillId="0" borderId="0" xfId="0"/>
    <xf numFmtId="49" fontId="3" fillId="0" borderId="0" xfId="0" applyNumberFormat="1" applyFont="1"/>
    <xf numFmtId="0" fontId="4" fillId="0" borderId="0" xfId="0" applyFont="1"/>
    <xf numFmtId="164" fontId="3" fillId="0" borderId="0" xfId="0" applyNumberFormat="1" applyFont="1"/>
    <xf numFmtId="164" fontId="4" fillId="0" borderId="0" xfId="0" applyNumberFormat="1" applyFont="1"/>
    <xf numFmtId="0" fontId="5" fillId="0" borderId="0" xfId="0" applyFont="1"/>
    <xf numFmtId="0" fontId="6" fillId="0" borderId="0" xfId="0" applyFont="1"/>
    <xf numFmtId="49" fontId="7" fillId="0" borderId="2" xfId="0" applyNumberFormat="1" applyFont="1" applyBorder="1"/>
    <xf numFmtId="0" fontId="6" fillId="0" borderId="0" xfId="0" applyFont="1" applyFill="1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2" fontId="8" fillId="0" borderId="0" xfId="0" applyNumberFormat="1" applyFont="1"/>
    <xf numFmtId="2" fontId="9" fillId="3" borderId="10" xfId="0" applyNumberFormat="1" applyFont="1" applyFill="1" applyBorder="1" applyAlignment="1">
      <alignment horizontal="center"/>
    </xf>
    <xf numFmtId="2" fontId="9" fillId="3" borderId="11" xfId="0" applyNumberFormat="1" applyFont="1" applyFill="1" applyBorder="1" applyAlignment="1">
      <alignment horizontal="center"/>
    </xf>
    <xf numFmtId="2" fontId="9" fillId="3" borderId="12" xfId="0" applyNumberFormat="1" applyFont="1" applyFill="1" applyBorder="1" applyAlignment="1">
      <alignment horizontal="center"/>
    </xf>
    <xf numFmtId="2" fontId="8" fillId="0" borderId="13" xfId="0" applyNumberFormat="1" applyFont="1" applyBorder="1" applyAlignment="1">
      <alignment horizontal="center"/>
    </xf>
    <xf numFmtId="2" fontId="10" fillId="4" borderId="14" xfId="0" applyNumberFormat="1" applyFont="1" applyFill="1" applyBorder="1"/>
    <xf numFmtId="2" fontId="10" fillId="4" borderId="1" xfId="0" applyNumberFormat="1" applyFont="1" applyFill="1" applyBorder="1"/>
    <xf numFmtId="2" fontId="10" fillId="0" borderId="14" xfId="0" applyNumberFormat="1" applyFont="1" applyFill="1" applyBorder="1"/>
    <xf numFmtId="2" fontId="10" fillId="0" borderId="1" xfId="0" applyNumberFormat="1" applyFont="1" applyFill="1" applyBorder="1"/>
    <xf numFmtId="2" fontId="10" fillId="0" borderId="15" xfId="0" applyNumberFormat="1" applyFont="1" applyFill="1" applyBorder="1"/>
    <xf numFmtId="2" fontId="10" fillId="4" borderId="15" xfId="0" applyNumberFormat="1" applyFont="1" applyFill="1" applyBorder="1"/>
    <xf numFmtId="2" fontId="10" fillId="0" borderId="10" xfId="0" applyNumberFormat="1" applyFont="1" applyFill="1" applyBorder="1"/>
    <xf numFmtId="2" fontId="10" fillId="0" borderId="11" xfId="0" applyNumberFormat="1" applyFont="1" applyFill="1" applyBorder="1"/>
    <xf numFmtId="2" fontId="10" fillId="0" borderId="12" xfId="0" applyNumberFormat="1" applyFont="1" applyFill="1" applyBorder="1"/>
    <xf numFmtId="2" fontId="10" fillId="0" borderId="17" xfId="0" applyNumberFormat="1" applyFont="1" applyFill="1" applyBorder="1"/>
    <xf numFmtId="2" fontId="10" fillId="0" borderId="18" xfId="0" applyNumberFormat="1" applyFont="1" applyFill="1" applyBorder="1"/>
    <xf numFmtId="2" fontId="10" fillId="0" borderId="10" xfId="0" applyNumberFormat="1" applyFont="1" applyBorder="1"/>
    <xf numFmtId="2" fontId="10" fillId="0" borderId="11" xfId="0" applyNumberFormat="1" applyFont="1" applyBorder="1"/>
    <xf numFmtId="2" fontId="10" fillId="0" borderId="12" xfId="0" applyNumberFormat="1" applyFont="1" applyBorder="1"/>
    <xf numFmtId="2" fontId="11" fillId="0" borderId="0" xfId="0" applyNumberFormat="1" applyFont="1"/>
    <xf numFmtId="2" fontId="10" fillId="0" borderId="19" xfId="0" applyNumberFormat="1" applyFont="1" applyFill="1" applyBorder="1"/>
    <xf numFmtId="2" fontId="10" fillId="0" borderId="20" xfId="0" applyNumberFormat="1" applyFont="1" applyFill="1" applyBorder="1"/>
    <xf numFmtId="2" fontId="10" fillId="4" borderId="19" xfId="0" applyNumberFormat="1" applyFont="1" applyFill="1" applyBorder="1"/>
    <xf numFmtId="2" fontId="10" fillId="4" borderId="20" xfId="0" applyNumberFormat="1" applyFont="1" applyFill="1" applyBorder="1"/>
    <xf numFmtId="2" fontId="10" fillId="4" borderId="21" xfId="0" applyNumberFormat="1" applyFont="1" applyFill="1" applyBorder="1"/>
    <xf numFmtId="2" fontId="10" fillId="4" borderId="22" xfId="0" applyNumberFormat="1" applyFont="1" applyFill="1" applyBorder="1"/>
    <xf numFmtId="2" fontId="10" fillId="4" borderId="23" xfId="0" applyNumberFormat="1" applyFont="1" applyFill="1" applyBorder="1"/>
    <xf numFmtId="2" fontId="10" fillId="4" borderId="24" xfId="0" applyNumberFormat="1" applyFont="1" applyFill="1" applyBorder="1"/>
    <xf numFmtId="2" fontId="11" fillId="0" borderId="0" xfId="0" applyNumberFormat="1" applyFont="1" applyFill="1"/>
    <xf numFmtId="2" fontId="10" fillId="0" borderId="0" xfId="0" applyNumberFormat="1" applyFont="1" applyAlignment="1">
      <alignment horizontal="center"/>
    </xf>
    <xf numFmtId="2" fontId="10" fillId="0" borderId="13" xfId="0" applyNumberFormat="1" applyFont="1" applyBorder="1" applyAlignment="1">
      <alignment horizontal="center"/>
    </xf>
    <xf numFmtId="2" fontId="10" fillId="0" borderId="25" xfId="0" applyNumberFormat="1" applyFont="1" applyBorder="1" applyAlignment="1">
      <alignment horizontal="center"/>
    </xf>
    <xf numFmtId="2" fontId="10" fillId="0" borderId="26" xfId="0" applyNumberFormat="1" applyFont="1" applyBorder="1" applyAlignment="1">
      <alignment horizontal="center"/>
    </xf>
    <xf numFmtId="2" fontId="10" fillId="0" borderId="27" xfId="0" applyNumberFormat="1" applyFont="1" applyBorder="1" applyAlignment="1">
      <alignment horizontal="center"/>
    </xf>
    <xf numFmtId="2" fontId="10" fillId="0" borderId="0" xfId="0" applyNumberFormat="1" applyFont="1" applyFill="1" applyAlignment="1">
      <alignment horizontal="center"/>
    </xf>
    <xf numFmtId="2" fontId="10" fillId="0" borderId="21" xfId="0" applyNumberFormat="1" applyFont="1" applyFill="1" applyBorder="1"/>
    <xf numFmtId="164" fontId="10" fillId="0" borderId="0" xfId="0" applyNumberFormat="1" applyFont="1" applyAlignment="1">
      <alignment horizontal="center"/>
    </xf>
    <xf numFmtId="164" fontId="8" fillId="0" borderId="0" xfId="0" applyNumberFormat="1" applyFont="1"/>
    <xf numFmtId="2" fontId="12" fillId="4" borderId="14" xfId="0" applyNumberFormat="1" applyFont="1" applyFill="1" applyBorder="1"/>
    <xf numFmtId="2" fontId="12" fillId="4" borderId="1" xfId="0" applyNumberFormat="1" applyFont="1" applyFill="1" applyBorder="1"/>
    <xf numFmtId="2" fontId="12" fillId="0" borderId="10" xfId="0" applyNumberFormat="1" applyFont="1" applyBorder="1"/>
    <xf numFmtId="2" fontId="12" fillId="0" borderId="11" xfId="0" applyNumberFormat="1" applyFont="1" applyBorder="1"/>
    <xf numFmtId="2" fontId="12" fillId="0" borderId="0" xfId="0" applyNumberFormat="1" applyFont="1"/>
    <xf numFmtId="2" fontId="12" fillId="0" borderId="12" xfId="0" applyNumberFormat="1" applyFont="1" applyBorder="1"/>
    <xf numFmtId="2" fontId="12" fillId="4" borderId="19" xfId="0" applyNumberFormat="1" applyFont="1" applyFill="1" applyBorder="1"/>
    <xf numFmtId="2" fontId="12" fillId="4" borderId="20" xfId="0" applyNumberFormat="1" applyFont="1" applyFill="1" applyBorder="1"/>
    <xf numFmtId="2" fontId="12" fillId="4" borderId="21" xfId="0" applyNumberFormat="1" applyFont="1" applyFill="1" applyBorder="1"/>
    <xf numFmtId="2" fontId="12" fillId="4" borderId="15" xfId="0" applyNumberFormat="1" applyFont="1" applyFill="1" applyBorder="1"/>
    <xf numFmtId="2" fontId="12" fillId="0" borderId="22" xfId="0" applyNumberFormat="1" applyFont="1" applyFill="1" applyBorder="1"/>
    <xf numFmtId="2" fontId="12" fillId="0" borderId="23" xfId="0" applyNumberFormat="1" applyFont="1" applyFill="1" applyBorder="1"/>
    <xf numFmtId="2" fontId="12" fillId="0" borderId="24" xfId="0" applyNumberFormat="1" applyFont="1" applyFill="1" applyBorder="1"/>
    <xf numFmtId="2" fontId="13" fillId="3" borderId="10" xfId="0" applyNumberFormat="1" applyFont="1" applyFill="1" applyBorder="1" applyAlignment="1">
      <alignment horizontal="center"/>
    </xf>
    <xf numFmtId="2" fontId="13" fillId="3" borderId="11" xfId="0" applyNumberFormat="1" applyFont="1" applyFill="1" applyBorder="1" applyAlignment="1">
      <alignment horizontal="center"/>
    </xf>
    <xf numFmtId="2" fontId="13" fillId="3" borderId="12" xfId="0" applyNumberFormat="1" applyFont="1" applyFill="1" applyBorder="1" applyAlignment="1">
      <alignment horizontal="center"/>
    </xf>
    <xf numFmtId="2" fontId="10" fillId="18" borderId="1" xfId="0" applyNumberFormat="1" applyFont="1" applyFill="1" applyBorder="1"/>
    <xf numFmtId="2" fontId="10" fillId="18" borderId="15" xfId="0" applyNumberFormat="1" applyFont="1" applyFill="1" applyBorder="1"/>
    <xf numFmtId="2" fontId="10" fillId="18" borderId="17" xfId="0" applyNumberFormat="1" applyFont="1" applyFill="1" applyBorder="1"/>
    <xf numFmtId="2" fontId="10" fillId="18" borderId="16" xfId="0" applyNumberFormat="1" applyFont="1" applyFill="1" applyBorder="1"/>
    <xf numFmtId="49" fontId="15" fillId="0" borderId="3" xfId="0" applyNumberFormat="1" applyFont="1" applyFill="1" applyBorder="1" applyAlignment="1">
      <alignment horizontal="center"/>
    </xf>
    <xf numFmtId="164" fontId="9" fillId="3" borderId="28" xfId="0" applyNumberFormat="1" applyFont="1" applyFill="1" applyBorder="1" applyAlignment="1">
      <alignment horizontal="center"/>
    </xf>
    <xf numFmtId="164" fontId="9" fillId="3" borderId="4" xfId="0" applyNumberFormat="1" applyFont="1" applyFill="1" applyBorder="1" applyAlignment="1">
      <alignment horizontal="center"/>
    </xf>
    <xf numFmtId="164" fontId="9" fillId="3" borderId="29" xfId="0" applyNumberFormat="1" applyFont="1" applyFill="1" applyBorder="1" applyAlignment="1">
      <alignment horizontal="center"/>
    </xf>
    <xf numFmtId="2" fontId="8" fillId="0" borderId="9" xfId="0" applyNumberFormat="1" applyFont="1" applyBorder="1" applyAlignment="1"/>
    <xf numFmtId="0" fontId="19" fillId="0" borderId="0" xfId="2"/>
    <xf numFmtId="0" fontId="19" fillId="0" borderId="0" xfId="2" applyAlignment="1">
      <alignment horizontal="center"/>
    </xf>
    <xf numFmtId="165" fontId="1" fillId="19" borderId="0" xfId="2" applyNumberFormat="1" applyFont="1" applyFill="1" applyBorder="1" applyAlignment="1">
      <alignment horizontal="center"/>
    </xf>
    <xf numFmtId="0" fontId="20" fillId="19" borderId="0" xfId="2" applyFont="1" applyFill="1" applyBorder="1"/>
    <xf numFmtId="0" fontId="1" fillId="19" borderId="0" xfId="2" applyFont="1" applyFill="1" applyBorder="1"/>
    <xf numFmtId="166" fontId="1" fillId="19" borderId="0" xfId="2" applyNumberFormat="1" applyFont="1" applyFill="1" applyBorder="1" applyAlignment="1">
      <alignment horizontal="center"/>
    </xf>
    <xf numFmtId="165" fontId="1" fillId="20" borderId="0" xfId="2" applyNumberFormat="1" applyFont="1" applyFill="1" applyBorder="1" applyAlignment="1">
      <alignment horizontal="center"/>
    </xf>
    <xf numFmtId="0" fontId="20" fillId="20" borderId="0" xfId="2" applyFont="1" applyFill="1" applyBorder="1"/>
    <xf numFmtId="0" fontId="1" fillId="20" borderId="0" xfId="2" applyFont="1" applyFill="1" applyBorder="1"/>
    <xf numFmtId="166" fontId="1" fillId="20" borderId="0" xfId="2" applyNumberFormat="1" applyFont="1" applyFill="1" applyBorder="1" applyAlignment="1">
      <alignment horizontal="center"/>
    </xf>
    <xf numFmtId="0" fontId="19" fillId="0" borderId="0" xfId="2" applyNumberFormat="1" applyBorder="1" applyAlignment="1">
      <alignment horizontal="center" wrapText="1"/>
    </xf>
    <xf numFmtId="14" fontId="19" fillId="0" borderId="0" xfId="2" applyNumberFormat="1"/>
    <xf numFmtId="2" fontId="19" fillId="0" borderId="0" xfId="2" applyNumberFormat="1"/>
    <xf numFmtId="0" fontId="19" fillId="0" borderId="0" xfId="2" applyBorder="1" applyAlignment="1">
      <alignment horizontal="center"/>
    </xf>
    <xf numFmtId="0" fontId="19" fillId="0" borderId="0" xfId="2" applyBorder="1"/>
    <xf numFmtId="0" fontId="21" fillId="21" borderId="0" xfId="2" applyNumberFormat="1" applyFont="1" applyFill="1" applyBorder="1" applyAlignment="1">
      <alignment horizontal="center" wrapText="1"/>
    </xf>
    <xf numFmtId="49" fontId="17" fillId="10" borderId="0" xfId="0" applyNumberFormat="1" applyFont="1" applyFill="1" applyAlignment="1">
      <alignment horizontal="center"/>
    </xf>
    <xf numFmtId="2" fontId="9" fillId="15" borderId="0" xfId="0" applyNumberFormat="1" applyFont="1" applyFill="1" applyAlignment="1">
      <alignment horizontal="center"/>
    </xf>
    <xf numFmtId="2" fontId="9" fillId="16" borderId="0" xfId="0" applyNumberFormat="1" applyFont="1" applyFill="1" applyAlignment="1">
      <alignment horizontal="center"/>
    </xf>
    <xf numFmtId="49" fontId="3" fillId="9" borderId="0" xfId="0" applyNumberFormat="1" applyFont="1" applyFill="1" applyAlignment="1">
      <alignment horizontal="center"/>
    </xf>
    <xf numFmtId="2" fontId="8" fillId="14" borderId="0" xfId="0" applyNumberFormat="1" applyFont="1" applyFill="1" applyAlignment="1">
      <alignment horizontal="center"/>
    </xf>
    <xf numFmtId="2" fontId="9" fillId="13" borderId="0" xfId="0" applyNumberFormat="1" applyFont="1" applyFill="1" applyAlignment="1">
      <alignment horizontal="center"/>
    </xf>
    <xf numFmtId="49" fontId="3" fillId="8" borderId="0" xfId="0" applyNumberFormat="1" applyFont="1" applyFill="1" applyAlignment="1">
      <alignment horizontal="center"/>
    </xf>
    <xf numFmtId="2" fontId="14" fillId="6" borderId="0" xfId="0" applyNumberFormat="1" applyFont="1" applyFill="1" applyAlignment="1">
      <alignment horizontal="center"/>
    </xf>
    <xf numFmtId="2" fontId="18" fillId="7" borderId="0" xfId="0" applyNumberFormat="1" applyFont="1" applyFill="1" applyAlignment="1">
      <alignment horizontal="center"/>
    </xf>
    <xf numFmtId="2" fontId="10" fillId="11" borderId="28" xfId="0" applyNumberFormat="1" applyFont="1" applyFill="1" applyBorder="1" applyAlignment="1">
      <alignment horizontal="center"/>
    </xf>
    <xf numFmtId="2" fontId="10" fillId="11" borderId="4" xfId="0" applyNumberFormat="1" applyFont="1" applyFill="1" applyBorder="1" applyAlignment="1">
      <alignment horizontal="center"/>
    </xf>
    <xf numFmtId="2" fontId="10" fillId="11" borderId="29" xfId="0" applyNumberFormat="1" applyFont="1" applyFill="1" applyBorder="1" applyAlignment="1">
      <alignment horizontal="center"/>
    </xf>
    <xf numFmtId="49" fontId="3" fillId="11" borderId="0" xfId="0" applyNumberFormat="1" applyFont="1" applyFill="1" applyAlignment="1">
      <alignment horizontal="center"/>
    </xf>
    <xf numFmtId="2" fontId="8" fillId="12" borderId="0" xfId="0" applyNumberFormat="1" applyFont="1" applyFill="1" applyAlignment="1">
      <alignment horizontal="center"/>
    </xf>
    <xf numFmtId="2" fontId="8" fillId="5" borderId="0" xfId="0" applyNumberFormat="1" applyFont="1" applyFill="1" applyAlignment="1">
      <alignment horizontal="center"/>
    </xf>
    <xf numFmtId="2" fontId="16" fillId="17" borderId="0" xfId="0" applyNumberFormat="1" applyFont="1" applyFill="1" applyAlignment="1">
      <alignment horizontal="center"/>
    </xf>
    <xf numFmtId="164" fontId="18" fillId="3" borderId="28" xfId="0" applyNumberFormat="1" applyFont="1" applyFill="1" applyBorder="1" applyAlignment="1">
      <alignment horizontal="center"/>
    </xf>
    <xf numFmtId="164" fontId="18" fillId="3" borderId="4" xfId="0" applyNumberFormat="1" applyFont="1" applyFill="1" applyBorder="1" applyAlignment="1">
      <alignment horizontal="center"/>
    </xf>
    <xf numFmtId="164" fontId="18" fillId="3" borderId="29" xfId="0" applyNumberFormat="1" applyFont="1" applyFill="1" applyBorder="1" applyAlignment="1">
      <alignment horizontal="center"/>
    </xf>
    <xf numFmtId="164" fontId="13" fillId="3" borderId="28" xfId="0" applyNumberFormat="1" applyFont="1" applyFill="1" applyBorder="1" applyAlignment="1">
      <alignment horizontal="center"/>
    </xf>
    <xf numFmtId="164" fontId="13" fillId="3" borderId="4" xfId="0" applyNumberFormat="1" applyFont="1" applyFill="1" applyBorder="1" applyAlignment="1">
      <alignment horizontal="center"/>
    </xf>
    <xf numFmtId="164" fontId="13" fillId="3" borderId="29" xfId="0" applyNumberFormat="1" applyFont="1" applyFill="1" applyBorder="1" applyAlignment="1">
      <alignment horizontal="center"/>
    </xf>
    <xf numFmtId="2" fontId="9" fillId="3" borderId="14" xfId="0" applyNumberFormat="1" applyFont="1" applyFill="1" applyBorder="1" applyAlignment="1">
      <alignment horizontal="center"/>
    </xf>
    <xf numFmtId="2" fontId="9" fillId="3" borderId="1" xfId="0" applyNumberFormat="1" applyFont="1" applyFill="1" applyBorder="1" applyAlignment="1">
      <alignment horizontal="center"/>
    </xf>
    <xf numFmtId="2" fontId="9" fillId="3" borderId="15" xfId="0" applyNumberFormat="1" applyFont="1" applyFill="1" applyBorder="1" applyAlignment="1">
      <alignment horizontal="center"/>
    </xf>
    <xf numFmtId="2" fontId="13" fillId="3" borderId="14" xfId="0" applyNumberFormat="1" applyFont="1" applyFill="1" applyBorder="1" applyAlignment="1">
      <alignment horizontal="center"/>
    </xf>
    <xf numFmtId="2" fontId="13" fillId="3" borderId="1" xfId="0" applyNumberFormat="1" applyFont="1" applyFill="1" applyBorder="1" applyAlignment="1">
      <alignment horizontal="center"/>
    </xf>
    <xf numFmtId="2" fontId="13" fillId="3" borderId="15" xfId="0" applyNumberFormat="1" applyFont="1" applyFill="1" applyBorder="1" applyAlignment="1">
      <alignment horizontal="center"/>
    </xf>
    <xf numFmtId="167" fontId="22" fillId="3" borderId="28" xfId="0" applyNumberFormat="1" applyFont="1" applyFill="1" applyBorder="1" applyAlignment="1">
      <alignment horizontal="center"/>
    </xf>
    <xf numFmtId="167" fontId="22" fillId="3" borderId="4" xfId="0" applyNumberFormat="1" applyFont="1" applyFill="1" applyBorder="1" applyAlignment="1">
      <alignment horizontal="center"/>
    </xf>
    <xf numFmtId="167" fontId="22" fillId="3" borderId="29" xfId="0" applyNumberFormat="1" applyFont="1" applyFill="1" applyBorder="1" applyAlignment="1">
      <alignment horizontal="center"/>
    </xf>
    <xf numFmtId="164" fontId="9" fillId="3" borderId="28" xfId="0" applyNumberFormat="1" applyFont="1" applyFill="1" applyBorder="1" applyAlignment="1">
      <alignment horizontal="center"/>
    </xf>
    <xf numFmtId="164" fontId="9" fillId="3" borderId="4" xfId="0" applyNumberFormat="1" applyFont="1" applyFill="1" applyBorder="1" applyAlignment="1">
      <alignment horizontal="center"/>
    </xf>
    <xf numFmtId="164" fontId="9" fillId="3" borderId="29" xfId="0" applyNumberFormat="1" applyFont="1" applyFill="1" applyBorder="1" applyAlignment="1">
      <alignment horizontal="center"/>
    </xf>
    <xf numFmtId="2" fontId="8" fillId="0" borderId="9" xfId="0" applyNumberFormat="1" applyFont="1" applyBorder="1" applyAlignment="1">
      <alignment horizontal="right"/>
    </xf>
    <xf numFmtId="1" fontId="8" fillId="0" borderId="9" xfId="0" applyNumberFormat="1" applyFont="1" applyBorder="1" applyAlignment="1">
      <alignment horizontal="left"/>
    </xf>
  </cellXfs>
  <cellStyles count="3">
    <cellStyle name="Normal" xfId="0" builtinId="0"/>
    <cellStyle name="Normal 2" xfId="1"/>
    <cellStyle name="Normal_feries" xfId="2"/>
  </cellStyles>
  <dxfs count="9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indexed="49"/>
        </patternFill>
      </fill>
    </dxf>
    <dxf>
      <fill>
        <patternFill>
          <bgColor indexed="11"/>
        </patternFill>
      </fill>
    </dxf>
    <dxf>
      <fill>
        <patternFill>
          <bgColor indexed="44"/>
        </patternFill>
      </fill>
    </dxf>
    <dxf>
      <fill>
        <patternFill>
          <bgColor indexed="47"/>
        </patternFill>
      </fill>
    </dxf>
    <dxf>
      <fill>
        <patternFill>
          <bgColor indexed="45"/>
        </patternFill>
      </fill>
    </dxf>
    <dxf>
      <fill>
        <patternFill>
          <bgColor indexed="47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  <colors>
    <mruColors>
      <color rgb="FFFF00FF"/>
      <color rgb="FF00FF00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</xdr:colOff>
      <xdr:row>3</xdr:row>
      <xdr:rowOff>15240</xdr:rowOff>
    </xdr:from>
    <xdr:to>
      <xdr:col>9</xdr:col>
      <xdr:colOff>472440</xdr:colOff>
      <xdr:row>6</xdr:row>
      <xdr:rowOff>190500</xdr:rowOff>
    </xdr:to>
    <xdr:sp macro="" textlink="">
      <xdr:nvSpPr>
        <xdr:cNvPr id="2" name="Zone de texte 1"/>
        <xdr:cNvSpPr txBox="1">
          <a:spLocks noChangeArrowheads="1"/>
        </xdr:cNvSpPr>
      </xdr:nvSpPr>
      <xdr:spPr bwMode="auto">
        <a:xfrm>
          <a:off x="4884420" y="615315"/>
          <a:ext cx="4379595" cy="77533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  <xdr:twoCellAnchor>
    <xdr:from>
      <xdr:col>1</xdr:col>
      <xdr:colOff>1440180</xdr:colOff>
      <xdr:row>1</xdr:row>
      <xdr:rowOff>38100</xdr:rowOff>
    </xdr:from>
    <xdr:to>
      <xdr:col>3</xdr:col>
      <xdr:colOff>868680</xdr:colOff>
      <xdr:row>2</xdr:row>
      <xdr:rowOff>76200</xdr:rowOff>
    </xdr:to>
    <xdr:sp macro="" textlink="">
      <xdr:nvSpPr>
        <xdr:cNvPr id="3" name="Forme automatique 3"/>
        <xdr:cNvSpPr>
          <a:spLocks noChangeArrowheads="1"/>
        </xdr:cNvSpPr>
      </xdr:nvSpPr>
      <xdr:spPr bwMode="auto">
        <a:xfrm>
          <a:off x="1611630" y="238125"/>
          <a:ext cx="1552575" cy="238125"/>
        </a:xfrm>
        <a:prstGeom prst="wedgeRoundRectCallout">
          <a:avLst>
            <a:gd name="adj1" fmla="val -63634"/>
            <a:gd name="adj2" fmla="val -740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Cellule nommée An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K120"/>
  <sheetViews>
    <sheetView topLeftCell="A4" zoomScale="145" zoomScaleNormal="145" workbookViewId="0">
      <selection activeCell="D4" sqref="D4"/>
    </sheetView>
  </sheetViews>
  <sheetFormatPr baseColWidth="10" defaultColWidth="13.42578125" defaultRowHeight="15.75" x14ac:dyDescent="0.25"/>
  <cols>
    <col min="1" max="1" width="2.5703125" style="78" customWidth="1"/>
    <col min="2" max="2" width="28.28515625" style="78" customWidth="1"/>
    <col min="3" max="3" width="3.5703125" style="78" customWidth="1"/>
    <col min="4" max="4" width="35.140625" style="79" customWidth="1"/>
    <col min="5" max="5" width="3.5703125" style="78" customWidth="1"/>
    <col min="6" max="6" width="18.42578125" style="78" bestFit="1" customWidth="1"/>
    <col min="7" max="10" width="13.42578125" style="78"/>
    <col min="11" max="11" width="13.7109375" style="78" hidden="1" customWidth="1"/>
    <col min="12" max="256" width="13.42578125" style="78"/>
    <col min="257" max="257" width="2.5703125" style="78" customWidth="1"/>
    <col min="258" max="258" width="28.28515625" style="78" customWidth="1"/>
    <col min="259" max="259" width="3.5703125" style="78" customWidth="1"/>
    <col min="260" max="260" width="35.140625" style="78" customWidth="1"/>
    <col min="261" max="261" width="3.5703125" style="78" customWidth="1"/>
    <col min="262" max="262" width="18.42578125" style="78" bestFit="1" customWidth="1"/>
    <col min="263" max="266" width="13.42578125" style="78"/>
    <col min="267" max="267" width="0" style="78" hidden="1" customWidth="1"/>
    <col min="268" max="512" width="13.42578125" style="78"/>
    <col min="513" max="513" width="2.5703125" style="78" customWidth="1"/>
    <col min="514" max="514" width="28.28515625" style="78" customWidth="1"/>
    <col min="515" max="515" width="3.5703125" style="78" customWidth="1"/>
    <col min="516" max="516" width="35.140625" style="78" customWidth="1"/>
    <col min="517" max="517" width="3.5703125" style="78" customWidth="1"/>
    <col min="518" max="518" width="18.42578125" style="78" bestFit="1" customWidth="1"/>
    <col min="519" max="522" width="13.42578125" style="78"/>
    <col min="523" max="523" width="0" style="78" hidden="1" customWidth="1"/>
    <col min="524" max="768" width="13.42578125" style="78"/>
    <col min="769" max="769" width="2.5703125" style="78" customWidth="1"/>
    <col min="770" max="770" width="28.28515625" style="78" customWidth="1"/>
    <col min="771" max="771" width="3.5703125" style="78" customWidth="1"/>
    <col min="772" max="772" width="35.140625" style="78" customWidth="1"/>
    <col min="773" max="773" width="3.5703125" style="78" customWidth="1"/>
    <col min="774" max="774" width="18.42578125" style="78" bestFit="1" customWidth="1"/>
    <col min="775" max="778" width="13.42578125" style="78"/>
    <col min="779" max="779" width="0" style="78" hidden="1" customWidth="1"/>
    <col min="780" max="1024" width="13.42578125" style="78"/>
    <col min="1025" max="1025" width="2.5703125" style="78" customWidth="1"/>
    <col min="1026" max="1026" width="28.28515625" style="78" customWidth="1"/>
    <col min="1027" max="1027" width="3.5703125" style="78" customWidth="1"/>
    <col min="1028" max="1028" width="35.140625" style="78" customWidth="1"/>
    <col min="1029" max="1029" width="3.5703125" style="78" customWidth="1"/>
    <col min="1030" max="1030" width="18.42578125" style="78" bestFit="1" customWidth="1"/>
    <col min="1031" max="1034" width="13.42578125" style="78"/>
    <col min="1035" max="1035" width="0" style="78" hidden="1" customWidth="1"/>
    <col min="1036" max="1280" width="13.42578125" style="78"/>
    <col min="1281" max="1281" width="2.5703125" style="78" customWidth="1"/>
    <col min="1282" max="1282" width="28.28515625" style="78" customWidth="1"/>
    <col min="1283" max="1283" width="3.5703125" style="78" customWidth="1"/>
    <col min="1284" max="1284" width="35.140625" style="78" customWidth="1"/>
    <col min="1285" max="1285" width="3.5703125" style="78" customWidth="1"/>
    <col min="1286" max="1286" width="18.42578125" style="78" bestFit="1" customWidth="1"/>
    <col min="1287" max="1290" width="13.42578125" style="78"/>
    <col min="1291" max="1291" width="0" style="78" hidden="1" customWidth="1"/>
    <col min="1292" max="1536" width="13.42578125" style="78"/>
    <col min="1537" max="1537" width="2.5703125" style="78" customWidth="1"/>
    <col min="1538" max="1538" width="28.28515625" style="78" customWidth="1"/>
    <col min="1539" max="1539" width="3.5703125" style="78" customWidth="1"/>
    <col min="1540" max="1540" width="35.140625" style="78" customWidth="1"/>
    <col min="1541" max="1541" width="3.5703125" style="78" customWidth="1"/>
    <col min="1542" max="1542" width="18.42578125" style="78" bestFit="1" customWidth="1"/>
    <col min="1543" max="1546" width="13.42578125" style="78"/>
    <col min="1547" max="1547" width="0" style="78" hidden="1" customWidth="1"/>
    <col min="1548" max="1792" width="13.42578125" style="78"/>
    <col min="1793" max="1793" width="2.5703125" style="78" customWidth="1"/>
    <col min="1794" max="1794" width="28.28515625" style="78" customWidth="1"/>
    <col min="1795" max="1795" width="3.5703125" style="78" customWidth="1"/>
    <col min="1796" max="1796" width="35.140625" style="78" customWidth="1"/>
    <col min="1797" max="1797" width="3.5703125" style="78" customWidth="1"/>
    <col min="1798" max="1798" width="18.42578125" style="78" bestFit="1" customWidth="1"/>
    <col min="1799" max="1802" width="13.42578125" style="78"/>
    <col min="1803" max="1803" width="0" style="78" hidden="1" customWidth="1"/>
    <col min="1804" max="2048" width="13.42578125" style="78"/>
    <col min="2049" max="2049" width="2.5703125" style="78" customWidth="1"/>
    <col min="2050" max="2050" width="28.28515625" style="78" customWidth="1"/>
    <col min="2051" max="2051" width="3.5703125" style="78" customWidth="1"/>
    <col min="2052" max="2052" width="35.140625" style="78" customWidth="1"/>
    <col min="2053" max="2053" width="3.5703125" style="78" customWidth="1"/>
    <col min="2054" max="2054" width="18.42578125" style="78" bestFit="1" customWidth="1"/>
    <col min="2055" max="2058" width="13.42578125" style="78"/>
    <col min="2059" max="2059" width="0" style="78" hidden="1" customWidth="1"/>
    <col min="2060" max="2304" width="13.42578125" style="78"/>
    <col min="2305" max="2305" width="2.5703125" style="78" customWidth="1"/>
    <col min="2306" max="2306" width="28.28515625" style="78" customWidth="1"/>
    <col min="2307" max="2307" width="3.5703125" style="78" customWidth="1"/>
    <col min="2308" max="2308" width="35.140625" style="78" customWidth="1"/>
    <col min="2309" max="2309" width="3.5703125" style="78" customWidth="1"/>
    <col min="2310" max="2310" width="18.42578125" style="78" bestFit="1" customWidth="1"/>
    <col min="2311" max="2314" width="13.42578125" style="78"/>
    <col min="2315" max="2315" width="0" style="78" hidden="1" customWidth="1"/>
    <col min="2316" max="2560" width="13.42578125" style="78"/>
    <col min="2561" max="2561" width="2.5703125" style="78" customWidth="1"/>
    <col min="2562" max="2562" width="28.28515625" style="78" customWidth="1"/>
    <col min="2563" max="2563" width="3.5703125" style="78" customWidth="1"/>
    <col min="2564" max="2564" width="35.140625" style="78" customWidth="1"/>
    <col min="2565" max="2565" width="3.5703125" style="78" customWidth="1"/>
    <col min="2566" max="2566" width="18.42578125" style="78" bestFit="1" customWidth="1"/>
    <col min="2567" max="2570" width="13.42578125" style="78"/>
    <col min="2571" max="2571" width="0" style="78" hidden="1" customWidth="1"/>
    <col min="2572" max="2816" width="13.42578125" style="78"/>
    <col min="2817" max="2817" width="2.5703125" style="78" customWidth="1"/>
    <col min="2818" max="2818" width="28.28515625" style="78" customWidth="1"/>
    <col min="2819" max="2819" width="3.5703125" style="78" customWidth="1"/>
    <col min="2820" max="2820" width="35.140625" style="78" customWidth="1"/>
    <col min="2821" max="2821" width="3.5703125" style="78" customWidth="1"/>
    <col min="2822" max="2822" width="18.42578125" style="78" bestFit="1" customWidth="1"/>
    <col min="2823" max="2826" width="13.42578125" style="78"/>
    <col min="2827" max="2827" width="0" style="78" hidden="1" customWidth="1"/>
    <col min="2828" max="3072" width="13.42578125" style="78"/>
    <col min="3073" max="3073" width="2.5703125" style="78" customWidth="1"/>
    <col min="3074" max="3074" width="28.28515625" style="78" customWidth="1"/>
    <col min="3075" max="3075" width="3.5703125" style="78" customWidth="1"/>
    <col min="3076" max="3076" width="35.140625" style="78" customWidth="1"/>
    <col min="3077" max="3077" width="3.5703125" style="78" customWidth="1"/>
    <col min="3078" max="3078" width="18.42578125" style="78" bestFit="1" customWidth="1"/>
    <col min="3079" max="3082" width="13.42578125" style="78"/>
    <col min="3083" max="3083" width="0" style="78" hidden="1" customWidth="1"/>
    <col min="3084" max="3328" width="13.42578125" style="78"/>
    <col min="3329" max="3329" width="2.5703125" style="78" customWidth="1"/>
    <col min="3330" max="3330" width="28.28515625" style="78" customWidth="1"/>
    <col min="3331" max="3331" width="3.5703125" style="78" customWidth="1"/>
    <col min="3332" max="3332" width="35.140625" style="78" customWidth="1"/>
    <col min="3333" max="3333" width="3.5703125" style="78" customWidth="1"/>
    <col min="3334" max="3334" width="18.42578125" style="78" bestFit="1" customWidth="1"/>
    <col min="3335" max="3338" width="13.42578125" style="78"/>
    <col min="3339" max="3339" width="0" style="78" hidden="1" customWidth="1"/>
    <col min="3340" max="3584" width="13.42578125" style="78"/>
    <col min="3585" max="3585" width="2.5703125" style="78" customWidth="1"/>
    <col min="3586" max="3586" width="28.28515625" style="78" customWidth="1"/>
    <col min="3587" max="3587" width="3.5703125" style="78" customWidth="1"/>
    <col min="3588" max="3588" width="35.140625" style="78" customWidth="1"/>
    <col min="3589" max="3589" width="3.5703125" style="78" customWidth="1"/>
    <col min="3590" max="3590" width="18.42578125" style="78" bestFit="1" customWidth="1"/>
    <col min="3591" max="3594" width="13.42578125" style="78"/>
    <col min="3595" max="3595" width="0" style="78" hidden="1" customWidth="1"/>
    <col min="3596" max="3840" width="13.42578125" style="78"/>
    <col min="3841" max="3841" width="2.5703125" style="78" customWidth="1"/>
    <col min="3842" max="3842" width="28.28515625" style="78" customWidth="1"/>
    <col min="3843" max="3843" width="3.5703125" style="78" customWidth="1"/>
    <col min="3844" max="3844" width="35.140625" style="78" customWidth="1"/>
    <col min="3845" max="3845" width="3.5703125" style="78" customWidth="1"/>
    <col min="3846" max="3846" width="18.42578125" style="78" bestFit="1" customWidth="1"/>
    <col min="3847" max="3850" width="13.42578125" style="78"/>
    <col min="3851" max="3851" width="0" style="78" hidden="1" customWidth="1"/>
    <col min="3852" max="4096" width="13.42578125" style="78"/>
    <col min="4097" max="4097" width="2.5703125" style="78" customWidth="1"/>
    <col min="4098" max="4098" width="28.28515625" style="78" customWidth="1"/>
    <col min="4099" max="4099" width="3.5703125" style="78" customWidth="1"/>
    <col min="4100" max="4100" width="35.140625" style="78" customWidth="1"/>
    <col min="4101" max="4101" width="3.5703125" style="78" customWidth="1"/>
    <col min="4102" max="4102" width="18.42578125" style="78" bestFit="1" customWidth="1"/>
    <col min="4103" max="4106" width="13.42578125" style="78"/>
    <col min="4107" max="4107" width="0" style="78" hidden="1" customWidth="1"/>
    <col min="4108" max="4352" width="13.42578125" style="78"/>
    <col min="4353" max="4353" width="2.5703125" style="78" customWidth="1"/>
    <col min="4354" max="4354" width="28.28515625" style="78" customWidth="1"/>
    <col min="4355" max="4355" width="3.5703125" style="78" customWidth="1"/>
    <col min="4356" max="4356" width="35.140625" style="78" customWidth="1"/>
    <col min="4357" max="4357" width="3.5703125" style="78" customWidth="1"/>
    <col min="4358" max="4358" width="18.42578125" style="78" bestFit="1" customWidth="1"/>
    <col min="4359" max="4362" width="13.42578125" style="78"/>
    <col min="4363" max="4363" width="0" style="78" hidden="1" customWidth="1"/>
    <col min="4364" max="4608" width="13.42578125" style="78"/>
    <col min="4609" max="4609" width="2.5703125" style="78" customWidth="1"/>
    <col min="4610" max="4610" width="28.28515625" style="78" customWidth="1"/>
    <col min="4611" max="4611" width="3.5703125" style="78" customWidth="1"/>
    <col min="4612" max="4612" width="35.140625" style="78" customWidth="1"/>
    <col min="4613" max="4613" width="3.5703125" style="78" customWidth="1"/>
    <col min="4614" max="4614" width="18.42578125" style="78" bestFit="1" customWidth="1"/>
    <col min="4615" max="4618" width="13.42578125" style="78"/>
    <col min="4619" max="4619" width="0" style="78" hidden="1" customWidth="1"/>
    <col min="4620" max="4864" width="13.42578125" style="78"/>
    <col min="4865" max="4865" width="2.5703125" style="78" customWidth="1"/>
    <col min="4866" max="4866" width="28.28515625" style="78" customWidth="1"/>
    <col min="4867" max="4867" width="3.5703125" style="78" customWidth="1"/>
    <col min="4868" max="4868" width="35.140625" style="78" customWidth="1"/>
    <col min="4869" max="4869" width="3.5703125" style="78" customWidth="1"/>
    <col min="4870" max="4870" width="18.42578125" style="78" bestFit="1" customWidth="1"/>
    <col min="4871" max="4874" width="13.42578125" style="78"/>
    <col min="4875" max="4875" width="0" style="78" hidden="1" customWidth="1"/>
    <col min="4876" max="5120" width="13.42578125" style="78"/>
    <col min="5121" max="5121" width="2.5703125" style="78" customWidth="1"/>
    <col min="5122" max="5122" width="28.28515625" style="78" customWidth="1"/>
    <col min="5123" max="5123" width="3.5703125" style="78" customWidth="1"/>
    <col min="5124" max="5124" width="35.140625" style="78" customWidth="1"/>
    <col min="5125" max="5125" width="3.5703125" style="78" customWidth="1"/>
    <col min="5126" max="5126" width="18.42578125" style="78" bestFit="1" customWidth="1"/>
    <col min="5127" max="5130" width="13.42578125" style="78"/>
    <col min="5131" max="5131" width="0" style="78" hidden="1" customWidth="1"/>
    <col min="5132" max="5376" width="13.42578125" style="78"/>
    <col min="5377" max="5377" width="2.5703125" style="78" customWidth="1"/>
    <col min="5378" max="5378" width="28.28515625" style="78" customWidth="1"/>
    <col min="5379" max="5379" width="3.5703125" style="78" customWidth="1"/>
    <col min="5380" max="5380" width="35.140625" style="78" customWidth="1"/>
    <col min="5381" max="5381" width="3.5703125" style="78" customWidth="1"/>
    <col min="5382" max="5382" width="18.42578125" style="78" bestFit="1" customWidth="1"/>
    <col min="5383" max="5386" width="13.42578125" style="78"/>
    <col min="5387" max="5387" width="0" style="78" hidden="1" customWidth="1"/>
    <col min="5388" max="5632" width="13.42578125" style="78"/>
    <col min="5633" max="5633" width="2.5703125" style="78" customWidth="1"/>
    <col min="5634" max="5634" width="28.28515625" style="78" customWidth="1"/>
    <col min="5635" max="5635" width="3.5703125" style="78" customWidth="1"/>
    <col min="5636" max="5636" width="35.140625" style="78" customWidth="1"/>
    <col min="5637" max="5637" width="3.5703125" style="78" customWidth="1"/>
    <col min="5638" max="5638" width="18.42578125" style="78" bestFit="1" customWidth="1"/>
    <col min="5639" max="5642" width="13.42578125" style="78"/>
    <col min="5643" max="5643" width="0" style="78" hidden="1" customWidth="1"/>
    <col min="5644" max="5888" width="13.42578125" style="78"/>
    <col min="5889" max="5889" width="2.5703125" style="78" customWidth="1"/>
    <col min="5890" max="5890" width="28.28515625" style="78" customWidth="1"/>
    <col min="5891" max="5891" width="3.5703125" style="78" customWidth="1"/>
    <col min="5892" max="5892" width="35.140625" style="78" customWidth="1"/>
    <col min="5893" max="5893" width="3.5703125" style="78" customWidth="1"/>
    <col min="5894" max="5894" width="18.42578125" style="78" bestFit="1" customWidth="1"/>
    <col min="5895" max="5898" width="13.42578125" style="78"/>
    <col min="5899" max="5899" width="0" style="78" hidden="1" customWidth="1"/>
    <col min="5900" max="6144" width="13.42578125" style="78"/>
    <col min="6145" max="6145" width="2.5703125" style="78" customWidth="1"/>
    <col min="6146" max="6146" width="28.28515625" style="78" customWidth="1"/>
    <col min="6147" max="6147" width="3.5703125" style="78" customWidth="1"/>
    <col min="6148" max="6148" width="35.140625" style="78" customWidth="1"/>
    <col min="6149" max="6149" width="3.5703125" style="78" customWidth="1"/>
    <col min="6150" max="6150" width="18.42578125" style="78" bestFit="1" customWidth="1"/>
    <col min="6151" max="6154" width="13.42578125" style="78"/>
    <col min="6155" max="6155" width="0" style="78" hidden="1" customWidth="1"/>
    <col min="6156" max="6400" width="13.42578125" style="78"/>
    <col min="6401" max="6401" width="2.5703125" style="78" customWidth="1"/>
    <col min="6402" max="6402" width="28.28515625" style="78" customWidth="1"/>
    <col min="6403" max="6403" width="3.5703125" style="78" customWidth="1"/>
    <col min="6404" max="6404" width="35.140625" style="78" customWidth="1"/>
    <col min="6405" max="6405" width="3.5703125" style="78" customWidth="1"/>
    <col min="6406" max="6406" width="18.42578125" style="78" bestFit="1" customWidth="1"/>
    <col min="6407" max="6410" width="13.42578125" style="78"/>
    <col min="6411" max="6411" width="0" style="78" hidden="1" customWidth="1"/>
    <col min="6412" max="6656" width="13.42578125" style="78"/>
    <col min="6657" max="6657" width="2.5703125" style="78" customWidth="1"/>
    <col min="6658" max="6658" width="28.28515625" style="78" customWidth="1"/>
    <col min="6659" max="6659" width="3.5703125" style="78" customWidth="1"/>
    <col min="6660" max="6660" width="35.140625" style="78" customWidth="1"/>
    <col min="6661" max="6661" width="3.5703125" style="78" customWidth="1"/>
    <col min="6662" max="6662" width="18.42578125" style="78" bestFit="1" customWidth="1"/>
    <col min="6663" max="6666" width="13.42578125" style="78"/>
    <col min="6667" max="6667" width="0" style="78" hidden="1" customWidth="1"/>
    <col min="6668" max="6912" width="13.42578125" style="78"/>
    <col min="6913" max="6913" width="2.5703125" style="78" customWidth="1"/>
    <col min="6914" max="6914" width="28.28515625" style="78" customWidth="1"/>
    <col min="6915" max="6915" width="3.5703125" style="78" customWidth="1"/>
    <col min="6916" max="6916" width="35.140625" style="78" customWidth="1"/>
    <col min="6917" max="6917" width="3.5703125" style="78" customWidth="1"/>
    <col min="6918" max="6918" width="18.42578125" style="78" bestFit="1" customWidth="1"/>
    <col min="6919" max="6922" width="13.42578125" style="78"/>
    <col min="6923" max="6923" width="0" style="78" hidden="1" customWidth="1"/>
    <col min="6924" max="7168" width="13.42578125" style="78"/>
    <col min="7169" max="7169" width="2.5703125" style="78" customWidth="1"/>
    <col min="7170" max="7170" width="28.28515625" style="78" customWidth="1"/>
    <col min="7171" max="7171" width="3.5703125" style="78" customWidth="1"/>
    <col min="7172" max="7172" width="35.140625" style="78" customWidth="1"/>
    <col min="7173" max="7173" width="3.5703125" style="78" customWidth="1"/>
    <col min="7174" max="7174" width="18.42578125" style="78" bestFit="1" customWidth="1"/>
    <col min="7175" max="7178" width="13.42578125" style="78"/>
    <col min="7179" max="7179" width="0" style="78" hidden="1" customWidth="1"/>
    <col min="7180" max="7424" width="13.42578125" style="78"/>
    <col min="7425" max="7425" width="2.5703125" style="78" customWidth="1"/>
    <col min="7426" max="7426" width="28.28515625" style="78" customWidth="1"/>
    <col min="7427" max="7427" width="3.5703125" style="78" customWidth="1"/>
    <col min="7428" max="7428" width="35.140625" style="78" customWidth="1"/>
    <col min="7429" max="7429" width="3.5703125" style="78" customWidth="1"/>
    <col min="7430" max="7430" width="18.42578125" style="78" bestFit="1" customWidth="1"/>
    <col min="7431" max="7434" width="13.42578125" style="78"/>
    <col min="7435" max="7435" width="0" style="78" hidden="1" customWidth="1"/>
    <col min="7436" max="7680" width="13.42578125" style="78"/>
    <col min="7681" max="7681" width="2.5703125" style="78" customWidth="1"/>
    <col min="7682" max="7682" width="28.28515625" style="78" customWidth="1"/>
    <col min="7683" max="7683" width="3.5703125" style="78" customWidth="1"/>
    <col min="7684" max="7684" width="35.140625" style="78" customWidth="1"/>
    <col min="7685" max="7685" width="3.5703125" style="78" customWidth="1"/>
    <col min="7686" max="7686" width="18.42578125" style="78" bestFit="1" customWidth="1"/>
    <col min="7687" max="7690" width="13.42578125" style="78"/>
    <col min="7691" max="7691" width="0" style="78" hidden="1" customWidth="1"/>
    <col min="7692" max="7936" width="13.42578125" style="78"/>
    <col min="7937" max="7937" width="2.5703125" style="78" customWidth="1"/>
    <col min="7938" max="7938" width="28.28515625" style="78" customWidth="1"/>
    <col min="7939" max="7939" width="3.5703125" style="78" customWidth="1"/>
    <col min="7940" max="7940" width="35.140625" style="78" customWidth="1"/>
    <col min="7941" max="7941" width="3.5703125" style="78" customWidth="1"/>
    <col min="7942" max="7942" width="18.42578125" style="78" bestFit="1" customWidth="1"/>
    <col min="7943" max="7946" width="13.42578125" style="78"/>
    <col min="7947" max="7947" width="0" style="78" hidden="1" customWidth="1"/>
    <col min="7948" max="8192" width="13.42578125" style="78"/>
    <col min="8193" max="8193" width="2.5703125" style="78" customWidth="1"/>
    <col min="8194" max="8194" width="28.28515625" style="78" customWidth="1"/>
    <col min="8195" max="8195" width="3.5703125" style="78" customWidth="1"/>
    <col min="8196" max="8196" width="35.140625" style="78" customWidth="1"/>
    <col min="8197" max="8197" width="3.5703125" style="78" customWidth="1"/>
    <col min="8198" max="8198" width="18.42578125" style="78" bestFit="1" customWidth="1"/>
    <col min="8199" max="8202" width="13.42578125" style="78"/>
    <col min="8203" max="8203" width="0" style="78" hidden="1" customWidth="1"/>
    <col min="8204" max="8448" width="13.42578125" style="78"/>
    <col min="8449" max="8449" width="2.5703125" style="78" customWidth="1"/>
    <col min="8450" max="8450" width="28.28515625" style="78" customWidth="1"/>
    <col min="8451" max="8451" width="3.5703125" style="78" customWidth="1"/>
    <col min="8452" max="8452" width="35.140625" style="78" customWidth="1"/>
    <col min="8453" max="8453" width="3.5703125" style="78" customWidth="1"/>
    <col min="8454" max="8454" width="18.42578125" style="78" bestFit="1" customWidth="1"/>
    <col min="8455" max="8458" width="13.42578125" style="78"/>
    <col min="8459" max="8459" width="0" style="78" hidden="1" customWidth="1"/>
    <col min="8460" max="8704" width="13.42578125" style="78"/>
    <col min="8705" max="8705" width="2.5703125" style="78" customWidth="1"/>
    <col min="8706" max="8706" width="28.28515625" style="78" customWidth="1"/>
    <col min="8707" max="8707" width="3.5703125" style="78" customWidth="1"/>
    <col min="8708" max="8708" width="35.140625" style="78" customWidth="1"/>
    <col min="8709" max="8709" width="3.5703125" style="78" customWidth="1"/>
    <col min="8710" max="8710" width="18.42578125" style="78" bestFit="1" customWidth="1"/>
    <col min="8711" max="8714" width="13.42578125" style="78"/>
    <col min="8715" max="8715" width="0" style="78" hidden="1" customWidth="1"/>
    <col min="8716" max="8960" width="13.42578125" style="78"/>
    <col min="8961" max="8961" width="2.5703125" style="78" customWidth="1"/>
    <col min="8962" max="8962" width="28.28515625" style="78" customWidth="1"/>
    <col min="8963" max="8963" width="3.5703125" style="78" customWidth="1"/>
    <col min="8964" max="8964" width="35.140625" style="78" customWidth="1"/>
    <col min="8965" max="8965" width="3.5703125" style="78" customWidth="1"/>
    <col min="8966" max="8966" width="18.42578125" style="78" bestFit="1" customWidth="1"/>
    <col min="8967" max="8970" width="13.42578125" style="78"/>
    <col min="8971" max="8971" width="0" style="78" hidden="1" customWidth="1"/>
    <col min="8972" max="9216" width="13.42578125" style="78"/>
    <col min="9217" max="9217" width="2.5703125" style="78" customWidth="1"/>
    <col min="9218" max="9218" width="28.28515625" style="78" customWidth="1"/>
    <col min="9219" max="9219" width="3.5703125" style="78" customWidth="1"/>
    <col min="9220" max="9220" width="35.140625" style="78" customWidth="1"/>
    <col min="9221" max="9221" width="3.5703125" style="78" customWidth="1"/>
    <col min="9222" max="9222" width="18.42578125" style="78" bestFit="1" customWidth="1"/>
    <col min="9223" max="9226" width="13.42578125" style="78"/>
    <col min="9227" max="9227" width="0" style="78" hidden="1" customWidth="1"/>
    <col min="9228" max="9472" width="13.42578125" style="78"/>
    <col min="9473" max="9473" width="2.5703125" style="78" customWidth="1"/>
    <col min="9474" max="9474" width="28.28515625" style="78" customWidth="1"/>
    <col min="9475" max="9475" width="3.5703125" style="78" customWidth="1"/>
    <col min="9476" max="9476" width="35.140625" style="78" customWidth="1"/>
    <col min="9477" max="9477" width="3.5703125" style="78" customWidth="1"/>
    <col min="9478" max="9478" width="18.42578125" style="78" bestFit="1" customWidth="1"/>
    <col min="9479" max="9482" width="13.42578125" style="78"/>
    <col min="9483" max="9483" width="0" style="78" hidden="1" customWidth="1"/>
    <col min="9484" max="9728" width="13.42578125" style="78"/>
    <col min="9729" max="9729" width="2.5703125" style="78" customWidth="1"/>
    <col min="9730" max="9730" width="28.28515625" style="78" customWidth="1"/>
    <col min="9731" max="9731" width="3.5703125" style="78" customWidth="1"/>
    <col min="9732" max="9732" width="35.140625" style="78" customWidth="1"/>
    <col min="9733" max="9733" width="3.5703125" style="78" customWidth="1"/>
    <col min="9734" max="9734" width="18.42578125" style="78" bestFit="1" customWidth="1"/>
    <col min="9735" max="9738" width="13.42578125" style="78"/>
    <col min="9739" max="9739" width="0" style="78" hidden="1" customWidth="1"/>
    <col min="9740" max="9984" width="13.42578125" style="78"/>
    <col min="9985" max="9985" width="2.5703125" style="78" customWidth="1"/>
    <col min="9986" max="9986" width="28.28515625" style="78" customWidth="1"/>
    <col min="9987" max="9987" width="3.5703125" style="78" customWidth="1"/>
    <col min="9988" max="9988" width="35.140625" style="78" customWidth="1"/>
    <col min="9989" max="9989" width="3.5703125" style="78" customWidth="1"/>
    <col min="9990" max="9990" width="18.42578125" style="78" bestFit="1" customWidth="1"/>
    <col min="9991" max="9994" width="13.42578125" style="78"/>
    <col min="9995" max="9995" width="0" style="78" hidden="1" customWidth="1"/>
    <col min="9996" max="10240" width="13.42578125" style="78"/>
    <col min="10241" max="10241" width="2.5703125" style="78" customWidth="1"/>
    <col min="10242" max="10242" width="28.28515625" style="78" customWidth="1"/>
    <col min="10243" max="10243" width="3.5703125" style="78" customWidth="1"/>
    <col min="10244" max="10244" width="35.140625" style="78" customWidth="1"/>
    <col min="10245" max="10245" width="3.5703125" style="78" customWidth="1"/>
    <col min="10246" max="10246" width="18.42578125" style="78" bestFit="1" customWidth="1"/>
    <col min="10247" max="10250" width="13.42578125" style="78"/>
    <col min="10251" max="10251" width="0" style="78" hidden="1" customWidth="1"/>
    <col min="10252" max="10496" width="13.42578125" style="78"/>
    <col min="10497" max="10497" width="2.5703125" style="78" customWidth="1"/>
    <col min="10498" max="10498" width="28.28515625" style="78" customWidth="1"/>
    <col min="10499" max="10499" width="3.5703125" style="78" customWidth="1"/>
    <col min="10500" max="10500" width="35.140625" style="78" customWidth="1"/>
    <col min="10501" max="10501" width="3.5703125" style="78" customWidth="1"/>
    <col min="10502" max="10502" width="18.42578125" style="78" bestFit="1" customWidth="1"/>
    <col min="10503" max="10506" width="13.42578125" style="78"/>
    <col min="10507" max="10507" width="0" style="78" hidden="1" customWidth="1"/>
    <col min="10508" max="10752" width="13.42578125" style="78"/>
    <col min="10753" max="10753" width="2.5703125" style="78" customWidth="1"/>
    <col min="10754" max="10754" width="28.28515625" style="78" customWidth="1"/>
    <col min="10755" max="10755" width="3.5703125" style="78" customWidth="1"/>
    <col min="10756" max="10756" width="35.140625" style="78" customWidth="1"/>
    <col min="10757" max="10757" width="3.5703125" style="78" customWidth="1"/>
    <col min="10758" max="10758" width="18.42578125" style="78" bestFit="1" customWidth="1"/>
    <col min="10759" max="10762" width="13.42578125" style="78"/>
    <col min="10763" max="10763" width="0" style="78" hidden="1" customWidth="1"/>
    <col min="10764" max="11008" width="13.42578125" style="78"/>
    <col min="11009" max="11009" width="2.5703125" style="78" customWidth="1"/>
    <col min="11010" max="11010" width="28.28515625" style="78" customWidth="1"/>
    <col min="11011" max="11011" width="3.5703125" style="78" customWidth="1"/>
    <col min="11012" max="11012" width="35.140625" style="78" customWidth="1"/>
    <col min="11013" max="11013" width="3.5703125" style="78" customWidth="1"/>
    <col min="11014" max="11014" width="18.42578125" style="78" bestFit="1" customWidth="1"/>
    <col min="11015" max="11018" width="13.42578125" style="78"/>
    <col min="11019" max="11019" width="0" style="78" hidden="1" customWidth="1"/>
    <col min="11020" max="11264" width="13.42578125" style="78"/>
    <col min="11265" max="11265" width="2.5703125" style="78" customWidth="1"/>
    <col min="11266" max="11266" width="28.28515625" style="78" customWidth="1"/>
    <col min="11267" max="11267" width="3.5703125" style="78" customWidth="1"/>
    <col min="11268" max="11268" width="35.140625" style="78" customWidth="1"/>
    <col min="11269" max="11269" width="3.5703125" style="78" customWidth="1"/>
    <col min="11270" max="11270" width="18.42578125" style="78" bestFit="1" customWidth="1"/>
    <col min="11271" max="11274" width="13.42578125" style="78"/>
    <col min="11275" max="11275" width="0" style="78" hidden="1" customWidth="1"/>
    <col min="11276" max="11520" width="13.42578125" style="78"/>
    <col min="11521" max="11521" width="2.5703125" style="78" customWidth="1"/>
    <col min="11522" max="11522" width="28.28515625" style="78" customWidth="1"/>
    <col min="11523" max="11523" width="3.5703125" style="78" customWidth="1"/>
    <col min="11524" max="11524" width="35.140625" style="78" customWidth="1"/>
    <col min="11525" max="11525" width="3.5703125" style="78" customWidth="1"/>
    <col min="11526" max="11526" width="18.42578125" style="78" bestFit="1" customWidth="1"/>
    <col min="11527" max="11530" width="13.42578125" style="78"/>
    <col min="11531" max="11531" width="0" style="78" hidden="1" customWidth="1"/>
    <col min="11532" max="11776" width="13.42578125" style="78"/>
    <col min="11777" max="11777" width="2.5703125" style="78" customWidth="1"/>
    <col min="11778" max="11778" width="28.28515625" style="78" customWidth="1"/>
    <col min="11779" max="11779" width="3.5703125" style="78" customWidth="1"/>
    <col min="11780" max="11780" width="35.140625" style="78" customWidth="1"/>
    <col min="11781" max="11781" width="3.5703125" style="78" customWidth="1"/>
    <col min="11782" max="11782" width="18.42578125" style="78" bestFit="1" customWidth="1"/>
    <col min="11783" max="11786" width="13.42578125" style="78"/>
    <col min="11787" max="11787" width="0" style="78" hidden="1" customWidth="1"/>
    <col min="11788" max="12032" width="13.42578125" style="78"/>
    <col min="12033" max="12033" width="2.5703125" style="78" customWidth="1"/>
    <col min="12034" max="12034" width="28.28515625" style="78" customWidth="1"/>
    <col min="12035" max="12035" width="3.5703125" style="78" customWidth="1"/>
    <col min="12036" max="12036" width="35.140625" style="78" customWidth="1"/>
    <col min="12037" max="12037" width="3.5703125" style="78" customWidth="1"/>
    <col min="12038" max="12038" width="18.42578125" style="78" bestFit="1" customWidth="1"/>
    <col min="12039" max="12042" width="13.42578125" style="78"/>
    <col min="12043" max="12043" width="0" style="78" hidden="1" customWidth="1"/>
    <col min="12044" max="12288" width="13.42578125" style="78"/>
    <col min="12289" max="12289" width="2.5703125" style="78" customWidth="1"/>
    <col min="12290" max="12290" width="28.28515625" style="78" customWidth="1"/>
    <col min="12291" max="12291" width="3.5703125" style="78" customWidth="1"/>
    <col min="12292" max="12292" width="35.140625" style="78" customWidth="1"/>
    <col min="12293" max="12293" width="3.5703125" style="78" customWidth="1"/>
    <col min="12294" max="12294" width="18.42578125" style="78" bestFit="1" customWidth="1"/>
    <col min="12295" max="12298" width="13.42578125" style="78"/>
    <col min="12299" max="12299" width="0" style="78" hidden="1" customWidth="1"/>
    <col min="12300" max="12544" width="13.42578125" style="78"/>
    <col min="12545" max="12545" width="2.5703125" style="78" customWidth="1"/>
    <col min="12546" max="12546" width="28.28515625" style="78" customWidth="1"/>
    <col min="12547" max="12547" width="3.5703125" style="78" customWidth="1"/>
    <col min="12548" max="12548" width="35.140625" style="78" customWidth="1"/>
    <col min="12549" max="12549" width="3.5703125" style="78" customWidth="1"/>
    <col min="12550" max="12550" width="18.42578125" style="78" bestFit="1" customWidth="1"/>
    <col min="12551" max="12554" width="13.42578125" style="78"/>
    <col min="12555" max="12555" width="0" style="78" hidden="1" customWidth="1"/>
    <col min="12556" max="12800" width="13.42578125" style="78"/>
    <col min="12801" max="12801" width="2.5703125" style="78" customWidth="1"/>
    <col min="12802" max="12802" width="28.28515625" style="78" customWidth="1"/>
    <col min="12803" max="12803" width="3.5703125" style="78" customWidth="1"/>
    <col min="12804" max="12804" width="35.140625" style="78" customWidth="1"/>
    <col min="12805" max="12805" width="3.5703125" style="78" customWidth="1"/>
    <col min="12806" max="12806" width="18.42578125" style="78" bestFit="1" customWidth="1"/>
    <col min="12807" max="12810" width="13.42578125" style="78"/>
    <col min="12811" max="12811" width="0" style="78" hidden="1" customWidth="1"/>
    <col min="12812" max="13056" width="13.42578125" style="78"/>
    <col min="13057" max="13057" width="2.5703125" style="78" customWidth="1"/>
    <col min="13058" max="13058" width="28.28515625" style="78" customWidth="1"/>
    <col min="13059" max="13059" width="3.5703125" style="78" customWidth="1"/>
    <col min="13060" max="13060" width="35.140625" style="78" customWidth="1"/>
    <col min="13061" max="13061" width="3.5703125" style="78" customWidth="1"/>
    <col min="13062" max="13062" width="18.42578125" style="78" bestFit="1" customWidth="1"/>
    <col min="13063" max="13066" width="13.42578125" style="78"/>
    <col min="13067" max="13067" width="0" style="78" hidden="1" customWidth="1"/>
    <col min="13068" max="13312" width="13.42578125" style="78"/>
    <col min="13313" max="13313" width="2.5703125" style="78" customWidth="1"/>
    <col min="13314" max="13314" width="28.28515625" style="78" customWidth="1"/>
    <col min="13315" max="13315" width="3.5703125" style="78" customWidth="1"/>
    <col min="13316" max="13316" width="35.140625" style="78" customWidth="1"/>
    <col min="13317" max="13317" width="3.5703125" style="78" customWidth="1"/>
    <col min="13318" max="13318" width="18.42578125" style="78" bestFit="1" customWidth="1"/>
    <col min="13319" max="13322" width="13.42578125" style="78"/>
    <col min="13323" max="13323" width="0" style="78" hidden="1" customWidth="1"/>
    <col min="13324" max="13568" width="13.42578125" style="78"/>
    <col min="13569" max="13569" width="2.5703125" style="78" customWidth="1"/>
    <col min="13570" max="13570" width="28.28515625" style="78" customWidth="1"/>
    <col min="13571" max="13571" width="3.5703125" style="78" customWidth="1"/>
    <col min="13572" max="13572" width="35.140625" style="78" customWidth="1"/>
    <col min="13573" max="13573" width="3.5703125" style="78" customWidth="1"/>
    <col min="13574" max="13574" width="18.42578125" style="78" bestFit="1" customWidth="1"/>
    <col min="13575" max="13578" width="13.42578125" style="78"/>
    <col min="13579" max="13579" width="0" style="78" hidden="1" customWidth="1"/>
    <col min="13580" max="13824" width="13.42578125" style="78"/>
    <col min="13825" max="13825" width="2.5703125" style="78" customWidth="1"/>
    <col min="13826" max="13826" width="28.28515625" style="78" customWidth="1"/>
    <col min="13827" max="13827" width="3.5703125" style="78" customWidth="1"/>
    <col min="13828" max="13828" width="35.140625" style="78" customWidth="1"/>
    <col min="13829" max="13829" width="3.5703125" style="78" customWidth="1"/>
    <col min="13830" max="13830" width="18.42578125" style="78" bestFit="1" customWidth="1"/>
    <col min="13831" max="13834" width="13.42578125" style="78"/>
    <col min="13835" max="13835" width="0" style="78" hidden="1" customWidth="1"/>
    <col min="13836" max="14080" width="13.42578125" style="78"/>
    <col min="14081" max="14081" width="2.5703125" style="78" customWidth="1"/>
    <col min="14082" max="14082" width="28.28515625" style="78" customWidth="1"/>
    <col min="14083" max="14083" width="3.5703125" style="78" customWidth="1"/>
    <col min="14084" max="14084" width="35.140625" style="78" customWidth="1"/>
    <col min="14085" max="14085" width="3.5703125" style="78" customWidth="1"/>
    <col min="14086" max="14086" width="18.42578125" style="78" bestFit="1" customWidth="1"/>
    <col min="14087" max="14090" width="13.42578125" style="78"/>
    <col min="14091" max="14091" width="0" style="78" hidden="1" customWidth="1"/>
    <col min="14092" max="14336" width="13.42578125" style="78"/>
    <col min="14337" max="14337" width="2.5703125" style="78" customWidth="1"/>
    <col min="14338" max="14338" width="28.28515625" style="78" customWidth="1"/>
    <col min="14339" max="14339" width="3.5703125" style="78" customWidth="1"/>
    <col min="14340" max="14340" width="35.140625" style="78" customWidth="1"/>
    <col min="14341" max="14341" width="3.5703125" style="78" customWidth="1"/>
    <col min="14342" max="14342" width="18.42578125" style="78" bestFit="1" customWidth="1"/>
    <col min="14343" max="14346" width="13.42578125" style="78"/>
    <col min="14347" max="14347" width="0" style="78" hidden="1" customWidth="1"/>
    <col min="14348" max="14592" width="13.42578125" style="78"/>
    <col min="14593" max="14593" width="2.5703125" style="78" customWidth="1"/>
    <col min="14594" max="14594" width="28.28515625" style="78" customWidth="1"/>
    <col min="14595" max="14595" width="3.5703125" style="78" customWidth="1"/>
    <col min="14596" max="14596" width="35.140625" style="78" customWidth="1"/>
    <col min="14597" max="14597" width="3.5703125" style="78" customWidth="1"/>
    <col min="14598" max="14598" width="18.42578125" style="78" bestFit="1" customWidth="1"/>
    <col min="14599" max="14602" width="13.42578125" style="78"/>
    <col min="14603" max="14603" width="0" style="78" hidden="1" customWidth="1"/>
    <col min="14604" max="14848" width="13.42578125" style="78"/>
    <col min="14849" max="14849" width="2.5703125" style="78" customWidth="1"/>
    <col min="14850" max="14850" width="28.28515625" style="78" customWidth="1"/>
    <col min="14851" max="14851" width="3.5703125" style="78" customWidth="1"/>
    <col min="14852" max="14852" width="35.140625" style="78" customWidth="1"/>
    <col min="14853" max="14853" width="3.5703125" style="78" customWidth="1"/>
    <col min="14854" max="14854" width="18.42578125" style="78" bestFit="1" customWidth="1"/>
    <col min="14855" max="14858" width="13.42578125" style="78"/>
    <col min="14859" max="14859" width="0" style="78" hidden="1" customWidth="1"/>
    <col min="14860" max="15104" width="13.42578125" style="78"/>
    <col min="15105" max="15105" width="2.5703125" style="78" customWidth="1"/>
    <col min="15106" max="15106" width="28.28515625" style="78" customWidth="1"/>
    <col min="15107" max="15107" width="3.5703125" style="78" customWidth="1"/>
    <col min="15108" max="15108" width="35.140625" style="78" customWidth="1"/>
    <col min="15109" max="15109" width="3.5703125" style="78" customWidth="1"/>
    <col min="15110" max="15110" width="18.42578125" style="78" bestFit="1" customWidth="1"/>
    <col min="15111" max="15114" width="13.42578125" style="78"/>
    <col min="15115" max="15115" width="0" style="78" hidden="1" customWidth="1"/>
    <col min="15116" max="15360" width="13.42578125" style="78"/>
    <col min="15361" max="15361" width="2.5703125" style="78" customWidth="1"/>
    <col min="15362" max="15362" width="28.28515625" style="78" customWidth="1"/>
    <col min="15363" max="15363" width="3.5703125" style="78" customWidth="1"/>
    <col min="15364" max="15364" width="35.140625" style="78" customWidth="1"/>
    <col min="15365" max="15365" width="3.5703125" style="78" customWidth="1"/>
    <col min="15366" max="15366" width="18.42578125" style="78" bestFit="1" customWidth="1"/>
    <col min="15367" max="15370" width="13.42578125" style="78"/>
    <col min="15371" max="15371" width="0" style="78" hidden="1" customWidth="1"/>
    <col min="15372" max="15616" width="13.42578125" style="78"/>
    <col min="15617" max="15617" width="2.5703125" style="78" customWidth="1"/>
    <col min="15618" max="15618" width="28.28515625" style="78" customWidth="1"/>
    <col min="15619" max="15619" width="3.5703125" style="78" customWidth="1"/>
    <col min="15620" max="15620" width="35.140625" style="78" customWidth="1"/>
    <col min="15621" max="15621" width="3.5703125" style="78" customWidth="1"/>
    <col min="15622" max="15622" width="18.42578125" style="78" bestFit="1" customWidth="1"/>
    <col min="15623" max="15626" width="13.42578125" style="78"/>
    <col min="15627" max="15627" width="0" style="78" hidden="1" customWidth="1"/>
    <col min="15628" max="15872" width="13.42578125" style="78"/>
    <col min="15873" max="15873" width="2.5703125" style="78" customWidth="1"/>
    <col min="15874" max="15874" width="28.28515625" style="78" customWidth="1"/>
    <col min="15875" max="15875" width="3.5703125" style="78" customWidth="1"/>
    <col min="15876" max="15876" width="35.140625" style="78" customWidth="1"/>
    <col min="15877" max="15877" width="3.5703125" style="78" customWidth="1"/>
    <col min="15878" max="15878" width="18.42578125" style="78" bestFit="1" customWidth="1"/>
    <col min="15879" max="15882" width="13.42578125" style="78"/>
    <col min="15883" max="15883" width="0" style="78" hidden="1" customWidth="1"/>
    <col min="15884" max="16128" width="13.42578125" style="78"/>
    <col min="16129" max="16129" width="2.5703125" style="78" customWidth="1"/>
    <col min="16130" max="16130" width="28.28515625" style="78" customWidth="1"/>
    <col min="16131" max="16131" width="3.5703125" style="78" customWidth="1"/>
    <col min="16132" max="16132" width="35.140625" style="78" customWidth="1"/>
    <col min="16133" max="16133" width="3.5703125" style="78" customWidth="1"/>
    <col min="16134" max="16134" width="18.42578125" style="78" bestFit="1" customWidth="1"/>
    <col min="16135" max="16138" width="13.42578125" style="78"/>
    <col min="16139" max="16139" width="0" style="78" hidden="1" customWidth="1"/>
    <col min="16140" max="16384" width="13.42578125" style="78"/>
  </cols>
  <sheetData>
    <row r="1" spans="2:11" x14ac:dyDescent="0.25">
      <c r="B1" s="93">
        <v>2013</v>
      </c>
      <c r="C1" s="93" t="s">
        <v>36</v>
      </c>
      <c r="D1" s="93">
        <f>B1+8</f>
        <v>2021</v>
      </c>
      <c r="K1" s="88">
        <v>2000</v>
      </c>
    </row>
    <row r="2" spans="2:11" x14ac:dyDescent="0.25">
      <c r="K2" s="88">
        <v>2001</v>
      </c>
    </row>
    <row r="3" spans="2:11" x14ac:dyDescent="0.25">
      <c r="B3" s="92"/>
      <c r="C3" s="92"/>
      <c r="D3" s="91"/>
      <c r="K3" s="88">
        <v>2002</v>
      </c>
    </row>
    <row r="4" spans="2:11" x14ac:dyDescent="0.25">
      <c r="B4" s="86" t="s">
        <v>35</v>
      </c>
      <c r="C4" s="85"/>
      <c r="D4" s="84">
        <f>DATE(An,1,1)</f>
        <v>41275</v>
      </c>
      <c r="F4" s="89"/>
      <c r="K4" s="88">
        <v>2003</v>
      </c>
    </row>
    <row r="5" spans="2:11" x14ac:dyDescent="0.25">
      <c r="B5" s="86" t="s">
        <v>33</v>
      </c>
      <c r="C5" s="85"/>
      <c r="D5" s="87">
        <f>FLOOR(DATE(An,5,DAY(MINUTE(An/38)/2+56)),7)-34+7*(An=2079)</f>
        <v>41364</v>
      </c>
      <c r="F5" s="89"/>
      <c r="K5" s="88">
        <v>2004</v>
      </c>
    </row>
    <row r="6" spans="2:11" x14ac:dyDescent="0.25">
      <c r="B6" s="86" t="s">
        <v>32</v>
      </c>
      <c r="C6" s="85"/>
      <c r="D6" s="87">
        <f>D5+1</f>
        <v>41365</v>
      </c>
      <c r="F6" s="90"/>
      <c r="K6" s="88">
        <v>2005</v>
      </c>
    </row>
    <row r="7" spans="2:11" x14ac:dyDescent="0.25">
      <c r="B7" s="86" t="s">
        <v>31</v>
      </c>
      <c r="C7" s="85"/>
      <c r="D7" s="87">
        <f>DATE(An,5,1)</f>
        <v>41395</v>
      </c>
      <c r="K7" s="88">
        <v>2006</v>
      </c>
    </row>
    <row r="8" spans="2:11" x14ac:dyDescent="0.25">
      <c r="B8" s="86" t="s">
        <v>30</v>
      </c>
      <c r="C8" s="85"/>
      <c r="D8" s="87">
        <f>DATE(An,5,8)</f>
        <v>41402</v>
      </c>
      <c r="K8" s="88">
        <v>2007</v>
      </c>
    </row>
    <row r="9" spans="2:11" x14ac:dyDescent="0.25">
      <c r="B9" s="86" t="s">
        <v>29</v>
      </c>
      <c r="C9" s="85"/>
      <c r="D9" s="87">
        <f>D5+39</f>
        <v>41403</v>
      </c>
      <c r="K9" s="88">
        <v>2008</v>
      </c>
    </row>
    <row r="10" spans="2:11" x14ac:dyDescent="0.25">
      <c r="B10" s="86" t="s">
        <v>28</v>
      </c>
      <c r="C10" s="85"/>
      <c r="D10" s="84">
        <f>D5+49</f>
        <v>41413</v>
      </c>
      <c r="K10" s="88">
        <v>2009</v>
      </c>
    </row>
    <row r="11" spans="2:11" x14ac:dyDescent="0.25">
      <c r="B11" s="86" t="s">
        <v>27</v>
      </c>
      <c r="C11" s="85"/>
      <c r="D11" s="84">
        <f>D10+1</f>
        <v>41414</v>
      </c>
      <c r="K11" s="88">
        <v>2010</v>
      </c>
    </row>
    <row r="12" spans="2:11" x14ac:dyDescent="0.25">
      <c r="B12" s="86" t="s">
        <v>26</v>
      </c>
      <c r="C12" s="85"/>
      <c r="D12" s="84">
        <f>DATE(An,7,14)</f>
        <v>41469</v>
      </c>
      <c r="K12" s="88">
        <v>2011</v>
      </c>
    </row>
    <row r="13" spans="2:11" x14ac:dyDescent="0.25">
      <c r="B13" s="86" t="s">
        <v>25</v>
      </c>
      <c r="C13" s="85"/>
      <c r="D13" s="84">
        <f>DATE(An,8,15)</f>
        <v>41501</v>
      </c>
      <c r="F13" s="89"/>
      <c r="K13" s="88">
        <v>2012</v>
      </c>
    </row>
    <row r="14" spans="2:11" x14ac:dyDescent="0.25">
      <c r="B14" s="86" t="s">
        <v>24</v>
      </c>
      <c r="C14" s="85"/>
      <c r="D14" s="84">
        <f>DATE(An,11,1)</f>
        <v>41579</v>
      </c>
      <c r="K14" s="88">
        <v>2013</v>
      </c>
    </row>
    <row r="15" spans="2:11" x14ac:dyDescent="0.25">
      <c r="B15" s="86" t="s">
        <v>23</v>
      </c>
      <c r="C15" s="85"/>
      <c r="D15" s="84">
        <f>DATE(An,11,11)</f>
        <v>41589</v>
      </c>
      <c r="K15" s="88">
        <v>2014</v>
      </c>
    </row>
    <row r="16" spans="2:11" x14ac:dyDescent="0.25">
      <c r="B16" s="86" t="s">
        <v>22</v>
      </c>
      <c r="C16" s="85"/>
      <c r="D16" s="84">
        <f>DATE(An,12,25)</f>
        <v>41633</v>
      </c>
      <c r="K16" s="88">
        <v>2015</v>
      </c>
    </row>
    <row r="17" spans="2:4" x14ac:dyDescent="0.25">
      <c r="B17" s="86" t="s">
        <v>34</v>
      </c>
      <c r="C17" s="85"/>
      <c r="D17" s="84">
        <f>DATE(An+1,1,1)</f>
        <v>41640</v>
      </c>
    </row>
    <row r="18" spans="2:4" x14ac:dyDescent="0.25">
      <c r="B18" s="86" t="s">
        <v>33</v>
      </c>
      <c r="C18" s="85"/>
      <c r="D18" s="87">
        <f>FLOOR(DATE(An+1,5,DAY(MINUTE((An+1)/38)/2+56)),7)-34+7*(An+1=2079)</f>
        <v>41749</v>
      </c>
    </row>
    <row r="19" spans="2:4" x14ac:dyDescent="0.25">
      <c r="B19" s="86" t="s">
        <v>32</v>
      </c>
      <c r="C19" s="85"/>
      <c r="D19" s="87">
        <f>D18+1</f>
        <v>41750</v>
      </c>
    </row>
    <row r="20" spans="2:4" x14ac:dyDescent="0.25">
      <c r="B20" s="86" t="s">
        <v>31</v>
      </c>
      <c r="C20" s="85"/>
      <c r="D20" s="87">
        <f>DATE(An+1,5,1)</f>
        <v>41760</v>
      </c>
    </row>
    <row r="21" spans="2:4" x14ac:dyDescent="0.25">
      <c r="B21" s="86" t="s">
        <v>30</v>
      </c>
      <c r="C21" s="85"/>
      <c r="D21" s="87">
        <f>DATE(An+1,5,8)</f>
        <v>41767</v>
      </c>
    </row>
    <row r="22" spans="2:4" x14ac:dyDescent="0.25">
      <c r="B22" s="86" t="s">
        <v>29</v>
      </c>
      <c r="C22" s="85"/>
      <c r="D22" s="87">
        <f>D18+39</f>
        <v>41788</v>
      </c>
    </row>
    <row r="23" spans="2:4" x14ac:dyDescent="0.25">
      <c r="B23" s="86" t="s">
        <v>28</v>
      </c>
      <c r="C23" s="85"/>
      <c r="D23" s="84">
        <f>D18+49</f>
        <v>41798</v>
      </c>
    </row>
    <row r="24" spans="2:4" x14ac:dyDescent="0.25">
      <c r="B24" s="86" t="s">
        <v>27</v>
      </c>
      <c r="C24" s="85"/>
      <c r="D24" s="84">
        <f>D23+1</f>
        <v>41799</v>
      </c>
    </row>
    <row r="25" spans="2:4" x14ac:dyDescent="0.25">
      <c r="B25" s="86" t="s">
        <v>26</v>
      </c>
      <c r="C25" s="85"/>
      <c r="D25" s="84">
        <f>DATE(An+1,7,14)</f>
        <v>41834</v>
      </c>
    </row>
    <row r="26" spans="2:4" x14ac:dyDescent="0.25">
      <c r="B26" s="86" t="s">
        <v>25</v>
      </c>
      <c r="C26" s="85"/>
      <c r="D26" s="84">
        <f>DATE(An+1,8,15)</f>
        <v>41866</v>
      </c>
    </row>
    <row r="27" spans="2:4" x14ac:dyDescent="0.25">
      <c r="B27" s="86" t="s">
        <v>24</v>
      </c>
      <c r="C27" s="85"/>
      <c r="D27" s="84">
        <f>DATE(An+1,11,1)</f>
        <v>41944</v>
      </c>
    </row>
    <row r="28" spans="2:4" x14ac:dyDescent="0.25">
      <c r="B28" s="86" t="s">
        <v>23</v>
      </c>
      <c r="C28" s="85"/>
      <c r="D28" s="84">
        <f>DATE(An+1,11,11)</f>
        <v>41954</v>
      </c>
    </row>
    <row r="29" spans="2:4" x14ac:dyDescent="0.25">
      <c r="B29" s="86" t="s">
        <v>22</v>
      </c>
      <c r="C29" s="85"/>
      <c r="D29" s="84">
        <f>DATE(An+1,12,25)</f>
        <v>41998</v>
      </c>
    </row>
    <row r="30" spans="2:4" x14ac:dyDescent="0.25">
      <c r="B30" s="86" t="s">
        <v>34</v>
      </c>
      <c r="C30" s="85"/>
      <c r="D30" s="84">
        <f>DATE(An+2,1,1)</f>
        <v>42005</v>
      </c>
    </row>
    <row r="31" spans="2:4" x14ac:dyDescent="0.25">
      <c r="B31" s="86" t="s">
        <v>33</v>
      </c>
      <c r="C31" s="85"/>
      <c r="D31" s="87">
        <f>FLOOR(DATE(An+2,5,DAY(MINUTE((An+2)/38)/2+56)),7)-34+7*(An+2=2079)</f>
        <v>42099</v>
      </c>
    </row>
    <row r="32" spans="2:4" x14ac:dyDescent="0.25">
      <c r="B32" s="86" t="s">
        <v>32</v>
      </c>
      <c r="C32" s="85"/>
      <c r="D32" s="87">
        <f>D31+1</f>
        <v>42100</v>
      </c>
    </row>
    <row r="33" spans="2:4" x14ac:dyDescent="0.25">
      <c r="B33" s="86" t="s">
        <v>31</v>
      </c>
      <c r="C33" s="85"/>
      <c r="D33" s="87">
        <f>DATE(An+2,5,1)</f>
        <v>42125</v>
      </c>
    </row>
    <row r="34" spans="2:4" x14ac:dyDescent="0.25">
      <c r="B34" s="86" t="s">
        <v>30</v>
      </c>
      <c r="C34" s="85"/>
      <c r="D34" s="87">
        <f>DATE(An+2,5,8)</f>
        <v>42132</v>
      </c>
    </row>
    <row r="35" spans="2:4" x14ac:dyDescent="0.25">
      <c r="B35" s="86" t="s">
        <v>29</v>
      </c>
      <c r="C35" s="85"/>
      <c r="D35" s="87">
        <f>D31+39</f>
        <v>42138</v>
      </c>
    </row>
    <row r="36" spans="2:4" x14ac:dyDescent="0.25">
      <c r="B36" s="86" t="s">
        <v>28</v>
      </c>
      <c r="C36" s="85"/>
      <c r="D36" s="84">
        <f>D31+49</f>
        <v>42148</v>
      </c>
    </row>
    <row r="37" spans="2:4" x14ac:dyDescent="0.25">
      <c r="B37" s="86" t="s">
        <v>27</v>
      </c>
      <c r="C37" s="85"/>
      <c r="D37" s="84">
        <f>D36+1</f>
        <v>42149</v>
      </c>
    </row>
    <row r="38" spans="2:4" x14ac:dyDescent="0.25">
      <c r="B38" s="86" t="s">
        <v>26</v>
      </c>
      <c r="C38" s="85"/>
      <c r="D38" s="84">
        <f>DATE(An+2,7,14)</f>
        <v>42199</v>
      </c>
    </row>
    <row r="39" spans="2:4" x14ac:dyDescent="0.25">
      <c r="B39" s="86" t="s">
        <v>25</v>
      </c>
      <c r="C39" s="85"/>
      <c r="D39" s="84">
        <f>DATE(An+2,8,15)</f>
        <v>42231</v>
      </c>
    </row>
    <row r="40" spans="2:4" x14ac:dyDescent="0.25">
      <c r="B40" s="86" t="s">
        <v>24</v>
      </c>
      <c r="C40" s="85"/>
      <c r="D40" s="84">
        <f>DATE(An+2,11,1)</f>
        <v>42309</v>
      </c>
    </row>
    <row r="41" spans="2:4" x14ac:dyDescent="0.25">
      <c r="B41" s="86" t="s">
        <v>23</v>
      </c>
      <c r="C41" s="85"/>
      <c r="D41" s="84">
        <f>DATE(An+2,11,11)</f>
        <v>42319</v>
      </c>
    </row>
    <row r="42" spans="2:4" x14ac:dyDescent="0.25">
      <c r="B42" s="86" t="s">
        <v>22</v>
      </c>
      <c r="C42" s="85"/>
      <c r="D42" s="84">
        <f>DATE(An+2,12,25)</f>
        <v>42363</v>
      </c>
    </row>
    <row r="43" spans="2:4" x14ac:dyDescent="0.25">
      <c r="B43" s="82" t="s">
        <v>34</v>
      </c>
      <c r="C43" s="81"/>
      <c r="D43" s="80">
        <f>DATE(An+3,1,1)</f>
        <v>42370</v>
      </c>
    </row>
    <row r="44" spans="2:4" x14ac:dyDescent="0.25">
      <c r="B44" s="82" t="s">
        <v>33</v>
      </c>
      <c r="C44" s="81"/>
      <c r="D44" s="83">
        <f>FLOOR(DATE(An+3,5,DAY(MINUTE((An+3)/38)/2+56)),7)-34+7*(An+3=2079)</f>
        <v>42456</v>
      </c>
    </row>
    <row r="45" spans="2:4" x14ac:dyDescent="0.25">
      <c r="B45" s="82" t="s">
        <v>32</v>
      </c>
      <c r="C45" s="81"/>
      <c r="D45" s="83">
        <f>D44+1</f>
        <v>42457</v>
      </c>
    </row>
    <row r="46" spans="2:4" x14ac:dyDescent="0.25">
      <c r="B46" s="82" t="s">
        <v>31</v>
      </c>
      <c r="C46" s="81"/>
      <c r="D46" s="83">
        <f>DATE(An+3,5,1)</f>
        <v>42491</v>
      </c>
    </row>
    <row r="47" spans="2:4" x14ac:dyDescent="0.25">
      <c r="B47" s="82" t="s">
        <v>30</v>
      </c>
      <c r="C47" s="81"/>
      <c r="D47" s="83">
        <f>DATE(An+3,5,8)</f>
        <v>42498</v>
      </c>
    </row>
    <row r="48" spans="2:4" x14ac:dyDescent="0.25">
      <c r="B48" s="82" t="s">
        <v>29</v>
      </c>
      <c r="C48" s="81"/>
      <c r="D48" s="83">
        <f>D44+39</f>
        <v>42495</v>
      </c>
    </row>
    <row r="49" spans="2:4" x14ac:dyDescent="0.25">
      <c r="B49" s="82" t="s">
        <v>28</v>
      </c>
      <c r="C49" s="81"/>
      <c r="D49" s="80">
        <f>D44+49</f>
        <v>42505</v>
      </c>
    </row>
    <row r="50" spans="2:4" x14ac:dyDescent="0.25">
      <c r="B50" s="82" t="s">
        <v>27</v>
      </c>
      <c r="C50" s="81"/>
      <c r="D50" s="80">
        <f>D49+1</f>
        <v>42506</v>
      </c>
    </row>
    <row r="51" spans="2:4" x14ac:dyDescent="0.25">
      <c r="B51" s="82" t="s">
        <v>26</v>
      </c>
      <c r="C51" s="81"/>
      <c r="D51" s="80">
        <f>DATE(An+3,7,14)</f>
        <v>42565</v>
      </c>
    </row>
    <row r="52" spans="2:4" x14ac:dyDescent="0.25">
      <c r="B52" s="82" t="s">
        <v>25</v>
      </c>
      <c r="C52" s="81"/>
      <c r="D52" s="80">
        <f>DATE(An+3,8,15)</f>
        <v>42597</v>
      </c>
    </row>
    <row r="53" spans="2:4" x14ac:dyDescent="0.25">
      <c r="B53" s="82" t="s">
        <v>24</v>
      </c>
      <c r="C53" s="81"/>
      <c r="D53" s="80">
        <f>DATE(An+3,11,1)</f>
        <v>42675</v>
      </c>
    </row>
    <row r="54" spans="2:4" x14ac:dyDescent="0.25">
      <c r="B54" s="82" t="s">
        <v>23</v>
      </c>
      <c r="C54" s="81"/>
      <c r="D54" s="80">
        <f>DATE(An+3,11,11)</f>
        <v>42685</v>
      </c>
    </row>
    <row r="55" spans="2:4" x14ac:dyDescent="0.25">
      <c r="B55" s="82" t="s">
        <v>22</v>
      </c>
      <c r="C55" s="81"/>
      <c r="D55" s="80">
        <f>DATE(An+3,12,25)</f>
        <v>42729</v>
      </c>
    </row>
    <row r="56" spans="2:4" x14ac:dyDescent="0.25">
      <c r="B56" s="82" t="s">
        <v>34</v>
      </c>
      <c r="C56" s="81"/>
      <c r="D56" s="80">
        <f>DATE(An+4,1,1)</f>
        <v>42736</v>
      </c>
    </row>
    <row r="57" spans="2:4" x14ac:dyDescent="0.25">
      <c r="B57" s="82" t="s">
        <v>33</v>
      </c>
      <c r="C57" s="81"/>
      <c r="D57" s="83">
        <f>FLOOR(DATE(An+4,5,DAY(MINUTE((An+4)/38)/2+56)),7)-34+7*(An+4=2079)</f>
        <v>42841</v>
      </c>
    </row>
    <row r="58" spans="2:4" x14ac:dyDescent="0.25">
      <c r="B58" s="82" t="s">
        <v>32</v>
      </c>
      <c r="C58" s="81"/>
      <c r="D58" s="83">
        <f>D57+1</f>
        <v>42842</v>
      </c>
    </row>
    <row r="59" spans="2:4" x14ac:dyDescent="0.25">
      <c r="B59" s="82" t="s">
        <v>31</v>
      </c>
      <c r="C59" s="81"/>
      <c r="D59" s="83">
        <f>DATE(An+4,5,1)</f>
        <v>42856</v>
      </c>
    </row>
    <row r="60" spans="2:4" x14ac:dyDescent="0.25">
      <c r="B60" s="82" t="s">
        <v>30</v>
      </c>
      <c r="C60" s="81"/>
      <c r="D60" s="83">
        <f>DATE(An+4,5,8)</f>
        <v>42863</v>
      </c>
    </row>
    <row r="61" spans="2:4" x14ac:dyDescent="0.25">
      <c r="B61" s="82" t="s">
        <v>29</v>
      </c>
      <c r="C61" s="81"/>
      <c r="D61" s="83">
        <f>D57+39</f>
        <v>42880</v>
      </c>
    </row>
    <row r="62" spans="2:4" x14ac:dyDescent="0.25">
      <c r="B62" s="82" t="s">
        <v>28</v>
      </c>
      <c r="C62" s="81"/>
      <c r="D62" s="80">
        <f>D57+49</f>
        <v>42890</v>
      </c>
    </row>
    <row r="63" spans="2:4" x14ac:dyDescent="0.25">
      <c r="B63" s="82" t="s">
        <v>27</v>
      </c>
      <c r="C63" s="81"/>
      <c r="D63" s="80">
        <f>D62+1</f>
        <v>42891</v>
      </c>
    </row>
    <row r="64" spans="2:4" x14ac:dyDescent="0.25">
      <c r="B64" s="82" t="s">
        <v>26</v>
      </c>
      <c r="C64" s="81"/>
      <c r="D64" s="80">
        <f>DATE(An+4,7,14)</f>
        <v>42930</v>
      </c>
    </row>
    <row r="65" spans="2:4" x14ac:dyDescent="0.25">
      <c r="B65" s="82" t="s">
        <v>25</v>
      </c>
      <c r="C65" s="81"/>
      <c r="D65" s="80">
        <f>DATE(An+4,8,15)</f>
        <v>42962</v>
      </c>
    </row>
    <row r="66" spans="2:4" x14ac:dyDescent="0.25">
      <c r="B66" s="82" t="s">
        <v>24</v>
      </c>
      <c r="C66" s="81"/>
      <c r="D66" s="80">
        <f>DATE(An+4,11,1)</f>
        <v>43040</v>
      </c>
    </row>
    <row r="67" spans="2:4" x14ac:dyDescent="0.25">
      <c r="B67" s="82" t="s">
        <v>23</v>
      </c>
      <c r="C67" s="81"/>
      <c r="D67" s="80">
        <f>DATE(An+4,11,11)</f>
        <v>43050</v>
      </c>
    </row>
    <row r="68" spans="2:4" x14ac:dyDescent="0.25">
      <c r="B68" s="82" t="s">
        <v>22</v>
      </c>
      <c r="C68" s="81"/>
      <c r="D68" s="80">
        <f>DATE(An+4,12,25)</f>
        <v>43094</v>
      </c>
    </row>
    <row r="69" spans="2:4" x14ac:dyDescent="0.25">
      <c r="B69" s="82" t="s">
        <v>34</v>
      </c>
      <c r="C69" s="81"/>
      <c r="D69" s="80">
        <f>DATE(An+5,1,1)</f>
        <v>43101</v>
      </c>
    </row>
    <row r="70" spans="2:4" x14ac:dyDescent="0.25">
      <c r="B70" s="82" t="s">
        <v>33</v>
      </c>
      <c r="C70" s="81"/>
      <c r="D70" s="83">
        <f>FLOOR(DATE(An+5,5,DAY(MINUTE((An+5)/38)/2+56)),7)-34+7*(An+5=2079)</f>
        <v>43191</v>
      </c>
    </row>
    <row r="71" spans="2:4" x14ac:dyDescent="0.25">
      <c r="B71" s="82" t="s">
        <v>32</v>
      </c>
      <c r="C71" s="81"/>
      <c r="D71" s="83">
        <f>D70+1</f>
        <v>43192</v>
      </c>
    </row>
    <row r="72" spans="2:4" x14ac:dyDescent="0.25">
      <c r="B72" s="82" t="s">
        <v>31</v>
      </c>
      <c r="C72" s="81"/>
      <c r="D72" s="83">
        <f>DATE(An+5,5,1)</f>
        <v>43221</v>
      </c>
    </row>
    <row r="73" spans="2:4" x14ac:dyDescent="0.25">
      <c r="B73" s="82" t="s">
        <v>30</v>
      </c>
      <c r="C73" s="81"/>
      <c r="D73" s="83">
        <f>DATE(An+5,5,8)</f>
        <v>43228</v>
      </c>
    </row>
    <row r="74" spans="2:4" x14ac:dyDescent="0.25">
      <c r="B74" s="82" t="s">
        <v>29</v>
      </c>
      <c r="C74" s="81"/>
      <c r="D74" s="83">
        <f>D70+39</f>
        <v>43230</v>
      </c>
    </row>
    <row r="75" spans="2:4" x14ac:dyDescent="0.25">
      <c r="B75" s="82" t="s">
        <v>28</v>
      </c>
      <c r="C75" s="81"/>
      <c r="D75" s="80">
        <f>D70+49</f>
        <v>43240</v>
      </c>
    </row>
    <row r="76" spans="2:4" x14ac:dyDescent="0.25">
      <c r="B76" s="82" t="s">
        <v>27</v>
      </c>
      <c r="C76" s="81"/>
      <c r="D76" s="80">
        <f>D75+1</f>
        <v>43241</v>
      </c>
    </row>
    <row r="77" spans="2:4" x14ac:dyDescent="0.25">
      <c r="B77" s="82" t="s">
        <v>26</v>
      </c>
      <c r="C77" s="81"/>
      <c r="D77" s="80">
        <f>DATE(An+5,7,14)</f>
        <v>43295</v>
      </c>
    </row>
    <row r="78" spans="2:4" x14ac:dyDescent="0.25">
      <c r="B78" s="82" t="s">
        <v>25</v>
      </c>
      <c r="C78" s="81"/>
      <c r="D78" s="80">
        <f>DATE(An+5,8,15)</f>
        <v>43327</v>
      </c>
    </row>
    <row r="79" spans="2:4" x14ac:dyDescent="0.25">
      <c r="B79" s="82" t="s">
        <v>24</v>
      </c>
      <c r="C79" s="81"/>
      <c r="D79" s="80">
        <f>DATE(An+5,11,1)</f>
        <v>43405</v>
      </c>
    </row>
    <row r="80" spans="2:4" x14ac:dyDescent="0.25">
      <c r="B80" s="82" t="s">
        <v>23</v>
      </c>
      <c r="C80" s="81"/>
      <c r="D80" s="80">
        <f>DATE(An+5,11,11)</f>
        <v>43415</v>
      </c>
    </row>
    <row r="81" spans="2:4" x14ac:dyDescent="0.25">
      <c r="B81" s="82" t="s">
        <v>22</v>
      </c>
      <c r="C81" s="81"/>
      <c r="D81" s="80">
        <f>DATE(An+5,12,25)</f>
        <v>43459</v>
      </c>
    </row>
    <row r="82" spans="2:4" x14ac:dyDescent="0.25">
      <c r="B82" s="82" t="s">
        <v>34</v>
      </c>
      <c r="C82" s="81"/>
      <c r="D82" s="80">
        <f>DATE(An+6,1,1)</f>
        <v>43466</v>
      </c>
    </row>
    <row r="83" spans="2:4" x14ac:dyDescent="0.25">
      <c r="B83" s="82" t="s">
        <v>33</v>
      </c>
      <c r="C83" s="81"/>
      <c r="D83" s="83">
        <f>FLOOR(DATE(An+6,5,DAY(MINUTE((An+6)/38)/2+56)),7)-34+7*(An+6=2079)</f>
        <v>43576</v>
      </c>
    </row>
    <row r="84" spans="2:4" x14ac:dyDescent="0.25">
      <c r="B84" s="82" t="s">
        <v>32</v>
      </c>
      <c r="C84" s="81"/>
      <c r="D84" s="83">
        <f>D83+1</f>
        <v>43577</v>
      </c>
    </row>
    <row r="85" spans="2:4" x14ac:dyDescent="0.25">
      <c r="B85" s="82" t="s">
        <v>31</v>
      </c>
      <c r="C85" s="81"/>
      <c r="D85" s="83">
        <f>DATE(An+6,5,1)</f>
        <v>43586</v>
      </c>
    </row>
    <row r="86" spans="2:4" x14ac:dyDescent="0.25">
      <c r="B86" s="82" t="s">
        <v>30</v>
      </c>
      <c r="C86" s="81"/>
      <c r="D86" s="83">
        <f>DATE(An+6,5,8)</f>
        <v>43593</v>
      </c>
    </row>
    <row r="87" spans="2:4" x14ac:dyDescent="0.25">
      <c r="B87" s="82" t="s">
        <v>29</v>
      </c>
      <c r="C87" s="81"/>
      <c r="D87" s="83">
        <f>D83+39</f>
        <v>43615</v>
      </c>
    </row>
    <row r="88" spans="2:4" x14ac:dyDescent="0.25">
      <c r="B88" s="82" t="s">
        <v>28</v>
      </c>
      <c r="C88" s="81"/>
      <c r="D88" s="80">
        <f>D83+49</f>
        <v>43625</v>
      </c>
    </row>
    <row r="89" spans="2:4" x14ac:dyDescent="0.25">
      <c r="B89" s="82" t="s">
        <v>27</v>
      </c>
      <c r="C89" s="81"/>
      <c r="D89" s="80">
        <f>D88+1</f>
        <v>43626</v>
      </c>
    </row>
    <row r="90" spans="2:4" x14ac:dyDescent="0.25">
      <c r="B90" s="82" t="s">
        <v>26</v>
      </c>
      <c r="C90" s="81"/>
      <c r="D90" s="80">
        <f>DATE(An+6,7,14)</f>
        <v>43660</v>
      </c>
    </row>
    <row r="91" spans="2:4" x14ac:dyDescent="0.25">
      <c r="B91" s="82" t="s">
        <v>25</v>
      </c>
      <c r="C91" s="81"/>
      <c r="D91" s="80">
        <f>DATE(An+6,8,15)</f>
        <v>43692</v>
      </c>
    </row>
    <row r="92" spans="2:4" x14ac:dyDescent="0.25">
      <c r="B92" s="82" t="s">
        <v>24</v>
      </c>
      <c r="C92" s="81"/>
      <c r="D92" s="80">
        <f>DATE(An+6,11,1)</f>
        <v>43770</v>
      </c>
    </row>
    <row r="93" spans="2:4" x14ac:dyDescent="0.25">
      <c r="B93" s="82" t="s">
        <v>23</v>
      </c>
      <c r="C93" s="81"/>
      <c r="D93" s="80">
        <f>DATE(An+6,11,11)</f>
        <v>43780</v>
      </c>
    </row>
    <row r="94" spans="2:4" x14ac:dyDescent="0.25">
      <c r="B94" s="82" t="s">
        <v>22</v>
      </c>
      <c r="C94" s="81"/>
      <c r="D94" s="80">
        <f>DATE(An+6,12,25)</f>
        <v>43824</v>
      </c>
    </row>
    <row r="95" spans="2:4" x14ac:dyDescent="0.25">
      <c r="B95" s="82" t="s">
        <v>34</v>
      </c>
      <c r="C95" s="81"/>
      <c r="D95" s="80">
        <f>DATE(An+7,1,1)</f>
        <v>43831</v>
      </c>
    </row>
    <row r="96" spans="2:4" x14ac:dyDescent="0.25">
      <c r="B96" s="82" t="s">
        <v>33</v>
      </c>
      <c r="C96" s="81"/>
      <c r="D96" s="83">
        <f>FLOOR(DATE(An+7,5,DAY(MINUTE((An+7)/38)/2+56)),7)-34+7*(An+7=2079)</f>
        <v>43933</v>
      </c>
    </row>
    <row r="97" spans="2:4" x14ac:dyDescent="0.25">
      <c r="B97" s="82" t="s">
        <v>32</v>
      </c>
      <c r="C97" s="81"/>
      <c r="D97" s="83">
        <f>D96+1</f>
        <v>43934</v>
      </c>
    </row>
    <row r="98" spans="2:4" x14ac:dyDescent="0.25">
      <c r="B98" s="82" t="s">
        <v>31</v>
      </c>
      <c r="C98" s="81"/>
      <c r="D98" s="83">
        <f>DATE(An+7,5,1)</f>
        <v>43952</v>
      </c>
    </row>
    <row r="99" spans="2:4" x14ac:dyDescent="0.25">
      <c r="B99" s="82" t="s">
        <v>30</v>
      </c>
      <c r="C99" s="81"/>
      <c r="D99" s="83">
        <f>DATE(An+7,5,8)</f>
        <v>43959</v>
      </c>
    </row>
    <row r="100" spans="2:4" x14ac:dyDescent="0.25">
      <c r="B100" s="82" t="s">
        <v>29</v>
      </c>
      <c r="C100" s="81"/>
      <c r="D100" s="83">
        <f>D96+39</f>
        <v>43972</v>
      </c>
    </row>
    <row r="101" spans="2:4" x14ac:dyDescent="0.25">
      <c r="B101" s="82" t="s">
        <v>28</v>
      </c>
      <c r="C101" s="81"/>
      <c r="D101" s="80">
        <f>D96+49</f>
        <v>43982</v>
      </c>
    </row>
    <row r="102" spans="2:4" x14ac:dyDescent="0.25">
      <c r="B102" s="82" t="s">
        <v>27</v>
      </c>
      <c r="C102" s="81"/>
      <c r="D102" s="80">
        <f>D101+1</f>
        <v>43983</v>
      </c>
    </row>
    <row r="103" spans="2:4" x14ac:dyDescent="0.25">
      <c r="B103" s="82" t="s">
        <v>26</v>
      </c>
      <c r="C103" s="81"/>
      <c r="D103" s="80">
        <f>DATE(An+7,7,14)</f>
        <v>44026</v>
      </c>
    </row>
    <row r="104" spans="2:4" x14ac:dyDescent="0.25">
      <c r="B104" s="82" t="s">
        <v>25</v>
      </c>
      <c r="C104" s="81"/>
      <c r="D104" s="80">
        <f>DATE(An+7,8,15)</f>
        <v>44058</v>
      </c>
    </row>
    <row r="105" spans="2:4" x14ac:dyDescent="0.25">
      <c r="B105" s="82" t="s">
        <v>24</v>
      </c>
      <c r="C105" s="81"/>
      <c r="D105" s="80">
        <f>DATE(An+7,11,1)</f>
        <v>44136</v>
      </c>
    </row>
    <row r="106" spans="2:4" x14ac:dyDescent="0.25">
      <c r="B106" s="82" t="s">
        <v>23</v>
      </c>
      <c r="C106" s="81"/>
      <c r="D106" s="80">
        <f>DATE(An+7,11,11)</f>
        <v>44146</v>
      </c>
    </row>
    <row r="107" spans="2:4" x14ac:dyDescent="0.25">
      <c r="B107" s="82" t="s">
        <v>22</v>
      </c>
      <c r="C107" s="81"/>
      <c r="D107" s="80">
        <f>DATE(An+7,12,25)</f>
        <v>44190</v>
      </c>
    </row>
    <row r="108" spans="2:4" x14ac:dyDescent="0.25">
      <c r="B108" s="82" t="s">
        <v>34</v>
      </c>
      <c r="C108" s="81"/>
      <c r="D108" s="80">
        <f>DATE(An+8,1,1)</f>
        <v>44197</v>
      </c>
    </row>
    <row r="109" spans="2:4" x14ac:dyDescent="0.25">
      <c r="B109" s="82" t="s">
        <v>33</v>
      </c>
      <c r="C109" s="81"/>
      <c r="D109" s="83">
        <f>FLOOR(DATE(An+8,5,DAY(MINUTE((An+8)/38)/2+56)),7)-34+7*(An+8=2079)</f>
        <v>44290</v>
      </c>
    </row>
    <row r="110" spans="2:4" x14ac:dyDescent="0.25">
      <c r="B110" s="82" t="s">
        <v>32</v>
      </c>
      <c r="C110" s="81"/>
      <c r="D110" s="83">
        <f>D109+1</f>
        <v>44291</v>
      </c>
    </row>
    <row r="111" spans="2:4" x14ac:dyDescent="0.25">
      <c r="B111" s="82" t="s">
        <v>31</v>
      </c>
      <c r="C111" s="81"/>
      <c r="D111" s="83">
        <f>DATE(An+8,5,1)</f>
        <v>44317</v>
      </c>
    </row>
    <row r="112" spans="2:4" x14ac:dyDescent="0.25">
      <c r="B112" s="82" t="s">
        <v>30</v>
      </c>
      <c r="C112" s="81"/>
      <c r="D112" s="83">
        <f>DATE(An+8,5,8)</f>
        <v>44324</v>
      </c>
    </row>
    <row r="113" spans="2:4" x14ac:dyDescent="0.25">
      <c r="B113" s="82" t="s">
        <v>29</v>
      </c>
      <c r="C113" s="81"/>
      <c r="D113" s="83">
        <f>D109+39</f>
        <v>44329</v>
      </c>
    </row>
    <row r="114" spans="2:4" x14ac:dyDescent="0.25">
      <c r="B114" s="82" t="s">
        <v>28</v>
      </c>
      <c r="C114" s="81"/>
      <c r="D114" s="80">
        <f>D109+49</f>
        <v>44339</v>
      </c>
    </row>
    <row r="115" spans="2:4" x14ac:dyDescent="0.25">
      <c r="B115" s="82" t="s">
        <v>27</v>
      </c>
      <c r="C115" s="81"/>
      <c r="D115" s="80">
        <f>D114+1</f>
        <v>44340</v>
      </c>
    </row>
    <row r="116" spans="2:4" x14ac:dyDescent="0.25">
      <c r="B116" s="82" t="s">
        <v>26</v>
      </c>
      <c r="C116" s="81"/>
      <c r="D116" s="80">
        <f>DATE(An+8,7,14)</f>
        <v>44391</v>
      </c>
    </row>
    <row r="117" spans="2:4" x14ac:dyDescent="0.25">
      <c r="B117" s="82" t="s">
        <v>25</v>
      </c>
      <c r="C117" s="81"/>
      <c r="D117" s="80">
        <f>DATE(An+8,8,15)</f>
        <v>44423</v>
      </c>
    </row>
    <row r="118" spans="2:4" x14ac:dyDescent="0.25">
      <c r="B118" s="82" t="s">
        <v>24</v>
      </c>
      <c r="C118" s="81"/>
      <c r="D118" s="80">
        <f>DATE(An+8,11,1)</f>
        <v>44501</v>
      </c>
    </row>
    <row r="119" spans="2:4" x14ac:dyDescent="0.25">
      <c r="B119" s="82" t="s">
        <v>23</v>
      </c>
      <c r="C119" s="81"/>
      <c r="D119" s="80">
        <f>DATE(An+8,11,11)</f>
        <v>44511</v>
      </c>
    </row>
    <row r="120" spans="2:4" x14ac:dyDescent="0.25">
      <c r="B120" s="82" t="s">
        <v>22</v>
      </c>
      <c r="C120" s="81"/>
      <c r="D120" s="80">
        <f>DATE(An+8,12,25)</f>
        <v>44555</v>
      </c>
    </row>
  </sheetData>
  <conditionalFormatting sqref="B4:D16">
    <cfRule type="expression" dxfId="8" priority="1" stopIfTrue="1">
      <formula>MOD(ROW(),2)</formula>
    </cfRule>
  </conditionalFormatting>
  <conditionalFormatting sqref="B17:D29">
    <cfRule type="expression" dxfId="7" priority="2" stopIfTrue="1">
      <formula>MOD(ROW(),2)</formula>
    </cfRule>
  </conditionalFormatting>
  <conditionalFormatting sqref="B30:D55 B108:D120">
    <cfRule type="expression" dxfId="6" priority="3" stopIfTrue="1">
      <formula>MOD(ROW(),2)</formula>
    </cfRule>
  </conditionalFormatting>
  <conditionalFormatting sqref="B56:D68">
    <cfRule type="expression" dxfId="5" priority="4" stopIfTrue="1">
      <formula>MOD(ROW(),2)</formula>
    </cfRule>
  </conditionalFormatting>
  <conditionalFormatting sqref="B69:D81">
    <cfRule type="expression" dxfId="4" priority="5" stopIfTrue="1">
      <formula>MOD(ROW(),2)</formula>
    </cfRule>
  </conditionalFormatting>
  <conditionalFormatting sqref="B82:D94">
    <cfRule type="expression" dxfId="3" priority="6" stopIfTrue="1">
      <formula>MOD(ROW(),2)</formula>
    </cfRule>
  </conditionalFormatting>
  <conditionalFormatting sqref="B95:D107">
    <cfRule type="expression" dxfId="2" priority="7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W26"/>
  <sheetViews>
    <sheetView tabSelected="1" zoomScale="115" zoomScaleNormal="115" workbookViewId="0">
      <pane xSplit="2" ySplit="6" topLeftCell="C7" activePane="bottomRight" state="frozen"/>
      <selection activeCell="G18" sqref="G18"/>
      <selection pane="topRight" activeCell="G18" sqref="G18"/>
      <selection pane="bottomLeft" activeCell="G18" sqref="G18"/>
      <selection pane="bottomRight" activeCell="B7" sqref="B7"/>
    </sheetView>
  </sheetViews>
  <sheetFormatPr baseColWidth="10" defaultColWidth="11.5703125" defaultRowHeight="18.75" x14ac:dyDescent="0.3"/>
  <cols>
    <col min="1" max="1" width="6.7109375" style="44" customWidth="1"/>
    <col min="2" max="2" width="15.7109375" style="1" customWidth="1"/>
    <col min="3" max="14" width="6.7109375" style="34" customWidth="1"/>
    <col min="15" max="18" width="6.7109375" style="57" customWidth="1"/>
    <col min="19" max="22" width="6.7109375" style="34" customWidth="1"/>
    <col min="23" max="23" width="6.7109375" style="15" customWidth="1"/>
    <col min="24" max="16384" width="11.5703125" style="2"/>
  </cols>
  <sheetData>
    <row r="1" spans="1:23" ht="19.5" thickBot="1" x14ac:dyDescent="0.35">
      <c r="C1" s="128" t="s">
        <v>20</v>
      </c>
      <c r="D1" s="128"/>
      <c r="E1" s="128"/>
      <c r="F1" s="128"/>
      <c r="G1" s="128"/>
      <c r="H1" s="128"/>
      <c r="I1" s="128"/>
      <c r="J1" s="128"/>
      <c r="K1" s="77" t="str">
        <f ca="1">MID(CELL("nomfichier",$A$1),FIND("]",CELL("nomfichier",$A$1))+1,50)</f>
        <v>0</v>
      </c>
      <c r="L1" s="128" t="s">
        <v>21</v>
      </c>
      <c r="M1" s="128"/>
      <c r="N1" s="128"/>
      <c r="O1" s="129">
        <v>2013</v>
      </c>
      <c r="P1" s="129"/>
      <c r="Q1" s="77"/>
      <c r="R1" s="77"/>
      <c r="S1" s="77"/>
      <c r="T1" s="77"/>
      <c r="U1" s="77"/>
      <c r="V1" s="77"/>
    </row>
    <row r="2" spans="1:23" x14ac:dyDescent="0.3">
      <c r="C2" s="122">
        <f ca="1">C3</f>
        <v>41267</v>
      </c>
      <c r="D2" s="123"/>
      <c r="E2" s="123"/>
      <c r="F2" s="124"/>
      <c r="G2" s="122">
        <f t="shared" ref="G2" ca="1" si="0">G3</f>
        <v>41268</v>
      </c>
      <c r="H2" s="123"/>
      <c r="I2" s="123"/>
      <c r="J2" s="124"/>
      <c r="K2" s="122">
        <f t="shared" ref="K2" ca="1" si="1">K3</f>
        <v>41269</v>
      </c>
      <c r="L2" s="123"/>
      <c r="M2" s="123"/>
      <c r="N2" s="124"/>
      <c r="O2" s="122">
        <f t="shared" ref="O2" ca="1" si="2">O3</f>
        <v>41270</v>
      </c>
      <c r="P2" s="123"/>
      <c r="Q2" s="123"/>
      <c r="R2" s="124"/>
      <c r="S2" s="122">
        <f t="shared" ref="S2" ca="1" si="3">S3</f>
        <v>41271</v>
      </c>
      <c r="T2" s="123"/>
      <c r="U2" s="123"/>
      <c r="V2" s="124"/>
    </row>
    <row r="3" spans="1:23" s="4" customFormat="1" x14ac:dyDescent="0.3">
      <c r="A3" s="51"/>
      <c r="B3" s="3"/>
      <c r="C3" s="125">
        <f ca="1">7*K1+DATE(O1,1,3)-WEEKDAY(DATE(1,1,3))-5</f>
        <v>41267</v>
      </c>
      <c r="D3" s="126"/>
      <c r="E3" s="126"/>
      <c r="F3" s="127"/>
      <c r="G3" s="125">
        <f ca="1">C3+1</f>
        <v>41268</v>
      </c>
      <c r="H3" s="126"/>
      <c r="I3" s="126"/>
      <c r="J3" s="127"/>
      <c r="K3" s="125">
        <f t="shared" ref="K3" ca="1" si="4">G3+1</f>
        <v>41269</v>
      </c>
      <c r="L3" s="126"/>
      <c r="M3" s="126"/>
      <c r="N3" s="127"/>
      <c r="O3" s="125">
        <f t="shared" ref="O3" ca="1" si="5">K3+1</f>
        <v>41270</v>
      </c>
      <c r="P3" s="126"/>
      <c r="Q3" s="126"/>
      <c r="R3" s="127"/>
      <c r="S3" s="125">
        <f t="shared" ref="S3" ca="1" si="6">O3+1</f>
        <v>41271</v>
      </c>
      <c r="T3" s="126"/>
      <c r="U3" s="126"/>
      <c r="V3" s="127"/>
      <c r="W3" s="52"/>
    </row>
    <row r="4" spans="1:23" s="4" customFormat="1" x14ac:dyDescent="0.3">
      <c r="A4" s="51"/>
      <c r="B4" s="3"/>
      <c r="C4" s="110"/>
      <c r="D4" s="111"/>
      <c r="E4" s="111"/>
      <c r="F4" s="112"/>
      <c r="G4" s="74"/>
      <c r="H4" s="75"/>
      <c r="I4" s="75"/>
      <c r="J4" s="76"/>
      <c r="K4" s="74"/>
      <c r="L4" s="75"/>
      <c r="M4" s="75"/>
      <c r="N4" s="76"/>
      <c r="O4" s="113"/>
      <c r="P4" s="114"/>
      <c r="Q4" s="114"/>
      <c r="R4" s="115"/>
      <c r="S4" s="113"/>
      <c r="T4" s="114"/>
      <c r="U4" s="114"/>
      <c r="V4" s="115"/>
      <c r="W4" s="52"/>
    </row>
    <row r="5" spans="1:23" ht="19.5" thickBot="1" x14ac:dyDescent="0.35">
      <c r="C5" s="116" t="s">
        <v>2</v>
      </c>
      <c r="D5" s="117"/>
      <c r="E5" s="117" t="s">
        <v>3</v>
      </c>
      <c r="F5" s="118"/>
      <c r="G5" s="116" t="s">
        <v>2</v>
      </c>
      <c r="H5" s="117"/>
      <c r="I5" s="117" t="s">
        <v>3</v>
      </c>
      <c r="J5" s="118"/>
      <c r="K5" s="116" t="s">
        <v>2</v>
      </c>
      <c r="L5" s="117"/>
      <c r="M5" s="117" t="s">
        <v>3</v>
      </c>
      <c r="N5" s="118"/>
      <c r="O5" s="119" t="s">
        <v>2</v>
      </c>
      <c r="P5" s="120"/>
      <c r="Q5" s="120" t="s">
        <v>3</v>
      </c>
      <c r="R5" s="121"/>
      <c r="S5" s="116" t="s">
        <v>2</v>
      </c>
      <c r="T5" s="117"/>
      <c r="U5" s="117" t="s">
        <v>3</v>
      </c>
      <c r="V5" s="118"/>
    </row>
    <row r="6" spans="1:23" ht="19.5" thickBot="1" x14ac:dyDescent="0.35">
      <c r="A6" s="45" t="s">
        <v>0</v>
      </c>
      <c r="C6" s="16" t="s">
        <v>4</v>
      </c>
      <c r="D6" s="17" t="s">
        <v>5</v>
      </c>
      <c r="E6" s="17" t="s">
        <v>4</v>
      </c>
      <c r="F6" s="18" t="s">
        <v>5</v>
      </c>
      <c r="G6" s="16" t="s">
        <v>4</v>
      </c>
      <c r="H6" s="17" t="s">
        <v>5</v>
      </c>
      <c r="I6" s="17" t="s">
        <v>4</v>
      </c>
      <c r="J6" s="18" t="s">
        <v>5</v>
      </c>
      <c r="K6" s="16" t="s">
        <v>4</v>
      </c>
      <c r="L6" s="17" t="s">
        <v>5</v>
      </c>
      <c r="M6" s="17" t="s">
        <v>4</v>
      </c>
      <c r="N6" s="18" t="s">
        <v>5</v>
      </c>
      <c r="O6" s="66" t="s">
        <v>4</v>
      </c>
      <c r="P6" s="67" t="s">
        <v>5</v>
      </c>
      <c r="Q6" s="67" t="s">
        <v>4</v>
      </c>
      <c r="R6" s="68" t="s">
        <v>5</v>
      </c>
      <c r="S6" s="16" t="s">
        <v>4</v>
      </c>
      <c r="T6" s="17" t="s">
        <v>5</v>
      </c>
      <c r="U6" s="17" t="s">
        <v>4</v>
      </c>
      <c r="V6" s="18" t="s">
        <v>5</v>
      </c>
      <c r="W6" s="19" t="s">
        <v>1</v>
      </c>
    </row>
    <row r="7" spans="1:23" ht="23.25" customHeight="1" x14ac:dyDescent="0.3">
      <c r="A7" s="46">
        <v>0.5</v>
      </c>
      <c r="B7" s="10"/>
      <c r="C7" s="37"/>
      <c r="D7" s="38"/>
      <c r="E7" s="36">
        <v>15.5</v>
      </c>
      <c r="F7" s="50">
        <v>18.5</v>
      </c>
      <c r="G7" s="35">
        <v>9.5</v>
      </c>
      <c r="H7" s="36">
        <v>12</v>
      </c>
      <c r="I7" s="36">
        <v>12</v>
      </c>
      <c r="J7" s="50">
        <v>16</v>
      </c>
      <c r="K7" s="35">
        <v>9</v>
      </c>
      <c r="L7" s="36">
        <v>12</v>
      </c>
      <c r="M7" s="36">
        <v>12</v>
      </c>
      <c r="N7" s="50">
        <v>17</v>
      </c>
      <c r="O7" s="37"/>
      <c r="P7" s="38"/>
      <c r="Q7" s="38"/>
      <c r="R7" s="39"/>
      <c r="S7" s="37"/>
      <c r="T7" s="38"/>
      <c r="U7" s="38"/>
      <c r="V7" s="39"/>
      <c r="W7" s="15">
        <f>((F7-E7)+(D7-C7))+((J7-I7)+(H7-G7))+((N7-M7)+(L7-K7))+((R7-Q7)+(P7-O7))+((V7-U7)+(T7-S7))</f>
        <v>17.5</v>
      </c>
    </row>
    <row r="8" spans="1:23" ht="23.25" customHeight="1" x14ac:dyDescent="0.3">
      <c r="A8" s="47">
        <v>1</v>
      </c>
      <c r="B8" s="11"/>
      <c r="C8" s="22">
        <v>9</v>
      </c>
      <c r="D8" s="23">
        <v>12</v>
      </c>
      <c r="E8" s="23">
        <v>12</v>
      </c>
      <c r="F8" s="24">
        <v>18.5</v>
      </c>
      <c r="G8" s="22">
        <v>9</v>
      </c>
      <c r="H8" s="23">
        <v>13.5</v>
      </c>
      <c r="I8" s="21"/>
      <c r="J8" s="25"/>
      <c r="K8" s="22">
        <v>9</v>
      </c>
      <c r="L8" s="23">
        <v>12</v>
      </c>
      <c r="M8" s="23">
        <v>12</v>
      </c>
      <c r="N8" s="24">
        <v>17</v>
      </c>
      <c r="O8" s="22">
        <v>9</v>
      </c>
      <c r="P8" s="23">
        <v>12</v>
      </c>
      <c r="Q8" s="23">
        <v>12</v>
      </c>
      <c r="R8" s="24">
        <v>17</v>
      </c>
      <c r="S8" s="22">
        <v>9</v>
      </c>
      <c r="T8" s="23">
        <v>12</v>
      </c>
      <c r="U8" s="23">
        <v>12</v>
      </c>
      <c r="V8" s="24">
        <v>16</v>
      </c>
      <c r="W8" s="15">
        <f t="shared" ref="W8:W14" si="7">((F8-E8)+(D8-C8))+((J8-I8)+(H8-G8))+((N8-M8)+(L8-K8))+((R8-Q8)+(P8-O8))+((V8-U8)+(T8-S8))</f>
        <v>37</v>
      </c>
    </row>
    <row r="9" spans="1:23" ht="23.25" customHeight="1" x14ac:dyDescent="0.3">
      <c r="A9" s="47">
        <v>0.5</v>
      </c>
      <c r="B9" s="10"/>
      <c r="C9" s="20"/>
      <c r="D9" s="21"/>
      <c r="E9" s="23">
        <v>15.5</v>
      </c>
      <c r="F9" s="24">
        <v>18.5</v>
      </c>
      <c r="G9" s="20"/>
      <c r="H9" s="21"/>
      <c r="I9" s="21"/>
      <c r="J9" s="25"/>
      <c r="K9" s="20"/>
      <c r="L9" s="21"/>
      <c r="M9" s="21"/>
      <c r="N9" s="25"/>
      <c r="O9" s="22">
        <v>9.5</v>
      </c>
      <c r="P9" s="23">
        <v>12</v>
      </c>
      <c r="Q9" s="23">
        <v>12</v>
      </c>
      <c r="R9" s="24">
        <v>17</v>
      </c>
      <c r="S9" s="22">
        <v>9</v>
      </c>
      <c r="T9" s="23">
        <v>12</v>
      </c>
      <c r="U9" s="23">
        <v>12</v>
      </c>
      <c r="V9" s="24">
        <v>16</v>
      </c>
      <c r="W9" s="15">
        <f t="shared" si="7"/>
        <v>17.5</v>
      </c>
    </row>
    <row r="10" spans="1:23" ht="23.25" customHeight="1" x14ac:dyDescent="0.3">
      <c r="A10" s="47">
        <v>1</v>
      </c>
      <c r="B10" s="11"/>
      <c r="C10" s="22">
        <v>9</v>
      </c>
      <c r="D10" s="23">
        <v>12</v>
      </c>
      <c r="E10" s="23">
        <v>12</v>
      </c>
      <c r="F10" s="24">
        <v>18.5</v>
      </c>
      <c r="G10" s="22">
        <v>9</v>
      </c>
      <c r="H10" s="23">
        <v>12</v>
      </c>
      <c r="I10" s="23">
        <v>12</v>
      </c>
      <c r="J10" s="24">
        <v>17</v>
      </c>
      <c r="K10" s="22">
        <v>9</v>
      </c>
      <c r="L10" s="23">
        <v>12</v>
      </c>
      <c r="M10" s="23">
        <v>12</v>
      </c>
      <c r="N10" s="24">
        <v>17</v>
      </c>
      <c r="O10" s="22">
        <v>9</v>
      </c>
      <c r="P10" s="23">
        <v>13.5</v>
      </c>
      <c r="Q10" s="21"/>
      <c r="R10" s="25"/>
      <c r="S10" s="22">
        <v>9</v>
      </c>
      <c r="T10" s="23">
        <v>12</v>
      </c>
      <c r="U10" s="23">
        <v>12</v>
      </c>
      <c r="V10" s="24">
        <v>16</v>
      </c>
      <c r="W10" s="15">
        <f t="shared" si="7"/>
        <v>37</v>
      </c>
    </row>
    <row r="11" spans="1:23" s="5" customFormat="1" ht="23.25" customHeight="1" x14ac:dyDescent="0.35">
      <c r="A11" s="47">
        <v>0.8</v>
      </c>
      <c r="B11" s="11"/>
      <c r="C11" s="20"/>
      <c r="D11" s="21"/>
      <c r="E11" s="23">
        <v>13.5</v>
      </c>
      <c r="F11" s="24">
        <v>18.5</v>
      </c>
      <c r="G11" s="22">
        <v>9</v>
      </c>
      <c r="H11" s="23">
        <v>12</v>
      </c>
      <c r="I11" s="23">
        <v>12</v>
      </c>
      <c r="J11" s="24">
        <v>17</v>
      </c>
      <c r="K11" s="53"/>
      <c r="L11" s="54"/>
      <c r="M11" s="54"/>
      <c r="N11" s="62"/>
      <c r="O11" s="22">
        <v>9</v>
      </c>
      <c r="P11" s="23">
        <v>12</v>
      </c>
      <c r="Q11" s="23">
        <v>12</v>
      </c>
      <c r="R11" s="24">
        <v>17</v>
      </c>
      <c r="S11" s="22">
        <v>9</v>
      </c>
      <c r="T11" s="23">
        <v>12</v>
      </c>
      <c r="U11" s="23">
        <v>12</v>
      </c>
      <c r="V11" s="24">
        <v>16</v>
      </c>
      <c r="W11" s="15">
        <f t="shared" si="7"/>
        <v>28</v>
      </c>
    </row>
    <row r="12" spans="1:23" s="6" customFormat="1" ht="23.25" customHeight="1" x14ac:dyDescent="0.3">
      <c r="A12" s="47">
        <v>1</v>
      </c>
      <c r="B12" s="11"/>
      <c r="C12" s="22">
        <v>9</v>
      </c>
      <c r="D12" s="23">
        <v>12</v>
      </c>
      <c r="E12" s="23">
        <v>12</v>
      </c>
      <c r="F12" s="24">
        <v>18.5</v>
      </c>
      <c r="G12" s="22">
        <v>9</v>
      </c>
      <c r="H12" s="23">
        <v>12</v>
      </c>
      <c r="I12" s="23">
        <v>12</v>
      </c>
      <c r="J12" s="24">
        <v>17</v>
      </c>
      <c r="K12" s="22">
        <v>9</v>
      </c>
      <c r="L12" s="23">
        <v>13.5</v>
      </c>
      <c r="M12" s="21"/>
      <c r="N12" s="25"/>
      <c r="O12" s="22">
        <v>9</v>
      </c>
      <c r="P12" s="23">
        <v>12</v>
      </c>
      <c r="Q12" s="23">
        <v>12</v>
      </c>
      <c r="R12" s="24">
        <v>17</v>
      </c>
      <c r="S12" s="22">
        <v>9</v>
      </c>
      <c r="T12" s="23">
        <v>12</v>
      </c>
      <c r="U12" s="23">
        <v>12</v>
      </c>
      <c r="V12" s="24">
        <v>16</v>
      </c>
      <c r="W12" s="15">
        <f t="shared" si="7"/>
        <v>37</v>
      </c>
    </row>
    <row r="13" spans="1:23" s="6" customFormat="1" ht="23.25" customHeight="1" x14ac:dyDescent="0.3">
      <c r="A13" s="47">
        <v>1</v>
      </c>
      <c r="B13" s="11"/>
      <c r="C13" s="22">
        <v>9</v>
      </c>
      <c r="D13" s="23">
        <v>13.5</v>
      </c>
      <c r="E13" s="23">
        <v>15.5</v>
      </c>
      <c r="F13" s="24">
        <v>18.5</v>
      </c>
      <c r="G13" s="22">
        <v>9</v>
      </c>
      <c r="H13" s="23">
        <v>12</v>
      </c>
      <c r="I13" s="23">
        <v>12</v>
      </c>
      <c r="J13" s="24">
        <v>17</v>
      </c>
      <c r="K13" s="22">
        <v>9</v>
      </c>
      <c r="L13" s="23">
        <v>14</v>
      </c>
      <c r="M13" s="23">
        <v>14</v>
      </c>
      <c r="N13" s="24">
        <v>17</v>
      </c>
      <c r="O13" s="22">
        <v>9</v>
      </c>
      <c r="P13" s="23">
        <v>12</v>
      </c>
      <c r="Q13" s="23">
        <v>12</v>
      </c>
      <c r="R13" s="24">
        <v>17</v>
      </c>
      <c r="S13" s="22">
        <v>9</v>
      </c>
      <c r="T13" s="23">
        <v>12</v>
      </c>
      <c r="U13" s="23">
        <v>12</v>
      </c>
      <c r="V13" s="24">
        <v>14.5</v>
      </c>
      <c r="W13" s="15">
        <f t="shared" si="7"/>
        <v>37</v>
      </c>
    </row>
    <row r="14" spans="1:23" ht="23.25" customHeight="1" thickBot="1" x14ac:dyDescent="0.35">
      <c r="A14" s="48">
        <v>1</v>
      </c>
      <c r="B14" s="12"/>
      <c r="C14" s="26">
        <v>9</v>
      </c>
      <c r="D14" s="27">
        <v>12</v>
      </c>
      <c r="E14" s="27">
        <v>12</v>
      </c>
      <c r="F14" s="28">
        <v>18.5</v>
      </c>
      <c r="G14" s="26">
        <v>9</v>
      </c>
      <c r="H14" s="27">
        <v>12</v>
      </c>
      <c r="I14" s="27">
        <v>12</v>
      </c>
      <c r="J14" s="28">
        <v>16</v>
      </c>
      <c r="K14" s="26">
        <v>9</v>
      </c>
      <c r="L14" s="27">
        <v>12</v>
      </c>
      <c r="M14" s="27">
        <v>12</v>
      </c>
      <c r="N14" s="28">
        <v>17</v>
      </c>
      <c r="O14" s="26">
        <v>9</v>
      </c>
      <c r="P14" s="27">
        <v>12</v>
      </c>
      <c r="Q14" s="27">
        <v>12</v>
      </c>
      <c r="R14" s="28">
        <v>17</v>
      </c>
      <c r="S14" s="26">
        <v>9</v>
      </c>
      <c r="T14" s="27">
        <v>13.5</v>
      </c>
      <c r="U14" s="27"/>
      <c r="V14" s="28"/>
      <c r="W14" s="15">
        <f t="shared" si="7"/>
        <v>37</v>
      </c>
    </row>
    <row r="15" spans="1:23" s="8" customFormat="1" ht="23.25" customHeight="1" x14ac:dyDescent="0.3">
      <c r="A15" s="49"/>
      <c r="B15" s="73"/>
      <c r="C15" s="72">
        <v>13.5</v>
      </c>
      <c r="D15" s="71">
        <v>15</v>
      </c>
      <c r="E15" s="29">
        <v>15</v>
      </c>
      <c r="F15" s="30">
        <v>18.5</v>
      </c>
      <c r="G15" s="22">
        <v>9</v>
      </c>
      <c r="H15" s="23">
        <v>12</v>
      </c>
      <c r="I15" s="23">
        <v>12</v>
      </c>
      <c r="J15" s="24">
        <v>17</v>
      </c>
      <c r="K15" s="22">
        <v>9</v>
      </c>
      <c r="L15" s="23">
        <v>12</v>
      </c>
      <c r="M15" s="23">
        <v>12</v>
      </c>
      <c r="N15" s="24">
        <v>17</v>
      </c>
      <c r="O15" s="22">
        <v>9</v>
      </c>
      <c r="P15" s="23">
        <v>13.5</v>
      </c>
      <c r="Q15" s="69">
        <v>13.5</v>
      </c>
      <c r="R15" s="70">
        <v>16</v>
      </c>
      <c r="S15" s="22">
        <v>9</v>
      </c>
      <c r="T15" s="69">
        <v>12</v>
      </c>
      <c r="U15" s="23">
        <v>12</v>
      </c>
      <c r="V15" s="24">
        <v>16</v>
      </c>
      <c r="W15" s="15">
        <f>((F15-E15)+(D15-C15))+((J15-I15)+(H15-G15))+((N15-M15)+(L15-K15))+((R15-Q15)+(P15-O15))+((V15-U15)+(T15-S15))</f>
        <v>35</v>
      </c>
    </row>
    <row r="16" spans="1:23" s="6" customFormat="1" ht="23.25" customHeight="1" thickBot="1" x14ac:dyDescent="0.35">
      <c r="A16" s="44"/>
      <c r="B16" s="7"/>
      <c r="C16" s="31"/>
      <c r="D16" s="32"/>
      <c r="E16" s="27"/>
      <c r="F16" s="28"/>
      <c r="G16" s="31"/>
      <c r="H16" s="32"/>
      <c r="I16" s="32"/>
      <c r="J16" s="33"/>
      <c r="K16" s="31"/>
      <c r="L16" s="32"/>
      <c r="M16" s="32"/>
      <c r="N16" s="33"/>
      <c r="O16" s="55"/>
      <c r="P16" s="56"/>
      <c r="Q16" s="56"/>
      <c r="R16" s="58"/>
      <c r="S16" s="31"/>
      <c r="T16" s="32"/>
      <c r="U16" s="32"/>
      <c r="V16" s="33"/>
      <c r="W16" s="15">
        <f>((F16-E16)+(D16-C16))+((J16-I16)+(H16-G16))+((N16-M16)+(L16-K16))+((R16-Q16)+(P16-O16))+((V16-U16)+(T16-S16))</f>
        <v>0</v>
      </c>
    </row>
    <row r="17" spans="1:23" ht="9.75" customHeight="1" thickBot="1" x14ac:dyDescent="0.35">
      <c r="E17" s="43"/>
      <c r="F17" s="43"/>
    </row>
    <row r="18" spans="1:23" ht="23.25" customHeight="1" x14ac:dyDescent="0.3">
      <c r="A18" s="46"/>
      <c r="B18" s="13"/>
      <c r="C18" s="35"/>
      <c r="D18" s="36"/>
      <c r="E18" s="36">
        <v>13.5</v>
      </c>
      <c r="F18" s="50">
        <v>19</v>
      </c>
      <c r="G18" s="37"/>
      <c r="H18" s="38"/>
      <c r="I18" s="38"/>
      <c r="J18" s="39"/>
      <c r="K18" s="37"/>
      <c r="L18" s="38"/>
      <c r="M18" s="38"/>
      <c r="N18" s="39"/>
      <c r="O18" s="59"/>
      <c r="P18" s="60"/>
      <c r="Q18" s="60"/>
      <c r="R18" s="61"/>
      <c r="S18" s="37"/>
      <c r="T18" s="38"/>
      <c r="U18" s="38"/>
      <c r="V18" s="39"/>
      <c r="W18" s="15">
        <f>((F18-E18)+(D18-C18))+((J18-I18)+(H18-G18))+((N18-M18)+(L18-K18))+((R18-Q18)+(P18-O18))+((V18-U18)+(T18-S18))</f>
        <v>5.5</v>
      </c>
    </row>
    <row r="19" spans="1:23" ht="23.25" customHeight="1" x14ac:dyDescent="0.3">
      <c r="A19" s="47">
        <v>0.35</v>
      </c>
      <c r="B19" s="9"/>
      <c r="C19" s="22">
        <v>9</v>
      </c>
      <c r="D19" s="23">
        <v>12.5</v>
      </c>
      <c r="E19" s="23">
        <v>13</v>
      </c>
      <c r="F19" s="24">
        <v>18.5</v>
      </c>
      <c r="G19" s="20"/>
      <c r="H19" s="21"/>
      <c r="I19" s="21"/>
      <c r="J19" s="25"/>
      <c r="K19" s="22">
        <v>9</v>
      </c>
      <c r="L19" s="23">
        <v>12.25</v>
      </c>
      <c r="M19" s="21"/>
      <c r="N19" s="25"/>
      <c r="O19" s="53"/>
      <c r="P19" s="54"/>
      <c r="Q19" s="54"/>
      <c r="R19" s="62"/>
      <c r="S19" s="103" t="s">
        <v>17</v>
      </c>
      <c r="T19" s="104"/>
      <c r="U19" s="104"/>
      <c r="V19" s="105"/>
      <c r="W19" s="15">
        <f>((F19-E19)+(D19-C19))+((J19-I19)+(H19-G19))+((N19-M19)+(L19-K19))+((R19-Q19)+(P19-O19))+((V19-U19))</f>
        <v>12.25</v>
      </c>
    </row>
    <row r="20" spans="1:23" ht="23.25" customHeight="1" thickBot="1" x14ac:dyDescent="0.35">
      <c r="A20" s="48"/>
      <c r="B20" s="14"/>
      <c r="C20" s="40"/>
      <c r="D20" s="41"/>
      <c r="E20" s="41"/>
      <c r="F20" s="42"/>
      <c r="G20" s="40"/>
      <c r="H20" s="41"/>
      <c r="I20" s="41"/>
      <c r="J20" s="42"/>
      <c r="K20" s="40"/>
      <c r="L20" s="41"/>
      <c r="M20" s="41"/>
      <c r="N20" s="42"/>
      <c r="O20" s="63"/>
      <c r="P20" s="64"/>
      <c r="Q20" s="64"/>
      <c r="R20" s="65"/>
      <c r="S20" s="40"/>
      <c r="T20" s="41"/>
      <c r="U20" s="41"/>
      <c r="V20" s="42"/>
      <c r="W20" s="15">
        <f>((F20-E20)+(D20-C20))+((J20-I20)+(H20-G20))+((N20-M20)+(L20-K20))+((R20-Q20)+(P20-O20))+((V20-U20))</f>
        <v>0</v>
      </c>
    </row>
    <row r="21" spans="1:23" ht="9.75" customHeight="1" x14ac:dyDescent="0.3"/>
    <row r="22" spans="1:23" ht="9.75" customHeight="1" x14ac:dyDescent="0.3"/>
    <row r="23" spans="1:23" x14ac:dyDescent="0.3">
      <c r="B23" s="106" t="s">
        <v>6</v>
      </c>
      <c r="C23" s="106"/>
      <c r="D23" s="106"/>
      <c r="E23" s="106"/>
      <c r="F23" s="43"/>
      <c r="G23" s="107" t="s">
        <v>13</v>
      </c>
      <c r="H23" s="107"/>
      <c r="I23" s="107"/>
      <c r="J23" s="107"/>
      <c r="K23" s="107"/>
      <c r="M23" s="108" t="s">
        <v>14</v>
      </c>
      <c r="N23" s="108"/>
      <c r="O23" s="108"/>
      <c r="P23" s="108"/>
      <c r="Q23" s="108"/>
      <c r="S23" s="109" t="s">
        <v>19</v>
      </c>
      <c r="T23" s="109"/>
      <c r="U23" s="109"/>
    </row>
    <row r="24" spans="1:23" x14ac:dyDescent="0.3">
      <c r="B24" s="97" t="s">
        <v>7</v>
      </c>
      <c r="C24" s="97"/>
      <c r="D24" s="97"/>
      <c r="E24" s="97"/>
      <c r="F24" s="43"/>
      <c r="G24" s="98" t="s">
        <v>8</v>
      </c>
      <c r="H24" s="98"/>
      <c r="I24" s="98"/>
      <c r="J24" s="98"/>
      <c r="K24" s="98"/>
      <c r="M24" s="99" t="s">
        <v>15</v>
      </c>
      <c r="N24" s="99"/>
      <c r="O24" s="99"/>
      <c r="P24" s="99"/>
      <c r="Q24" s="99"/>
    </row>
    <row r="25" spans="1:23" x14ac:dyDescent="0.3">
      <c r="B25" s="100" t="s">
        <v>9</v>
      </c>
      <c r="C25" s="100"/>
      <c r="D25" s="100"/>
      <c r="E25" s="100"/>
      <c r="F25" s="43"/>
      <c r="G25" s="101" t="s">
        <v>10</v>
      </c>
      <c r="H25" s="101"/>
      <c r="I25" s="101"/>
      <c r="J25" s="101"/>
      <c r="K25" s="101"/>
      <c r="M25" s="102" t="s">
        <v>12</v>
      </c>
      <c r="N25" s="102"/>
      <c r="O25" s="102"/>
      <c r="P25" s="102"/>
      <c r="Q25" s="102"/>
    </row>
    <row r="26" spans="1:23" x14ac:dyDescent="0.3">
      <c r="B26" s="94" t="s">
        <v>11</v>
      </c>
      <c r="C26" s="94"/>
      <c r="D26" s="94"/>
      <c r="E26" s="94"/>
      <c r="F26" s="43"/>
      <c r="G26" s="95" t="s">
        <v>16</v>
      </c>
      <c r="H26" s="95"/>
      <c r="I26" s="95"/>
      <c r="J26" s="95"/>
      <c r="K26" s="95"/>
      <c r="M26" s="96" t="s">
        <v>18</v>
      </c>
      <c r="N26" s="96"/>
      <c r="O26" s="96"/>
      <c r="P26" s="96"/>
      <c r="Q26" s="96"/>
    </row>
  </sheetData>
  <mergeCells count="40">
    <mergeCell ref="C1:J1"/>
    <mergeCell ref="L1:N1"/>
    <mergeCell ref="O1:P1"/>
    <mergeCell ref="C2:F2"/>
    <mergeCell ref="G2:J2"/>
    <mergeCell ref="K2:N2"/>
    <mergeCell ref="O2:R2"/>
    <mergeCell ref="S2:V2"/>
    <mergeCell ref="C3:F3"/>
    <mergeCell ref="G3:J3"/>
    <mergeCell ref="K3:N3"/>
    <mergeCell ref="O3:R3"/>
    <mergeCell ref="S3:V3"/>
    <mergeCell ref="C4:F4"/>
    <mergeCell ref="O4:R4"/>
    <mergeCell ref="S4:V4"/>
    <mergeCell ref="C5:D5"/>
    <mergeCell ref="E5:F5"/>
    <mergeCell ref="G5:H5"/>
    <mergeCell ref="I5:J5"/>
    <mergeCell ref="K5:L5"/>
    <mergeCell ref="M5:N5"/>
    <mergeCell ref="O5:P5"/>
    <mergeCell ref="Q5:R5"/>
    <mergeCell ref="S5:T5"/>
    <mergeCell ref="U5:V5"/>
    <mergeCell ref="S19:V19"/>
    <mergeCell ref="B23:E23"/>
    <mergeCell ref="G23:K23"/>
    <mergeCell ref="M23:Q23"/>
    <mergeCell ref="S23:U23"/>
    <mergeCell ref="B26:E26"/>
    <mergeCell ref="G26:K26"/>
    <mergeCell ref="M26:Q26"/>
    <mergeCell ref="B24:E24"/>
    <mergeCell ref="G24:K24"/>
    <mergeCell ref="M24:Q24"/>
    <mergeCell ref="B25:E25"/>
    <mergeCell ref="G25:K25"/>
    <mergeCell ref="M25:Q25"/>
  </mergeCells>
  <conditionalFormatting sqref="C3:V3">
    <cfRule type="cellIs" dxfId="1" priority="2" operator="equal">
      <formula>Fériés2013</formula>
    </cfRule>
  </conditionalFormatting>
  <conditionalFormatting sqref="C2:V2">
    <cfRule type="cellIs" dxfId="0" priority="1" operator="equal">
      <formula>Fériés2013</formula>
    </cfRule>
  </conditionalFormatting>
  <pageMargins left="0.41" right="0.11811023622047245" top="0.35433070866141736" bottom="0.35433070866141736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Fériés</vt:lpstr>
      <vt:lpstr>0</vt:lpstr>
      <vt:lpstr>Fériés!An</vt:lpstr>
      <vt:lpstr>Fériés!annee</vt:lpstr>
      <vt:lpstr>Fériés2010</vt:lpstr>
      <vt:lpstr>Fériés2013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Franck CURIEN</cp:lastModifiedBy>
  <cp:lastPrinted>2012-11-16T14:20:09Z</cp:lastPrinted>
  <dcterms:created xsi:type="dcterms:W3CDTF">1996-10-21T11:03:58Z</dcterms:created>
  <dcterms:modified xsi:type="dcterms:W3CDTF">2012-11-16T15:50:18Z</dcterms:modified>
</cp:coreProperties>
</file>