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showPivotChartFilter="1" defaultThemeVersion="124226"/>
  <bookViews>
    <workbookView xWindow="8730" yWindow="1545" windowWidth="8565" windowHeight="6135" tabRatio="778" activeTab="1"/>
  </bookViews>
  <sheets>
    <sheet name="Base de donnée" sheetId="1" r:id="rId1"/>
    <sheet name="Planning hebdo" sheetId="21" r:id="rId2"/>
    <sheet name="Personnels" sheetId="13" r:id="rId3"/>
    <sheet name="Cycles" sheetId="15" r:id="rId4"/>
    <sheet name="Fériés" sheetId="17" r:id="rId5"/>
    <sheet name="Liste Formations" sheetId="20" r:id="rId6"/>
  </sheets>
  <externalReferences>
    <externalReference r:id="rId7"/>
  </externalReferences>
  <definedNames>
    <definedName name="_xlnm._FilterDatabase" localSheetId="2" hidden="1">Personnels!$B$2:$D$7</definedName>
    <definedName name="An" localSheetId="4">Fériés!$B$1</definedName>
    <definedName name="annee" localSheetId="4">Fériés!$K$1:$K$16</definedName>
    <definedName name="basededonnés">GestionPersonnelRDJ[]</definedName>
    <definedName name="Fériés" localSheetId="4">Fériés!$D$4:$D$42</definedName>
    <definedName name="Fériés2010">Fériés!$D$4:$D$120</definedName>
    <definedName name="Fériés3" localSheetId="4">Fériés!$D$4:$D$42</definedName>
    <definedName name="Fonction">Personnels!$C$3:$C$7</definedName>
    <definedName name="FORMATIONS">'Liste Formations'!$A$2:$A$21</definedName>
    <definedName name="groupe" localSheetId="4">OFFSET([1]Cycles!$A$2,,,COUNTA([1]Cycles!$A:$A)-1)</definedName>
    <definedName name="groupe">OFFSET(Cycles!$A$2,,,COUNTA(Cycles!$A:$A)-1)</definedName>
    <definedName name="_xlnm.Print_Titles" localSheetId="0">'Base de donnée'!$3:$3</definedName>
    <definedName name="Nom" localSheetId="2">Personnels!$B$3:$B$7</definedName>
    <definedName name="NOMS">OFFSET(Personnels!$B$3,,,COUNTA(Personnels!$B:$B))</definedName>
    <definedName name="Personnels" localSheetId="2">Table[]</definedName>
    <definedName name="_xlnm.Print_Area" localSheetId="0">GestionPersonnelRDJ[#All]</definedName>
  </definedNames>
  <calcPr calcId="145621"/>
</workbook>
</file>

<file path=xl/calcChain.xml><?xml version="1.0" encoding="utf-8"?>
<calcChain xmlns="http://schemas.openxmlformats.org/spreadsheetml/2006/main">
  <c r="J11" i="1" l="1"/>
  <c r="K11" i="1"/>
  <c r="L11" i="1"/>
  <c r="M11" i="1"/>
  <c r="B5" i="1"/>
  <c r="B6" i="1"/>
  <c r="B7" i="1"/>
  <c r="B8" i="1"/>
  <c r="B9" i="1"/>
  <c r="B10" i="1"/>
  <c r="C5" i="1"/>
  <c r="C6" i="1"/>
  <c r="C7" i="1"/>
  <c r="C8" i="1"/>
  <c r="C9" i="1"/>
  <c r="C10" i="1"/>
  <c r="D5" i="1"/>
  <c r="D6" i="1"/>
  <c r="D7" i="1"/>
  <c r="D8" i="1"/>
  <c r="D9" i="1"/>
  <c r="D10" i="1"/>
  <c r="E5" i="1"/>
  <c r="E6" i="1"/>
  <c r="E7" i="1"/>
  <c r="E8" i="1"/>
  <c r="E9" i="1"/>
  <c r="E10" i="1"/>
  <c r="H5" i="1"/>
  <c r="I5" i="1" s="1"/>
  <c r="H6" i="1"/>
  <c r="I6" i="1" s="1"/>
  <c r="H7" i="1"/>
  <c r="H8" i="1"/>
  <c r="H9" i="1"/>
  <c r="I9" i="1" s="1"/>
  <c r="H10" i="1"/>
  <c r="I10" i="1" s="1"/>
  <c r="S5" i="1"/>
  <c r="S6" i="1"/>
  <c r="S7" i="1"/>
  <c r="S8" i="1"/>
  <c r="S9" i="1"/>
  <c r="U5" i="1"/>
  <c r="U6" i="1"/>
  <c r="U7" i="1"/>
  <c r="U8" i="1"/>
  <c r="U9" i="1"/>
  <c r="U10" i="1"/>
  <c r="V5" i="1"/>
  <c r="V6" i="1"/>
  <c r="V7" i="1"/>
  <c r="V8" i="1"/>
  <c r="V9" i="1"/>
  <c r="B17" i="1"/>
  <c r="C17" i="1"/>
  <c r="L17" i="1" s="1"/>
  <c r="D17" i="1"/>
  <c r="E17" i="1"/>
  <c r="H17" i="1"/>
  <c r="I17" i="1"/>
  <c r="M17" i="1"/>
  <c r="U17" i="1"/>
  <c r="X17" i="1" l="1"/>
  <c r="I7" i="1"/>
  <c r="N9" i="1"/>
  <c r="O9" i="1" s="1"/>
  <c r="N5" i="1"/>
  <c r="O5" i="1" s="1"/>
  <c r="I8" i="1"/>
  <c r="K17" i="1"/>
  <c r="J17" i="1"/>
  <c r="V4" i="1"/>
  <c r="U4" i="1"/>
  <c r="S4" i="1"/>
  <c r="N4" i="1"/>
  <c r="O4" i="1" s="1"/>
  <c r="H4" i="1"/>
  <c r="E4" i="1"/>
  <c r="D4" i="1"/>
  <c r="C4" i="1"/>
  <c r="B4" i="1"/>
  <c r="K2" i="21"/>
  <c r="P2" i="21" s="1"/>
  <c r="N7" i="1" l="1"/>
  <c r="O7" i="1" s="1"/>
  <c r="Q7" i="1" s="1"/>
  <c r="N6" i="1"/>
  <c r="O6" i="1" s="1"/>
  <c r="Q6" i="1" s="1"/>
  <c r="N17" i="1"/>
  <c r="O17" i="1" s="1"/>
  <c r="P17" i="1" s="1"/>
  <c r="N8" i="1"/>
  <c r="O8" i="1" s="1"/>
  <c r="Q8" i="1" s="1"/>
  <c r="Q9" i="1"/>
  <c r="P9" i="1"/>
  <c r="N10" i="1"/>
  <c r="Q5" i="1"/>
  <c r="P5" i="1"/>
  <c r="I4" i="1"/>
  <c r="Q4" i="1" s="1"/>
  <c r="B4" i="21"/>
  <c r="F4" i="21" s="1"/>
  <c r="J4" i="21" s="1"/>
  <c r="N4" i="21" s="1"/>
  <c r="R4" i="21" s="1"/>
  <c r="V4" i="21" s="1"/>
  <c r="Z4" i="21" s="1"/>
  <c r="V11" i="1"/>
  <c r="U11" i="1"/>
  <c r="S11" i="1"/>
  <c r="H11" i="1"/>
  <c r="E11" i="1"/>
  <c r="D11" i="1"/>
  <c r="C11" i="1"/>
  <c r="B11" i="1"/>
  <c r="B12" i="1"/>
  <c r="B13" i="1"/>
  <c r="B14" i="1"/>
  <c r="B15" i="1"/>
  <c r="B16" i="1"/>
  <c r="C12" i="1"/>
  <c r="C13" i="1"/>
  <c r="C14" i="1"/>
  <c r="C15" i="1"/>
  <c r="I15" i="1" s="1"/>
  <c r="C16" i="1"/>
  <c r="D12" i="1"/>
  <c r="D13" i="1"/>
  <c r="D14" i="1"/>
  <c r="D15" i="1"/>
  <c r="D16" i="1"/>
  <c r="E12" i="1"/>
  <c r="E13" i="1"/>
  <c r="E14" i="1"/>
  <c r="E15" i="1"/>
  <c r="E16" i="1"/>
  <c r="H12" i="1"/>
  <c r="H13" i="1"/>
  <c r="H14" i="1"/>
  <c r="H15" i="1"/>
  <c r="H16" i="1"/>
  <c r="K15" i="1"/>
  <c r="S12" i="1"/>
  <c r="S13" i="1"/>
  <c r="S14" i="1"/>
  <c r="S15" i="1"/>
  <c r="S16" i="1"/>
  <c r="U12" i="1"/>
  <c r="U13" i="1"/>
  <c r="U14" i="1"/>
  <c r="U15" i="1"/>
  <c r="U16" i="1"/>
  <c r="V12" i="1"/>
  <c r="V13" i="1"/>
  <c r="V14" i="1"/>
  <c r="V15" i="1"/>
  <c r="V16" i="1"/>
  <c r="J16" i="1" l="1"/>
  <c r="J12" i="1"/>
  <c r="P8" i="1"/>
  <c r="P7" i="1"/>
  <c r="O10" i="1"/>
  <c r="Q10" i="1" s="1"/>
  <c r="S10" i="1"/>
  <c r="V10" i="1"/>
  <c r="V17" i="1"/>
  <c r="S17" i="1"/>
  <c r="P6" i="1"/>
  <c r="Q17" i="1"/>
  <c r="I13" i="1"/>
  <c r="P4" i="1"/>
  <c r="X11" i="1"/>
  <c r="X13" i="1"/>
  <c r="M13" i="1"/>
  <c r="I14" i="1"/>
  <c r="L15" i="1"/>
  <c r="I12" i="1"/>
  <c r="I11" i="1"/>
  <c r="X15" i="1"/>
  <c r="M15" i="1"/>
  <c r="J15" i="1"/>
  <c r="X16" i="1"/>
  <c r="K16" i="1"/>
  <c r="L14" i="1"/>
  <c r="M12" i="1"/>
  <c r="L13" i="1"/>
  <c r="K13" i="1"/>
  <c r="J14" i="1"/>
  <c r="I16" i="1"/>
  <c r="X12" i="1"/>
  <c r="M16" i="1"/>
  <c r="K12" i="1"/>
  <c r="J13" i="1"/>
  <c r="X14" i="1"/>
  <c r="M14" i="1"/>
  <c r="L16" i="1"/>
  <c r="L12" i="1"/>
  <c r="K14" i="1"/>
  <c r="P10" i="1" l="1"/>
  <c r="N11" i="1"/>
  <c r="O11" i="1" s="1"/>
  <c r="Q11" i="1" s="1"/>
  <c r="N15" i="1"/>
  <c r="O15" i="1" s="1"/>
  <c r="P15" i="1" s="1"/>
  <c r="N13" i="1"/>
  <c r="O13" i="1" s="1"/>
  <c r="P13" i="1" s="1"/>
  <c r="N16" i="1"/>
  <c r="O16" i="1" s="1"/>
  <c r="Q16" i="1" s="1"/>
  <c r="N12" i="1"/>
  <c r="O12" i="1" s="1"/>
  <c r="P12" i="1" s="1"/>
  <c r="N14" i="1"/>
  <c r="O14" i="1" s="1"/>
  <c r="P11" i="1" l="1"/>
  <c r="Q15" i="1"/>
  <c r="Q13" i="1"/>
  <c r="Q12" i="1"/>
  <c r="P16" i="1"/>
  <c r="Q14" i="1"/>
  <c r="P14" i="1"/>
  <c r="F4" i="13" l="1"/>
  <c r="D197" i="15" l="1"/>
  <c r="D198" i="15"/>
  <c r="D199" i="15"/>
  <c r="D200" i="15"/>
  <c r="D201" i="15"/>
  <c r="D202" i="15"/>
  <c r="D203" i="15"/>
  <c r="D204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20" i="17" l="1"/>
  <c r="D119" i="17"/>
  <c r="D118" i="17"/>
  <c r="D117" i="17"/>
  <c r="D116" i="17"/>
  <c r="D112" i="17"/>
  <c r="D111" i="17"/>
  <c r="D109" i="17"/>
  <c r="D114" i="17" s="1"/>
  <c r="D115" i="17" s="1"/>
  <c r="D108" i="17"/>
  <c r="D107" i="17"/>
  <c r="D106" i="17"/>
  <c r="D105" i="17"/>
  <c r="D104" i="17"/>
  <c r="D103" i="17"/>
  <c r="D99" i="17"/>
  <c r="D98" i="17"/>
  <c r="D96" i="17"/>
  <c r="D100" i="17" s="1"/>
  <c r="D95" i="17"/>
  <c r="D94" i="17"/>
  <c r="D93" i="17"/>
  <c r="D92" i="17"/>
  <c r="D91" i="17"/>
  <c r="D90" i="17"/>
  <c r="D86" i="17"/>
  <c r="D85" i="17"/>
  <c r="D83" i="17"/>
  <c r="D88" i="17" s="1"/>
  <c r="D89" i="17" s="1"/>
  <c r="D82" i="17"/>
  <c r="D81" i="17"/>
  <c r="D80" i="17"/>
  <c r="D79" i="17"/>
  <c r="D78" i="17"/>
  <c r="D77" i="17"/>
  <c r="D73" i="17"/>
  <c r="D72" i="17"/>
  <c r="D70" i="17"/>
  <c r="D74" i="17" s="1"/>
  <c r="D69" i="17"/>
  <c r="D68" i="17"/>
  <c r="D67" i="17"/>
  <c r="D66" i="17"/>
  <c r="D65" i="17"/>
  <c r="D64" i="17"/>
  <c r="D60" i="17"/>
  <c r="D59" i="17"/>
  <c r="D57" i="17"/>
  <c r="D62" i="17" s="1"/>
  <c r="D63" i="17" s="1"/>
  <c r="D56" i="17"/>
  <c r="D55" i="17"/>
  <c r="D54" i="17"/>
  <c r="D53" i="17"/>
  <c r="D52" i="17"/>
  <c r="D51" i="17"/>
  <c r="D47" i="17"/>
  <c r="D46" i="17"/>
  <c r="D44" i="17"/>
  <c r="D48" i="17" s="1"/>
  <c r="D43" i="17"/>
  <c r="D42" i="17"/>
  <c r="D41" i="17"/>
  <c r="D40" i="17"/>
  <c r="D39" i="17"/>
  <c r="D38" i="17"/>
  <c r="D34" i="17"/>
  <c r="D33" i="17"/>
  <c r="D31" i="17"/>
  <c r="D36" i="17" s="1"/>
  <c r="D37" i="17" s="1"/>
  <c r="D30" i="17"/>
  <c r="D29" i="17"/>
  <c r="D28" i="17"/>
  <c r="D27" i="17"/>
  <c r="D26" i="17"/>
  <c r="D25" i="17"/>
  <c r="D21" i="17"/>
  <c r="D20" i="17"/>
  <c r="D18" i="17"/>
  <c r="D22" i="17" s="1"/>
  <c r="D17" i="17"/>
  <c r="D16" i="17"/>
  <c r="D15" i="17"/>
  <c r="D14" i="17"/>
  <c r="D13" i="17"/>
  <c r="D12" i="17"/>
  <c r="D8" i="17"/>
  <c r="D7" i="17"/>
  <c r="D5" i="17"/>
  <c r="D10" i="17" s="1"/>
  <c r="D11" i="17" s="1"/>
  <c r="D4" i="17"/>
  <c r="D1" i="17"/>
  <c r="D456" i="15"/>
  <c r="D455" i="15"/>
  <c r="D454" i="15"/>
  <c r="D453" i="15"/>
  <c r="D452" i="15"/>
  <c r="D451" i="15"/>
  <c r="D450" i="15"/>
  <c r="D449" i="15"/>
  <c r="D448" i="15"/>
  <c r="D447" i="15"/>
  <c r="D446" i="15"/>
  <c r="D445" i="15"/>
  <c r="D444" i="15"/>
  <c r="D443" i="15"/>
  <c r="D442" i="15"/>
  <c r="D441" i="15"/>
  <c r="D440" i="15"/>
  <c r="D439" i="15"/>
  <c r="D438" i="15"/>
  <c r="D437" i="15"/>
  <c r="D436" i="15"/>
  <c r="D435" i="15"/>
  <c r="D434" i="15"/>
  <c r="D433" i="15"/>
  <c r="D432" i="15"/>
  <c r="D431" i="15"/>
  <c r="D430" i="15"/>
  <c r="D429" i="15"/>
  <c r="D428" i="15"/>
  <c r="D427" i="15"/>
  <c r="D426" i="15"/>
  <c r="D425" i="15"/>
  <c r="D424" i="15"/>
  <c r="D423" i="15"/>
  <c r="D422" i="15"/>
  <c r="D421" i="15"/>
  <c r="D420" i="15"/>
  <c r="D419" i="15"/>
  <c r="D418" i="15"/>
  <c r="D417" i="15"/>
  <c r="D416" i="15"/>
  <c r="D415" i="15"/>
  <c r="D414" i="15"/>
  <c r="D413" i="15"/>
  <c r="D412" i="15"/>
  <c r="D411" i="15"/>
  <c r="D410" i="15"/>
  <c r="D409" i="15"/>
  <c r="D408" i="15"/>
  <c r="D407" i="15"/>
  <c r="D406" i="15"/>
  <c r="D405" i="15"/>
  <c r="D404" i="15"/>
  <c r="D403" i="15"/>
  <c r="D402" i="15"/>
  <c r="D401" i="15"/>
  <c r="D400" i="15"/>
  <c r="D399" i="15"/>
  <c r="D398" i="15"/>
  <c r="D397" i="15"/>
  <c r="D396" i="15"/>
  <c r="D395" i="15"/>
  <c r="D394" i="15"/>
  <c r="D393" i="15"/>
  <c r="D392" i="15"/>
  <c r="D391" i="15"/>
  <c r="D390" i="15"/>
  <c r="D389" i="15"/>
  <c r="D388" i="15"/>
  <c r="D387" i="15"/>
  <c r="D386" i="15"/>
  <c r="D385" i="15"/>
  <c r="D384" i="15"/>
  <c r="D383" i="15"/>
  <c r="D382" i="15"/>
  <c r="D381" i="15"/>
  <c r="D380" i="15"/>
  <c r="D379" i="15"/>
  <c r="D378" i="15"/>
  <c r="D377" i="15"/>
  <c r="D376" i="15"/>
  <c r="D375" i="15"/>
  <c r="D374" i="15"/>
  <c r="D373" i="15"/>
  <c r="D372" i="15"/>
  <c r="D371" i="15"/>
  <c r="D370" i="15"/>
  <c r="D369" i="15"/>
  <c r="D368" i="15"/>
  <c r="D367" i="15"/>
  <c r="D366" i="15"/>
  <c r="D365" i="15"/>
  <c r="D364" i="15"/>
  <c r="D363" i="15"/>
  <c r="D362" i="15"/>
  <c r="D361" i="15"/>
  <c r="D360" i="15"/>
  <c r="D359" i="15"/>
  <c r="D358" i="15"/>
  <c r="D357" i="15"/>
  <c r="D356" i="15"/>
  <c r="D355" i="15"/>
  <c r="D354" i="15"/>
  <c r="D353" i="15"/>
  <c r="D352" i="15"/>
  <c r="D351" i="15"/>
  <c r="D350" i="15"/>
  <c r="D349" i="15"/>
  <c r="D348" i="15"/>
  <c r="D347" i="15"/>
  <c r="D346" i="15"/>
  <c r="D345" i="15"/>
  <c r="D344" i="15"/>
  <c r="D343" i="15"/>
  <c r="D342" i="15"/>
  <c r="D341" i="15"/>
  <c r="D340" i="15"/>
  <c r="D339" i="15"/>
  <c r="D338" i="15"/>
  <c r="D337" i="15"/>
  <c r="D336" i="15"/>
  <c r="D335" i="15"/>
  <c r="D334" i="15"/>
  <c r="D333" i="15"/>
  <c r="D332" i="15"/>
  <c r="D331" i="15"/>
  <c r="D330" i="15"/>
  <c r="D329" i="15"/>
  <c r="D328" i="15"/>
  <c r="D327" i="15"/>
  <c r="D326" i="15"/>
  <c r="D325" i="15"/>
  <c r="D324" i="15"/>
  <c r="D323" i="15"/>
  <c r="D322" i="15"/>
  <c r="D321" i="15"/>
  <c r="D320" i="15"/>
  <c r="D319" i="15"/>
  <c r="D318" i="15"/>
  <c r="D317" i="15"/>
  <c r="D316" i="15"/>
  <c r="D315" i="15"/>
  <c r="D314" i="15"/>
  <c r="D313" i="15"/>
  <c r="D312" i="15"/>
  <c r="D311" i="15"/>
  <c r="D310" i="15"/>
  <c r="D309" i="15"/>
  <c r="D308" i="15"/>
  <c r="D307" i="15"/>
  <c r="D306" i="15"/>
  <c r="D305" i="15"/>
  <c r="D304" i="15"/>
  <c r="D303" i="15"/>
  <c r="D302" i="15"/>
  <c r="D301" i="15"/>
  <c r="D300" i="15"/>
  <c r="D299" i="15"/>
  <c r="D298" i="15"/>
  <c r="D297" i="15"/>
  <c r="D296" i="15"/>
  <c r="D295" i="15"/>
  <c r="D294" i="15"/>
  <c r="D293" i="15"/>
  <c r="D292" i="15"/>
  <c r="D291" i="15"/>
  <c r="D290" i="15"/>
  <c r="D289" i="15"/>
  <c r="D288" i="15"/>
  <c r="D287" i="15"/>
  <c r="D286" i="15"/>
  <c r="D285" i="15"/>
  <c r="D284" i="15"/>
  <c r="D283" i="15"/>
  <c r="D282" i="15"/>
  <c r="D281" i="15"/>
  <c r="D280" i="15"/>
  <c r="D279" i="15"/>
  <c r="D278" i="15"/>
  <c r="D277" i="15"/>
  <c r="D276" i="15"/>
  <c r="D275" i="15"/>
  <c r="D274" i="15"/>
  <c r="D273" i="15"/>
  <c r="D272" i="15"/>
  <c r="D271" i="15"/>
  <c r="D270" i="15"/>
  <c r="D269" i="15"/>
  <c r="D268" i="15"/>
  <c r="D267" i="15"/>
  <c r="D266" i="15"/>
  <c r="D265" i="15"/>
  <c r="D264" i="15"/>
  <c r="D263" i="15"/>
  <c r="D262" i="15"/>
  <c r="D261" i="15"/>
  <c r="D260" i="15"/>
  <c r="D259" i="15"/>
  <c r="D258" i="15"/>
  <c r="D257" i="15"/>
  <c r="D256" i="15"/>
  <c r="D255" i="15"/>
  <c r="D254" i="15"/>
  <c r="D253" i="15"/>
  <c r="D252" i="15"/>
  <c r="D251" i="15"/>
  <c r="D250" i="15"/>
  <c r="D249" i="15"/>
  <c r="D248" i="15"/>
  <c r="D247" i="15"/>
  <c r="D246" i="15"/>
  <c r="D245" i="15"/>
  <c r="D244" i="15"/>
  <c r="D243" i="15"/>
  <c r="D242" i="15"/>
  <c r="D241" i="15"/>
  <c r="D240" i="15"/>
  <c r="D239" i="15"/>
  <c r="D238" i="15"/>
  <c r="D237" i="15"/>
  <c r="D236" i="15"/>
  <c r="D235" i="15"/>
  <c r="D234" i="15"/>
  <c r="D233" i="15"/>
  <c r="D232" i="15"/>
  <c r="D231" i="15"/>
  <c r="D230" i="15"/>
  <c r="D229" i="15"/>
  <c r="D228" i="15"/>
  <c r="D227" i="15"/>
  <c r="D226" i="15"/>
  <c r="D225" i="15"/>
  <c r="D224" i="15"/>
  <c r="D223" i="15"/>
  <c r="D222" i="15"/>
  <c r="D221" i="15"/>
  <c r="D220" i="15"/>
  <c r="D219" i="15"/>
  <c r="D218" i="15"/>
  <c r="D217" i="15"/>
  <c r="D216" i="15"/>
  <c r="D215" i="15"/>
  <c r="D214" i="15"/>
  <c r="D213" i="15"/>
  <c r="D212" i="15"/>
  <c r="D211" i="15"/>
  <c r="D210" i="15"/>
  <c r="D209" i="15"/>
  <c r="D208" i="15"/>
  <c r="D207" i="15"/>
  <c r="D206" i="15"/>
  <c r="D205" i="15"/>
  <c r="D183" i="15"/>
  <c r="D182" i="15"/>
  <c r="D181" i="15"/>
  <c r="D180" i="15"/>
  <c r="D179" i="15"/>
  <c r="D178" i="15"/>
  <c r="D177" i="15"/>
  <c r="D176" i="15"/>
  <c r="D175" i="15"/>
  <c r="D174" i="15"/>
  <c r="D173" i="15"/>
  <c r="D172" i="15"/>
  <c r="D171" i="15"/>
  <c r="D170" i="15"/>
  <c r="D169" i="15"/>
  <c r="D168" i="15"/>
  <c r="D167" i="15"/>
  <c r="D166" i="15"/>
  <c r="D165" i="15"/>
  <c r="D164" i="15"/>
  <c r="D163" i="15"/>
  <c r="D162" i="15"/>
  <c r="D161" i="15"/>
  <c r="D160" i="15"/>
  <c r="D159" i="15"/>
  <c r="D158" i="15"/>
  <c r="D157" i="15"/>
  <c r="D156" i="15"/>
  <c r="D155" i="15"/>
  <c r="D154" i="15"/>
  <c r="D153" i="15"/>
  <c r="D152" i="15"/>
  <c r="D151" i="15"/>
  <c r="D150" i="15"/>
  <c r="D149" i="15"/>
  <c r="D148" i="15"/>
  <c r="D147" i="15"/>
  <c r="D146" i="15"/>
  <c r="D145" i="15"/>
  <c r="D144" i="15"/>
  <c r="D143" i="15"/>
  <c r="D142" i="15"/>
  <c r="D141" i="15"/>
  <c r="D140" i="15"/>
  <c r="D139" i="15"/>
  <c r="D138" i="15"/>
  <c r="D137" i="15"/>
  <c r="D136" i="15"/>
  <c r="D135" i="15"/>
  <c r="D134" i="15"/>
  <c r="D133" i="15"/>
  <c r="D132" i="15"/>
  <c r="D131" i="15"/>
  <c r="D130" i="15"/>
  <c r="D129" i="15"/>
  <c r="D128" i="15"/>
  <c r="D127" i="15"/>
  <c r="D126" i="15"/>
  <c r="D125" i="15"/>
  <c r="D124" i="15"/>
  <c r="D123" i="15"/>
  <c r="D122" i="15"/>
  <c r="D121" i="15"/>
  <c r="D120" i="15"/>
  <c r="D119" i="15"/>
  <c r="D118" i="15"/>
  <c r="D117" i="15"/>
  <c r="D116" i="15"/>
  <c r="D115" i="15"/>
  <c r="D114" i="15"/>
  <c r="D113" i="15"/>
  <c r="D112" i="15"/>
  <c r="D111" i="15"/>
  <c r="D110" i="15"/>
  <c r="D109" i="15"/>
  <c r="D108" i="15"/>
  <c r="D107" i="15"/>
  <c r="D106" i="15"/>
  <c r="D105" i="15"/>
  <c r="D104" i="15"/>
  <c r="D103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2" i="15"/>
  <c r="F7" i="13"/>
  <c r="F6" i="13"/>
  <c r="F5" i="13"/>
  <c r="F3" i="13"/>
  <c r="D19" i="17" l="1"/>
  <c r="D71" i="17"/>
  <c r="D23" i="17"/>
  <c r="D24" i="17" s="1"/>
  <c r="D75" i="17"/>
  <c r="D76" i="17" s="1"/>
  <c r="D9" i="17"/>
  <c r="D45" i="17"/>
  <c r="D49" i="17"/>
  <c r="D50" i="17" s="1"/>
  <c r="D61" i="17"/>
  <c r="D97" i="17"/>
  <c r="D101" i="17"/>
  <c r="D102" i="17" s="1"/>
  <c r="D113" i="17"/>
  <c r="D6" i="17"/>
  <c r="D58" i="17"/>
  <c r="D110" i="17"/>
  <c r="D87" i="17"/>
  <c r="D35" i="17"/>
  <c r="D32" i="17"/>
  <c r="D84" i="17"/>
</calcChain>
</file>

<file path=xl/sharedStrings.xml><?xml version="1.0" encoding="utf-8"?>
<sst xmlns="http://schemas.openxmlformats.org/spreadsheetml/2006/main" count="1205" uniqueCount="131">
  <si>
    <t>Fonction</t>
  </si>
  <si>
    <t>Groupe</t>
  </si>
  <si>
    <t>Date</t>
  </si>
  <si>
    <t>C. Payés</t>
  </si>
  <si>
    <t>C. Alged</t>
  </si>
  <si>
    <t>C. Ansc.</t>
  </si>
  <si>
    <t>ES</t>
  </si>
  <si>
    <t>RDJ</t>
  </si>
  <si>
    <t>Sem. Cycle</t>
  </si>
  <si>
    <t>AMP</t>
  </si>
  <si>
    <t>ME</t>
  </si>
  <si>
    <t>H. planning</t>
  </si>
  <si>
    <t>H. Récup</t>
  </si>
  <si>
    <t>H. Comp.</t>
  </si>
  <si>
    <t>Sem. Calen.</t>
  </si>
  <si>
    <t>Nom Prénom</t>
  </si>
  <si>
    <t>H. Tra.</t>
  </si>
  <si>
    <t>H. Compta.</t>
  </si>
  <si>
    <t>H. Av. 235</t>
  </si>
  <si>
    <t>NOM Prénom</t>
  </si>
  <si>
    <t>App1</t>
  </si>
  <si>
    <t>Glycines</t>
  </si>
  <si>
    <t>FB2</t>
  </si>
  <si>
    <t>FB3</t>
  </si>
  <si>
    <t>Jour</t>
  </si>
  <si>
    <t>Arrêt M.</t>
  </si>
  <si>
    <t>H. Supp</t>
  </si>
  <si>
    <t>lundi</t>
  </si>
  <si>
    <t>mardi</t>
  </si>
  <si>
    <t>mercredi</t>
  </si>
  <si>
    <t>jeudi</t>
  </si>
  <si>
    <t>vendredi</t>
  </si>
  <si>
    <t>samedi</t>
  </si>
  <si>
    <t>dimanche</t>
  </si>
  <si>
    <t>RTT O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</si>
  <si>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</si>
  <si>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</si>
  <si>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</si>
  <si>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</si>
  <si>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</si>
  <si>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</si>
  <si>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</si>
  <si>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</si>
  <si>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</si>
  <si>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</si>
  <si>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</si>
  <si>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</si>
  <si>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</si>
  <si>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Compensatoire</t>
  </si>
  <si>
    <t>a</t>
  </si>
  <si>
    <t>Jour de l'An</t>
  </si>
  <si>
    <t>Service</t>
  </si>
  <si>
    <t>Fhaut</t>
  </si>
  <si>
    <t>Passerelle</t>
  </si>
  <si>
    <t>GB</t>
  </si>
  <si>
    <t>FDV</t>
  </si>
  <si>
    <t>GA</t>
  </si>
  <si>
    <t>H1</t>
  </si>
  <si>
    <t>H2</t>
  </si>
  <si>
    <t>H3</t>
  </si>
  <si>
    <t>H4</t>
  </si>
  <si>
    <t>Horaire réel</t>
  </si>
  <si>
    <t>Fhaut05</t>
  </si>
  <si>
    <t>MATIN</t>
  </si>
  <si>
    <t>Formation jours</t>
  </si>
  <si>
    <t>Formation Intitulé</t>
  </si>
  <si>
    <t>GPEC</t>
  </si>
  <si>
    <t>PSC1</t>
  </si>
  <si>
    <t>EXTINCTEUR</t>
  </si>
  <si>
    <t>PSI</t>
  </si>
  <si>
    <t>VASC</t>
  </si>
  <si>
    <t>PP</t>
  </si>
  <si>
    <t>FH1</t>
  </si>
  <si>
    <t>FH07</t>
  </si>
  <si>
    <t>Fériés Tra.</t>
  </si>
  <si>
    <t>APRÈS-MIDI ET SOIR</t>
  </si>
  <si>
    <t>Diman. Tra.</t>
  </si>
  <si>
    <t>CAJmc</t>
  </si>
  <si>
    <t>C.
Excep.</t>
  </si>
  <si>
    <t>PSC1 Recy.</t>
  </si>
  <si>
    <t>WINDOWS</t>
  </si>
  <si>
    <t>WORD INI</t>
  </si>
  <si>
    <t>WORD PERF</t>
  </si>
  <si>
    <t>WORD INT</t>
  </si>
  <si>
    <t>EXCEL INI</t>
  </si>
  <si>
    <t>EXCEL INT</t>
  </si>
  <si>
    <t>EXCEL PERF</t>
  </si>
  <si>
    <t>RTTs</t>
  </si>
  <si>
    <t>RTTe</t>
  </si>
  <si>
    <t>AMP FAMILLES</t>
  </si>
  <si>
    <t>BILAN COMP</t>
  </si>
  <si>
    <t>SYNDICALE</t>
  </si>
  <si>
    <t>GAs</t>
  </si>
  <si>
    <t>Repos Comp.</t>
  </si>
  <si>
    <t>DÉLÉGATIONS</t>
  </si>
  <si>
    <t>DP</t>
  </si>
  <si>
    <t>CE</t>
  </si>
  <si>
    <t>DS</t>
  </si>
  <si>
    <t>Heures de grève</t>
  </si>
  <si>
    <t>Récup Fériés</t>
  </si>
  <si>
    <t>Rem. ADEC.</t>
  </si>
  <si>
    <t>Rem. ALGED</t>
  </si>
  <si>
    <t>NOM Remp.</t>
  </si>
  <si>
    <t>HORS DÉLÉGATIONS</t>
  </si>
  <si>
    <t>DP
ptt2</t>
  </si>
  <si>
    <t>DP
htt3</t>
  </si>
  <si>
    <t>CE
ptt4</t>
  </si>
  <si>
    <t>CE
htt5</t>
  </si>
  <si>
    <t>DS
ptt6</t>
  </si>
  <si>
    <t>DS
htt7</t>
  </si>
  <si>
    <t>DPh
ptt</t>
  </si>
  <si>
    <t>DPh
htt</t>
  </si>
  <si>
    <t>CEh
ptt</t>
  </si>
  <si>
    <t>CEh
htt</t>
  </si>
  <si>
    <t>DSh
ptt</t>
  </si>
  <si>
    <t>DSh
htt</t>
  </si>
  <si>
    <t>APPROCHE HANDICAP</t>
  </si>
  <si>
    <t>Formation buccodentaire</t>
  </si>
  <si>
    <t>CPRO</t>
  </si>
  <si>
    <t>C.
Parent</t>
  </si>
  <si>
    <t>Catherine</t>
  </si>
  <si>
    <t>Céline</t>
  </si>
  <si>
    <t>Mona</t>
  </si>
  <si>
    <t>Ophélie</t>
  </si>
  <si>
    <t>Frédéric</t>
  </si>
  <si>
    <t>Semaine :</t>
  </si>
  <si>
    <t>Année :</t>
  </si>
  <si>
    <t>du :</t>
  </si>
  <si>
    <t>au :</t>
  </si>
  <si>
    <t>AM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</si>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</sst>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/mm/yy;@"/>
    <numFmt numFmtId="165" formatCode="dddd"/>
    <numFmt numFmtId="166" formatCode="dddd\ dd\ mmmm\ yyyy"/>
    <numFmt numFmtId="167" formatCode="[$-F800]dddd\,\ mmmm\ dd\,\ yyyy"/>
    <numFmt numFmtId="168" formatCode="General;\ General;&quot;&quot;"/>
    <numFmt numFmtId="169" formatCode="ddd\ d\ mmm"/>
    <numFmt numFmtId="170" formatCode="ddd\ d\ mmm\-yy"/>
    <numFmt numFmtId="171" formatCode="0.0"/>
  </numFmts>
  <fonts count="2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sz val="10"/>
      <name val="Verdana"/>
      <family val="2"/>
    </font>
    <font>
      <sz val="12"/>
      <color indexed="8"/>
      <name val="Calibri"/>
      <family val="2"/>
    </font>
    <font>
      <sz val="12"/>
      <name val="Calibri"/>
      <family val="2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5" tint="-0.249977111117893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8"/>
      <color rgb="FF00FF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161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9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14" fontId="2" fillId="0" borderId="0" xfId="1" applyNumberFormat="1"/>
    <xf numFmtId="2" fontId="2" fillId="0" borderId="0" xfId="1" applyNumberFormat="1"/>
    <xf numFmtId="0" fontId="5" fillId="2" borderId="0" xfId="1" applyNumberFormat="1" applyFont="1" applyFill="1" applyBorder="1" applyAlignment="1">
      <alignment horizontal="center" wrapText="1"/>
    </xf>
    <xf numFmtId="0" fontId="3" fillId="3" borderId="0" xfId="1" applyFont="1" applyFill="1" applyBorder="1"/>
    <xf numFmtId="0" fontId="4" fillId="3" borderId="0" xfId="1" applyFont="1" applyFill="1" applyBorder="1"/>
    <xf numFmtId="166" fontId="3" fillId="3" borderId="0" xfId="1" applyNumberFormat="1" applyFont="1" applyFill="1" applyBorder="1" applyAlignment="1">
      <alignment horizontal="center"/>
    </xf>
    <xf numFmtId="167" fontId="3" fillId="3" borderId="0" xfId="1" applyNumberFormat="1" applyFont="1" applyFill="1" applyBorder="1" applyAlignment="1">
      <alignment horizontal="center"/>
    </xf>
    <xf numFmtId="0" fontId="6" fillId="0" borderId="0" xfId="2"/>
    <xf numFmtId="0" fontId="6" fillId="0" borderId="0" xfId="2" applyFill="1" applyBorder="1"/>
    <xf numFmtId="0" fontId="6" fillId="4" borderId="1" xfId="2" applyNumberFormat="1" applyFont="1" applyFill="1" applyBorder="1" applyAlignment="1"/>
    <xf numFmtId="0" fontId="7" fillId="0" borderId="0" xfId="0" applyFont="1" applyAlignment="1">
      <alignment horizontal="center" vertical="center"/>
    </xf>
    <xf numFmtId="0" fontId="0" fillId="0" borderId="0" xfId="0" applyFill="1" applyProtection="1">
      <protection locked="0"/>
    </xf>
    <xf numFmtId="0" fontId="6" fillId="0" borderId="0" xfId="2" applyFont="1" applyFill="1" applyBorder="1"/>
    <xf numFmtId="0" fontId="3" fillId="5" borderId="0" xfId="1" applyFont="1" applyFill="1" applyBorder="1"/>
    <xf numFmtId="0" fontId="4" fillId="5" borderId="0" xfId="1" applyFont="1" applyFill="1" applyBorder="1"/>
    <xf numFmtId="166" fontId="3" fillId="5" borderId="0" xfId="1" applyNumberFormat="1" applyFont="1" applyFill="1" applyBorder="1" applyAlignment="1">
      <alignment horizontal="center"/>
    </xf>
    <xf numFmtId="167" fontId="3" fillId="5" borderId="0" xfId="1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0" fillId="6" borderId="0" xfId="0" applyFill="1"/>
    <xf numFmtId="164" fontId="0" fillId="6" borderId="0" xfId="0" applyNumberFormat="1" applyFill="1"/>
    <xf numFmtId="165" fontId="0" fillId="6" borderId="0" xfId="0" applyNumberFormat="1" applyFill="1"/>
    <xf numFmtId="49" fontId="1" fillId="7" borderId="0" xfId="0" applyNumberFormat="1" applyFont="1" applyFill="1" applyAlignment="1">
      <alignment horizontal="center" vertical="center" wrapText="1"/>
    </xf>
    <xf numFmtId="0" fontId="1" fillId="7" borderId="0" xfId="0" applyFont="1" applyFill="1" applyAlignment="1" applyProtection="1">
      <alignment horizontal="right" vertical="center" wrapText="1"/>
    </xf>
    <xf numFmtId="0" fontId="1" fillId="7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164" fontId="1" fillId="8" borderId="0" xfId="0" applyNumberFormat="1" applyFont="1" applyFill="1" applyAlignment="1">
      <alignment horizontal="center" vertical="center" wrapText="1"/>
    </xf>
    <xf numFmtId="165" fontId="1" fillId="8" borderId="0" xfId="0" applyNumberFormat="1" applyFont="1" applyFill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9" borderId="0" xfId="0" applyFont="1" applyFill="1" applyAlignment="1" applyProtection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0" fontId="14" fillId="11" borderId="0" xfId="0" applyFont="1" applyFill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6" fillId="0" borderId="0" xfId="2" applyFill="1"/>
    <xf numFmtId="0" fontId="12" fillId="0" borderId="0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7" fillId="0" borderId="0" xfId="0" applyFont="1" applyFill="1" applyAlignment="1">
      <alignment horizontal="center" vertical="center"/>
    </xf>
    <xf numFmtId="0" fontId="8" fillId="0" borderId="5" xfId="0" applyFont="1" applyFill="1" applyBorder="1"/>
    <xf numFmtId="0" fontId="8" fillId="0" borderId="6" xfId="0" applyFont="1" applyFill="1" applyBorder="1"/>
    <xf numFmtId="0" fontId="10" fillId="0" borderId="4" xfId="0" applyFont="1" applyFill="1" applyBorder="1"/>
    <xf numFmtId="0" fontId="0" fillId="0" borderId="0" xfId="0" applyNumberFormat="1" applyFill="1"/>
    <xf numFmtId="0" fontId="0" fillId="0" borderId="0" xfId="0" applyFill="1"/>
    <xf numFmtId="0" fontId="10" fillId="0" borderId="2" xfId="0" applyFont="1" applyFill="1" applyBorder="1"/>
    <xf numFmtId="0" fontId="8" fillId="0" borderId="5" xfId="0" applyNumberFormat="1" applyFont="1" applyFill="1" applyBorder="1"/>
    <xf numFmtId="0" fontId="15" fillId="0" borderId="0" xfId="0" applyFont="1" applyFill="1" applyBorder="1"/>
    <xf numFmtId="0" fontId="15" fillId="0" borderId="2" xfId="0" applyFont="1" applyFill="1" applyBorder="1"/>
    <xf numFmtId="0" fontId="10" fillId="0" borderId="3" xfId="0" applyFont="1" applyFill="1" applyBorder="1"/>
    <xf numFmtId="0" fontId="1" fillId="14" borderId="0" xfId="0" applyFont="1" applyFill="1" applyAlignment="1">
      <alignment horizontal="center" vertical="center" wrapText="1"/>
    </xf>
    <xf numFmtId="0" fontId="18" fillId="9" borderId="0" xfId="0" applyFont="1" applyFill="1" applyAlignment="1" applyProtection="1">
      <alignment horizontal="center" vertical="center" wrapText="1"/>
    </xf>
    <xf numFmtId="0" fontId="20" fillId="9" borderId="0" xfId="0" applyFont="1" applyFill="1" applyAlignment="1" applyProtection="1">
      <alignment horizontal="center" vertical="center" wrapText="1"/>
    </xf>
    <xf numFmtId="0" fontId="21" fillId="18" borderId="0" xfId="0" applyFont="1" applyFill="1" applyAlignment="1" applyProtection="1">
      <alignment horizontal="center" vertical="center" wrapText="1"/>
    </xf>
    <xf numFmtId="0" fontId="1" fillId="21" borderId="0" xfId="0" applyFont="1" applyFill="1" applyAlignment="1">
      <alignment horizontal="center" vertical="center" wrapText="1"/>
    </xf>
    <xf numFmtId="0" fontId="1" fillId="19" borderId="0" xfId="0" applyFont="1" applyFill="1" applyAlignment="1">
      <alignment horizontal="center" vertical="center" wrapText="1"/>
    </xf>
    <xf numFmtId="0" fontId="18" fillId="10" borderId="0" xfId="0" applyFont="1" applyFill="1" applyAlignment="1" applyProtection="1">
      <alignment horizontal="center" vertical="center" wrapText="1"/>
    </xf>
    <xf numFmtId="0" fontId="23" fillId="17" borderId="0" xfId="0" applyFont="1" applyFill="1" applyAlignment="1" applyProtection="1">
      <alignment horizontal="center" vertical="center" wrapText="1"/>
    </xf>
    <xf numFmtId="0" fontId="0" fillId="0" borderId="0" xfId="0" applyFont="1" applyFill="1" applyProtection="1"/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right"/>
    </xf>
    <xf numFmtId="0" fontId="0" fillId="0" borderId="0" xfId="0" applyFill="1" applyAlignment="1">
      <alignment horizontal="right"/>
    </xf>
    <xf numFmtId="164" fontId="0" fillId="0" borderId="0" xfId="0" applyNumberFormat="1" applyFill="1" applyProtection="1">
      <protection locked="0"/>
    </xf>
    <xf numFmtId="165" fontId="0" fillId="0" borderId="0" xfId="0" applyNumberFormat="1" applyFill="1"/>
    <xf numFmtId="0" fontId="0" fillId="0" borderId="0" xfId="0" applyFill="1" applyProtection="1"/>
    <xf numFmtId="0" fontId="0" fillId="0" borderId="0" xfId="0" applyFont="1" applyFill="1"/>
    <xf numFmtId="168" fontId="0" fillId="0" borderId="0" xfId="0" applyNumberFormat="1" applyFill="1" applyProtection="1"/>
    <xf numFmtId="168" fontId="0" fillId="0" borderId="0" xfId="0" applyNumberFormat="1" applyFont="1" applyFill="1" applyProtection="1"/>
    <xf numFmtId="0" fontId="15" fillId="0" borderId="0" xfId="0" applyFont="1" applyFill="1" applyProtection="1"/>
    <xf numFmtId="0" fontId="24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6" fillId="13" borderId="0" xfId="0" applyFont="1" applyFill="1" applyAlignment="1">
      <alignment horizontal="center" vertical="center" wrapText="1"/>
    </xf>
    <xf numFmtId="0" fontId="19" fillId="13" borderId="7" xfId="0" applyFont="1" applyFill="1" applyBorder="1" applyAlignment="1">
      <alignment horizontal="center" vertical="center"/>
    </xf>
    <xf numFmtId="0" fontId="19" fillId="15" borderId="7" xfId="0" applyFont="1" applyFill="1" applyBorder="1" applyAlignment="1">
      <alignment horizontal="center" vertical="center" wrapText="1"/>
    </xf>
    <xf numFmtId="0" fontId="17" fillId="16" borderId="0" xfId="0" applyFont="1" applyFill="1" applyAlignment="1">
      <alignment horizontal="center" vertical="center"/>
    </xf>
    <xf numFmtId="0" fontId="22" fillId="20" borderId="0" xfId="0" applyFont="1" applyFill="1" applyAlignment="1">
      <alignment horizontal="center" vertical="center"/>
    </xf>
    <xf numFmtId="0" fontId="22" fillId="19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/>
    </xf>
    <xf numFmtId="170" fontId="24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171" fontId="0" fillId="0" borderId="0" xfId="0" applyNumberFormat="1"/>
    <xf numFmtId="0" fontId="0" fillId="0" borderId="0" xfId="0" applyNumberFormat="1" applyFill="1" applyAlignment="1" applyProtection="1">
      <alignment horizontal="right"/>
    </xf>
    <xf numFmtId="0" fontId="0" fillId="0" borderId="0" xfId="0" applyNumberFormat="1" applyFill="1" applyAlignment="1" applyProtection="1">
      <alignment horizontal="right"/>
      <protection locked="0"/>
    </xf>
    <xf numFmtId="0" fontId="0" fillId="0" borderId="0" xfId="0" applyNumberFormat="1" applyFill="1" applyAlignment="1">
      <alignment horizontal="right"/>
    </xf>
    <xf numFmtId="0" fontId="0" fillId="0" borderId="0" xfId="0" applyNumberFormat="1" applyFill="1" applyProtection="1"/>
    <xf numFmtId="0" fontId="0" fillId="0" borderId="0" xfId="0" applyNumberFormat="1" applyFont="1" applyFill="1"/>
    <xf numFmtId="0" fontId="15" fillId="0" borderId="0" xfId="0" applyNumberFormat="1" applyFont="1" applyFill="1" applyProtection="1"/>
  </cellXfs>
  <cellStyles count="3">
    <cellStyle name="Normal" xfId="0" builtinId="0"/>
    <cellStyle name="Normal 2" xfId="2"/>
    <cellStyle name="Normal_feries" xfId="1"/>
  </cellStyles>
  <dxfs count="77">
    <dxf>
      <fill>
        <patternFill>
          <bgColor indexed="49"/>
        </patternFill>
      </fill>
    </dxf>
    <dxf>
      <fill>
        <patternFill>
          <bgColor indexed="11"/>
        </patternFill>
      </fill>
    </dxf>
    <dxf>
      <fill>
        <patternFill>
          <bgColor indexed="44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1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9"/>
        </top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0" formatCode="General"/>
      <protection locked="1" hidden="0"/>
    </dxf>
    <dxf>
      <font>
        <b val="0"/>
      </font>
      <numFmt numFmtId="0" formatCode="General"/>
    </dxf>
    <dxf>
      <font>
        <b val="0"/>
      </font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numFmt numFmtId="0" formatCode="General"/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protection locked="1" hidden="0"/>
    </dxf>
    <dxf>
      <numFmt numFmtId="0" formatCode="General"/>
    </dxf>
    <dxf>
      <numFmt numFmtId="164" formatCode="dd/mm/yy;@"/>
      <protection locked="0" hidden="0"/>
    </dxf>
    <dxf>
      <protection locked="0" hidden="0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protection locked="0" hidden="0"/>
    </dxf>
    <dxf>
      <numFmt numFmtId="0" formatCode="General"/>
      <alignment horizontal="right" textRotation="0" wrapText="0" indent="0" justifyLastLine="0" shrinkToFit="0" readingOrder="0"/>
      <protection locked="1" hidden="0"/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1" relativeIndent="0" justifyLastLine="0" shrinkToFit="0" readingOrder="0"/>
    </dxf>
  </dxfs>
  <tableStyles count="0" defaultTableStyle="TableStyleMedium9" defaultPivotStyle="PivotStyleLight16"/>
  <colors>
    <mruColors>
      <color rgb="FF00FF00"/>
      <color rgb="FF66FF99"/>
      <color rgb="FFFF00FF"/>
      <color rgb="FFFF2121"/>
      <color rgb="FFFF6161"/>
      <color rgb="FF00FFFF"/>
      <color rgb="FF3B1C03"/>
      <color rgb="FFFFFF66"/>
      <color rgb="FF743806"/>
      <color rgb="FF75380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121919</xdr:colOff>
      <xdr:row>0</xdr:row>
      <xdr:rowOff>28379</xdr:rowOff>
    </xdr:from>
    <xdr:to>
      <xdr:col>0</xdr:col>
      <xdr:colOff>1248103</xdr:colOff>
      <xdr:row>0</xdr:row>
      <xdr:rowOff>698939</xdr:rowOff>
    </xdr:to>
    <xdr:sp macro="[0]!Supp_colonnes" textlink="">
      <xdr:nvSpPr>
        <xdr:cNvPr id="2" name="Rectangle 1"/>
        <xdr:cNvSpPr/>
      </xdr:nvSpPr>
      <xdr:spPr>
        <a:xfrm>
          <a:off x="121919" y="28379"/>
          <a:ext cx="1126184" cy="670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Supp. colonnes</a:t>
          </a:r>
        </a:p>
      </xdr:txBody>
    </xdr:sp>
    <xdr:clientData/>
  </xdr:twoCellAnchor>
  <xdr:twoCellAnchor>
    <xdr:from>
      <xdr:col>0</xdr:col>
      <xdr:colOff>128451</xdr:colOff>
      <xdr:row>1</xdr:row>
      <xdr:rowOff>43543</xdr:rowOff>
    </xdr:from>
    <xdr:to>
      <xdr:col>0</xdr:col>
      <xdr:colOff>1238250</xdr:colOff>
      <xdr:row>1</xdr:row>
      <xdr:rowOff>708212</xdr:rowOff>
    </xdr:to>
    <xdr:sp macro="[0]!Aff_colone" textlink="">
      <xdr:nvSpPr>
        <xdr:cNvPr id="12" name="Rectangle 11"/>
        <xdr:cNvSpPr/>
      </xdr:nvSpPr>
      <xdr:spPr>
        <a:xfrm>
          <a:off x="128451" y="751114"/>
          <a:ext cx="1109799" cy="664669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 smtClean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uLnTx/>
              <a:uFillTx/>
              <a:latin typeface="Calibri"/>
              <a:ea typeface="+mn-ea"/>
              <a:cs typeface="+mn-cs"/>
            </a:rPr>
            <a:t>Aff. colonnes</a:t>
          </a:r>
        </a:p>
      </xdr:txBody>
    </xdr:sp>
    <xdr:clientData/>
  </xdr:twoCellAnchor>
  <xdr:twoCellAnchor>
    <xdr:from>
      <xdr:col>1</xdr:col>
      <xdr:colOff>56024</xdr:colOff>
      <xdr:row>0</xdr:row>
      <xdr:rowOff>42270</xdr:rowOff>
    </xdr:from>
    <xdr:to>
      <xdr:col>2</xdr:col>
      <xdr:colOff>705969</xdr:colOff>
      <xdr:row>1</xdr:row>
      <xdr:rowOff>723589</xdr:rowOff>
    </xdr:to>
    <xdr:sp macro="[0]!inser_7_lignes" textlink="">
      <xdr:nvSpPr>
        <xdr:cNvPr id="4" name="Rectangle 3"/>
        <xdr:cNvSpPr/>
      </xdr:nvSpPr>
      <xdr:spPr>
        <a:xfrm>
          <a:off x="1400730" y="42270"/>
          <a:ext cx="1311092" cy="138729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Insertion</a:t>
          </a:r>
          <a:r>
            <a:rPr lang="fr-FR" sz="16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d'une semaine vierge</a:t>
          </a:r>
          <a:endParaRPr lang="fr-FR" sz="16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  <xdr:twoCellAnchor>
    <xdr:from>
      <xdr:col>3</xdr:col>
      <xdr:colOff>61630</xdr:colOff>
      <xdr:row>0</xdr:row>
      <xdr:rowOff>44823</xdr:rowOff>
    </xdr:from>
    <xdr:to>
      <xdr:col>5</xdr:col>
      <xdr:colOff>173691</xdr:colOff>
      <xdr:row>1</xdr:row>
      <xdr:rowOff>726142</xdr:rowOff>
    </xdr:to>
    <xdr:sp macro="[0]!modif_7_lignes" textlink="">
      <xdr:nvSpPr>
        <xdr:cNvPr id="8" name="Rectangle 7"/>
        <xdr:cNvSpPr/>
      </xdr:nvSpPr>
      <xdr:spPr>
        <a:xfrm>
          <a:off x="2851895" y="44823"/>
          <a:ext cx="1456767" cy="138729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9000" cmpd="sng">
                <a:solidFill>
                  <a:srgbClr val="8064A2">
                    <a:shade val="50000"/>
                    <a:satMod val="120000"/>
                  </a:srgbClr>
                </a:solidFill>
                <a:prstDash val="solid"/>
              </a:ln>
              <a:gradFill>
                <a:gsLst>
                  <a:gs pos="0">
                    <a:srgbClr val="8064A2">
                      <a:shade val="20000"/>
                      <a:satMod val="245000"/>
                    </a:srgbClr>
                  </a:gs>
                  <a:gs pos="43000">
                    <a:srgbClr val="8064A2">
                      <a:satMod val="255000"/>
                    </a:srgbClr>
                  </a:gs>
                  <a:gs pos="48000">
                    <a:srgbClr val="8064A2">
                      <a:shade val="85000"/>
                      <a:satMod val="255000"/>
                    </a:srgbClr>
                  </a:gs>
                  <a:gs pos="100000">
                    <a:srgbClr val="8064A2">
                      <a:shade val="20000"/>
                      <a:satMod val="245000"/>
                    </a:srgb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MODIFICATION d'une semaine vierge</a:t>
          </a:r>
        </a:p>
      </xdr:txBody>
    </xdr:sp>
    <xdr:clientData/>
  </xdr:twoCellAnchor>
  <xdr:twoCellAnchor>
    <xdr:from>
      <xdr:col>5</xdr:col>
      <xdr:colOff>265737</xdr:colOff>
      <xdr:row>0</xdr:row>
      <xdr:rowOff>44823</xdr:rowOff>
    </xdr:from>
    <xdr:to>
      <xdr:col>7</xdr:col>
      <xdr:colOff>481054</xdr:colOff>
      <xdr:row>1</xdr:row>
      <xdr:rowOff>726142</xdr:rowOff>
    </xdr:to>
    <xdr:sp macro="" textlink="">
      <xdr:nvSpPr>
        <xdr:cNvPr id="6" name="Rectangle 5"/>
        <xdr:cNvSpPr/>
      </xdr:nvSpPr>
      <xdr:spPr>
        <a:xfrm>
          <a:off x="4400708" y="44823"/>
          <a:ext cx="1459170" cy="1387290"/>
        </a:xfrm>
        <a:prstGeom prst="rect">
          <a:avLst/>
        </a:prstGeom>
        <a:solidFill>
          <a:schemeClr val="accent6">
            <a:lumMod val="50000"/>
          </a:schemeClr>
        </a:soli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150" normalizeH="0" baseline="0" noProof="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uLnTx/>
              <a:uFillTx/>
              <a:latin typeface="Calibri"/>
              <a:ea typeface="+mn-ea"/>
              <a:cs typeface="+mn-cs"/>
            </a:rPr>
            <a:t>GPEC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9</xdr:row>
      <xdr:rowOff>76200</xdr:rowOff>
    </xdr:from>
    <xdr:to>
      <xdr:col>8</xdr:col>
      <xdr:colOff>57150</xdr:colOff>
      <xdr:row>16</xdr:row>
      <xdr:rowOff>180975</xdr:rowOff>
    </xdr:to>
    <xdr:sp macro="" textlink="">
      <xdr:nvSpPr>
        <xdr:cNvPr id="2" name="ZoneTexte 1"/>
        <xdr:cNvSpPr txBox="1"/>
      </xdr:nvSpPr>
      <xdr:spPr>
        <a:xfrm>
          <a:off x="1123950" y="1790700"/>
          <a:ext cx="182880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bonjour,je vousdrais dans le tableau joint qu'en fonction de la date en B4 et le nom en A7 que B7=8.5 valeur qu'il ira chercher sur l'onglet "Base de données".d'avance merci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472440</xdr:colOff>
      <xdr:row>6</xdr:row>
      <xdr:rowOff>190500</xdr:rowOff>
    </xdr:to>
    <xdr:sp macro="" textlink="">
      <xdr:nvSpPr>
        <xdr:cNvPr id="2" name="Zone de texte 1"/>
        <xdr:cNvSpPr txBox="1">
          <a:spLocks noChangeArrowheads="1"/>
        </xdr:cNvSpPr>
      </xdr:nvSpPr>
      <xdr:spPr bwMode="auto">
        <a:xfrm>
          <a:off x="5021580" y="609600"/>
          <a:ext cx="4495800" cy="769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  <xdr:twoCellAnchor>
    <xdr:from>
      <xdr:col>1</xdr:col>
      <xdr:colOff>1440180</xdr:colOff>
      <xdr:row>1</xdr:row>
      <xdr:rowOff>38100</xdr:rowOff>
    </xdr:from>
    <xdr:to>
      <xdr:col>3</xdr:col>
      <xdr:colOff>868680</xdr:colOff>
      <xdr:row>2</xdr:row>
      <xdr:rowOff>76200</xdr:rowOff>
    </xdr:to>
    <xdr:sp macro="" textlink="">
      <xdr:nvSpPr>
        <xdr:cNvPr id="3" name="Forme automatique 3"/>
        <xdr:cNvSpPr>
          <a:spLocks noChangeArrowheads="1"/>
        </xdr:cNvSpPr>
      </xdr:nvSpPr>
      <xdr:spPr bwMode="auto">
        <a:xfrm>
          <a:off x="1615440" y="236220"/>
          <a:ext cx="1615440" cy="236220"/>
        </a:xfrm>
        <a:prstGeom prst="wedgeRoundRectCallout">
          <a:avLst>
            <a:gd name="adj1" fmla="val -63634"/>
            <a:gd name="adj2" fmla="val -74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Cellule nommée An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ged\Copie%20de%20base%20de%20donn&#233;e%20Foru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Congés RDJ"/>
      <sheetName val="Personnels"/>
      <sheetName val="Cycles"/>
      <sheetName val="Fériés"/>
    </sheetNames>
    <sheetDataSet>
      <sheetData sheetId="0"/>
      <sheetData sheetId="1" refreshError="1"/>
      <sheetData sheetId="2" refreshError="1"/>
      <sheetData sheetId="3">
        <row r="1">
          <cell r="A1" t="str">
            <v>Groupe</v>
          </cell>
        </row>
        <row r="2">
          <cell r="A2" t="str">
            <v>RDJ</v>
          </cell>
        </row>
        <row r="3">
          <cell r="A3" t="str">
            <v>RDJ</v>
          </cell>
        </row>
        <row r="4">
          <cell r="A4" t="str">
            <v>RDJ</v>
          </cell>
        </row>
        <row r="5">
          <cell r="A5" t="str">
            <v>RDJ</v>
          </cell>
        </row>
        <row r="6">
          <cell r="A6" t="str">
            <v>RDJ</v>
          </cell>
        </row>
        <row r="7">
          <cell r="A7" t="str">
            <v>RDJ</v>
          </cell>
        </row>
        <row r="8">
          <cell r="A8" t="str">
            <v>RDJ</v>
          </cell>
        </row>
        <row r="9">
          <cell r="A9" t="str">
            <v>RDJ</v>
          </cell>
        </row>
        <row r="10">
          <cell r="A10" t="str">
            <v>RDJ</v>
          </cell>
        </row>
        <row r="11">
          <cell r="A11" t="str">
            <v>RDJ</v>
          </cell>
        </row>
        <row r="12">
          <cell r="A12" t="str">
            <v>RDJ</v>
          </cell>
        </row>
        <row r="13">
          <cell r="A13" t="str">
            <v>RDJ</v>
          </cell>
        </row>
        <row r="14">
          <cell r="A14" t="str">
            <v>RDJ</v>
          </cell>
        </row>
        <row r="15">
          <cell r="A15" t="str">
            <v>RDJ</v>
          </cell>
        </row>
        <row r="16">
          <cell r="A16" t="str">
            <v>RDJ</v>
          </cell>
        </row>
        <row r="17">
          <cell r="A17" t="str">
            <v>RDJ</v>
          </cell>
        </row>
        <row r="18">
          <cell r="A18" t="str">
            <v>RDJ</v>
          </cell>
        </row>
        <row r="19">
          <cell r="A19" t="str">
            <v>RDJ</v>
          </cell>
        </row>
        <row r="20">
          <cell r="A20" t="str">
            <v>RDJ</v>
          </cell>
        </row>
        <row r="21">
          <cell r="A21" t="str">
            <v>RDJ</v>
          </cell>
        </row>
        <row r="22">
          <cell r="A22" t="str">
            <v>RDJ</v>
          </cell>
        </row>
        <row r="23">
          <cell r="A23" t="str">
            <v>RDJ</v>
          </cell>
        </row>
        <row r="24">
          <cell r="A24" t="str">
            <v>RDJ</v>
          </cell>
        </row>
        <row r="25">
          <cell r="A25" t="str">
            <v>RDJ</v>
          </cell>
        </row>
        <row r="26">
          <cell r="A26" t="str">
            <v>RDJ</v>
          </cell>
        </row>
        <row r="27">
          <cell r="A27" t="str">
            <v>RDJ</v>
          </cell>
        </row>
        <row r="28">
          <cell r="A28" t="str">
            <v>RDJ</v>
          </cell>
        </row>
        <row r="29">
          <cell r="A29" t="str">
            <v>RDJ</v>
          </cell>
        </row>
        <row r="30">
          <cell r="A30" t="str">
            <v>RDJ</v>
          </cell>
        </row>
        <row r="31">
          <cell r="A31" t="str">
            <v>RDJ</v>
          </cell>
        </row>
        <row r="32">
          <cell r="A32" t="str">
            <v>RDJ</v>
          </cell>
        </row>
        <row r="33">
          <cell r="A33" t="str">
            <v>RDJ</v>
          </cell>
        </row>
        <row r="34">
          <cell r="A34" t="str">
            <v>RDJ</v>
          </cell>
        </row>
        <row r="35">
          <cell r="A35" t="str">
            <v>RDJ</v>
          </cell>
        </row>
        <row r="36">
          <cell r="A36" t="str">
            <v>RDJ</v>
          </cell>
        </row>
        <row r="37">
          <cell r="A37" t="str">
            <v>Glycines</v>
          </cell>
        </row>
        <row r="38">
          <cell r="A38" t="str">
            <v>Glycines</v>
          </cell>
        </row>
        <row r="39">
          <cell r="A39" t="str">
            <v>Glycines</v>
          </cell>
        </row>
        <row r="40">
          <cell r="A40" t="str">
            <v>Glycines</v>
          </cell>
        </row>
        <row r="41">
          <cell r="A41" t="str">
            <v>Glycines</v>
          </cell>
        </row>
        <row r="42">
          <cell r="A42" t="str">
            <v>Glycines</v>
          </cell>
        </row>
        <row r="43">
          <cell r="A43" t="str">
            <v>Glycines</v>
          </cell>
        </row>
        <row r="44">
          <cell r="A44" t="str">
            <v>Glycines</v>
          </cell>
        </row>
        <row r="45">
          <cell r="A45" t="str">
            <v>Glycines</v>
          </cell>
        </row>
        <row r="46">
          <cell r="A46" t="str">
            <v>Glycines</v>
          </cell>
        </row>
        <row r="47">
          <cell r="A47" t="str">
            <v>Glycines</v>
          </cell>
        </row>
        <row r="48">
          <cell r="A48" t="str">
            <v>Glycines</v>
          </cell>
        </row>
        <row r="49">
          <cell r="A49" t="str">
            <v>Glycines</v>
          </cell>
        </row>
        <row r="50">
          <cell r="A50" t="str">
            <v>Glycines</v>
          </cell>
        </row>
        <row r="51">
          <cell r="A51" t="str">
            <v>Glycines</v>
          </cell>
        </row>
        <row r="52">
          <cell r="A52" t="str">
            <v>Glycines</v>
          </cell>
        </row>
        <row r="53">
          <cell r="A53" t="str">
            <v>Glycines</v>
          </cell>
        </row>
        <row r="54">
          <cell r="A54" t="str">
            <v>Glycines</v>
          </cell>
        </row>
        <row r="55">
          <cell r="A55" t="str">
            <v>Glycines</v>
          </cell>
        </row>
        <row r="56">
          <cell r="A56" t="str">
            <v>Glycines</v>
          </cell>
        </row>
        <row r="57">
          <cell r="A57" t="str">
            <v>Glycines</v>
          </cell>
        </row>
        <row r="58">
          <cell r="A58" t="str">
            <v>Glycines</v>
          </cell>
        </row>
        <row r="59">
          <cell r="A59" t="str">
            <v>Glycines</v>
          </cell>
        </row>
        <row r="60">
          <cell r="A60" t="str">
            <v>Glycines</v>
          </cell>
        </row>
        <row r="61">
          <cell r="A61" t="str">
            <v>Glycines</v>
          </cell>
        </row>
        <row r="62">
          <cell r="A62" t="str">
            <v>Glycines</v>
          </cell>
        </row>
        <row r="63">
          <cell r="A63" t="str">
            <v>Glycines</v>
          </cell>
        </row>
        <row r="64">
          <cell r="A64" t="str">
            <v>Glycines</v>
          </cell>
        </row>
        <row r="65">
          <cell r="A65" t="str">
            <v>Glycines</v>
          </cell>
        </row>
        <row r="66">
          <cell r="A66" t="str">
            <v>Glycines</v>
          </cell>
        </row>
        <row r="67">
          <cell r="A67" t="str">
            <v>Glycines</v>
          </cell>
        </row>
        <row r="68">
          <cell r="A68" t="str">
            <v>Glycines</v>
          </cell>
        </row>
        <row r="69">
          <cell r="A69" t="str">
            <v>Glycines</v>
          </cell>
        </row>
        <row r="70">
          <cell r="A70" t="str">
            <v>Glycines</v>
          </cell>
        </row>
        <row r="71">
          <cell r="A71" t="str">
            <v>Glycines</v>
          </cell>
        </row>
        <row r="72">
          <cell r="A72" t="str">
            <v>Glycines</v>
          </cell>
        </row>
        <row r="73">
          <cell r="A73" t="str">
            <v>Glycines</v>
          </cell>
        </row>
        <row r="74">
          <cell r="A74" t="str">
            <v>Glycines</v>
          </cell>
        </row>
        <row r="75">
          <cell r="A75" t="str">
            <v>Glycines</v>
          </cell>
        </row>
        <row r="76">
          <cell r="A76" t="str">
            <v>Glycines</v>
          </cell>
        </row>
        <row r="77">
          <cell r="A77" t="str">
            <v>Glycines</v>
          </cell>
        </row>
        <row r="78">
          <cell r="A78" t="str">
            <v>Glycines</v>
          </cell>
        </row>
        <row r="79">
          <cell r="A79" t="str">
            <v>Glycines</v>
          </cell>
        </row>
        <row r="80">
          <cell r="A80" t="str">
            <v>Glycines</v>
          </cell>
        </row>
        <row r="81">
          <cell r="A81" t="str">
            <v>Glycines</v>
          </cell>
        </row>
        <row r="82">
          <cell r="A82" t="str">
            <v>Glycines</v>
          </cell>
        </row>
        <row r="83">
          <cell r="A83" t="str">
            <v>Glycines</v>
          </cell>
        </row>
        <row r="84">
          <cell r="A84" t="str">
            <v>Glycines</v>
          </cell>
        </row>
        <row r="85">
          <cell r="A85" t="str">
            <v>Glycines</v>
          </cell>
        </row>
        <row r="86">
          <cell r="A86" t="str">
            <v>Glycines</v>
          </cell>
        </row>
        <row r="87">
          <cell r="A87" t="str">
            <v>Glycines</v>
          </cell>
        </row>
        <row r="88">
          <cell r="A88" t="str">
            <v>Glycines</v>
          </cell>
        </row>
        <row r="89">
          <cell r="A89" t="str">
            <v>Glycines</v>
          </cell>
        </row>
        <row r="90">
          <cell r="A90" t="str">
            <v>Glycines</v>
          </cell>
        </row>
        <row r="91">
          <cell r="A91" t="str">
            <v>Glycines</v>
          </cell>
        </row>
        <row r="92">
          <cell r="A92" t="str">
            <v>Glycines</v>
          </cell>
        </row>
        <row r="93">
          <cell r="A93" t="str">
            <v>Glycines</v>
          </cell>
        </row>
        <row r="94">
          <cell r="A94" t="str">
            <v>Glycines</v>
          </cell>
        </row>
        <row r="95">
          <cell r="A95" t="str">
            <v>Glycines</v>
          </cell>
        </row>
        <row r="96">
          <cell r="A96" t="str">
            <v>Glycines</v>
          </cell>
        </row>
        <row r="97">
          <cell r="A97" t="str">
            <v>Glycines</v>
          </cell>
        </row>
        <row r="98">
          <cell r="A98" t="str">
            <v>Glycines</v>
          </cell>
        </row>
        <row r="99">
          <cell r="A99" t="str">
            <v>Glycines</v>
          </cell>
        </row>
        <row r="100">
          <cell r="A100" t="str">
            <v>Glycines</v>
          </cell>
        </row>
        <row r="101">
          <cell r="A101" t="str">
            <v>Glycines</v>
          </cell>
        </row>
        <row r="102">
          <cell r="A102" t="str">
            <v>Glycines</v>
          </cell>
        </row>
        <row r="103">
          <cell r="A103" t="str">
            <v>Glycines</v>
          </cell>
        </row>
        <row r="104">
          <cell r="A104" t="str">
            <v>Glycines</v>
          </cell>
        </row>
        <row r="105">
          <cell r="A105" t="str">
            <v>Glycines</v>
          </cell>
        </row>
        <row r="106">
          <cell r="A106" t="str">
            <v>Glycines</v>
          </cell>
        </row>
        <row r="107">
          <cell r="A107" t="str">
            <v>Glycines</v>
          </cell>
        </row>
        <row r="108">
          <cell r="A108" t="str">
            <v>Glycines</v>
          </cell>
        </row>
        <row r="109">
          <cell r="A109" t="str">
            <v>Glycines</v>
          </cell>
        </row>
        <row r="110">
          <cell r="A110" t="str">
            <v>Glycines</v>
          </cell>
        </row>
        <row r="111">
          <cell r="A111" t="str">
            <v>Glycines</v>
          </cell>
        </row>
        <row r="112">
          <cell r="A112" t="str">
            <v>Glycines</v>
          </cell>
        </row>
        <row r="113">
          <cell r="A113" t="str">
            <v>Glycines</v>
          </cell>
        </row>
        <row r="114">
          <cell r="A114" t="str">
            <v>FH</v>
          </cell>
        </row>
        <row r="115">
          <cell r="A115" t="str">
            <v>FH</v>
          </cell>
        </row>
        <row r="116">
          <cell r="A116" t="str">
            <v>FH</v>
          </cell>
        </row>
        <row r="117">
          <cell r="A117" t="str">
            <v>FH</v>
          </cell>
        </row>
        <row r="118">
          <cell r="A118" t="str">
            <v>FH</v>
          </cell>
        </row>
        <row r="119">
          <cell r="A119" t="str">
            <v>FH</v>
          </cell>
        </row>
        <row r="120">
          <cell r="A120" t="str">
            <v>FH</v>
          </cell>
        </row>
        <row r="121">
          <cell r="A121" t="str">
            <v>FH</v>
          </cell>
        </row>
        <row r="122">
          <cell r="A122" t="str">
            <v>FH</v>
          </cell>
        </row>
        <row r="123">
          <cell r="A123" t="str">
            <v>FH</v>
          </cell>
        </row>
        <row r="124">
          <cell r="A124" t="str">
            <v>FH</v>
          </cell>
        </row>
        <row r="125">
          <cell r="A125" t="str">
            <v>FH</v>
          </cell>
        </row>
        <row r="126">
          <cell r="A126" t="str">
            <v>FH</v>
          </cell>
        </row>
        <row r="127">
          <cell r="A127" t="str">
            <v>FH</v>
          </cell>
        </row>
        <row r="128">
          <cell r="A128" t="str">
            <v>FH</v>
          </cell>
        </row>
        <row r="129">
          <cell r="A129" t="str">
            <v>FH</v>
          </cell>
        </row>
        <row r="130">
          <cell r="A130" t="str">
            <v>FH</v>
          </cell>
        </row>
        <row r="131">
          <cell r="A131" t="str">
            <v>FH</v>
          </cell>
        </row>
        <row r="132">
          <cell r="A132" t="str">
            <v>FH</v>
          </cell>
        </row>
        <row r="133">
          <cell r="A133" t="str">
            <v>FH</v>
          </cell>
        </row>
        <row r="134">
          <cell r="A134" t="str">
            <v>FH</v>
          </cell>
        </row>
        <row r="135">
          <cell r="A135" t="str">
            <v>FH</v>
          </cell>
        </row>
        <row r="136">
          <cell r="A136" t="str">
            <v>FH</v>
          </cell>
        </row>
        <row r="137">
          <cell r="A137" t="str">
            <v>FH</v>
          </cell>
        </row>
        <row r="138">
          <cell r="A138" t="str">
            <v>FH</v>
          </cell>
        </row>
        <row r="139">
          <cell r="A139" t="str">
            <v>FH</v>
          </cell>
        </row>
        <row r="140">
          <cell r="A140" t="str">
            <v>FH</v>
          </cell>
        </row>
        <row r="141">
          <cell r="A141" t="str">
            <v>FH</v>
          </cell>
        </row>
        <row r="142">
          <cell r="A142" t="str">
            <v>FH</v>
          </cell>
        </row>
        <row r="143">
          <cell r="A143" t="str">
            <v>FH</v>
          </cell>
        </row>
        <row r="144">
          <cell r="A144" t="str">
            <v>FH</v>
          </cell>
        </row>
        <row r="145">
          <cell r="A145" t="str">
            <v>FH</v>
          </cell>
        </row>
        <row r="146">
          <cell r="A146" t="str">
            <v>FH</v>
          </cell>
        </row>
        <row r="147">
          <cell r="A147" t="str">
            <v>FH</v>
          </cell>
        </row>
        <row r="148">
          <cell r="A148" t="str">
            <v>FH</v>
          </cell>
        </row>
        <row r="149">
          <cell r="A149" t="str">
            <v>FH</v>
          </cell>
        </row>
        <row r="150">
          <cell r="A150" t="str">
            <v>FH</v>
          </cell>
        </row>
        <row r="151">
          <cell r="A151" t="str">
            <v>FH</v>
          </cell>
        </row>
        <row r="152">
          <cell r="A152" t="str">
            <v>FH</v>
          </cell>
        </row>
        <row r="153">
          <cell r="A153" t="str">
            <v>FH</v>
          </cell>
        </row>
        <row r="154">
          <cell r="A154" t="str">
            <v>FH</v>
          </cell>
        </row>
        <row r="155">
          <cell r="A155" t="str">
            <v>FH</v>
          </cell>
        </row>
        <row r="156">
          <cell r="A156" t="str">
            <v>FB3</v>
          </cell>
        </row>
        <row r="157">
          <cell r="A157" t="str">
            <v>FB3</v>
          </cell>
        </row>
        <row r="158">
          <cell r="A158" t="str">
            <v>FB3</v>
          </cell>
        </row>
        <row r="159">
          <cell r="A159" t="str">
            <v>FB3</v>
          </cell>
        </row>
        <row r="160">
          <cell r="A160" t="str">
            <v>FB3</v>
          </cell>
        </row>
        <row r="161">
          <cell r="A161" t="str">
            <v>FB3</v>
          </cell>
        </row>
        <row r="162">
          <cell r="A162" t="str">
            <v>FB3</v>
          </cell>
        </row>
        <row r="163">
          <cell r="A163" t="str">
            <v>FB3</v>
          </cell>
        </row>
        <row r="164">
          <cell r="A164" t="str">
            <v>FB3</v>
          </cell>
        </row>
        <row r="165">
          <cell r="A165" t="str">
            <v>FB3</v>
          </cell>
        </row>
        <row r="166">
          <cell r="A166" t="str">
            <v>FB3</v>
          </cell>
        </row>
        <row r="167">
          <cell r="A167" t="str">
            <v>FB3</v>
          </cell>
        </row>
        <row r="168">
          <cell r="A168" t="str">
            <v>FB3</v>
          </cell>
        </row>
        <row r="169">
          <cell r="A169" t="str">
            <v>FB3</v>
          </cell>
        </row>
        <row r="170">
          <cell r="A170" t="str">
            <v>FB3</v>
          </cell>
        </row>
        <row r="171">
          <cell r="A171" t="str">
            <v>FB3</v>
          </cell>
        </row>
        <row r="172">
          <cell r="A172" t="str">
            <v>FB3</v>
          </cell>
        </row>
        <row r="173">
          <cell r="A173" t="str">
            <v>FB3</v>
          </cell>
        </row>
        <row r="174">
          <cell r="A174" t="str">
            <v>FB3</v>
          </cell>
        </row>
        <row r="175">
          <cell r="A175" t="str">
            <v>FB3</v>
          </cell>
        </row>
        <row r="176">
          <cell r="A176" t="str">
            <v>FB3</v>
          </cell>
        </row>
        <row r="177">
          <cell r="A177" t="str">
            <v>FB3</v>
          </cell>
        </row>
        <row r="178">
          <cell r="A178" t="str">
            <v>FB3</v>
          </cell>
        </row>
        <row r="179">
          <cell r="A179" t="str">
            <v>FB3</v>
          </cell>
        </row>
        <row r="180">
          <cell r="A180" t="str">
            <v>FB3</v>
          </cell>
        </row>
        <row r="181">
          <cell r="A181" t="str">
            <v>FB3</v>
          </cell>
        </row>
        <row r="182">
          <cell r="A182" t="str">
            <v>FB3</v>
          </cell>
        </row>
        <row r="183">
          <cell r="A183" t="str">
            <v>FB3</v>
          </cell>
        </row>
        <row r="184">
          <cell r="A184" t="str">
            <v>FB3</v>
          </cell>
        </row>
        <row r="185">
          <cell r="A185" t="str">
            <v>FB3</v>
          </cell>
        </row>
        <row r="186">
          <cell r="A186" t="str">
            <v>FB3</v>
          </cell>
        </row>
        <row r="187">
          <cell r="A187" t="str">
            <v>FB3</v>
          </cell>
        </row>
        <row r="188">
          <cell r="A188" t="str">
            <v>FB3</v>
          </cell>
        </row>
        <row r="189">
          <cell r="A189" t="str">
            <v>FB3</v>
          </cell>
        </row>
        <row r="190">
          <cell r="A190" t="str">
            <v>FB3</v>
          </cell>
        </row>
        <row r="191">
          <cell r="A191" t="str">
            <v>FB3</v>
          </cell>
        </row>
        <row r="192">
          <cell r="A192" t="str">
            <v>FB3</v>
          </cell>
        </row>
        <row r="193">
          <cell r="A193" t="str">
            <v>FB3</v>
          </cell>
        </row>
        <row r="194">
          <cell r="A194" t="str">
            <v>FB3</v>
          </cell>
        </row>
        <row r="195">
          <cell r="A195" t="str">
            <v>FB3</v>
          </cell>
        </row>
        <row r="196">
          <cell r="A196" t="str">
            <v>FB3</v>
          </cell>
        </row>
        <row r="197">
          <cell r="A197" t="str">
            <v>FB3</v>
          </cell>
        </row>
        <row r="198">
          <cell r="A198" t="str">
            <v>FB3</v>
          </cell>
        </row>
        <row r="199">
          <cell r="A199" t="str">
            <v>FB3</v>
          </cell>
        </row>
        <row r="200">
          <cell r="A200" t="str">
            <v>FB3</v>
          </cell>
        </row>
        <row r="201">
          <cell r="A201" t="str">
            <v>FB3</v>
          </cell>
        </row>
        <row r="202">
          <cell r="A202" t="str">
            <v>FB3</v>
          </cell>
        </row>
        <row r="203">
          <cell r="A203" t="str">
            <v>FB3</v>
          </cell>
        </row>
        <row r="204">
          <cell r="A204" t="str">
            <v>FB3</v>
          </cell>
        </row>
        <row r="205">
          <cell r="A205" t="str">
            <v>FB3</v>
          </cell>
        </row>
        <row r="206">
          <cell r="A206" t="str">
            <v>FB3</v>
          </cell>
        </row>
        <row r="207">
          <cell r="A207" t="str">
            <v>FB3</v>
          </cell>
        </row>
        <row r="208">
          <cell r="A208" t="str">
            <v>FB3</v>
          </cell>
        </row>
        <row r="209">
          <cell r="A209" t="str">
            <v>FB3</v>
          </cell>
        </row>
        <row r="210">
          <cell r="A210" t="str">
            <v>FB3</v>
          </cell>
        </row>
        <row r="211">
          <cell r="A211" t="str">
            <v>FB3</v>
          </cell>
        </row>
        <row r="212">
          <cell r="A212" t="str">
            <v>FB3</v>
          </cell>
        </row>
        <row r="213">
          <cell r="A213" t="str">
            <v>FB3</v>
          </cell>
        </row>
        <row r="214">
          <cell r="A214" t="str">
            <v>FB3</v>
          </cell>
        </row>
        <row r="215">
          <cell r="A215" t="str">
            <v>FB3</v>
          </cell>
        </row>
        <row r="216">
          <cell r="A216" t="str">
            <v>FB3</v>
          </cell>
        </row>
        <row r="217">
          <cell r="A217" t="str">
            <v>FB3</v>
          </cell>
        </row>
        <row r="218">
          <cell r="A218" t="str">
            <v>FB3</v>
          </cell>
        </row>
        <row r="219">
          <cell r="A219" t="str">
            <v>FB3</v>
          </cell>
        </row>
        <row r="220">
          <cell r="A220" t="str">
            <v>FB3</v>
          </cell>
        </row>
        <row r="221">
          <cell r="A221" t="str">
            <v>FB3</v>
          </cell>
        </row>
        <row r="222">
          <cell r="A222" t="str">
            <v>FB3</v>
          </cell>
        </row>
        <row r="223">
          <cell r="A223" t="str">
            <v>FB3</v>
          </cell>
        </row>
        <row r="224">
          <cell r="A224" t="str">
            <v>FB3</v>
          </cell>
        </row>
        <row r="225">
          <cell r="A225" t="str">
            <v>FB3</v>
          </cell>
        </row>
        <row r="226">
          <cell r="A226" t="str">
            <v>FB3</v>
          </cell>
        </row>
        <row r="227">
          <cell r="A227" t="str">
            <v>FB3</v>
          </cell>
        </row>
        <row r="228">
          <cell r="A228" t="str">
            <v>FB3</v>
          </cell>
        </row>
        <row r="229">
          <cell r="A229" t="str">
            <v>FB3</v>
          </cell>
        </row>
        <row r="230">
          <cell r="A230" t="str">
            <v>FB3</v>
          </cell>
        </row>
        <row r="231">
          <cell r="A231" t="str">
            <v>FB3</v>
          </cell>
        </row>
        <row r="232">
          <cell r="A232" t="str">
            <v>FB3</v>
          </cell>
        </row>
        <row r="233">
          <cell r="A233" t="str">
            <v>FB2</v>
          </cell>
        </row>
        <row r="234">
          <cell r="A234" t="str">
            <v>FB2</v>
          </cell>
        </row>
        <row r="235">
          <cell r="A235" t="str">
            <v>FB2</v>
          </cell>
        </row>
        <row r="236">
          <cell r="A236" t="str">
            <v>FB2</v>
          </cell>
        </row>
        <row r="237">
          <cell r="A237" t="str">
            <v>FB2</v>
          </cell>
        </row>
        <row r="238">
          <cell r="A238" t="str">
            <v>FB2</v>
          </cell>
        </row>
        <row r="239">
          <cell r="A239" t="str">
            <v>FB2</v>
          </cell>
        </row>
        <row r="240">
          <cell r="A240" t="str">
            <v>FB2</v>
          </cell>
        </row>
        <row r="241">
          <cell r="A241" t="str">
            <v>FB2</v>
          </cell>
        </row>
        <row r="242">
          <cell r="A242" t="str">
            <v>FB2</v>
          </cell>
        </row>
        <row r="243">
          <cell r="A243" t="str">
            <v>FB2</v>
          </cell>
        </row>
        <row r="244">
          <cell r="A244" t="str">
            <v>FB2</v>
          </cell>
        </row>
        <row r="245">
          <cell r="A245" t="str">
            <v>FB2</v>
          </cell>
        </row>
        <row r="246">
          <cell r="A246" t="str">
            <v>FB2</v>
          </cell>
        </row>
        <row r="247">
          <cell r="A247" t="str">
            <v>FB2</v>
          </cell>
        </row>
        <row r="248">
          <cell r="A248" t="str">
            <v>FB2</v>
          </cell>
        </row>
        <row r="249">
          <cell r="A249" t="str">
            <v>FB2</v>
          </cell>
        </row>
        <row r="250">
          <cell r="A250" t="str">
            <v>FB2</v>
          </cell>
        </row>
        <row r="251">
          <cell r="A251" t="str">
            <v>FB2</v>
          </cell>
        </row>
        <row r="252">
          <cell r="A252" t="str">
            <v>FB2</v>
          </cell>
        </row>
        <row r="253">
          <cell r="A253" t="str">
            <v>FB2</v>
          </cell>
        </row>
        <row r="254">
          <cell r="A254" t="str">
            <v>FB2</v>
          </cell>
        </row>
        <row r="255">
          <cell r="A255" t="str">
            <v>FB2</v>
          </cell>
        </row>
        <row r="256">
          <cell r="A256" t="str">
            <v>FB2</v>
          </cell>
        </row>
        <row r="257">
          <cell r="A257" t="str">
            <v>FB2</v>
          </cell>
        </row>
        <row r="258">
          <cell r="A258" t="str">
            <v>FB2</v>
          </cell>
        </row>
        <row r="259">
          <cell r="A259" t="str">
            <v>FB2</v>
          </cell>
        </row>
        <row r="260">
          <cell r="A260" t="str">
            <v>FB2</v>
          </cell>
        </row>
        <row r="261">
          <cell r="A261" t="str">
            <v>FB2</v>
          </cell>
        </row>
        <row r="262">
          <cell r="A262" t="str">
            <v>FB2</v>
          </cell>
        </row>
        <row r="263">
          <cell r="A263" t="str">
            <v>FB2</v>
          </cell>
        </row>
        <row r="264">
          <cell r="A264" t="str">
            <v>FB2</v>
          </cell>
        </row>
        <row r="265">
          <cell r="A265" t="str">
            <v>FB2</v>
          </cell>
        </row>
        <row r="266">
          <cell r="A266" t="str">
            <v>FB2</v>
          </cell>
        </row>
        <row r="267">
          <cell r="A267" t="str">
            <v>FB2</v>
          </cell>
        </row>
        <row r="268">
          <cell r="A268" t="str">
            <v>FB2</v>
          </cell>
        </row>
        <row r="269">
          <cell r="A269" t="str">
            <v>FB2</v>
          </cell>
        </row>
        <row r="270">
          <cell r="A270" t="str">
            <v>FB2</v>
          </cell>
        </row>
        <row r="271">
          <cell r="A271" t="str">
            <v>FB2</v>
          </cell>
        </row>
        <row r="272">
          <cell r="A272" t="str">
            <v>FB2</v>
          </cell>
        </row>
        <row r="273">
          <cell r="A273" t="str">
            <v>FB2</v>
          </cell>
        </row>
        <row r="274">
          <cell r="A274" t="str">
            <v>FB2</v>
          </cell>
        </row>
        <row r="275">
          <cell r="A275" t="str">
            <v>FB2</v>
          </cell>
        </row>
        <row r="276">
          <cell r="A276" t="str">
            <v>FB2</v>
          </cell>
        </row>
        <row r="277">
          <cell r="A277" t="str">
            <v>FB2</v>
          </cell>
        </row>
        <row r="278">
          <cell r="A278" t="str">
            <v>FB2</v>
          </cell>
        </row>
        <row r="279">
          <cell r="A279" t="str">
            <v>FB2</v>
          </cell>
        </row>
        <row r="280">
          <cell r="A280" t="str">
            <v>FB2</v>
          </cell>
        </row>
        <row r="281">
          <cell r="A281" t="str">
            <v>FB2</v>
          </cell>
        </row>
        <row r="282">
          <cell r="A282" t="str">
            <v>FB2</v>
          </cell>
        </row>
        <row r="283">
          <cell r="A283" t="str">
            <v>FB2</v>
          </cell>
        </row>
        <row r="284">
          <cell r="A284" t="str">
            <v>FB2</v>
          </cell>
        </row>
        <row r="285">
          <cell r="A285" t="str">
            <v>FB2</v>
          </cell>
        </row>
        <row r="286">
          <cell r="A286" t="str">
            <v>FB2</v>
          </cell>
        </row>
        <row r="287">
          <cell r="A287" t="str">
            <v>FB2</v>
          </cell>
        </row>
        <row r="288">
          <cell r="A288" t="str">
            <v>FB2</v>
          </cell>
        </row>
        <row r="289">
          <cell r="A289" t="str">
            <v>FB2</v>
          </cell>
        </row>
        <row r="290">
          <cell r="A290" t="str">
            <v>FB2</v>
          </cell>
        </row>
        <row r="291">
          <cell r="A291" t="str">
            <v>FB2</v>
          </cell>
        </row>
        <row r="292">
          <cell r="A292" t="str">
            <v>FB2</v>
          </cell>
        </row>
        <row r="293">
          <cell r="A293" t="str">
            <v>FB2</v>
          </cell>
        </row>
        <row r="294">
          <cell r="A294" t="str">
            <v>FB2</v>
          </cell>
        </row>
        <row r="295">
          <cell r="A295" t="str">
            <v>FB2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id="1" name="GestionPersonnelRDJ" displayName="GestionPersonnelRDJ" ref="A3:AW17" headerRowDxfId="76">
  <autoFilter ref="A3:AW17"/>
  <sortState ref="A222:AD899">
    <sortCondition ref="G3:G1039"/>
  </sortState>
  <tableColumns count="49">
    <tableColumn id="1" name="Nom Prénom" totalsRowLabel="Total" dataDxfId="75"/>
    <tableColumn id="2" name="Fonction" dataDxfId="74">
      <calculatedColumnFormula>VLOOKUP(GestionPersonnelRDJ[[#This Row],[Nom Prénom]],Personnels!Personnels,2,0)</calculatedColumnFormula>
    </tableColumn>
    <tableColumn id="3" name="Groupe" dataDxfId="73">
      <calculatedColumnFormula>VLOOKUP(GestionPersonnelRDJ[[#This Row],[Nom Prénom]],Personnels!Personnels,3,0)</calculatedColumnFormula>
    </tableColumn>
    <tableColumn id="7" name="Service" dataDxfId="72">
      <calculatedColumnFormula>VLOOKUP(GestionPersonnelRDJ[[#This Row],[Nom Prénom]],Personnels!Personnels,4,0)</calculatedColumnFormula>
    </tableColumn>
    <tableColumn id="16" name="Sem. Calen." dataDxfId="71">
      <calculatedColumnFormula>INT(MOD(INT((GestionPersonnelRDJ[[#This Row],[Date]]-2)/7)+0.6,52+5/28))+1</calculatedColumnFormula>
    </tableColumn>
    <tableColumn id="4" name="Sem. Cycle" dataDxfId="70"/>
    <tableColumn id="5" name="Date" dataDxfId="69"/>
    <tableColumn id="19" name="Jour" dataDxfId="68">
      <calculatedColumnFormula>TEXT(WEEKDAY(G4),"jjjj")</calculatedColumnFormula>
    </tableColumn>
    <tableColumn id="14" name="H. planning" totalsRowFunction="sum" dataDxfId="67">
      <calculatedColumnFormula>SUMPRODUCT((groupe='Base de donnée'!C4)*(OFFSET(groupe,,1)='Base de donnée'!F4)*(OFFSET(groupe,,2)='Base de donnée'!H4)*(OFFSET(groupe,,3)))</calculatedColumnFormula>
    </tableColumn>
    <tableColumn id="22" name="H1" dataDxfId="66">
      <calculatedColumnFormula>SUMPRODUCT((groupe='Base de donnée'!C4)*(OFFSET(groupe,,1)='Base de donnée'!F4)*(OFFSET(groupe,,2)='Base de donnée'!H4)*(OFFSET(groupe,,6)))</calculatedColumnFormula>
    </tableColumn>
    <tableColumn id="23" name="H2" dataDxfId="65">
      <calculatedColumnFormula>SUMPRODUCT((groupe='Base de donnée'!C4)*(OFFSET(groupe,,1)='Base de donnée'!F4)*(OFFSET(groupe,,2)='Base de donnée'!H4)*(OFFSET(groupe,,7)))</calculatedColumnFormula>
    </tableColumn>
    <tableColumn id="6" name="H3" dataDxfId="64">
      <calculatedColumnFormula>SUMPRODUCT((groupe='Base de donnée'!C4)*(OFFSET(groupe,,1)='Base de donnée'!F4)*(OFFSET(groupe,,2)='Base de donnée'!H4)*(OFFSET(groupe,,8)))</calculatedColumnFormula>
    </tableColumn>
    <tableColumn id="24" name="H4" dataDxfId="63">
      <calculatedColumnFormula>SUMPRODUCT((groupe='Base de donnée'!C4)*(OFFSET(groupe,,1)='Base de donnée'!F4)*(OFFSET(groupe,,2)='Base de donnée'!H4)*(OFFSET(groupe,,9)))</calculatedColumnFormula>
    </tableColumn>
    <tableColumn id="8" name="H. Tra." totalsRowFunction="sum" dataDxfId="62">
      <calculatedColumnFormula>IF(AJ4=1,7,IF(OR(AE4=1,AND(AE4=0,NOT(ISBLANK(AE4))),AC4=1,AND(AC4=0,NOT(ISBLANK(AC4))),AD4=1,AND(AD4=0,NOT(ISBLANK(AD4))),AG4=1,AND(AG4=0,NOT(ISBLANK(AG4))),AF4=1,AND(AF4=0,NOT(ISBLANK(AF4)))),0,IF(COUNTIF(Fériés2010,G4),((M4-L4+K4-J4)),(M4-L4+K4-J4)-(W4+X4)-Y4-AI4+(AS4+AU4+AW4)+(AM4+AO4+AQ4))))</calculatedColumnFormula>
    </tableColumn>
    <tableColumn id="17" name="H. Compta." totalsRowFunction="sum" dataDxfId="61">
      <calculatedColumnFormula>IF(OR(AE4=1,AND(AE4=0,NOT(ISBLANK(AE4))),AC4=1,AND(AC4=0,NOT(ISBLANK(AC4))),AD4=1,AND(AD4=0,NOT(ISBLANK(AD4))),AG4=1,AND(AG4=0,NOT(ISBLANK(AG4))),AF4=1,AND(AF4=0,NOT(ISBLANK(AF4)))),I4,IF(COUNTIF(Fériés2010,G4)&gt;0,N4*2+R4+(W4+X4),N4+R4+(W4+X4)+Y4+AI4))</calculatedColumnFormula>
    </tableColumn>
    <tableColumn id="9" name="H. Récup" dataDxfId="60">
      <calculatedColumnFormula>IF(I4-O4-(W4+X4)&lt;=0,0,I4-O4-(W4+X4))</calculatedColumnFormula>
    </tableColumn>
    <tableColumn id="21" name="H. Supp" dataDxfId="59">
      <calculatedColumnFormula>IF(O4-I4-(W4+X4)&lt;=0,0,O4-I4-(W4+X4))</calculatedColumnFormula>
    </tableColumn>
    <tableColumn id="15" name="H. Comp." dataDxfId="58"/>
    <tableColumn id="18" name="H. Av. 235" dataDxfId="57">
      <calculatedColumnFormula>IF((AC4=1),"",IF(OR(WEEKDAY(G4)=1,COUNTIF(Fériés2010,G4)&gt;0),N4,""))</calculatedColumnFormula>
    </tableColumn>
    <tableColumn id="39" name="Récup Fériés" dataDxfId="56"/>
    <tableColumn id="28" name="Fériés Tra." dataDxfId="55">
      <calculatedColumnFormula>IF(COUNTIF(Fériés2010,G4),N4,"")</calculatedColumnFormula>
    </tableColumn>
    <tableColumn id="27" name="Diman. Tra." dataDxfId="54">
      <calculatedColumnFormula>IF(WEEKDAY(G4)=1,N4,"")</calculatedColumnFormula>
    </tableColumn>
    <tableColumn id="30" name="RTTs" dataDxfId="53"/>
    <tableColumn id="10" name="RTTe" dataDxfId="52">
      <calculatedColumnFormula>IF(OR(AC4=1,AD4=1,AE4=1,AF4=1,AG4=1),0,(SUMPRODUCT((groupe='Base de donnée'!C4)*(OFFSET(groupe,,1)='Base de donnée'!F4)*(OFFSET(groupe,,2)='Base de donnée'!H4)*(OFFSET(groupe,,5)))))</calculatedColumnFormula>
    </tableColumn>
    <tableColumn id="31" name="Repos Comp." dataDxfId="51"/>
    <tableColumn id="42" name="NOM Remp." dataDxfId="50"/>
    <tableColumn id="41" name="Rem. ADEC." dataDxfId="49"/>
    <tableColumn id="40" name="Rem. ALGED" dataDxfId="48"/>
    <tableColumn id="20" name="Arrêt M." dataDxfId="47"/>
    <tableColumn id="11" name="C. Payés" dataDxfId="46"/>
    <tableColumn id="12" name="C. Alged" dataDxfId="45"/>
    <tableColumn id="13" name="C. Ansc." totalsRowFunction="count" dataDxfId="44"/>
    <tableColumn id="29" name="C._x000a_Excep." dataDxfId="43"/>
    <tableColumn id="43" name="C._x000a_Parent" dataDxfId="42"/>
    <tableColumn id="38" name="Heures de grève" dataDxfId="41"/>
    <tableColumn id="25" name="Formation jours" dataDxfId="40"/>
    <tableColumn id="26" name="Formation Intitulé" dataDxfId="39"/>
    <tableColumn id="52" name="DPh_x000a_ptt" dataDxfId="38"/>
    <tableColumn id="53" name="DPh_x000a_htt" dataDxfId="37"/>
    <tableColumn id="54" name="CEh_x000a_ptt" dataDxfId="36"/>
    <tableColumn id="55" name="CEh_x000a_htt" dataDxfId="35"/>
    <tableColumn id="56" name="DSh_x000a_ptt" dataDxfId="34"/>
    <tableColumn id="57" name="DSh_x000a_htt" dataDxfId="33"/>
    <tableColumn id="32" name="DP_x000a_ptt2" dataDxfId="32"/>
    <tableColumn id="33" name="DP_x000a_htt3" dataDxfId="31"/>
    <tableColumn id="34" name="CE_x000a_ptt4" dataDxfId="30"/>
    <tableColumn id="35" name="CE_x000a_htt5" dataDxfId="29"/>
    <tableColumn id="36" name="DS_x000a_ptt6" dataDxfId="28"/>
    <tableColumn id="37" name="DS_x000a_htt7" dataDxfId="27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" displayName="Table" ref="B2:E7" insertRowShift="1">
  <sortState ref="B3:E51">
    <sortCondition ref="B3:B51"/>
  </sortState>
  <tableColumns count="4">
    <tableColumn id="1" name="NOM Prénom" totalsRowLabel="Total" dataDxfId="26"/>
    <tableColumn id="3" name="Fonction" dataDxfId="25"/>
    <tableColumn id="2" name="Groupe" totalsRowFunction="count"/>
    <tableColumn id="4" name="Service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J456" totalsRowShown="0" headerRowDxfId="24" dataDxfId="23">
  <autoFilter ref="A1:J456"/>
  <tableColumns count="10">
    <tableColumn id="1" name="Groupe" dataDxfId="22"/>
    <tableColumn id="2" name="Sem. Cycle" dataDxfId="21"/>
    <tableColumn id="3" name="Jour" dataDxfId="20"/>
    <tableColumn id="4" name="H. planning" dataDxfId="19"/>
    <tableColumn id="5" name="Heures Compensatoire" dataDxfId="18"/>
    <tableColumn id="6" name="RTT O" dataDxfId="17"/>
    <tableColumn id="7" name="H1" dataDxfId="16"/>
    <tableColumn id="8" name="H2" dataDxfId="15"/>
    <tableColumn id="9" name="H3" dataDxfId="14"/>
    <tableColumn id="10" name="H4" dataDxfId="1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  <pageSetUpPr fitToPage="1"/>
  </sheetPr>
  <dimension ref="A1:AW17"/>
  <sheetViews>
    <sheetView zoomScale="85" zoomScaleNormal="85" workbookViewId="0">
      <pane ySplit="3" topLeftCell="A4" activePane="bottomLeft" state="frozen"/>
      <selection activeCell="F7" sqref="F7"/>
      <selection pane="bottomLeft" activeCell="J11" sqref="J11:M11"/>
    </sheetView>
  </sheetViews>
  <sheetFormatPr baseColWidth="10" defaultRowHeight="15" x14ac:dyDescent="0.25"/>
  <cols>
    <col min="1" max="1" width="20.140625" customWidth="1"/>
    <col min="2" max="2" width="9.85546875" customWidth="1"/>
    <col min="3" max="4" width="11.7109375" customWidth="1"/>
    <col min="5" max="5" width="8.42578125" customWidth="1"/>
    <col min="6" max="6" width="7.42578125" customWidth="1"/>
    <col min="7" max="7" width="11.28515625" style="1" bestFit="1" customWidth="1"/>
    <col min="8" max="8" width="10.140625" style="2" customWidth="1"/>
    <col min="9" max="9" width="10.28515625" customWidth="1"/>
    <col min="10" max="13" width="9.28515625" customWidth="1"/>
    <col min="14" max="14" width="9" customWidth="1"/>
    <col min="15" max="15" width="9.28515625" customWidth="1"/>
    <col min="16" max="18" width="7.5703125" customWidth="1"/>
    <col min="19" max="19" width="7.140625" customWidth="1"/>
    <col min="20" max="20" width="7.5703125" customWidth="1"/>
    <col min="21" max="22" width="7.5703125" hidden="1" customWidth="1"/>
    <col min="23" max="25" width="7.5703125" customWidth="1"/>
    <col min="26" max="26" width="10" customWidth="1"/>
    <col min="27" max="34" width="7.5703125" customWidth="1"/>
    <col min="35" max="35" width="9.7109375" customWidth="1"/>
    <col min="38" max="49" width="6.7109375" customWidth="1"/>
  </cols>
  <sheetData>
    <row r="1" spans="1:49" ht="55.9" customHeight="1" x14ac:dyDescent="0.25">
      <c r="A1" s="26"/>
      <c r="B1" s="26"/>
      <c r="C1" s="26"/>
      <c r="D1" s="26"/>
      <c r="E1" s="26"/>
      <c r="F1" s="26"/>
      <c r="G1" s="27"/>
      <c r="H1" s="28"/>
      <c r="I1" s="26"/>
      <c r="J1" s="78" t="s">
        <v>61</v>
      </c>
      <c r="K1" s="78"/>
      <c r="L1" s="78"/>
      <c r="M1" s="78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82" t="s">
        <v>103</v>
      </c>
      <c r="AM1" s="82"/>
      <c r="AN1" s="82"/>
      <c r="AO1" s="82"/>
      <c r="AP1" s="82"/>
      <c r="AQ1" s="82"/>
      <c r="AR1" s="82" t="s">
        <v>94</v>
      </c>
      <c r="AS1" s="82"/>
      <c r="AT1" s="82"/>
      <c r="AU1" s="82"/>
      <c r="AV1" s="82"/>
      <c r="AW1" s="82"/>
    </row>
    <row r="2" spans="1:49" ht="61.15" customHeight="1" x14ac:dyDescent="0.25">
      <c r="A2" s="26"/>
      <c r="B2" s="26"/>
      <c r="C2" s="26"/>
      <c r="D2" s="26"/>
      <c r="E2" s="26"/>
      <c r="F2" s="26"/>
      <c r="G2" s="27"/>
      <c r="H2" s="28"/>
      <c r="I2" s="26"/>
      <c r="J2" s="79" t="s">
        <v>63</v>
      </c>
      <c r="K2" s="79"/>
      <c r="L2" s="80" t="s">
        <v>75</v>
      </c>
      <c r="M2" s="80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81" t="s">
        <v>66</v>
      </c>
      <c r="AK2" s="81"/>
      <c r="AL2" s="83" t="s">
        <v>95</v>
      </c>
      <c r="AM2" s="83"/>
      <c r="AN2" s="83" t="s">
        <v>96</v>
      </c>
      <c r="AO2" s="83"/>
      <c r="AP2" s="83" t="s">
        <v>97</v>
      </c>
      <c r="AQ2" s="83"/>
      <c r="AR2" s="83" t="s">
        <v>95</v>
      </c>
      <c r="AS2" s="83"/>
      <c r="AT2" s="83" t="s">
        <v>96</v>
      </c>
      <c r="AU2" s="83"/>
      <c r="AV2" s="83" t="s">
        <v>97</v>
      </c>
      <c r="AW2" s="83"/>
    </row>
    <row r="3" spans="1:49" s="25" customFormat="1" ht="36" customHeight="1" x14ac:dyDescent="0.25">
      <c r="A3" s="29" t="s">
        <v>15</v>
      </c>
      <c r="B3" s="30" t="s">
        <v>0</v>
      </c>
      <c r="C3" s="31" t="s">
        <v>1</v>
      </c>
      <c r="D3" s="31" t="s">
        <v>51</v>
      </c>
      <c r="E3" s="32" t="s">
        <v>14</v>
      </c>
      <c r="F3" s="32" t="s">
        <v>8</v>
      </c>
      <c r="G3" s="33" t="s">
        <v>2</v>
      </c>
      <c r="H3" s="34" t="s">
        <v>24</v>
      </c>
      <c r="I3" s="35" t="s">
        <v>11</v>
      </c>
      <c r="J3" s="35" t="s">
        <v>57</v>
      </c>
      <c r="K3" s="35" t="s">
        <v>58</v>
      </c>
      <c r="L3" s="35" t="s">
        <v>59</v>
      </c>
      <c r="M3" s="35" t="s">
        <v>60</v>
      </c>
      <c r="N3" s="36" t="s">
        <v>16</v>
      </c>
      <c r="O3" s="35" t="s">
        <v>17</v>
      </c>
      <c r="P3" s="39" t="s">
        <v>12</v>
      </c>
      <c r="Q3" s="39" t="s">
        <v>26</v>
      </c>
      <c r="R3" s="35" t="s">
        <v>13</v>
      </c>
      <c r="S3" s="36" t="s">
        <v>18</v>
      </c>
      <c r="T3" s="63" t="s">
        <v>99</v>
      </c>
      <c r="U3" s="57" t="s">
        <v>74</v>
      </c>
      <c r="V3" s="57" t="s">
        <v>76</v>
      </c>
      <c r="W3" s="58" t="s">
        <v>87</v>
      </c>
      <c r="X3" s="58" t="s">
        <v>88</v>
      </c>
      <c r="Y3" s="59" t="s">
        <v>93</v>
      </c>
      <c r="Z3" s="62" t="s">
        <v>102</v>
      </c>
      <c r="AA3" s="62" t="s">
        <v>100</v>
      </c>
      <c r="AB3" s="62" t="s">
        <v>101</v>
      </c>
      <c r="AC3" s="37" t="s">
        <v>25</v>
      </c>
      <c r="AD3" s="38" t="s">
        <v>3</v>
      </c>
      <c r="AE3" s="38" t="s">
        <v>4</v>
      </c>
      <c r="AF3" s="38" t="s">
        <v>5</v>
      </c>
      <c r="AG3" s="38" t="s">
        <v>78</v>
      </c>
      <c r="AH3" s="38" t="s">
        <v>119</v>
      </c>
      <c r="AI3" s="61" t="s">
        <v>98</v>
      </c>
      <c r="AJ3" s="56" t="s">
        <v>64</v>
      </c>
      <c r="AK3" s="56" t="s">
        <v>65</v>
      </c>
      <c r="AL3" s="60" t="s">
        <v>110</v>
      </c>
      <c r="AM3" s="60" t="s">
        <v>111</v>
      </c>
      <c r="AN3" s="60" t="s">
        <v>112</v>
      </c>
      <c r="AO3" s="60" t="s">
        <v>113</v>
      </c>
      <c r="AP3" s="60" t="s">
        <v>114</v>
      </c>
      <c r="AQ3" s="60" t="s">
        <v>115</v>
      </c>
      <c r="AR3" s="60" t="s">
        <v>104</v>
      </c>
      <c r="AS3" s="60" t="s">
        <v>105</v>
      </c>
      <c r="AT3" s="60" t="s">
        <v>106</v>
      </c>
      <c r="AU3" s="60" t="s">
        <v>107</v>
      </c>
      <c r="AV3" s="60" t="s">
        <v>108</v>
      </c>
      <c r="AW3" s="60" t="s">
        <v>109</v>
      </c>
    </row>
    <row r="4" spans="1:49" s="19" customFormat="1" x14ac:dyDescent="0.25">
      <c r="A4" s="65" t="s">
        <v>124</v>
      </c>
      <c r="B4" s="66" t="str">
        <f>VLOOKUP(GestionPersonnelRDJ[[#This Row],[Nom Prénom]],Personnels!Personnels,2,0)</f>
        <v>AMP</v>
      </c>
      <c r="C4" s="67" t="str">
        <f>VLOOKUP(GestionPersonnelRDJ[[#This Row],[Nom Prénom]],Personnels!Personnels,3,0)</f>
        <v>GB</v>
      </c>
      <c r="D4" s="67" t="str">
        <f>VLOOKUP(GestionPersonnelRDJ[[#This Row],[Nom Prénom]],Personnels!Personnels,4,0)</f>
        <v>FDV</v>
      </c>
      <c r="E4" s="49">
        <f>INT(MOD(INT((GestionPersonnelRDJ[[#This Row],[Date]]-2)/7)+0.6,52+5/28))+1</f>
        <v>41</v>
      </c>
      <c r="F4" s="19">
        <v>4</v>
      </c>
      <c r="G4" s="68">
        <v>41190</v>
      </c>
      <c r="H4" s="69" t="str">
        <f t="shared" ref="H4:H16" si="0">TEXT(WEEKDAY(G4),"jjjj")</f>
        <v>lundi</v>
      </c>
      <c r="I4" s="70">
        <f ca="1">SUMPRODUCT((groupe='Base de donnée'!C4)*(OFFSET(groupe,,1)='Base de donnée'!F4)*(OFFSET(groupe,,2)='Base de donnée'!H4)*(OFFSET(groupe,,3)))</f>
        <v>8.5</v>
      </c>
      <c r="J4" s="70">
        <v>8.5</v>
      </c>
      <c r="K4" s="70">
        <v>12</v>
      </c>
      <c r="L4" s="74">
        <v>12</v>
      </c>
      <c r="M4" s="74">
        <v>17</v>
      </c>
      <c r="N4" s="70">
        <f t="shared" ref="N4:N16" si="1">IF(AJ4=1,7,IF(OR(AE4=1,AND(AE4=0,NOT(ISBLANK(AE4))),AC4=1,AND(AC4=0,NOT(ISBLANK(AC4))),AD4=1,AND(AD4=0,NOT(ISBLANK(AD4))),AG4=1,AND(AG4=0,NOT(ISBLANK(AG4))),AF4=1,AND(AF4=0,NOT(ISBLANK(AF4)))),0,IF(COUNTIF(Fériés2010,G4),((M4-L4+K4-J4)),(M4-L4+K4-J4)-(W4+X4)-Y4-AI4+(AS4+AU4+AW4)+(AM4+AO4+AQ4))))</f>
        <v>8.5</v>
      </c>
      <c r="O4" s="70">
        <f t="shared" ref="O4:O16" si="2">IF(OR(AE4=1,AND(AE4=0,NOT(ISBLANK(AE4))),AC4=1,AND(AC4=0,NOT(ISBLANK(AC4))),AD4=1,AND(AD4=0,NOT(ISBLANK(AD4))),AG4=1,AND(AG4=0,NOT(ISBLANK(AG4))),AF4=1,AND(AF4=0,NOT(ISBLANK(AF4)))),I4,IF(COUNTIF(Fériés2010,G4)&gt;0,N4*2+R4+(W4+X4),N4+R4+(W4+X4)+Y4+AI4))</f>
        <v>8.5</v>
      </c>
      <c r="P4" s="71">
        <f t="shared" ref="P4" ca="1" si="3">IF(I4-O4-(W4+X4)&lt;=0,0,I4-O4-(W4+X4))</f>
        <v>0</v>
      </c>
      <c r="Q4" s="71">
        <f t="shared" ref="Q4" ca="1" si="4">IF(O4-I4-(W4+X4)&lt;=0,0,O4-I4-(W4+X4))</f>
        <v>0</v>
      </c>
      <c r="R4" s="70"/>
      <c r="S4" s="72" t="str">
        <f t="shared" ref="S4:S16" si="5">IF((AC4=1),"",IF(OR(WEEKDAY(G4)=1,COUNTIF(Fériés2010,G4)&gt;0),N4,""))</f>
        <v/>
      </c>
      <c r="T4" s="72"/>
      <c r="U4" s="72" t="str">
        <f t="shared" ref="U4:U16" si="6">IF(COUNTIF(Fériés2010,G4),N4,"")</f>
        <v/>
      </c>
      <c r="V4" s="72" t="str">
        <f t="shared" ref="V4" si="7">IF(WEEKDAY(G4)=1,N4,"")</f>
        <v/>
      </c>
      <c r="W4" s="72">
        <v>0</v>
      </c>
      <c r="X4" s="73">
        <v>0</v>
      </c>
      <c r="Y4" s="64"/>
      <c r="Z4" s="64"/>
      <c r="AA4" s="64"/>
      <c r="AB4" s="64"/>
    </row>
    <row r="5" spans="1:49" s="19" customFormat="1" x14ac:dyDescent="0.25">
      <c r="A5" s="65" t="s">
        <v>124</v>
      </c>
      <c r="B5" s="66" t="str">
        <f>VLOOKUP(GestionPersonnelRDJ[[#This Row],[Nom Prénom]],Personnels!Personnels,2,0)</f>
        <v>AMP</v>
      </c>
      <c r="C5" s="67" t="str">
        <f>VLOOKUP(GestionPersonnelRDJ[[#This Row],[Nom Prénom]],Personnels!Personnels,3,0)</f>
        <v>GB</v>
      </c>
      <c r="D5" s="67" t="str">
        <f>VLOOKUP(GestionPersonnelRDJ[[#This Row],[Nom Prénom]],Personnels!Personnels,4,0)</f>
        <v>FDV</v>
      </c>
      <c r="E5" s="49">
        <f>INT(MOD(INT((GestionPersonnelRDJ[[#This Row],[Date]]-2)/7)+0.6,52+5/28))+1</f>
        <v>41</v>
      </c>
      <c r="F5" s="19">
        <v>4</v>
      </c>
      <c r="G5" s="68">
        <v>41191</v>
      </c>
      <c r="H5" s="69" t="str">
        <f t="shared" ref="H5:H10" si="8">TEXT(WEEKDAY(G5),"jjjj")</f>
        <v>mardi</v>
      </c>
      <c r="I5" s="70">
        <f ca="1">SUMPRODUCT((groupe='Base de donnée'!C5)*(OFFSET(groupe,,1)='Base de donnée'!F5)*(OFFSET(groupe,,2)='Base de donnée'!H5)*(OFFSET(groupe,,3)))</f>
        <v>9</v>
      </c>
      <c r="J5" s="70">
        <v>8</v>
      </c>
      <c r="K5" s="70">
        <v>12</v>
      </c>
      <c r="L5" s="74">
        <v>12</v>
      </c>
      <c r="M5" s="74">
        <v>17</v>
      </c>
      <c r="N5" s="70">
        <f>IF(AJ5=1,7,IF(OR(AE5=1,AND(AE5=0,NOT(ISBLANK(AE5))),AC5=1,AND(AC5=0,NOT(ISBLANK(AC5))),AD5=1,AND(AD5=0,NOT(ISBLANK(AD5))),AG5=1,AND(AG5=0,NOT(ISBLANK(AG5))),AF5=1,AND(AF5=0,NOT(ISBLANK(AF5)))),0,IF(COUNTIF(Fériés2010,G5),((M5-L5+K5-J5)),(M5-L5+K5-J5)-(W5+X5)-Y5-AI5+(AS5+AU5+AW5)+(AM5+AO5+AQ5))))</f>
        <v>9</v>
      </c>
      <c r="O5" s="70">
        <f>IF(OR(AE5=1,AND(AE5=0,NOT(ISBLANK(AE5))),AC5=1,AND(AC5=0,NOT(ISBLANK(AC5))),AD5=1,AND(AD5=0,NOT(ISBLANK(AD5))),AG5=1,AND(AG5=0,NOT(ISBLANK(AG5))),AF5=1,AND(AF5=0,NOT(ISBLANK(AF5)))),I5,IF(COUNTIF(Fériés2010,G5)&gt;0,N5*2+R5+(W5+X5),N5+R5+(W5+X5)+Y5+AI5))</f>
        <v>9</v>
      </c>
      <c r="P5" s="71">
        <f t="shared" ref="P5:P10" ca="1" si="9">IF(I5-O5-(W5+X5)&lt;=0,0,I5-O5-(W5+X5))</f>
        <v>0</v>
      </c>
      <c r="Q5" s="71">
        <f t="shared" ref="Q5:Q10" ca="1" si="10">IF(O5-I5-(W5+X5)&lt;=0,0,O5-I5-(W5+X5))</f>
        <v>0</v>
      </c>
      <c r="R5" s="70"/>
      <c r="S5" s="72" t="str">
        <f>IF((AC5=1),"",IF(OR(WEEKDAY(G5)=1,COUNTIF(Fériés2010,G5)&gt;0),N5,""))</f>
        <v/>
      </c>
      <c r="T5" s="72"/>
      <c r="U5" s="72" t="str">
        <f>IF(COUNTIF(Fériés2010,G5),N5,"")</f>
        <v/>
      </c>
      <c r="V5" s="72" t="str">
        <f t="shared" ref="V5:V10" si="11">IF(WEEKDAY(G5)=1,N5,"")</f>
        <v/>
      </c>
      <c r="W5" s="72">
        <v>0</v>
      </c>
      <c r="X5" s="73">
        <v>0</v>
      </c>
      <c r="Y5" s="64"/>
      <c r="Z5" s="64"/>
      <c r="AA5" s="64"/>
      <c r="AB5" s="64"/>
    </row>
    <row r="6" spans="1:49" s="19" customFormat="1" x14ac:dyDescent="0.25">
      <c r="A6" s="65" t="s">
        <v>124</v>
      </c>
      <c r="B6" s="66" t="str">
        <f>VLOOKUP(GestionPersonnelRDJ[[#This Row],[Nom Prénom]],Personnels!Personnels,2,0)</f>
        <v>AMP</v>
      </c>
      <c r="C6" s="67" t="str">
        <f>VLOOKUP(GestionPersonnelRDJ[[#This Row],[Nom Prénom]],Personnels!Personnels,3,0)</f>
        <v>GB</v>
      </c>
      <c r="D6" s="67" t="str">
        <f>VLOOKUP(GestionPersonnelRDJ[[#This Row],[Nom Prénom]],Personnels!Personnels,4,0)</f>
        <v>FDV</v>
      </c>
      <c r="E6" s="49">
        <f>INT(MOD(INT((GestionPersonnelRDJ[[#This Row],[Date]]-2)/7)+0.6,52+5/28))+1</f>
        <v>41</v>
      </c>
      <c r="F6" s="19">
        <v>4</v>
      </c>
      <c r="G6" s="68">
        <v>41192</v>
      </c>
      <c r="H6" s="69" t="str">
        <f t="shared" si="8"/>
        <v>mercredi</v>
      </c>
      <c r="I6" s="70">
        <f ca="1">SUMPRODUCT((groupe='Base de donnée'!C6)*(OFFSET(groupe,,1)='Base de donnée'!F6)*(OFFSET(groupe,,2)='Base de donnée'!H6)*(OFFSET(groupe,,3)))</f>
        <v>0</v>
      </c>
      <c r="J6" s="70">
        <v>0</v>
      </c>
      <c r="K6" s="70">
        <v>0</v>
      </c>
      <c r="L6" s="74">
        <v>0</v>
      </c>
      <c r="M6" s="74">
        <v>0</v>
      </c>
      <c r="N6" s="70">
        <f>IF(AJ6=1,7,IF(OR(AE6=1,AND(AE6=0,NOT(ISBLANK(AE6))),AC6=1,AND(AC6=0,NOT(ISBLANK(AC6))),AD6=1,AND(AD6=0,NOT(ISBLANK(AD6))),AG6=1,AND(AG6=0,NOT(ISBLANK(AG6))),AF6=1,AND(AF6=0,NOT(ISBLANK(AF6)))),0,IF(COUNTIF(Fériés2010,G6),((M6-L6+K6-J6)),(M6-L6+K6-J6)-(W6+X6)-Y6-AI6+(AS6+AU6+AW6)+(AM6+AO6+AQ6))))</f>
        <v>0</v>
      </c>
      <c r="O6" s="70">
        <f>IF(OR(AE6=1,AND(AE6=0,NOT(ISBLANK(AE6))),AC6=1,AND(AC6=0,NOT(ISBLANK(AC6))),AD6=1,AND(AD6=0,NOT(ISBLANK(AD6))),AG6=1,AND(AG6=0,NOT(ISBLANK(AG6))),AF6=1,AND(AF6=0,NOT(ISBLANK(AF6)))),I6,IF(COUNTIF(Fériés2010,G6)&gt;0,N6*2+R6+(W6+X6),N6+R6+(W6+X6)+Y6+AI6))</f>
        <v>0</v>
      </c>
      <c r="P6" s="71">
        <f t="shared" ca="1" si="9"/>
        <v>0</v>
      </c>
      <c r="Q6" s="71">
        <f t="shared" ca="1" si="10"/>
        <v>0</v>
      </c>
      <c r="R6" s="70"/>
      <c r="S6" s="72" t="str">
        <f>IF((AC6=1),"",IF(OR(WEEKDAY(G6)=1,COUNTIF(Fériés2010,G6)&gt;0),N6,""))</f>
        <v/>
      </c>
      <c r="T6" s="72"/>
      <c r="U6" s="72" t="str">
        <f>IF(COUNTIF(Fériés2010,G6),N6,"")</f>
        <v/>
      </c>
      <c r="V6" s="72" t="str">
        <f t="shared" si="11"/>
        <v/>
      </c>
      <c r="W6" s="72">
        <v>0</v>
      </c>
      <c r="X6" s="73">
        <v>0</v>
      </c>
      <c r="Y6" s="64"/>
      <c r="Z6" s="64"/>
      <c r="AA6" s="64"/>
      <c r="AB6" s="64"/>
    </row>
    <row r="7" spans="1:49" s="19" customFormat="1" x14ac:dyDescent="0.25">
      <c r="A7" s="65" t="s">
        <v>124</v>
      </c>
      <c r="B7" s="66" t="str">
        <f>VLOOKUP(GestionPersonnelRDJ[[#This Row],[Nom Prénom]],Personnels!Personnels,2,0)</f>
        <v>AMP</v>
      </c>
      <c r="C7" s="67" t="str">
        <f>VLOOKUP(GestionPersonnelRDJ[[#This Row],[Nom Prénom]],Personnels!Personnels,3,0)</f>
        <v>GB</v>
      </c>
      <c r="D7" s="67" t="str">
        <f>VLOOKUP(GestionPersonnelRDJ[[#This Row],[Nom Prénom]],Personnels!Personnels,4,0)</f>
        <v>FDV</v>
      </c>
      <c r="E7" s="49">
        <f>INT(MOD(INT((GestionPersonnelRDJ[[#This Row],[Date]]-2)/7)+0.6,52+5/28))+1</f>
        <v>41</v>
      </c>
      <c r="F7" s="19">
        <v>4</v>
      </c>
      <c r="G7" s="68">
        <v>41193</v>
      </c>
      <c r="H7" s="69" t="str">
        <f t="shared" si="8"/>
        <v>jeudi</v>
      </c>
      <c r="I7" s="70">
        <f ca="1">SUMPRODUCT((groupe='Base de donnée'!C7)*(OFFSET(groupe,,1)='Base de donnée'!F7)*(OFFSET(groupe,,2)='Base de donnée'!H7)*(OFFSET(groupe,,3)))</f>
        <v>0</v>
      </c>
      <c r="J7" s="70">
        <v>0</v>
      </c>
      <c r="K7" s="70">
        <v>0</v>
      </c>
      <c r="L7" s="74">
        <v>0</v>
      </c>
      <c r="M7" s="74">
        <v>0</v>
      </c>
      <c r="N7" s="70">
        <f>IF(AJ7=1,7,IF(OR(AE7=1,AND(AE7=0,NOT(ISBLANK(AE7))),AC7=1,AND(AC7=0,NOT(ISBLANK(AC7))),AD7=1,AND(AD7=0,NOT(ISBLANK(AD7))),AG7=1,AND(AG7=0,NOT(ISBLANK(AG7))),AF7=1,AND(AF7=0,NOT(ISBLANK(AF7)))),0,IF(COUNTIF(Fériés2010,G7),((M7-L7+K7-J7)),(M7-L7+K7-J7)-(W7+X7)-Y7-AI7+(AS7+AU7+AW7)+(AM7+AO7+AQ7))))</f>
        <v>0</v>
      </c>
      <c r="O7" s="70">
        <f>IF(OR(AE7=1,AND(AE7=0,NOT(ISBLANK(AE7))),AC7=1,AND(AC7=0,NOT(ISBLANK(AC7))),AD7=1,AND(AD7=0,NOT(ISBLANK(AD7))),AG7=1,AND(AG7=0,NOT(ISBLANK(AG7))),AF7=1,AND(AF7=0,NOT(ISBLANK(AF7)))),I7,IF(COUNTIF(Fériés2010,G7)&gt;0,N7*2+R7+(W7+X7),N7+R7+(W7+X7)+Y7+AI7))</f>
        <v>0</v>
      </c>
      <c r="P7" s="71">
        <f t="shared" ca="1" si="9"/>
        <v>0</v>
      </c>
      <c r="Q7" s="71">
        <f t="shared" ca="1" si="10"/>
        <v>0</v>
      </c>
      <c r="R7" s="70"/>
      <c r="S7" s="72" t="str">
        <f>IF((AC7=1),"",IF(OR(WEEKDAY(G7)=1,COUNTIF(Fériés2010,G7)&gt;0),N7,""))</f>
        <v/>
      </c>
      <c r="T7" s="72"/>
      <c r="U7" s="72" t="str">
        <f>IF(COUNTIF(Fériés2010,G7),N7,"")</f>
        <v/>
      </c>
      <c r="V7" s="72" t="str">
        <f t="shared" si="11"/>
        <v/>
      </c>
      <c r="W7" s="72">
        <v>0</v>
      </c>
      <c r="X7" s="73">
        <v>0</v>
      </c>
      <c r="Y7" s="64"/>
      <c r="Z7" s="64"/>
      <c r="AA7" s="64"/>
      <c r="AB7" s="64"/>
    </row>
    <row r="8" spans="1:49" s="19" customFormat="1" x14ac:dyDescent="0.25">
      <c r="A8" s="65" t="s">
        <v>124</v>
      </c>
      <c r="B8" s="66" t="str">
        <f>VLOOKUP(GestionPersonnelRDJ[[#This Row],[Nom Prénom]],Personnels!Personnels,2,0)</f>
        <v>AMP</v>
      </c>
      <c r="C8" s="67" t="str">
        <f>VLOOKUP(GestionPersonnelRDJ[[#This Row],[Nom Prénom]],Personnels!Personnels,3,0)</f>
        <v>GB</v>
      </c>
      <c r="D8" s="67" t="str">
        <f>VLOOKUP(GestionPersonnelRDJ[[#This Row],[Nom Prénom]],Personnels!Personnels,4,0)</f>
        <v>FDV</v>
      </c>
      <c r="E8" s="49">
        <f>INT(MOD(INT((GestionPersonnelRDJ[[#This Row],[Date]]-2)/7)+0.6,52+5/28))+1</f>
        <v>41</v>
      </c>
      <c r="F8" s="19">
        <v>4</v>
      </c>
      <c r="G8" s="68">
        <v>41194</v>
      </c>
      <c r="H8" s="69" t="str">
        <f t="shared" si="8"/>
        <v>vendredi</v>
      </c>
      <c r="I8" s="70">
        <f ca="1">SUMPRODUCT((groupe='Base de donnée'!C8)*(OFFSET(groupe,,1)='Base de donnée'!F8)*(OFFSET(groupe,,2)='Base de donnée'!H8)*(OFFSET(groupe,,3)))</f>
        <v>0</v>
      </c>
      <c r="J8" s="70">
        <v>0</v>
      </c>
      <c r="K8" s="70">
        <v>0</v>
      </c>
      <c r="L8" s="74">
        <v>0</v>
      </c>
      <c r="M8" s="74">
        <v>0</v>
      </c>
      <c r="N8" s="70">
        <f>IF(AJ8=1,7,IF(OR(AE8=1,AND(AE8=0,NOT(ISBLANK(AE8))),AC8=1,AND(AC8=0,NOT(ISBLANK(AC8))),AD8=1,AND(AD8=0,NOT(ISBLANK(AD8))),AG8=1,AND(AG8=0,NOT(ISBLANK(AG8))),AF8=1,AND(AF8=0,NOT(ISBLANK(AF8)))),0,IF(COUNTIF(Fériés2010,G8),((M8-L8+K8-J8)),(M8-L8+K8-J8)-(W8+X8)-Y8-AI8+(AS8+AU8+AW8)+(AM8+AO8+AQ8))))</f>
        <v>0</v>
      </c>
      <c r="O8" s="70">
        <f>IF(OR(AE8=1,AND(AE8=0,NOT(ISBLANK(AE8))),AC8=1,AND(AC8=0,NOT(ISBLANK(AC8))),AD8=1,AND(AD8=0,NOT(ISBLANK(AD8))),AG8=1,AND(AG8=0,NOT(ISBLANK(AG8))),AF8=1,AND(AF8=0,NOT(ISBLANK(AF8)))),I8,IF(COUNTIF(Fériés2010,G8)&gt;0,N8*2+R8+(W8+X8),N8+R8+(W8+X8)+Y8+AI8))</f>
        <v>0</v>
      </c>
      <c r="P8" s="71">
        <f t="shared" ca="1" si="9"/>
        <v>0</v>
      </c>
      <c r="Q8" s="71">
        <f t="shared" ca="1" si="10"/>
        <v>0</v>
      </c>
      <c r="R8" s="70"/>
      <c r="S8" s="72" t="str">
        <f>IF((AC8=1),"",IF(OR(WEEKDAY(G8)=1,COUNTIF(Fériés2010,G8)&gt;0),N8,""))</f>
        <v/>
      </c>
      <c r="T8" s="72"/>
      <c r="U8" s="72" t="str">
        <f>IF(COUNTIF(Fériés2010,G8),N8,"")</f>
        <v/>
      </c>
      <c r="V8" s="72" t="str">
        <f t="shared" si="11"/>
        <v/>
      </c>
      <c r="W8" s="72">
        <v>0</v>
      </c>
      <c r="X8" s="73">
        <v>0</v>
      </c>
      <c r="Y8" s="64"/>
      <c r="Z8" s="64"/>
      <c r="AA8" s="64"/>
      <c r="AB8" s="64"/>
    </row>
    <row r="9" spans="1:49" s="19" customFormat="1" x14ac:dyDescent="0.25">
      <c r="A9" s="65" t="s">
        <v>124</v>
      </c>
      <c r="B9" s="66" t="str">
        <f>VLOOKUP(GestionPersonnelRDJ[[#This Row],[Nom Prénom]],Personnels!Personnels,2,0)</f>
        <v>AMP</v>
      </c>
      <c r="C9" s="67" t="str">
        <f>VLOOKUP(GestionPersonnelRDJ[[#This Row],[Nom Prénom]],Personnels!Personnels,3,0)</f>
        <v>GB</v>
      </c>
      <c r="D9" s="67" t="str">
        <f>VLOOKUP(GestionPersonnelRDJ[[#This Row],[Nom Prénom]],Personnels!Personnels,4,0)</f>
        <v>FDV</v>
      </c>
      <c r="E9" s="49">
        <f>INT(MOD(INT((GestionPersonnelRDJ[[#This Row],[Date]]-2)/7)+0.6,52+5/28))+1</f>
        <v>41</v>
      </c>
      <c r="F9" s="19">
        <v>4</v>
      </c>
      <c r="G9" s="68">
        <v>41195</v>
      </c>
      <c r="H9" s="69" t="str">
        <f t="shared" si="8"/>
        <v>samedi</v>
      </c>
      <c r="I9" s="70">
        <f ca="1">SUMPRODUCT((groupe='Base de donnée'!C9)*(OFFSET(groupe,,1)='Base de donnée'!F9)*(OFFSET(groupe,,2)='Base de donnée'!H9)*(OFFSET(groupe,,3)))</f>
        <v>12</v>
      </c>
      <c r="J9" s="70">
        <v>10</v>
      </c>
      <c r="K9" s="70">
        <v>12</v>
      </c>
      <c r="L9" s="74">
        <v>12</v>
      </c>
      <c r="M9" s="74">
        <v>22</v>
      </c>
      <c r="N9" s="70">
        <f>IF(AJ9=1,7,IF(OR(AE9=1,AND(AE9=0,NOT(ISBLANK(AE9))),AC9=1,AND(AC9=0,NOT(ISBLANK(AC9))),AD9=1,AND(AD9=0,NOT(ISBLANK(AD9))),AG9=1,AND(AG9=0,NOT(ISBLANK(AG9))),AF9=1,AND(AF9=0,NOT(ISBLANK(AF9)))),0,IF(COUNTIF(Fériés2010,G9),((M9-L9+K9-J9)),(M9-L9+K9-J9)-(W9+X9)-Y9-AI9+(AS9+AU9+AW9)+(AM9+AO9+AQ9))))</f>
        <v>12</v>
      </c>
      <c r="O9" s="70">
        <f>IF(OR(AE9=1,AND(AE9=0,NOT(ISBLANK(AE9))),AC9=1,AND(AC9=0,NOT(ISBLANK(AC9))),AD9=1,AND(AD9=0,NOT(ISBLANK(AD9))),AG9=1,AND(AG9=0,NOT(ISBLANK(AG9))),AF9=1,AND(AF9=0,NOT(ISBLANK(AF9)))),I9,IF(COUNTIF(Fériés2010,G9)&gt;0,N9*2+R9+(W9+X9),N9+R9+(W9+X9)+Y9+AI9))</f>
        <v>12</v>
      </c>
      <c r="P9" s="71">
        <f t="shared" ca="1" si="9"/>
        <v>0</v>
      </c>
      <c r="Q9" s="71">
        <f t="shared" ca="1" si="10"/>
        <v>0</v>
      </c>
      <c r="R9" s="70"/>
      <c r="S9" s="72" t="str">
        <f>IF((AC9=1),"",IF(OR(WEEKDAY(G9)=1,COUNTIF(Fériés2010,G9)&gt;0),N9,""))</f>
        <v/>
      </c>
      <c r="T9" s="72"/>
      <c r="U9" s="72" t="str">
        <f>IF(COUNTIF(Fériés2010,G9),N9,"")</f>
        <v/>
      </c>
      <c r="V9" s="72" t="str">
        <f t="shared" si="11"/>
        <v/>
      </c>
      <c r="W9" s="72">
        <v>0</v>
      </c>
      <c r="X9" s="73">
        <v>0</v>
      </c>
      <c r="Y9" s="64"/>
      <c r="Z9" s="64"/>
      <c r="AA9" s="64"/>
      <c r="AB9" s="64"/>
    </row>
    <row r="10" spans="1:49" s="19" customFormat="1" x14ac:dyDescent="0.25">
      <c r="A10" s="65" t="s">
        <v>124</v>
      </c>
      <c r="B10" s="66" t="str">
        <f>VLOOKUP(GestionPersonnelRDJ[[#This Row],[Nom Prénom]],Personnels!Personnels,2,0)</f>
        <v>AMP</v>
      </c>
      <c r="C10" s="67" t="str">
        <f>VLOOKUP(GestionPersonnelRDJ[[#This Row],[Nom Prénom]],Personnels!Personnels,3,0)</f>
        <v>GB</v>
      </c>
      <c r="D10" s="67" t="str">
        <f>VLOOKUP(GestionPersonnelRDJ[[#This Row],[Nom Prénom]],Personnels!Personnels,4,0)</f>
        <v>FDV</v>
      </c>
      <c r="E10" s="49">
        <f>INT(MOD(INT((GestionPersonnelRDJ[[#This Row],[Date]]-2)/7)+0.6,52+5/28))+1</f>
        <v>41</v>
      </c>
      <c r="F10" s="19">
        <v>4</v>
      </c>
      <c r="G10" s="68">
        <v>41196</v>
      </c>
      <c r="H10" s="69" t="str">
        <f t="shared" si="8"/>
        <v>dimanche</v>
      </c>
      <c r="I10" s="70">
        <f ca="1">SUMPRODUCT((groupe='Base de donnée'!C10)*(OFFSET(groupe,,1)='Base de donnée'!F10)*(OFFSET(groupe,,2)='Base de donnée'!H10)*(OFFSET(groupe,,3)))</f>
        <v>12</v>
      </c>
      <c r="J10" s="70">
        <v>10</v>
      </c>
      <c r="K10" s="70">
        <v>12</v>
      </c>
      <c r="L10" s="74">
        <v>12</v>
      </c>
      <c r="M10" s="74">
        <v>22</v>
      </c>
      <c r="N10" s="70">
        <f>IF(AJ10=1,7,IF(OR(AE10=1,AND(AE10=0,NOT(ISBLANK(AE10))),AC10=1,AND(AC10=0,NOT(ISBLANK(AC10))),AD10=1,AND(AD10=0,NOT(ISBLANK(AD10))),AG10=1,AND(AG10=0,NOT(ISBLANK(AG10))),AF10=1,AND(AF10=0,NOT(ISBLANK(AF10)))),0,IF(COUNTIF(Fériés2010,G10),((M10-L10+K10-J10)),(M10-L10+K10-J10)-(W10+X10)-Y10-AI10+(AS10+AU10+AW10)+(AM10+AO10+AQ10))))</f>
        <v>12</v>
      </c>
      <c r="O10" s="70">
        <f>IF(OR(AE10=1,AND(AE10=0,NOT(ISBLANK(AE10))),AC10=1,AND(AC10=0,NOT(ISBLANK(AC10))),AD10=1,AND(AD10=0,NOT(ISBLANK(AD10))),AG10=1,AND(AG10=0,NOT(ISBLANK(AG10))),AF10=1,AND(AF10=0,NOT(ISBLANK(AF10)))),I10,IF(COUNTIF(Fériés2010,G10)&gt;0,N10*2+R10+(W10+X10),N10+R10+(W10+X10)+Y10+AI10))</f>
        <v>12</v>
      </c>
      <c r="P10" s="71">
        <f t="shared" ca="1" si="9"/>
        <v>0</v>
      </c>
      <c r="Q10" s="71">
        <f t="shared" ca="1" si="10"/>
        <v>0</v>
      </c>
      <c r="R10" s="70"/>
      <c r="S10" s="72">
        <f>IF((AC10=1),"",IF(OR(WEEKDAY(G10)=1,COUNTIF(Fériés2010,G10)&gt;0),N10,""))</f>
        <v>12</v>
      </c>
      <c r="T10" s="72"/>
      <c r="U10" s="72" t="str">
        <f>IF(COUNTIF(Fériés2010,G10),N10,"")</f>
        <v/>
      </c>
      <c r="V10" s="72">
        <f t="shared" si="11"/>
        <v>12</v>
      </c>
      <c r="W10" s="72">
        <v>0</v>
      </c>
      <c r="X10" s="73">
        <v>0</v>
      </c>
      <c r="Y10" s="64"/>
      <c r="Z10" s="64"/>
      <c r="AA10" s="64"/>
      <c r="AB10" s="64"/>
    </row>
    <row r="11" spans="1:49" s="19" customFormat="1" x14ac:dyDescent="0.25">
      <c r="A11" s="65" t="s">
        <v>120</v>
      </c>
      <c r="B11" s="66" t="str">
        <f>VLOOKUP(GestionPersonnelRDJ[[#This Row],[Nom Prénom]],Personnels!Personnels,2,0)</f>
        <v>ES</v>
      </c>
      <c r="C11" s="67" t="str">
        <f>VLOOKUP(GestionPersonnelRDJ[[#This Row],[Nom Prénom]],Personnels!Personnels,3,0)</f>
        <v>GB</v>
      </c>
      <c r="D11" s="67" t="str">
        <f>VLOOKUP(GestionPersonnelRDJ[[#This Row],[Nom Prénom]],Personnels!Personnels,4,0)</f>
        <v>FDV</v>
      </c>
      <c r="E11" s="49">
        <f>INT(MOD(INT((GestionPersonnelRDJ[[#This Row],[Date]]-2)/7)+0.6,52+5/28))+1</f>
        <v>41</v>
      </c>
      <c r="F11" s="19">
        <v>3</v>
      </c>
      <c r="G11" s="68">
        <v>41190</v>
      </c>
      <c r="H11" s="69" t="str">
        <f t="shared" si="0"/>
        <v>lundi</v>
      </c>
      <c r="I11" s="70">
        <f ca="1">SUMPRODUCT((groupe='Base de donnée'!C11)*(OFFSET(groupe,,1)='Base de donnée'!F11)*(OFFSET(groupe,,2)='Base de donnée'!H11)*(OFFSET(groupe,,3)))</f>
        <v>8.5</v>
      </c>
      <c r="J11" s="70">
        <f ca="1">SUMPRODUCT((groupe='Base de donnée'!C11)*(OFFSET(groupe,,1)='Base de donnée'!F11)*(OFFSET(groupe,,2)='Base de donnée'!H11)*(OFFSET(groupe,,6)))</f>
        <v>0</v>
      </c>
      <c r="K11" s="70">
        <f ca="1">SUMPRODUCT((groupe='Base de donnée'!C11)*(OFFSET(groupe,,1)='Base de donnée'!F11)*(OFFSET(groupe,,2)='Base de donnée'!H11)*(OFFSET(groupe,,7)))</f>
        <v>0</v>
      </c>
      <c r="L11" s="74">
        <f ca="1">SUMPRODUCT((groupe='Base de donnée'!C11)*(OFFSET(groupe,,1)='Base de donnée'!F11)*(OFFSET(groupe,,2)='Base de donnée'!H11)*(OFFSET(groupe,,8)))</f>
        <v>13.5</v>
      </c>
      <c r="M11" s="74">
        <f ca="1">SUMPRODUCT((groupe='Base de donnée'!C11)*(OFFSET(groupe,,1)='Base de donnée'!F11)*(OFFSET(groupe,,2)='Base de donnée'!H11)*(OFFSET(groupe,,9)))</f>
        <v>22</v>
      </c>
      <c r="N11" s="70">
        <f t="shared" ca="1" si="1"/>
        <v>8.5</v>
      </c>
      <c r="O11" s="70">
        <f t="shared" ca="1" si="2"/>
        <v>8.5</v>
      </c>
      <c r="P11" s="71">
        <f t="shared" ref="P11" ca="1" si="12">IF(I11-O11-(W11+X11)&lt;=0,0,I11-O11-(W11+X11))</f>
        <v>0</v>
      </c>
      <c r="Q11" s="71">
        <f t="shared" ref="Q11" ca="1" si="13">IF(O11-I11-(W11+X11)&lt;=0,0,O11-I11-(W11+X11))</f>
        <v>0</v>
      </c>
      <c r="R11" s="70"/>
      <c r="S11" s="72" t="str">
        <f t="shared" si="5"/>
        <v/>
      </c>
      <c r="T11" s="72"/>
      <c r="U11" s="72" t="str">
        <f t="shared" si="6"/>
        <v/>
      </c>
      <c r="V11" s="72" t="str">
        <f t="shared" ref="V11" si="14">IF(WEEKDAY(G11)=1,N11,"")</f>
        <v/>
      </c>
      <c r="W11" s="72"/>
      <c r="X11" s="73">
        <f ca="1">IF(OR(AC11=1,AD11=1,AE11=1,AF11=1,AG11=1),0,(SUMPRODUCT((groupe='Base de donnée'!C11)*(OFFSET(groupe,,1)='Base de donnée'!F11)*(OFFSET(groupe,,2)='Base de donnée'!H11)*(OFFSET(groupe,,5)))))</f>
        <v>0</v>
      </c>
      <c r="Y11" s="64"/>
      <c r="Z11" s="64"/>
      <c r="AA11" s="64"/>
      <c r="AB11" s="64"/>
    </row>
    <row r="12" spans="1:49" s="19" customFormat="1" x14ac:dyDescent="0.25">
      <c r="A12" s="65" t="s">
        <v>120</v>
      </c>
      <c r="B12" s="66" t="str">
        <f>VLOOKUP(GestionPersonnelRDJ[[#This Row],[Nom Prénom]],Personnels!Personnels,2,0)</f>
        <v>ES</v>
      </c>
      <c r="C12" s="67" t="str">
        <f>VLOOKUP(GestionPersonnelRDJ[[#This Row],[Nom Prénom]],Personnels!Personnels,3,0)</f>
        <v>GB</v>
      </c>
      <c r="D12" s="67" t="str">
        <f>VLOOKUP(GestionPersonnelRDJ[[#This Row],[Nom Prénom]],Personnels!Personnels,4,0)</f>
        <v>FDV</v>
      </c>
      <c r="E12" s="49">
        <f>INT(MOD(INT((GestionPersonnelRDJ[[#This Row],[Date]]-2)/7)+0.6,52+5/28))+1</f>
        <v>41</v>
      </c>
      <c r="F12" s="19">
        <v>3</v>
      </c>
      <c r="G12" s="68">
        <v>41191</v>
      </c>
      <c r="H12" s="69" t="str">
        <f t="shared" si="0"/>
        <v>mardi</v>
      </c>
      <c r="I12" s="70">
        <f ca="1">SUMPRODUCT((groupe='Base de donnée'!C12)*(OFFSET(groupe,,1)='Base de donnée'!F12)*(OFFSET(groupe,,2)='Base de donnée'!H12)*(OFFSET(groupe,,3)))</f>
        <v>8</v>
      </c>
      <c r="J12" s="70">
        <f ca="1">SUMPRODUCT((groupe='Base de donnée'!C12)*(OFFSET(groupe,,1)='Base de donnée'!F12)*(OFFSET(groupe,,2)='Base de donnée'!H12)*(OFFSET(groupe,,6)))</f>
        <v>0</v>
      </c>
      <c r="K12" s="70">
        <f ca="1">SUMPRODUCT((groupe='Base de donnée'!C12)*(OFFSET(groupe,,1)='Base de donnée'!F12)*(OFFSET(groupe,,2)='Base de donnée'!H12)*(OFFSET(groupe,,7)))</f>
        <v>0</v>
      </c>
      <c r="L12" s="74">
        <f ca="1">SUMPRODUCT((groupe='Base de donnée'!C12)*(OFFSET(groupe,,1)='Base de donnée'!F12)*(OFFSET(groupe,,2)='Base de donnée'!H12)*(OFFSET(groupe,,8)))</f>
        <v>13.5</v>
      </c>
      <c r="M12" s="74">
        <f ca="1">SUMPRODUCT((groupe='Base de donnée'!C12)*(OFFSET(groupe,,1)='Base de donnée'!F12)*(OFFSET(groupe,,2)='Base de donnée'!H12)*(OFFSET(groupe,,9)))</f>
        <v>21.5</v>
      </c>
      <c r="N12" s="70">
        <f t="shared" ca="1" si="1"/>
        <v>8</v>
      </c>
      <c r="O12" s="70">
        <f t="shared" ca="1" si="2"/>
        <v>8</v>
      </c>
      <c r="P12" s="71">
        <f t="shared" ref="P12:P16" ca="1" si="15">IF(I12-O12-(W12+X12)&lt;=0,0,I12-O12-(W12+X12))</f>
        <v>0</v>
      </c>
      <c r="Q12" s="71">
        <f t="shared" ref="Q12:Q16" ca="1" si="16">IF(O12-I12-(W12+X12)&lt;=0,0,O12-I12-(W12+X12))</f>
        <v>0</v>
      </c>
      <c r="R12" s="70"/>
      <c r="S12" s="72" t="str">
        <f t="shared" si="5"/>
        <v/>
      </c>
      <c r="T12" s="72"/>
      <c r="U12" s="72" t="str">
        <f t="shared" si="6"/>
        <v/>
      </c>
      <c r="V12" s="72" t="str">
        <f t="shared" ref="V12:V16" si="17">IF(WEEKDAY(G12)=1,N12,"")</f>
        <v/>
      </c>
      <c r="W12" s="72"/>
      <c r="X12" s="73">
        <f ca="1">IF(OR(AC12=1,AD12=1,AE12=1,AF12=1,AG12=1),0,(SUMPRODUCT((groupe='Base de donnée'!C12)*(OFFSET(groupe,,1)='Base de donnée'!F12)*(OFFSET(groupe,,2)='Base de donnée'!H12)*(OFFSET(groupe,,5)))))</f>
        <v>0</v>
      </c>
      <c r="Y12" s="64"/>
      <c r="Z12" s="64"/>
      <c r="AA12" s="64"/>
      <c r="AB12" s="64"/>
    </row>
    <row r="13" spans="1:49" s="19" customFormat="1" x14ac:dyDescent="0.25">
      <c r="A13" s="65" t="s">
        <v>120</v>
      </c>
      <c r="B13" s="66" t="str">
        <f>VLOOKUP(GestionPersonnelRDJ[[#This Row],[Nom Prénom]],Personnels!Personnels,2,0)</f>
        <v>ES</v>
      </c>
      <c r="C13" s="67" t="str">
        <f>VLOOKUP(GestionPersonnelRDJ[[#This Row],[Nom Prénom]],Personnels!Personnels,3,0)</f>
        <v>GB</v>
      </c>
      <c r="D13" s="67" t="str">
        <f>VLOOKUP(GestionPersonnelRDJ[[#This Row],[Nom Prénom]],Personnels!Personnels,4,0)</f>
        <v>FDV</v>
      </c>
      <c r="E13" s="49">
        <f>INT(MOD(INT((GestionPersonnelRDJ[[#This Row],[Date]]-2)/7)+0.6,52+5/28))+1</f>
        <v>41</v>
      </c>
      <c r="F13" s="19">
        <v>3</v>
      </c>
      <c r="G13" s="68">
        <v>41192</v>
      </c>
      <c r="H13" s="69" t="str">
        <f t="shared" si="0"/>
        <v>mercredi</v>
      </c>
      <c r="I13" s="70">
        <f ca="1">SUMPRODUCT((groupe='Base de donnée'!C13)*(OFFSET(groupe,,1)='Base de donnée'!F13)*(OFFSET(groupe,,2)='Base de donnée'!H13)*(OFFSET(groupe,,3)))</f>
        <v>8.5</v>
      </c>
      <c r="J13" s="70">
        <f ca="1">SUMPRODUCT((groupe='Base de donnée'!C13)*(OFFSET(groupe,,1)='Base de donnée'!F13)*(OFFSET(groupe,,2)='Base de donnée'!H13)*(OFFSET(groupe,,6)))</f>
        <v>8.5</v>
      </c>
      <c r="K13" s="70">
        <f ca="1">SUMPRODUCT((groupe='Base de donnée'!C13)*(OFFSET(groupe,,1)='Base de donnée'!F13)*(OFFSET(groupe,,2)='Base de donnée'!H13)*(OFFSET(groupe,,7)))</f>
        <v>12</v>
      </c>
      <c r="L13" s="74">
        <f ca="1">SUMPRODUCT((groupe='Base de donnée'!C13)*(OFFSET(groupe,,1)='Base de donnée'!F13)*(OFFSET(groupe,,2)='Base de donnée'!H13)*(OFFSET(groupe,,8)))</f>
        <v>12</v>
      </c>
      <c r="M13" s="74">
        <f ca="1">SUMPRODUCT((groupe='Base de donnée'!C13)*(OFFSET(groupe,,1)='Base de donnée'!F13)*(OFFSET(groupe,,2)='Base de donnée'!H13)*(OFFSET(groupe,,9)))</f>
        <v>17</v>
      </c>
      <c r="N13" s="70">
        <f t="shared" ca="1" si="1"/>
        <v>8.5</v>
      </c>
      <c r="O13" s="70">
        <f t="shared" ca="1" si="2"/>
        <v>8.5</v>
      </c>
      <c r="P13" s="71">
        <f t="shared" ca="1" si="15"/>
        <v>0</v>
      </c>
      <c r="Q13" s="71">
        <f t="shared" ca="1" si="16"/>
        <v>0</v>
      </c>
      <c r="R13" s="70"/>
      <c r="S13" s="72" t="str">
        <f t="shared" si="5"/>
        <v/>
      </c>
      <c r="T13" s="72"/>
      <c r="U13" s="72" t="str">
        <f t="shared" si="6"/>
        <v/>
      </c>
      <c r="V13" s="72" t="str">
        <f t="shared" si="17"/>
        <v/>
      </c>
      <c r="W13" s="72"/>
      <c r="X13" s="73">
        <f ca="1">IF(OR(AC13=1,AD13=1,AE13=1,AF13=1,AG13=1),0,(SUMPRODUCT((groupe='Base de donnée'!C13)*(OFFSET(groupe,,1)='Base de donnée'!F13)*(OFFSET(groupe,,2)='Base de donnée'!H13)*(OFFSET(groupe,,5)))))</f>
        <v>0</v>
      </c>
      <c r="Y13" s="64"/>
      <c r="Z13" s="64"/>
      <c r="AA13" s="64"/>
      <c r="AB13" s="64"/>
    </row>
    <row r="14" spans="1:49" s="19" customFormat="1" x14ac:dyDescent="0.25">
      <c r="A14" s="65" t="s">
        <v>120</v>
      </c>
      <c r="B14" s="66" t="str">
        <f>VLOOKUP(GestionPersonnelRDJ[[#This Row],[Nom Prénom]],Personnels!Personnels,2,0)</f>
        <v>ES</v>
      </c>
      <c r="C14" s="67" t="str">
        <f>VLOOKUP(GestionPersonnelRDJ[[#This Row],[Nom Prénom]],Personnels!Personnels,3,0)</f>
        <v>GB</v>
      </c>
      <c r="D14" s="67" t="str">
        <f>VLOOKUP(GestionPersonnelRDJ[[#This Row],[Nom Prénom]],Personnels!Personnels,4,0)</f>
        <v>FDV</v>
      </c>
      <c r="E14" s="49">
        <f>INT(MOD(INT((GestionPersonnelRDJ[[#This Row],[Date]]-2)/7)+0.6,52+5/28))+1</f>
        <v>41</v>
      </c>
      <c r="F14" s="19">
        <v>3</v>
      </c>
      <c r="G14" s="68">
        <v>41193</v>
      </c>
      <c r="H14" s="69" t="str">
        <f t="shared" si="0"/>
        <v>jeudi</v>
      </c>
      <c r="I14" s="70">
        <f ca="1">SUMPRODUCT((groupe='Base de donnée'!C14)*(OFFSET(groupe,,1)='Base de donnée'!F14)*(OFFSET(groupe,,2)='Base de donnée'!H14)*(OFFSET(groupe,,3)))</f>
        <v>5</v>
      </c>
      <c r="J14" s="70">
        <f ca="1">SUMPRODUCT((groupe='Base de donnée'!C14)*(OFFSET(groupe,,1)='Base de donnée'!F14)*(OFFSET(groupe,,2)='Base de donnée'!H14)*(OFFSET(groupe,,6)))</f>
        <v>0</v>
      </c>
      <c r="K14" s="70">
        <f ca="1">SUMPRODUCT((groupe='Base de donnée'!C14)*(OFFSET(groupe,,1)='Base de donnée'!F14)*(OFFSET(groupe,,2)='Base de donnée'!H14)*(OFFSET(groupe,,7)))</f>
        <v>0</v>
      </c>
      <c r="L14" s="74">
        <f ca="1">SUMPRODUCT((groupe='Base de donnée'!C14)*(OFFSET(groupe,,1)='Base de donnée'!F14)*(OFFSET(groupe,,2)='Base de donnée'!H14)*(OFFSET(groupe,,8)))</f>
        <v>14</v>
      </c>
      <c r="M14" s="74">
        <f ca="1">SUMPRODUCT((groupe='Base de donnée'!C14)*(OFFSET(groupe,,1)='Base de donnée'!F14)*(OFFSET(groupe,,2)='Base de donnée'!H14)*(OFFSET(groupe,,9)))</f>
        <v>19</v>
      </c>
      <c r="N14" s="70">
        <f t="shared" ca="1" si="1"/>
        <v>0</v>
      </c>
      <c r="O14" s="70">
        <f t="shared" ca="1" si="2"/>
        <v>5</v>
      </c>
      <c r="P14" s="71">
        <f t="shared" ca="1" si="15"/>
        <v>0</v>
      </c>
      <c r="Q14" s="71">
        <f t="shared" ca="1" si="16"/>
        <v>0</v>
      </c>
      <c r="R14" s="70"/>
      <c r="S14" s="72" t="str">
        <f t="shared" si="5"/>
        <v/>
      </c>
      <c r="T14" s="72"/>
      <c r="U14" s="72" t="str">
        <f t="shared" si="6"/>
        <v/>
      </c>
      <c r="V14" s="72" t="str">
        <f t="shared" si="17"/>
        <v/>
      </c>
      <c r="W14" s="72"/>
      <c r="X14" s="73">
        <f ca="1">IF(OR(AC14=1,AD14=1,AE14=1,AF14=1,AG14=1),0,(SUMPRODUCT((groupe='Base de donnée'!C14)*(OFFSET(groupe,,1)='Base de donnée'!F14)*(OFFSET(groupe,,2)='Base de donnée'!H14)*(OFFSET(groupe,,5)))))</f>
        <v>5</v>
      </c>
      <c r="Y14" s="64"/>
      <c r="Z14" s="64"/>
      <c r="AA14" s="64"/>
      <c r="AB14" s="64"/>
    </row>
    <row r="15" spans="1:49" s="19" customFormat="1" x14ac:dyDescent="0.25">
      <c r="A15" s="65" t="s">
        <v>120</v>
      </c>
      <c r="B15" s="66" t="str">
        <f>VLOOKUP(GestionPersonnelRDJ[[#This Row],[Nom Prénom]],Personnels!Personnels,2,0)</f>
        <v>ES</v>
      </c>
      <c r="C15" s="67" t="str">
        <f>VLOOKUP(GestionPersonnelRDJ[[#This Row],[Nom Prénom]],Personnels!Personnels,3,0)</f>
        <v>GB</v>
      </c>
      <c r="D15" s="67" t="str">
        <f>VLOOKUP(GestionPersonnelRDJ[[#This Row],[Nom Prénom]],Personnels!Personnels,4,0)</f>
        <v>FDV</v>
      </c>
      <c r="E15" s="49">
        <f>INT(MOD(INT((GestionPersonnelRDJ[[#This Row],[Date]]-2)/7)+0.6,52+5/28))+1</f>
        <v>41</v>
      </c>
      <c r="F15" s="19">
        <v>3</v>
      </c>
      <c r="G15" s="68">
        <v>41194</v>
      </c>
      <c r="H15" s="69" t="str">
        <f t="shared" si="0"/>
        <v>vendredi</v>
      </c>
      <c r="I15" s="70">
        <f ca="1">SUMPRODUCT((groupe='Base de donnée'!C15)*(OFFSET(groupe,,1)='Base de donnée'!F15)*(OFFSET(groupe,,2)='Base de donnée'!H15)*(OFFSET(groupe,,3)))</f>
        <v>7</v>
      </c>
      <c r="J15" s="70">
        <f ca="1">SUMPRODUCT((groupe='Base de donnée'!C15)*(OFFSET(groupe,,1)='Base de donnée'!F15)*(OFFSET(groupe,,2)='Base de donnée'!H15)*(OFFSET(groupe,,6)))</f>
        <v>7</v>
      </c>
      <c r="K15" s="70">
        <f ca="1">SUMPRODUCT((groupe='Base de donnée'!C15)*(OFFSET(groupe,,1)='Base de donnée'!F15)*(OFFSET(groupe,,2)='Base de donnée'!H15)*(OFFSET(groupe,,7)))</f>
        <v>14</v>
      </c>
      <c r="L15" s="74">
        <f ca="1">SUMPRODUCT((groupe='Base de donnée'!C15)*(OFFSET(groupe,,1)='Base de donnée'!F15)*(OFFSET(groupe,,2)='Base de donnée'!H15)*(OFFSET(groupe,,8)))</f>
        <v>0</v>
      </c>
      <c r="M15" s="74">
        <f ca="1">SUMPRODUCT((groupe='Base de donnée'!C15)*(OFFSET(groupe,,1)='Base de donnée'!F15)*(OFFSET(groupe,,2)='Base de donnée'!H15)*(OFFSET(groupe,,9)))</f>
        <v>0</v>
      </c>
      <c r="N15" s="70">
        <f t="shared" ca="1" si="1"/>
        <v>7</v>
      </c>
      <c r="O15" s="70">
        <f t="shared" ca="1" si="2"/>
        <v>7</v>
      </c>
      <c r="P15" s="71">
        <f t="shared" ca="1" si="15"/>
        <v>0</v>
      </c>
      <c r="Q15" s="71">
        <f t="shared" ca="1" si="16"/>
        <v>0</v>
      </c>
      <c r="R15" s="70"/>
      <c r="S15" s="72" t="str">
        <f t="shared" si="5"/>
        <v/>
      </c>
      <c r="T15" s="72"/>
      <c r="U15" s="72" t="str">
        <f t="shared" si="6"/>
        <v/>
      </c>
      <c r="V15" s="72" t="str">
        <f t="shared" si="17"/>
        <v/>
      </c>
      <c r="W15" s="72"/>
      <c r="X15" s="73">
        <f ca="1">IF(OR(AC15=1,AD15=1,AE15=1,AF15=1,AG15=1),0,(SUMPRODUCT((groupe='Base de donnée'!C15)*(OFFSET(groupe,,1)='Base de donnée'!F15)*(OFFSET(groupe,,2)='Base de donnée'!H15)*(OFFSET(groupe,,5)))))</f>
        <v>0</v>
      </c>
      <c r="Y15" s="64"/>
      <c r="Z15" s="64"/>
      <c r="AA15" s="64"/>
      <c r="AB15" s="64"/>
    </row>
    <row r="16" spans="1:49" s="19" customFormat="1" x14ac:dyDescent="0.25">
      <c r="A16" s="65" t="s">
        <v>120</v>
      </c>
      <c r="B16" s="66" t="str">
        <f>VLOOKUP(GestionPersonnelRDJ[[#This Row],[Nom Prénom]],Personnels!Personnels,2,0)</f>
        <v>ES</v>
      </c>
      <c r="C16" s="67" t="str">
        <f>VLOOKUP(GestionPersonnelRDJ[[#This Row],[Nom Prénom]],Personnels!Personnels,3,0)</f>
        <v>GB</v>
      </c>
      <c r="D16" s="67" t="str">
        <f>VLOOKUP(GestionPersonnelRDJ[[#This Row],[Nom Prénom]],Personnels!Personnels,4,0)</f>
        <v>FDV</v>
      </c>
      <c r="E16" s="49">
        <f>INT(MOD(INT((GestionPersonnelRDJ[[#This Row],[Date]]-2)/7)+0.6,52+5/28))+1</f>
        <v>41</v>
      </c>
      <c r="F16" s="19">
        <v>3</v>
      </c>
      <c r="G16" s="68">
        <v>41195</v>
      </c>
      <c r="H16" s="69" t="str">
        <f t="shared" si="0"/>
        <v>samedi</v>
      </c>
      <c r="I16" s="70">
        <f ca="1">SUMPRODUCT((groupe='Base de donnée'!C16)*(OFFSET(groupe,,1)='Base de donnée'!F16)*(OFFSET(groupe,,2)='Base de donnée'!H16)*(OFFSET(groupe,,3)))</f>
        <v>0</v>
      </c>
      <c r="J16" s="70">
        <f ca="1">SUMPRODUCT((groupe='Base de donnée'!C16)*(OFFSET(groupe,,1)='Base de donnée'!F16)*(OFFSET(groupe,,2)='Base de donnée'!H16)*(OFFSET(groupe,,6)))</f>
        <v>0</v>
      </c>
      <c r="K16" s="70">
        <f ca="1">SUMPRODUCT((groupe='Base de donnée'!C16)*(OFFSET(groupe,,1)='Base de donnée'!F16)*(OFFSET(groupe,,2)='Base de donnée'!H16)*(OFFSET(groupe,,7)))</f>
        <v>0</v>
      </c>
      <c r="L16" s="74">
        <f ca="1">SUMPRODUCT((groupe='Base de donnée'!C16)*(OFFSET(groupe,,1)='Base de donnée'!F16)*(OFFSET(groupe,,2)='Base de donnée'!H16)*(OFFSET(groupe,,8)))</f>
        <v>0</v>
      </c>
      <c r="M16" s="74">
        <f ca="1">SUMPRODUCT((groupe='Base de donnée'!C16)*(OFFSET(groupe,,1)='Base de donnée'!F16)*(OFFSET(groupe,,2)='Base de donnée'!H16)*(OFFSET(groupe,,9)))</f>
        <v>0</v>
      </c>
      <c r="N16" s="70">
        <f t="shared" ca="1" si="1"/>
        <v>0</v>
      </c>
      <c r="O16" s="70">
        <f t="shared" ca="1" si="2"/>
        <v>0</v>
      </c>
      <c r="P16" s="71">
        <f t="shared" ca="1" si="15"/>
        <v>0</v>
      </c>
      <c r="Q16" s="71">
        <f t="shared" ca="1" si="16"/>
        <v>0</v>
      </c>
      <c r="R16" s="70"/>
      <c r="S16" s="72" t="str">
        <f t="shared" si="5"/>
        <v/>
      </c>
      <c r="T16" s="72"/>
      <c r="U16" s="72" t="str">
        <f t="shared" si="6"/>
        <v/>
      </c>
      <c r="V16" s="72" t="str">
        <f t="shared" si="17"/>
        <v/>
      </c>
      <c r="W16" s="72"/>
      <c r="X16" s="73">
        <f ca="1">IF(OR(AC16=1,AD16=1,AE16=1,AF16=1,AG16=1),0,(SUMPRODUCT((groupe='Base de donnée'!C16)*(OFFSET(groupe,,1)='Base de donnée'!F16)*(OFFSET(groupe,,2)='Base de donnée'!H16)*(OFFSET(groupe,,5)))))</f>
        <v>0</v>
      </c>
      <c r="Y16" s="64"/>
      <c r="Z16" s="64"/>
      <c r="AA16" s="64"/>
      <c r="AB16" s="64"/>
    </row>
    <row r="17" spans="1:49" x14ac:dyDescent="0.25">
      <c r="A17" s="65" t="s">
        <v>120</v>
      </c>
      <c r="B17" s="89" t="str">
        <f>VLOOKUP(GestionPersonnelRDJ[[#This Row],[Nom Prénom]],Personnels!Personnels,2,0)</f>
        <v>ES</v>
      </c>
      <c r="C17" s="90" t="str">
        <f>VLOOKUP(GestionPersonnelRDJ[[#This Row],[Nom Prénom]],Personnels!Personnels,3,0)</f>
        <v>GB</v>
      </c>
      <c r="D17" s="91" t="str">
        <f>VLOOKUP(GestionPersonnelRDJ[[#This Row],[Nom Prénom]],Personnels!Personnels,4,0)</f>
        <v>FDV</v>
      </c>
      <c r="E17" s="49">
        <f>INT(MOD(INT((GestionPersonnelRDJ[[#This Row],[Date]]-2)/7)+0.6,52+5/28))+1</f>
        <v>41</v>
      </c>
      <c r="F17" s="19">
        <v>3</v>
      </c>
      <c r="G17" s="68">
        <v>41196</v>
      </c>
      <c r="H17" s="49" t="str">
        <f>TEXT(WEEKDAY(G17),"jjjj")</f>
        <v>dimanche</v>
      </c>
      <c r="I17" s="92">
        <f ca="1">SUMPRODUCT((groupe='Base de donnée'!C17)*(OFFSET(groupe,,1)='Base de donnée'!F17)*(OFFSET(groupe,,2)='Base de donnée'!H17)*(OFFSET(groupe,,3)))</f>
        <v>0</v>
      </c>
      <c r="J17" s="92">
        <f ca="1">SUMPRODUCT((groupe='Base de donnée'!C17)*(OFFSET(groupe,,1)='Base de donnée'!F17)*(OFFSET(groupe,,2)='Base de donnée'!H17)*(OFFSET(groupe,,6)))</f>
        <v>0</v>
      </c>
      <c r="K17" s="92">
        <f ca="1">SUMPRODUCT((groupe='Base de donnée'!C17)*(OFFSET(groupe,,1)='Base de donnée'!F17)*(OFFSET(groupe,,2)='Base de donnée'!H17)*(OFFSET(groupe,,7)))</f>
        <v>0</v>
      </c>
      <c r="L17" s="94">
        <f ca="1">SUMPRODUCT((groupe='Base de donnée'!C17)*(OFFSET(groupe,,1)='Base de donnée'!F17)*(OFFSET(groupe,,2)='Base de donnée'!H17)*(OFFSET(groupe,,8)))</f>
        <v>0</v>
      </c>
      <c r="M17" s="94">
        <f ca="1">SUMPRODUCT((groupe='Base de donnée'!C17)*(OFFSET(groupe,,1)='Base de donnée'!F17)*(OFFSET(groupe,,2)='Base de donnée'!H17)*(OFFSET(groupe,,9)))</f>
        <v>0</v>
      </c>
      <c r="N17" s="92">
        <f ca="1">IF(AJ17=1,7,IF(OR(AE17=1,AND(AE17=0,NOT(ISBLANK(AE17))),AC17=1,AND(AC17=0,NOT(ISBLANK(AC17))),AD17=1,AND(AD17=0,NOT(ISBLANK(AD17))),AG17=1,AND(AG17=0,NOT(ISBLANK(AG17))),AF17=1,AND(AF17=0,NOT(ISBLANK(AF17)))),0,IF(COUNTIF(Fériés2010,G17),((M17-L17+K17-J17)),(M17-L17+K17-J17)-(W17+X17)-Y17-AI17+(AS17+AU17+AW17)+(AM17+AO17+AQ17))))</f>
        <v>0</v>
      </c>
      <c r="O17" s="92">
        <f ca="1">IF(OR(AE17=1,AND(AE17=0,NOT(ISBLANK(AE17))),AC17=1,AND(AC17=0,NOT(ISBLANK(AC17))),AD17=1,AND(AD17=0,NOT(ISBLANK(AD17))),AG17=1,AND(AG17=0,NOT(ISBLANK(AG17))),AF17=1,AND(AF17=0,NOT(ISBLANK(AF17)))),I17,IF(COUNTIF(Fériés2010,G17)&gt;0,N17*2+R17+(W17+X17),N17+R17+(W17+X17)+Y17+AI17))</f>
        <v>0</v>
      </c>
      <c r="P17" s="93">
        <f ca="1">IF(I17-O17-(W17+X17)&lt;=0,0,I17-O17-(W17+X17))</f>
        <v>0</v>
      </c>
      <c r="Q17" s="93">
        <f ca="1">IF(O17-I17-(W17+X17)&lt;=0,0,O17-I17-(W17+X17))</f>
        <v>0</v>
      </c>
      <c r="R17" s="92"/>
      <c r="S17" s="72">
        <f ca="1">IF((AC17=1),"",IF(OR(WEEKDAY(G17)=1,COUNTIF(Fériés2010,G17)&gt;0),N17,""))</f>
        <v>0</v>
      </c>
      <c r="T17" s="72"/>
      <c r="U17" s="72" t="str">
        <f>IF(COUNTIF(Fériés2010,G17),N17,"")</f>
        <v/>
      </c>
      <c r="V17" s="72">
        <f ca="1">IF(WEEKDAY(G17)=1,N17,"")</f>
        <v>0</v>
      </c>
      <c r="W17" s="72"/>
      <c r="X17" s="73">
        <f ca="1">IF(OR(AC17=1,AD17=1,AE17=1,AF17=1,AG17=1),0,(SUMPRODUCT((groupe='Base de donnée'!C17)*(OFFSET(groupe,,1)='Base de donnée'!F17)*(OFFSET(groupe,,2)='Base de donnée'!H17)*(OFFSET(groupe,,5)))))</f>
        <v>0</v>
      </c>
      <c r="Y17" s="64"/>
      <c r="Z17" s="64"/>
      <c r="AA17" s="64"/>
      <c r="AB17" s="64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</row>
  </sheetData>
  <sheetProtection selectLockedCells="1"/>
  <mergeCells count="12">
    <mergeCell ref="J1:M1"/>
    <mergeCell ref="J2:K2"/>
    <mergeCell ref="L2:M2"/>
    <mergeCell ref="AJ2:AK2"/>
    <mergeCell ref="AR1:AW1"/>
    <mergeCell ref="AV2:AW2"/>
    <mergeCell ref="AT2:AU2"/>
    <mergeCell ref="AR2:AS2"/>
    <mergeCell ref="AL1:AQ1"/>
    <mergeCell ref="AP2:AQ2"/>
    <mergeCell ref="AN2:AO2"/>
    <mergeCell ref="AL2:AM2"/>
  </mergeCells>
  <conditionalFormatting sqref="N18:N1048576 I2 I1:J1 I3:M3">
    <cfRule type="dataBar" priority="155">
      <dataBar>
        <cfvo type="min"/>
        <cfvo type="max"/>
        <color theme="9" tint="-0.249977111117893"/>
      </dataBar>
    </cfRule>
  </conditionalFormatting>
  <conditionalFormatting sqref="P18:Q1048576 O1:O3">
    <cfRule type="dataBar" priority="153">
      <dataBar>
        <cfvo type="min"/>
        <cfvo type="max"/>
        <color rgb="FF63C384"/>
      </dataBar>
    </cfRule>
  </conditionalFormatting>
  <conditionalFormatting sqref="N3:O3">
    <cfRule type="dataBar" priority="584">
      <dataBar>
        <cfvo type="min"/>
        <cfvo type="max"/>
        <color rgb="FF638EC6"/>
      </dataBar>
    </cfRule>
  </conditionalFormatting>
  <conditionalFormatting sqref="N12:N17">
    <cfRule type="cellIs" dxfId="12" priority="26" operator="greaterThan">
      <formula>12</formula>
    </cfRule>
  </conditionalFormatting>
  <conditionalFormatting sqref="O12:O17">
    <cfRule type="cellIs" dxfId="11" priority="25" operator="greaterThan">
      <formula>12</formula>
    </cfRule>
  </conditionalFormatting>
  <conditionalFormatting sqref="I12:I17">
    <cfRule type="dataBar" priority="603">
      <dataBar>
        <cfvo type="min"/>
        <cfvo type="max"/>
        <color theme="9" tint="-0.249977111117893"/>
      </dataBar>
    </cfRule>
  </conditionalFormatting>
  <conditionalFormatting sqref="I12:I17">
    <cfRule type="dataBar" priority="604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{17F8BB34-FCE7-4E1B-B7D9-96E17A7971C1}</x14:id>
        </ext>
      </extLst>
    </cfRule>
  </conditionalFormatting>
  <conditionalFormatting sqref="N11">
    <cfRule type="cellIs" dxfId="10" priority="14" operator="greaterThan">
      <formula>12</formula>
    </cfRule>
  </conditionalFormatting>
  <conditionalFormatting sqref="O11">
    <cfRule type="cellIs" dxfId="9" priority="13" operator="greaterThan">
      <formula>12</formula>
    </cfRule>
  </conditionalFormatting>
  <conditionalFormatting sqref="I11">
    <cfRule type="dataBar" priority="15">
      <dataBar>
        <cfvo type="min"/>
        <cfvo type="max"/>
        <color theme="9" tint="-0.249977111117893"/>
      </dataBar>
    </cfRule>
  </conditionalFormatting>
  <conditionalFormatting sqref="I11">
    <cfRule type="dataBar" priority="16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{C7C5F1AA-8C45-445B-9309-5E8F739981C4}</x14:id>
        </ext>
      </extLst>
    </cfRule>
  </conditionalFormatting>
  <conditionalFormatting sqref="N4:N10">
    <cfRule type="cellIs" dxfId="8" priority="10" operator="greaterThan">
      <formula>12</formula>
    </cfRule>
  </conditionalFormatting>
  <conditionalFormatting sqref="O4:O10">
    <cfRule type="cellIs" dxfId="7" priority="9" operator="greaterThan">
      <formula>12</formula>
    </cfRule>
  </conditionalFormatting>
  <conditionalFormatting sqref="I4:I10">
    <cfRule type="dataBar" priority="609">
      <dataBar>
        <cfvo type="min"/>
        <cfvo type="max"/>
        <color theme="9" tint="-0.249977111117893"/>
      </dataBar>
    </cfRule>
  </conditionalFormatting>
  <conditionalFormatting sqref="I4:I10">
    <cfRule type="dataBar" priority="610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{7A62192A-BB99-44A5-AD40-F9D848C6970F}</x14:id>
        </ext>
      </extLst>
    </cfRule>
  </conditionalFormatting>
  <dataValidations count="2">
    <dataValidation type="whole" allowBlank="1" showInputMessage="1" showErrorMessage="1" errorTitle="Semaine calendaire" error="vous pouvez écrire un_x000a_nombre entre 1 et 53" sqref="E4:E17">
      <formula1>1</formula1>
      <formula2>53</formula2>
    </dataValidation>
    <dataValidation type="list" allowBlank="1" showInputMessage="1" showErrorMessage="1" sqref="AK4:AK17">
      <formula1>FORMATIONS</formula1>
    </dataValidation>
  </dataValidations>
  <pageMargins left="0.34" right="0.27" top="0.42" bottom="0.49" header="0.16" footer="0.31496062992125984"/>
  <pageSetup paperSize="9" scale="51" fitToHeight="0" orientation="landscape" horizontalDpi="360" verticalDpi="360" r:id="rId1"/>
  <headerFooter>
    <oddHeader>&amp;C&amp;"-,Gras"&amp;12Base de donnée du Personnel
Du Foyer d'Hébergement</oddHeader>
    <oddFooter>&amp;C&amp;P&amp;R&amp;D</oddFooter>
  </headerFooter>
  <ignoredErrors>
    <ignoredError sqref="C17" unlockedFormula="1"/>
    <ignoredError sqref="N4" calculatedColumn="1"/>
  </ignoredError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7F8BB34-FCE7-4E1B-B7D9-96E17A7971C1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I12:I17</xm:sqref>
        </x14:conditionalFormatting>
        <x14:conditionalFormatting xmlns:xm="http://schemas.microsoft.com/office/excel/2006/main">
          <x14:cfRule type="dataBar" id="{C7C5F1AA-8C45-445B-9309-5E8F739981C4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I11</xm:sqref>
        </x14:conditionalFormatting>
        <x14:conditionalFormatting xmlns:xm="http://schemas.microsoft.com/office/excel/2006/main">
          <x14:cfRule type="dataBar" id="{7A62192A-BB99-44A5-AD40-F9D848C6970F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I4:I10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Personnels!$F$3:$F$7</xm:f>
          </x14:formula1>
          <xm:sqref>A4:A17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C268"/>
  <sheetViews>
    <sheetView tabSelected="1" workbookViewId="0">
      <selection activeCell="B4" sqref="B4:E4"/>
    </sheetView>
  </sheetViews>
  <sheetFormatPr baseColWidth="10" defaultRowHeight="15" x14ac:dyDescent="0.25"/>
  <cols>
    <col min="2" max="29" width="4.5703125" customWidth="1"/>
  </cols>
  <sheetData>
    <row r="2" spans="1:29" x14ac:dyDescent="0.25">
      <c r="C2" s="75" t="s">
        <v>126</v>
      </c>
      <c r="D2" s="87">
        <v>2012</v>
      </c>
      <c r="E2" s="87"/>
      <c r="G2" s="75" t="s">
        <v>125</v>
      </c>
      <c r="H2" s="77"/>
      <c r="J2" s="75" t="s">
        <v>127</v>
      </c>
      <c r="K2" s="86">
        <f>7*H2+DATE(D2,1,3)-WEEKDAY(DATE(D2,1,3))-5</f>
        <v>40903</v>
      </c>
      <c r="L2" s="86"/>
      <c r="M2" s="86"/>
      <c r="N2" s="86"/>
      <c r="O2" s="75" t="s">
        <v>128</v>
      </c>
      <c r="P2" s="86">
        <f>K2+6</f>
        <v>40909</v>
      </c>
      <c r="Q2" s="86"/>
      <c r="R2" s="86"/>
      <c r="S2" s="86"/>
    </row>
    <row r="4" spans="1:29" x14ac:dyDescent="0.25">
      <c r="B4" s="85">
        <f>K2</f>
        <v>40903</v>
      </c>
      <c r="C4" s="85"/>
      <c r="D4" s="85"/>
      <c r="E4" s="85"/>
      <c r="F4" s="85">
        <f>B4+1</f>
        <v>40904</v>
      </c>
      <c r="G4" s="85"/>
      <c r="H4" s="85"/>
      <c r="I4" s="85"/>
      <c r="J4" s="85">
        <f>F4+1</f>
        <v>40905</v>
      </c>
      <c r="K4" s="85"/>
      <c r="L4" s="85"/>
      <c r="M4" s="85"/>
      <c r="N4" s="85">
        <f t="shared" ref="N4" si="0">J4+1</f>
        <v>40906</v>
      </c>
      <c r="O4" s="85"/>
      <c r="P4" s="85"/>
      <c r="Q4" s="85"/>
      <c r="R4" s="85">
        <f t="shared" ref="R4" si="1">N4+1</f>
        <v>40907</v>
      </c>
      <c r="S4" s="85"/>
      <c r="T4" s="85"/>
      <c r="U4" s="85"/>
      <c r="V4" s="85">
        <f t="shared" ref="V4" si="2">R4+1</f>
        <v>40908</v>
      </c>
      <c r="W4" s="85"/>
      <c r="X4" s="85"/>
      <c r="Y4" s="85"/>
      <c r="Z4" s="85">
        <f t="shared" ref="Z4" si="3">V4+1</f>
        <v>40909</v>
      </c>
      <c r="AA4" s="85"/>
      <c r="AB4" s="85"/>
      <c r="AC4" s="85"/>
    </row>
    <row r="5" spans="1:29" x14ac:dyDescent="0.25">
      <c r="B5" s="84" t="s">
        <v>129</v>
      </c>
      <c r="C5" s="84"/>
      <c r="D5" s="84" t="s">
        <v>130</v>
      </c>
      <c r="E5" s="84"/>
      <c r="F5" s="84" t="s">
        <v>129</v>
      </c>
      <c r="G5" s="84"/>
      <c r="H5" s="84" t="s">
        <v>130</v>
      </c>
      <c r="I5" s="84"/>
      <c r="J5" s="84" t="s">
        <v>129</v>
      </c>
      <c r="K5" s="84"/>
      <c r="L5" s="84" t="s">
        <v>130</v>
      </c>
      <c r="M5" s="84"/>
      <c r="N5" s="84" t="s">
        <v>129</v>
      </c>
      <c r="O5" s="84"/>
      <c r="P5" s="84" t="s">
        <v>130</v>
      </c>
      <c r="Q5" s="84"/>
      <c r="R5" s="84" t="s">
        <v>129</v>
      </c>
      <c r="S5" s="84"/>
      <c r="T5" s="84" t="s">
        <v>130</v>
      </c>
      <c r="U5" s="84"/>
      <c r="V5" s="84" t="s">
        <v>129</v>
      </c>
      <c r="W5" s="84"/>
      <c r="X5" s="84" t="s">
        <v>130</v>
      </c>
      <c r="Y5" s="84"/>
      <c r="Z5" s="84" t="s">
        <v>129</v>
      </c>
      <c r="AA5" s="84"/>
      <c r="AB5" s="84" t="s">
        <v>130</v>
      </c>
      <c r="AC5" s="84"/>
    </row>
    <row r="6" spans="1:29" x14ac:dyDescent="0.25">
      <c r="B6" s="76" t="s">
        <v>57</v>
      </c>
      <c r="C6" s="76" t="s">
        <v>58</v>
      </c>
      <c r="D6" s="76" t="s">
        <v>59</v>
      </c>
      <c r="E6" s="76" t="s">
        <v>60</v>
      </c>
      <c r="F6" s="76" t="s">
        <v>57</v>
      </c>
      <c r="G6" s="76" t="s">
        <v>58</v>
      </c>
      <c r="H6" s="76" t="s">
        <v>59</v>
      </c>
      <c r="I6" s="76" t="s">
        <v>60</v>
      </c>
      <c r="J6" s="76" t="s">
        <v>57</v>
      </c>
      <c r="K6" s="76" t="s">
        <v>58</v>
      </c>
      <c r="L6" s="76" t="s">
        <v>59</v>
      </c>
      <c r="M6" s="76" t="s">
        <v>60</v>
      </c>
      <c r="N6" s="76" t="s">
        <v>57</v>
      </c>
      <c r="O6" s="76" t="s">
        <v>58</v>
      </c>
      <c r="P6" s="76" t="s">
        <v>59</v>
      </c>
      <c r="Q6" s="76" t="s">
        <v>60</v>
      </c>
      <c r="R6" s="76" t="s">
        <v>57</v>
      </c>
      <c r="S6" s="76" t="s">
        <v>58</v>
      </c>
      <c r="T6" s="76" t="s">
        <v>59</v>
      </c>
      <c r="U6" s="76" t="s">
        <v>60</v>
      </c>
      <c r="V6" s="76" t="s">
        <v>57</v>
      </c>
      <c r="W6" s="76" t="s">
        <v>58</v>
      </c>
      <c r="X6" s="76" t="s">
        <v>59</v>
      </c>
      <c r="Y6" s="76" t="s">
        <v>60</v>
      </c>
      <c r="Z6" s="76" t="s">
        <v>57</v>
      </c>
      <c r="AA6" s="76" t="s">
        <v>58</v>
      </c>
      <c r="AB6" s="76" t="s">
        <v>59</v>
      </c>
      <c r="AC6" s="76" t="s">
        <v>60</v>
      </c>
    </row>
    <row r="7" spans="1:29" x14ac:dyDescent="0.25">
      <c r="A7" t="s">
        <v>124</v>
      </c>
      <c r="B7" s="88">
        <v>8.5</v>
      </c>
      <c r="C7" s="88">
        <v>12</v>
      </c>
      <c r="D7" s="88">
        <v>12</v>
      </c>
      <c r="E7" s="88">
        <v>17</v>
      </c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</row>
    <row r="8" spans="1:29" x14ac:dyDescent="0.25">
      <c r="A8" t="s">
        <v>120</v>
      </c>
      <c r="B8" s="88">
        <v>0</v>
      </c>
      <c r="C8" s="88">
        <v>0</v>
      </c>
      <c r="D8" s="88">
        <v>13.5</v>
      </c>
      <c r="E8" s="88">
        <v>22</v>
      </c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</row>
    <row r="9" spans="1:29" x14ac:dyDescent="0.25">
      <c r="B9" s="88"/>
      <c r="C9" s="88"/>
      <c r="D9" s="88"/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</row>
    <row r="10" spans="1:29" x14ac:dyDescent="0.25">
      <c r="B10" s="88"/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</row>
    <row r="11" spans="1:29" x14ac:dyDescent="0.25"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</row>
    <row r="12" spans="1:29" x14ac:dyDescent="0.25"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8"/>
      <c r="X12" s="88"/>
      <c r="Y12" s="88"/>
      <c r="Z12" s="88"/>
      <c r="AA12" s="88"/>
      <c r="AB12" s="88"/>
      <c r="AC12" s="88"/>
    </row>
    <row r="13" spans="1:29" x14ac:dyDescent="0.25"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88"/>
      <c r="U13" s="88"/>
      <c r="V13" s="88"/>
      <c r="W13" s="88"/>
      <c r="X13" s="88"/>
      <c r="Y13" s="88"/>
      <c r="Z13" s="88"/>
      <c r="AA13" s="88"/>
      <c r="AB13" s="88"/>
      <c r="AC13" s="88"/>
    </row>
    <row r="14" spans="1:29" x14ac:dyDescent="0.25"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8"/>
      <c r="U14" s="88"/>
      <c r="V14" s="88"/>
      <c r="W14" s="88"/>
      <c r="X14" s="88"/>
      <c r="Y14" s="88"/>
      <c r="Z14" s="88"/>
      <c r="AA14" s="88"/>
      <c r="AB14" s="88"/>
      <c r="AC14" s="88"/>
    </row>
    <row r="15" spans="1:29" x14ac:dyDescent="0.25"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88"/>
      <c r="U15" s="88"/>
      <c r="V15" s="88"/>
      <c r="W15" s="88"/>
      <c r="X15" s="88"/>
      <c r="Y15" s="88"/>
      <c r="Z15" s="88"/>
      <c r="AA15" s="88"/>
      <c r="AB15" s="88"/>
      <c r="AC15" s="88"/>
    </row>
    <row r="16" spans="1:29" x14ac:dyDescent="0.25"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88"/>
      <c r="U16" s="88"/>
      <c r="V16" s="88"/>
      <c r="W16" s="88"/>
      <c r="X16" s="88"/>
      <c r="Y16" s="88"/>
      <c r="Z16" s="88"/>
      <c r="AA16" s="88"/>
      <c r="AB16" s="88"/>
      <c r="AC16" s="88"/>
    </row>
    <row r="17" spans="2:29" x14ac:dyDescent="0.25"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  <c r="Y17" s="88"/>
      <c r="Z17" s="88"/>
      <c r="AA17" s="88"/>
      <c r="AB17" s="88"/>
      <c r="AC17" s="88"/>
    </row>
    <row r="18" spans="2:29" x14ac:dyDescent="0.25"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  <c r="Y18" s="88"/>
      <c r="Z18" s="88"/>
      <c r="AA18" s="88"/>
      <c r="AB18" s="88"/>
      <c r="AC18" s="88"/>
    </row>
    <row r="19" spans="2:29" x14ac:dyDescent="0.25"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8"/>
      <c r="V19" s="88"/>
      <c r="W19" s="88"/>
      <c r="X19" s="88"/>
      <c r="Y19" s="88"/>
      <c r="Z19" s="88"/>
      <c r="AA19" s="88"/>
      <c r="AB19" s="88"/>
      <c r="AC19" s="88"/>
    </row>
    <row r="20" spans="2:29" x14ac:dyDescent="0.25"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8"/>
    </row>
    <row r="21" spans="2:29" x14ac:dyDescent="0.25"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  <c r="U21" s="88"/>
      <c r="V21" s="88"/>
      <c r="W21" s="88"/>
      <c r="X21" s="88"/>
      <c r="Y21" s="88"/>
      <c r="Z21" s="88"/>
      <c r="AA21" s="88"/>
      <c r="AB21" s="88"/>
      <c r="AC21" s="88"/>
    </row>
    <row r="22" spans="2:29" x14ac:dyDescent="0.25"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8"/>
      <c r="V22" s="88"/>
      <c r="W22" s="88"/>
      <c r="X22" s="88"/>
      <c r="Y22" s="88"/>
      <c r="Z22" s="88"/>
      <c r="AA22" s="88"/>
      <c r="AB22" s="88"/>
      <c r="AC22" s="88"/>
    </row>
    <row r="23" spans="2:29" x14ac:dyDescent="0.25"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  <c r="U23" s="88"/>
      <c r="V23" s="88"/>
      <c r="W23" s="88"/>
      <c r="X23" s="88"/>
      <c r="Y23" s="88"/>
      <c r="Z23" s="88"/>
      <c r="AA23" s="88"/>
      <c r="AB23" s="88"/>
      <c r="AC23" s="88"/>
    </row>
    <row r="24" spans="2:29" x14ac:dyDescent="0.25"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  <c r="U24" s="88"/>
      <c r="V24" s="88"/>
      <c r="W24" s="88"/>
      <c r="X24" s="88"/>
      <c r="Y24" s="88"/>
      <c r="Z24" s="88"/>
      <c r="AA24" s="88"/>
      <c r="AB24" s="88"/>
      <c r="AC24" s="88"/>
    </row>
    <row r="25" spans="2:29" x14ac:dyDescent="0.25"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88"/>
      <c r="AA25" s="88"/>
      <c r="AB25" s="88"/>
      <c r="AC25" s="88"/>
    </row>
    <row r="26" spans="2:29" x14ac:dyDescent="0.25"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  <c r="Y26" s="88"/>
      <c r="Z26" s="88"/>
      <c r="AA26" s="88"/>
      <c r="AB26" s="88"/>
      <c r="AC26" s="88"/>
    </row>
    <row r="27" spans="2:29" x14ac:dyDescent="0.25"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  <c r="V27" s="88"/>
      <c r="W27" s="88"/>
      <c r="X27" s="88"/>
      <c r="Y27" s="88"/>
      <c r="Z27" s="88"/>
      <c r="AA27" s="88"/>
      <c r="AB27" s="88"/>
      <c r="AC27" s="88"/>
    </row>
    <row r="28" spans="2:29" x14ac:dyDescent="0.25"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  <c r="V28" s="88"/>
      <c r="W28" s="88"/>
      <c r="X28" s="88"/>
      <c r="Y28" s="88"/>
      <c r="Z28" s="88"/>
      <c r="AA28" s="88"/>
      <c r="AB28" s="88"/>
      <c r="AC28" s="88"/>
    </row>
    <row r="29" spans="2:29" x14ac:dyDescent="0.25"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  <c r="V29" s="88"/>
      <c r="W29" s="88"/>
      <c r="X29" s="88"/>
      <c r="Y29" s="88"/>
      <c r="Z29" s="88"/>
      <c r="AA29" s="88"/>
      <c r="AB29" s="88"/>
      <c r="AC29" s="88"/>
    </row>
    <row r="30" spans="2:29" x14ac:dyDescent="0.25"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  <c r="V30" s="88"/>
      <c r="W30" s="88"/>
      <c r="X30" s="88"/>
      <c r="Y30" s="88"/>
      <c r="Z30" s="88"/>
      <c r="AA30" s="88"/>
      <c r="AB30" s="88"/>
      <c r="AC30" s="88"/>
    </row>
    <row r="31" spans="2:29" x14ac:dyDescent="0.25"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88"/>
      <c r="U31" s="88"/>
      <c r="V31" s="88"/>
      <c r="W31" s="88"/>
      <c r="X31" s="88"/>
      <c r="Y31" s="88"/>
      <c r="Z31" s="88"/>
      <c r="AA31" s="88"/>
      <c r="AB31" s="88"/>
      <c r="AC31" s="88"/>
    </row>
    <row r="32" spans="2:29" x14ac:dyDescent="0.25"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8"/>
      <c r="Q32" s="88"/>
      <c r="R32" s="88"/>
      <c r="S32" s="88"/>
      <c r="T32" s="88"/>
      <c r="U32" s="88"/>
      <c r="V32" s="88"/>
      <c r="W32" s="88"/>
      <c r="X32" s="88"/>
      <c r="Y32" s="88"/>
      <c r="Z32" s="88"/>
      <c r="AA32" s="88"/>
      <c r="AB32" s="88"/>
      <c r="AC32" s="88"/>
    </row>
    <row r="33" spans="2:29" x14ac:dyDescent="0.25"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88"/>
      <c r="Q33" s="88"/>
      <c r="R33" s="88"/>
      <c r="S33" s="88"/>
      <c r="T33" s="88"/>
      <c r="U33" s="88"/>
      <c r="V33" s="88"/>
      <c r="W33" s="88"/>
      <c r="X33" s="88"/>
      <c r="Y33" s="88"/>
      <c r="Z33" s="88"/>
      <c r="AA33" s="88"/>
      <c r="AB33" s="88"/>
      <c r="AC33" s="88"/>
    </row>
    <row r="34" spans="2:29" x14ac:dyDescent="0.25"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88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8"/>
      <c r="AB34" s="88"/>
      <c r="AC34" s="88"/>
    </row>
    <row r="35" spans="2:29" x14ac:dyDescent="0.25"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88"/>
      <c r="Q35" s="88"/>
      <c r="R35" s="88"/>
      <c r="S35" s="88"/>
      <c r="T35" s="88"/>
      <c r="U35" s="88"/>
      <c r="V35" s="88"/>
      <c r="W35" s="88"/>
      <c r="X35" s="88"/>
      <c r="Y35" s="88"/>
      <c r="Z35" s="88"/>
      <c r="AA35" s="88"/>
      <c r="AB35" s="88"/>
      <c r="AC35" s="88"/>
    </row>
    <row r="36" spans="2:29" x14ac:dyDescent="0.25"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88"/>
      <c r="Q36" s="88"/>
      <c r="R36" s="88"/>
      <c r="S36" s="88"/>
      <c r="T36" s="88"/>
      <c r="U36" s="88"/>
      <c r="V36" s="88"/>
      <c r="W36" s="88"/>
      <c r="X36" s="88"/>
      <c r="Y36" s="88"/>
      <c r="Z36" s="88"/>
      <c r="AA36" s="88"/>
      <c r="AB36" s="88"/>
      <c r="AC36" s="88"/>
    </row>
    <row r="37" spans="2:29" x14ac:dyDescent="0.25"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88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</row>
    <row r="38" spans="2:29" x14ac:dyDescent="0.25"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88"/>
      <c r="U38" s="88"/>
      <c r="V38" s="88"/>
      <c r="W38" s="88"/>
      <c r="X38" s="88"/>
      <c r="Y38" s="88"/>
      <c r="Z38" s="88"/>
      <c r="AA38" s="88"/>
      <c r="AB38" s="88"/>
      <c r="AC38" s="88"/>
    </row>
    <row r="39" spans="2:29" x14ac:dyDescent="0.25">
      <c r="B39" s="88"/>
      <c r="C39" s="88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  <c r="Y39" s="88"/>
      <c r="Z39" s="88"/>
      <c r="AA39" s="88"/>
      <c r="AB39" s="88"/>
      <c r="AC39" s="88"/>
    </row>
    <row r="40" spans="2:29" x14ac:dyDescent="0.25">
      <c r="B40" s="88"/>
      <c r="C40" s="88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  <c r="X40" s="88"/>
      <c r="Y40" s="88"/>
      <c r="Z40" s="88"/>
      <c r="AA40" s="88"/>
      <c r="AB40" s="88"/>
      <c r="AC40" s="88"/>
    </row>
    <row r="41" spans="2:29" x14ac:dyDescent="0.25">
      <c r="B41" s="88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</row>
    <row r="42" spans="2:29" x14ac:dyDescent="0.25"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88"/>
      <c r="Q42" s="88"/>
      <c r="R42" s="88"/>
      <c r="S42" s="88"/>
      <c r="T42" s="88"/>
      <c r="U42" s="88"/>
      <c r="V42" s="88"/>
      <c r="W42" s="88"/>
      <c r="X42" s="88"/>
      <c r="Y42" s="88"/>
      <c r="Z42" s="88"/>
      <c r="AA42" s="88"/>
      <c r="AB42" s="88"/>
      <c r="AC42" s="88"/>
    </row>
    <row r="43" spans="2:29" x14ac:dyDescent="0.25"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S43" s="88"/>
      <c r="T43" s="88"/>
      <c r="U43" s="88"/>
      <c r="V43" s="88"/>
      <c r="W43" s="88"/>
      <c r="X43" s="88"/>
      <c r="Y43" s="88"/>
      <c r="Z43" s="88"/>
      <c r="AA43" s="88"/>
      <c r="AB43" s="88"/>
      <c r="AC43" s="88"/>
    </row>
    <row r="44" spans="2:29" x14ac:dyDescent="0.25"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8"/>
    </row>
    <row r="45" spans="2:29" x14ac:dyDescent="0.25"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</row>
    <row r="46" spans="2:29" x14ac:dyDescent="0.25">
      <c r="B46" s="88"/>
      <c r="C46" s="88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8"/>
      <c r="Q46" s="88"/>
      <c r="R46" s="88"/>
      <c r="S46" s="88"/>
      <c r="T46" s="88"/>
      <c r="U46" s="88"/>
      <c r="V46" s="88"/>
      <c r="W46" s="88"/>
      <c r="X46" s="88"/>
      <c r="Y46" s="88"/>
      <c r="Z46" s="88"/>
      <c r="AA46" s="88"/>
      <c r="AB46" s="88"/>
      <c r="AC46" s="88"/>
    </row>
    <row r="47" spans="2:29" x14ac:dyDescent="0.25">
      <c r="B47" s="88"/>
      <c r="C47" s="88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S47" s="88"/>
      <c r="T47" s="88"/>
      <c r="U47" s="88"/>
      <c r="V47" s="88"/>
      <c r="W47" s="88"/>
      <c r="X47" s="88"/>
      <c r="Y47" s="88"/>
      <c r="Z47" s="88"/>
      <c r="AA47" s="88"/>
      <c r="AB47" s="88"/>
      <c r="AC47" s="88"/>
    </row>
    <row r="48" spans="2:29" x14ac:dyDescent="0.25">
      <c r="B48" s="88"/>
      <c r="C48" s="88"/>
      <c r="D48" s="88"/>
      <c r="E48" s="88"/>
      <c r="F48" s="88"/>
      <c r="G48" s="88"/>
      <c r="H48" s="88"/>
      <c r="I48" s="88"/>
      <c r="J48" s="88"/>
      <c r="K48" s="88"/>
      <c r="L48" s="88"/>
      <c r="M48" s="88"/>
      <c r="N48" s="88"/>
      <c r="O48" s="88"/>
      <c r="P48" s="88"/>
      <c r="Q48" s="88"/>
      <c r="R48" s="88"/>
      <c r="S48" s="88"/>
      <c r="T48" s="88"/>
      <c r="U48" s="88"/>
      <c r="V48" s="88"/>
      <c r="W48" s="88"/>
      <c r="X48" s="88"/>
      <c r="Y48" s="88"/>
      <c r="Z48" s="88"/>
      <c r="AA48" s="88"/>
      <c r="AB48" s="88"/>
      <c r="AC48" s="88"/>
    </row>
    <row r="49" spans="2:29" x14ac:dyDescent="0.25">
      <c r="B49" s="88"/>
      <c r="C49" s="88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8"/>
      <c r="U49" s="88"/>
      <c r="V49" s="88"/>
      <c r="W49" s="88"/>
      <c r="X49" s="88"/>
      <c r="Y49" s="88"/>
      <c r="Z49" s="88"/>
      <c r="AA49" s="88"/>
      <c r="AB49" s="88"/>
      <c r="AC49" s="88"/>
    </row>
    <row r="50" spans="2:29" x14ac:dyDescent="0.25">
      <c r="B50" s="88"/>
      <c r="C50" s="88"/>
      <c r="D50" s="88"/>
      <c r="E50" s="88"/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88"/>
      <c r="Q50" s="88"/>
      <c r="R50" s="88"/>
      <c r="S50" s="88"/>
      <c r="T50" s="88"/>
      <c r="U50" s="88"/>
      <c r="V50" s="88"/>
      <c r="W50" s="88"/>
      <c r="X50" s="88"/>
      <c r="Y50" s="88"/>
      <c r="Z50" s="88"/>
      <c r="AA50" s="88"/>
      <c r="AB50" s="88"/>
      <c r="AC50" s="88"/>
    </row>
    <row r="51" spans="2:29" x14ac:dyDescent="0.25">
      <c r="B51" s="88"/>
      <c r="C51" s="88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  <c r="X51" s="88"/>
      <c r="Y51" s="88"/>
      <c r="Z51" s="88"/>
      <c r="AA51" s="88"/>
      <c r="AB51" s="88"/>
      <c r="AC51" s="88"/>
    </row>
    <row r="52" spans="2:29" x14ac:dyDescent="0.25">
      <c r="B52" s="88"/>
      <c r="C52" s="88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8"/>
      <c r="Q52" s="88"/>
      <c r="R52" s="88"/>
      <c r="S52" s="88"/>
      <c r="T52" s="88"/>
      <c r="U52" s="88"/>
      <c r="V52" s="88"/>
      <c r="W52" s="88"/>
      <c r="X52" s="88"/>
      <c r="Y52" s="88"/>
      <c r="Z52" s="88"/>
      <c r="AA52" s="88"/>
      <c r="AB52" s="88"/>
      <c r="AC52" s="88"/>
    </row>
    <row r="53" spans="2:29" x14ac:dyDescent="0.25">
      <c r="B53" s="88"/>
      <c r="C53" s="88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8"/>
    </row>
    <row r="54" spans="2:29" x14ac:dyDescent="0.25">
      <c r="B54" s="88"/>
      <c r="C54" s="88"/>
      <c r="D54" s="88"/>
      <c r="E54" s="88"/>
      <c r="F54" s="88"/>
      <c r="G54" s="88"/>
      <c r="H54" s="88"/>
      <c r="I54" s="88"/>
      <c r="J54" s="88"/>
      <c r="K54" s="88"/>
      <c r="L54" s="88"/>
      <c r="M54" s="88"/>
      <c r="N54" s="88"/>
      <c r="O54" s="88"/>
      <c r="P54" s="88"/>
      <c r="Q54" s="88"/>
      <c r="R54" s="88"/>
      <c r="S54" s="88"/>
      <c r="T54" s="88"/>
      <c r="U54" s="88"/>
      <c r="V54" s="88"/>
      <c r="W54" s="88"/>
      <c r="X54" s="88"/>
      <c r="Y54" s="88"/>
      <c r="Z54" s="88"/>
      <c r="AA54" s="88"/>
      <c r="AB54" s="88"/>
      <c r="AC54" s="88"/>
    </row>
    <row r="55" spans="2:29" x14ac:dyDescent="0.25">
      <c r="B55" s="88"/>
      <c r="C55" s="88"/>
      <c r="D55" s="88"/>
      <c r="E55" s="88"/>
      <c r="F55" s="88"/>
      <c r="G55" s="88"/>
      <c r="H55" s="88"/>
      <c r="I55" s="88"/>
      <c r="J55" s="88"/>
      <c r="K55" s="88"/>
      <c r="L55" s="88"/>
      <c r="M55" s="88"/>
      <c r="N55" s="88"/>
      <c r="O55" s="88"/>
      <c r="P55" s="88"/>
      <c r="Q55" s="88"/>
      <c r="R55" s="88"/>
      <c r="S55" s="88"/>
      <c r="T55" s="88"/>
      <c r="U55" s="88"/>
      <c r="V55" s="88"/>
      <c r="W55" s="88"/>
      <c r="X55" s="88"/>
      <c r="Y55" s="88"/>
      <c r="Z55" s="88"/>
      <c r="AA55" s="88"/>
      <c r="AB55" s="88"/>
      <c r="AC55" s="88"/>
    </row>
    <row r="56" spans="2:29" x14ac:dyDescent="0.25">
      <c r="B56" s="88"/>
      <c r="C56" s="88"/>
      <c r="D56" s="88"/>
      <c r="E56" s="88"/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8"/>
      <c r="Q56" s="88"/>
      <c r="R56" s="88"/>
      <c r="S56" s="88"/>
      <c r="T56" s="88"/>
      <c r="U56" s="88"/>
      <c r="V56" s="88"/>
      <c r="W56" s="88"/>
      <c r="X56" s="88"/>
      <c r="Y56" s="88"/>
      <c r="Z56" s="88"/>
      <c r="AA56" s="88"/>
      <c r="AB56" s="88"/>
      <c r="AC56" s="88"/>
    </row>
    <row r="57" spans="2:29" x14ac:dyDescent="0.25">
      <c r="B57" s="88"/>
      <c r="C57" s="88"/>
      <c r="D57" s="88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88"/>
      <c r="Q57" s="88"/>
      <c r="R57" s="88"/>
      <c r="S57" s="88"/>
      <c r="T57" s="88"/>
      <c r="U57" s="88"/>
      <c r="V57" s="88"/>
      <c r="W57" s="88"/>
      <c r="X57" s="88"/>
      <c r="Y57" s="88"/>
      <c r="Z57" s="88"/>
      <c r="AA57" s="88"/>
      <c r="AB57" s="88"/>
      <c r="AC57" s="88"/>
    </row>
    <row r="58" spans="2:29" x14ac:dyDescent="0.25">
      <c r="B58" s="88"/>
      <c r="C58" s="88"/>
      <c r="D58" s="88"/>
      <c r="E58" s="88"/>
      <c r="F58" s="88"/>
      <c r="G58" s="88"/>
      <c r="H58" s="88"/>
      <c r="I58" s="88"/>
      <c r="J58" s="88"/>
      <c r="K58" s="88"/>
      <c r="L58" s="88"/>
      <c r="M58" s="88"/>
      <c r="N58" s="88"/>
      <c r="O58" s="88"/>
      <c r="P58" s="88"/>
      <c r="Q58" s="88"/>
      <c r="R58" s="88"/>
      <c r="S58" s="88"/>
      <c r="T58" s="88"/>
      <c r="U58" s="88"/>
      <c r="V58" s="88"/>
      <c r="W58" s="88"/>
      <c r="X58" s="88"/>
      <c r="Y58" s="88"/>
      <c r="Z58" s="88"/>
      <c r="AA58" s="88"/>
      <c r="AB58" s="88"/>
      <c r="AC58" s="88"/>
    </row>
    <row r="59" spans="2:29" x14ac:dyDescent="0.25">
      <c r="B59" s="88"/>
      <c r="C59" s="88"/>
      <c r="D59" s="88"/>
      <c r="E59" s="88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8"/>
      <c r="Q59" s="88"/>
      <c r="R59" s="88"/>
      <c r="S59" s="88"/>
      <c r="T59" s="88"/>
      <c r="U59" s="88"/>
      <c r="V59" s="88"/>
      <c r="W59" s="88"/>
      <c r="X59" s="88"/>
      <c r="Y59" s="88"/>
      <c r="Z59" s="88"/>
      <c r="AA59" s="88"/>
      <c r="AB59" s="88"/>
      <c r="AC59" s="88"/>
    </row>
    <row r="60" spans="2:29" x14ac:dyDescent="0.25">
      <c r="B60" s="88"/>
      <c r="C60" s="88"/>
      <c r="D60" s="88"/>
      <c r="E60" s="88"/>
      <c r="F60" s="88"/>
      <c r="G60" s="88"/>
      <c r="H60" s="88"/>
      <c r="I60" s="88"/>
      <c r="J60" s="88"/>
      <c r="K60" s="88"/>
      <c r="L60" s="88"/>
      <c r="M60" s="88"/>
      <c r="N60" s="88"/>
      <c r="O60" s="88"/>
      <c r="P60" s="88"/>
      <c r="Q60" s="88"/>
      <c r="R60" s="88"/>
      <c r="S60" s="88"/>
      <c r="T60" s="88"/>
      <c r="U60" s="88"/>
      <c r="V60" s="88"/>
      <c r="W60" s="88"/>
      <c r="X60" s="88"/>
      <c r="Y60" s="88"/>
      <c r="Z60" s="88"/>
      <c r="AA60" s="88"/>
      <c r="AB60" s="88"/>
      <c r="AC60" s="88"/>
    </row>
    <row r="61" spans="2:29" x14ac:dyDescent="0.25">
      <c r="B61" s="88"/>
      <c r="C61" s="88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</row>
    <row r="62" spans="2:29" x14ac:dyDescent="0.25">
      <c r="B62" s="88"/>
      <c r="C62" s="88"/>
      <c r="D62" s="88"/>
      <c r="E62" s="88"/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  <c r="X62" s="88"/>
      <c r="Y62" s="88"/>
      <c r="Z62" s="88"/>
      <c r="AA62" s="88"/>
      <c r="AB62" s="88"/>
      <c r="AC62" s="88"/>
    </row>
    <row r="63" spans="2:29" x14ac:dyDescent="0.25">
      <c r="B63" s="88"/>
      <c r="C63" s="88"/>
      <c r="D63" s="88"/>
      <c r="E63" s="88"/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88"/>
      <c r="Q63" s="88"/>
      <c r="R63" s="88"/>
      <c r="S63" s="88"/>
      <c r="T63" s="88"/>
      <c r="U63" s="88"/>
      <c r="V63" s="88"/>
      <c r="W63" s="88"/>
      <c r="X63" s="88"/>
      <c r="Y63" s="88"/>
      <c r="Z63" s="88"/>
      <c r="AA63" s="88"/>
      <c r="AB63" s="88"/>
      <c r="AC63" s="88"/>
    </row>
    <row r="64" spans="2:29" x14ac:dyDescent="0.25">
      <c r="B64" s="88"/>
      <c r="C64" s="88"/>
      <c r="D64" s="88"/>
      <c r="E64" s="88"/>
      <c r="F64" s="88"/>
      <c r="G64" s="88"/>
      <c r="H64" s="88"/>
      <c r="I64" s="88"/>
      <c r="J64" s="88"/>
      <c r="K64" s="88"/>
      <c r="L64" s="88"/>
      <c r="M64" s="88"/>
      <c r="N64" s="88"/>
      <c r="O64" s="88"/>
      <c r="P64" s="88"/>
      <c r="Q64" s="88"/>
      <c r="R64" s="88"/>
      <c r="S64" s="88"/>
      <c r="T64" s="88"/>
      <c r="U64" s="88"/>
      <c r="V64" s="88"/>
      <c r="W64" s="88"/>
      <c r="X64" s="88"/>
      <c r="Y64" s="88"/>
      <c r="Z64" s="88"/>
      <c r="AA64" s="88"/>
      <c r="AB64" s="88"/>
      <c r="AC64" s="88"/>
    </row>
    <row r="65" spans="2:29" x14ac:dyDescent="0.25">
      <c r="B65" s="88"/>
      <c r="C65" s="88"/>
      <c r="D65" s="88"/>
      <c r="E65" s="88"/>
      <c r="F65" s="88"/>
      <c r="G65" s="88"/>
      <c r="H65" s="88"/>
      <c r="I65" s="88"/>
      <c r="J65" s="88"/>
      <c r="K65" s="88"/>
      <c r="L65" s="88"/>
      <c r="M65" s="88"/>
      <c r="N65" s="88"/>
      <c r="O65" s="88"/>
      <c r="P65" s="88"/>
      <c r="Q65" s="88"/>
      <c r="R65" s="88"/>
      <c r="S65" s="88"/>
      <c r="T65" s="88"/>
      <c r="U65" s="88"/>
      <c r="V65" s="88"/>
      <c r="W65" s="88"/>
      <c r="X65" s="88"/>
      <c r="Y65" s="88"/>
      <c r="Z65" s="88"/>
      <c r="AA65" s="88"/>
      <c r="AB65" s="88"/>
      <c r="AC65" s="88"/>
    </row>
    <row r="66" spans="2:29" x14ac:dyDescent="0.25">
      <c r="B66" s="88"/>
      <c r="C66" s="88"/>
      <c r="D66" s="88"/>
      <c r="E66" s="88"/>
      <c r="F66" s="88"/>
      <c r="G66" s="88"/>
      <c r="H66" s="88"/>
      <c r="I66" s="88"/>
      <c r="J66" s="88"/>
      <c r="K66" s="88"/>
      <c r="L66" s="88"/>
      <c r="M66" s="88"/>
      <c r="N66" s="88"/>
      <c r="O66" s="88"/>
      <c r="P66" s="88"/>
      <c r="Q66" s="88"/>
      <c r="R66" s="88"/>
      <c r="S66" s="88"/>
      <c r="T66" s="88"/>
      <c r="U66" s="88"/>
      <c r="V66" s="88"/>
      <c r="W66" s="88"/>
      <c r="X66" s="88"/>
      <c r="Y66" s="88"/>
      <c r="Z66" s="88"/>
      <c r="AA66" s="88"/>
      <c r="AB66" s="88"/>
      <c r="AC66" s="88"/>
    </row>
    <row r="67" spans="2:29" x14ac:dyDescent="0.25">
      <c r="B67" s="88"/>
      <c r="C67" s="88"/>
      <c r="D67" s="88"/>
      <c r="E67" s="88"/>
      <c r="F67" s="88"/>
      <c r="G67" s="88"/>
      <c r="H67" s="88"/>
      <c r="I67" s="88"/>
      <c r="J67" s="88"/>
      <c r="K67" s="88"/>
      <c r="L67" s="88"/>
      <c r="M67" s="88"/>
      <c r="N67" s="88"/>
      <c r="O67" s="88"/>
      <c r="P67" s="88"/>
      <c r="Q67" s="88"/>
      <c r="R67" s="88"/>
      <c r="S67" s="88"/>
      <c r="T67" s="88"/>
      <c r="U67" s="88"/>
      <c r="V67" s="88"/>
      <c r="W67" s="88"/>
      <c r="X67" s="88"/>
      <c r="Y67" s="88"/>
      <c r="Z67" s="88"/>
      <c r="AA67" s="88"/>
      <c r="AB67" s="88"/>
      <c r="AC67" s="88"/>
    </row>
    <row r="68" spans="2:29" x14ac:dyDescent="0.25">
      <c r="B68" s="88"/>
      <c r="C68" s="88"/>
      <c r="D68" s="88"/>
      <c r="E68" s="88"/>
      <c r="F68" s="88"/>
      <c r="G68" s="88"/>
      <c r="H68" s="88"/>
      <c r="I68" s="88"/>
      <c r="J68" s="88"/>
      <c r="K68" s="88"/>
      <c r="L68" s="88"/>
      <c r="M68" s="88"/>
      <c r="N68" s="88"/>
      <c r="O68" s="88"/>
      <c r="P68" s="88"/>
      <c r="Q68" s="88"/>
      <c r="R68" s="88"/>
      <c r="S68" s="88"/>
      <c r="T68" s="88"/>
      <c r="U68" s="88"/>
      <c r="V68" s="88"/>
      <c r="W68" s="88"/>
      <c r="X68" s="88"/>
      <c r="Y68" s="88"/>
      <c r="Z68" s="88"/>
      <c r="AA68" s="88"/>
      <c r="AB68" s="88"/>
      <c r="AC68" s="88"/>
    </row>
    <row r="69" spans="2:29" x14ac:dyDescent="0.25">
      <c r="B69" s="88"/>
      <c r="C69" s="88"/>
      <c r="D69" s="88"/>
      <c r="E69" s="88"/>
      <c r="F69" s="88"/>
      <c r="G69" s="88"/>
      <c r="H69" s="88"/>
      <c r="I69" s="88"/>
      <c r="J69" s="88"/>
      <c r="K69" s="88"/>
      <c r="L69" s="88"/>
      <c r="M69" s="88"/>
      <c r="N69" s="88"/>
      <c r="O69" s="88"/>
      <c r="P69" s="88"/>
      <c r="Q69" s="88"/>
      <c r="R69" s="88"/>
      <c r="S69" s="88"/>
      <c r="T69" s="88"/>
      <c r="U69" s="88"/>
      <c r="V69" s="88"/>
      <c r="W69" s="88"/>
      <c r="X69" s="88"/>
      <c r="Y69" s="88"/>
      <c r="Z69" s="88"/>
      <c r="AA69" s="88"/>
      <c r="AB69" s="88"/>
      <c r="AC69" s="88"/>
    </row>
    <row r="70" spans="2:29" x14ac:dyDescent="0.25">
      <c r="B70" s="88"/>
      <c r="C70" s="88"/>
      <c r="D70" s="88"/>
      <c r="E70" s="88"/>
      <c r="F70" s="88"/>
      <c r="G70" s="88"/>
      <c r="H70" s="88"/>
      <c r="I70" s="88"/>
      <c r="J70" s="88"/>
      <c r="K70" s="88"/>
      <c r="L70" s="88"/>
      <c r="M70" s="88"/>
      <c r="N70" s="88"/>
      <c r="O70" s="88"/>
      <c r="P70" s="88"/>
      <c r="Q70" s="88"/>
      <c r="R70" s="88"/>
      <c r="S70" s="88"/>
      <c r="T70" s="88"/>
      <c r="U70" s="88"/>
      <c r="V70" s="88"/>
      <c r="W70" s="88"/>
      <c r="X70" s="88"/>
      <c r="Y70" s="88"/>
      <c r="Z70" s="88"/>
      <c r="AA70" s="88"/>
      <c r="AB70" s="88"/>
      <c r="AC70" s="88"/>
    </row>
    <row r="71" spans="2:29" x14ac:dyDescent="0.25">
      <c r="B71" s="88"/>
      <c r="C71" s="88"/>
      <c r="D71" s="88"/>
      <c r="E71" s="88"/>
      <c r="F71" s="88"/>
      <c r="G71" s="88"/>
      <c r="H71" s="88"/>
      <c r="I71" s="88"/>
      <c r="J71" s="88"/>
      <c r="K71" s="88"/>
      <c r="L71" s="88"/>
      <c r="M71" s="88"/>
      <c r="N71" s="88"/>
      <c r="O71" s="88"/>
      <c r="P71" s="88"/>
      <c r="Q71" s="88"/>
      <c r="R71" s="88"/>
      <c r="S71" s="88"/>
      <c r="T71" s="88"/>
      <c r="U71" s="88"/>
      <c r="V71" s="88"/>
      <c r="W71" s="88"/>
      <c r="X71" s="88"/>
      <c r="Y71" s="88"/>
      <c r="Z71" s="88"/>
      <c r="AA71" s="88"/>
      <c r="AB71" s="88"/>
      <c r="AC71" s="88"/>
    </row>
    <row r="72" spans="2:29" x14ac:dyDescent="0.25">
      <c r="B72" s="88"/>
      <c r="C72" s="88"/>
      <c r="D72" s="88"/>
      <c r="E72" s="88"/>
      <c r="F72" s="88"/>
      <c r="G72" s="88"/>
      <c r="H72" s="88"/>
      <c r="I72" s="88"/>
      <c r="J72" s="88"/>
      <c r="K72" s="88"/>
      <c r="L72" s="88"/>
      <c r="M72" s="88"/>
      <c r="N72" s="88"/>
      <c r="O72" s="88"/>
      <c r="P72" s="88"/>
      <c r="Q72" s="88"/>
      <c r="R72" s="88"/>
      <c r="S72" s="88"/>
      <c r="T72" s="88"/>
      <c r="U72" s="88"/>
      <c r="V72" s="88"/>
      <c r="W72" s="88"/>
      <c r="X72" s="88"/>
      <c r="Y72" s="88"/>
      <c r="Z72" s="88"/>
      <c r="AA72" s="88"/>
      <c r="AB72" s="88"/>
      <c r="AC72" s="88"/>
    </row>
    <row r="73" spans="2:29" x14ac:dyDescent="0.25">
      <c r="B73" s="88"/>
      <c r="C73" s="88"/>
      <c r="D73" s="88"/>
      <c r="E73" s="88"/>
      <c r="F73" s="88"/>
      <c r="G73" s="88"/>
      <c r="H73" s="88"/>
      <c r="I73" s="88"/>
      <c r="J73" s="88"/>
      <c r="K73" s="88"/>
      <c r="L73" s="88"/>
      <c r="M73" s="88"/>
      <c r="N73" s="88"/>
      <c r="O73" s="88"/>
      <c r="P73" s="88"/>
      <c r="Q73" s="88"/>
      <c r="R73" s="88"/>
      <c r="S73" s="88"/>
      <c r="T73" s="88"/>
      <c r="U73" s="88"/>
      <c r="V73" s="88"/>
      <c r="W73" s="88"/>
      <c r="X73" s="88"/>
      <c r="Y73" s="88"/>
      <c r="Z73" s="88"/>
      <c r="AA73" s="88"/>
      <c r="AB73" s="88"/>
      <c r="AC73" s="88"/>
    </row>
    <row r="74" spans="2:29" x14ac:dyDescent="0.25">
      <c r="B74" s="88"/>
      <c r="C74" s="88"/>
      <c r="D74" s="88"/>
      <c r="E74" s="88"/>
      <c r="F74" s="88"/>
      <c r="G74" s="88"/>
      <c r="H74" s="88"/>
      <c r="I74" s="88"/>
      <c r="J74" s="88"/>
      <c r="K74" s="88"/>
      <c r="L74" s="88"/>
      <c r="M74" s="88"/>
      <c r="N74" s="88"/>
      <c r="O74" s="88"/>
      <c r="P74" s="88"/>
      <c r="Q74" s="88"/>
      <c r="R74" s="88"/>
      <c r="S74" s="88"/>
      <c r="T74" s="88"/>
      <c r="U74" s="88"/>
      <c r="V74" s="88"/>
      <c r="W74" s="88"/>
      <c r="X74" s="88"/>
      <c r="Y74" s="88"/>
      <c r="Z74" s="88"/>
      <c r="AA74" s="88"/>
      <c r="AB74" s="88"/>
      <c r="AC74" s="88"/>
    </row>
    <row r="75" spans="2:29" x14ac:dyDescent="0.25">
      <c r="B75" s="88"/>
      <c r="C75" s="88"/>
      <c r="D75" s="88"/>
      <c r="E75" s="88"/>
      <c r="F75" s="88"/>
      <c r="G75" s="88"/>
      <c r="H75" s="88"/>
      <c r="I75" s="88"/>
      <c r="J75" s="88"/>
      <c r="K75" s="88"/>
      <c r="L75" s="88"/>
      <c r="M75" s="88"/>
      <c r="N75" s="88"/>
      <c r="O75" s="88"/>
      <c r="P75" s="88"/>
      <c r="Q75" s="88"/>
      <c r="R75" s="88"/>
      <c r="S75" s="88"/>
      <c r="T75" s="88"/>
      <c r="U75" s="88"/>
      <c r="V75" s="88"/>
      <c r="W75" s="88"/>
      <c r="X75" s="88"/>
      <c r="Y75" s="88"/>
      <c r="Z75" s="88"/>
      <c r="AA75" s="88"/>
      <c r="AB75" s="88"/>
      <c r="AC75" s="88"/>
    </row>
    <row r="76" spans="2:29" x14ac:dyDescent="0.25">
      <c r="B76" s="88"/>
      <c r="C76" s="88"/>
      <c r="D76" s="88"/>
      <c r="E76" s="88"/>
      <c r="F76" s="88"/>
      <c r="G76" s="88"/>
      <c r="H76" s="88"/>
      <c r="I76" s="88"/>
      <c r="J76" s="88"/>
      <c r="K76" s="88"/>
      <c r="L76" s="88"/>
      <c r="M76" s="88"/>
      <c r="N76" s="88"/>
      <c r="O76" s="88"/>
      <c r="P76" s="88"/>
      <c r="Q76" s="88"/>
      <c r="R76" s="88"/>
      <c r="S76" s="88"/>
      <c r="T76" s="88"/>
      <c r="U76" s="88"/>
      <c r="V76" s="88"/>
      <c r="W76" s="88"/>
      <c r="X76" s="88"/>
      <c r="Y76" s="88"/>
      <c r="Z76" s="88"/>
      <c r="AA76" s="88"/>
      <c r="AB76" s="88"/>
      <c r="AC76" s="88"/>
    </row>
    <row r="77" spans="2:29" x14ac:dyDescent="0.25">
      <c r="B77" s="88"/>
      <c r="C77" s="88"/>
      <c r="D77" s="88"/>
      <c r="E77" s="88"/>
      <c r="F77" s="88"/>
      <c r="G77" s="88"/>
      <c r="H77" s="88"/>
      <c r="I77" s="88"/>
      <c r="J77" s="88"/>
      <c r="K77" s="88"/>
      <c r="L77" s="88"/>
      <c r="M77" s="88"/>
      <c r="N77" s="88"/>
      <c r="O77" s="88"/>
      <c r="P77" s="88"/>
      <c r="Q77" s="88"/>
      <c r="R77" s="88"/>
      <c r="S77" s="88"/>
      <c r="T77" s="88"/>
      <c r="U77" s="88"/>
      <c r="V77" s="88"/>
      <c r="W77" s="88"/>
      <c r="X77" s="88"/>
      <c r="Y77" s="88"/>
      <c r="Z77" s="88"/>
      <c r="AA77" s="88"/>
      <c r="AB77" s="88"/>
      <c r="AC77" s="88"/>
    </row>
    <row r="78" spans="2:29" x14ac:dyDescent="0.25">
      <c r="B78" s="88"/>
      <c r="C78" s="88"/>
      <c r="D78" s="88"/>
      <c r="E78" s="88"/>
      <c r="F78" s="88"/>
      <c r="G78" s="88"/>
      <c r="H78" s="88"/>
      <c r="I78" s="88"/>
      <c r="J78" s="88"/>
      <c r="K78" s="88"/>
      <c r="L78" s="88"/>
      <c r="M78" s="88"/>
      <c r="N78" s="88"/>
      <c r="O78" s="88"/>
      <c r="P78" s="88"/>
      <c r="Q78" s="88"/>
      <c r="R78" s="88"/>
      <c r="S78" s="88"/>
      <c r="T78" s="88"/>
      <c r="U78" s="88"/>
      <c r="V78" s="88"/>
      <c r="W78" s="88"/>
      <c r="X78" s="88"/>
      <c r="Y78" s="88"/>
      <c r="Z78" s="88"/>
      <c r="AA78" s="88"/>
      <c r="AB78" s="88"/>
      <c r="AC78" s="88"/>
    </row>
    <row r="79" spans="2:29" x14ac:dyDescent="0.25">
      <c r="B79" s="88"/>
      <c r="C79" s="88"/>
      <c r="D79" s="88"/>
      <c r="E79" s="88"/>
      <c r="F79" s="88"/>
      <c r="G79" s="88"/>
      <c r="H79" s="88"/>
      <c r="I79" s="88"/>
      <c r="J79" s="88"/>
      <c r="K79" s="88"/>
      <c r="L79" s="88"/>
      <c r="M79" s="88"/>
      <c r="N79" s="88"/>
      <c r="O79" s="88"/>
      <c r="P79" s="88"/>
      <c r="Q79" s="88"/>
      <c r="R79" s="88"/>
      <c r="S79" s="88"/>
      <c r="T79" s="88"/>
      <c r="U79" s="88"/>
      <c r="V79" s="88"/>
      <c r="W79" s="88"/>
      <c r="X79" s="88"/>
      <c r="Y79" s="88"/>
      <c r="Z79" s="88"/>
      <c r="AA79" s="88"/>
      <c r="AB79" s="88"/>
      <c r="AC79" s="88"/>
    </row>
    <row r="80" spans="2:29" x14ac:dyDescent="0.25">
      <c r="B80" s="88"/>
      <c r="C80" s="88"/>
      <c r="D80" s="88"/>
      <c r="E80" s="88"/>
      <c r="F80" s="88"/>
      <c r="G80" s="88"/>
      <c r="H80" s="88"/>
      <c r="I80" s="88"/>
      <c r="J80" s="88"/>
      <c r="K80" s="88"/>
      <c r="L80" s="88"/>
      <c r="M80" s="88"/>
      <c r="N80" s="88"/>
      <c r="O80" s="88"/>
      <c r="P80" s="88"/>
      <c r="Q80" s="88"/>
      <c r="R80" s="88"/>
      <c r="S80" s="88"/>
      <c r="T80" s="88"/>
      <c r="U80" s="88"/>
      <c r="V80" s="88"/>
      <c r="W80" s="88"/>
      <c r="X80" s="88"/>
      <c r="Y80" s="88"/>
      <c r="Z80" s="88"/>
      <c r="AA80" s="88"/>
      <c r="AB80" s="88"/>
      <c r="AC80" s="88"/>
    </row>
    <row r="81" spans="2:29" x14ac:dyDescent="0.25">
      <c r="B81" s="88"/>
      <c r="C81" s="88"/>
      <c r="D81" s="88"/>
      <c r="E81" s="88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8"/>
      <c r="R81" s="88"/>
      <c r="S81" s="88"/>
      <c r="T81" s="88"/>
      <c r="U81" s="88"/>
      <c r="V81" s="88"/>
      <c r="W81" s="88"/>
      <c r="X81" s="88"/>
      <c r="Y81" s="88"/>
      <c r="Z81" s="88"/>
      <c r="AA81" s="88"/>
      <c r="AB81" s="88"/>
      <c r="AC81" s="88"/>
    </row>
    <row r="82" spans="2:29" x14ac:dyDescent="0.25">
      <c r="B82" s="88"/>
      <c r="C82" s="88"/>
      <c r="D82" s="88"/>
      <c r="E82" s="88"/>
      <c r="F82" s="88"/>
      <c r="G82" s="88"/>
      <c r="H82" s="88"/>
      <c r="I82" s="88"/>
      <c r="J82" s="88"/>
      <c r="K82" s="88"/>
      <c r="L82" s="88"/>
      <c r="M82" s="88"/>
      <c r="N82" s="88"/>
      <c r="O82" s="88"/>
      <c r="P82" s="88"/>
      <c r="Q82" s="88"/>
      <c r="R82" s="88"/>
      <c r="S82" s="88"/>
      <c r="T82" s="88"/>
      <c r="U82" s="88"/>
      <c r="V82" s="88"/>
      <c r="W82" s="88"/>
      <c r="X82" s="88"/>
      <c r="Y82" s="88"/>
      <c r="Z82" s="88"/>
      <c r="AA82" s="88"/>
      <c r="AB82" s="88"/>
      <c r="AC82" s="88"/>
    </row>
    <row r="83" spans="2:29" x14ac:dyDescent="0.25">
      <c r="B83" s="88"/>
      <c r="C83" s="88"/>
      <c r="D83" s="88"/>
      <c r="E83" s="88"/>
      <c r="F83" s="88"/>
      <c r="G83" s="88"/>
      <c r="H83" s="88"/>
      <c r="I83" s="88"/>
      <c r="J83" s="88"/>
      <c r="K83" s="88"/>
      <c r="L83" s="88"/>
      <c r="M83" s="88"/>
      <c r="N83" s="88"/>
      <c r="O83" s="88"/>
      <c r="P83" s="88"/>
      <c r="Q83" s="88"/>
      <c r="R83" s="88"/>
      <c r="S83" s="88"/>
      <c r="T83" s="88"/>
      <c r="U83" s="88"/>
      <c r="V83" s="88"/>
      <c r="W83" s="88"/>
      <c r="X83" s="88"/>
      <c r="Y83" s="88"/>
      <c r="Z83" s="88"/>
      <c r="AA83" s="88"/>
      <c r="AB83" s="88"/>
      <c r="AC83" s="88"/>
    </row>
    <row r="84" spans="2:29" x14ac:dyDescent="0.25">
      <c r="B84" s="88"/>
      <c r="C84" s="88"/>
      <c r="D84" s="88"/>
      <c r="E84" s="88"/>
      <c r="F84" s="88"/>
      <c r="G84" s="88"/>
      <c r="H84" s="88"/>
      <c r="I84" s="88"/>
      <c r="J84" s="88"/>
      <c r="K84" s="88"/>
      <c r="L84" s="88"/>
      <c r="M84" s="88"/>
      <c r="N84" s="88"/>
      <c r="O84" s="88"/>
      <c r="P84" s="88"/>
      <c r="Q84" s="88"/>
      <c r="R84" s="88"/>
      <c r="S84" s="88"/>
      <c r="T84" s="88"/>
      <c r="U84" s="88"/>
      <c r="V84" s="88"/>
      <c r="W84" s="88"/>
      <c r="X84" s="88"/>
      <c r="Y84" s="88"/>
      <c r="Z84" s="88"/>
      <c r="AA84" s="88"/>
      <c r="AB84" s="88"/>
      <c r="AC84" s="88"/>
    </row>
    <row r="85" spans="2:29" x14ac:dyDescent="0.25">
      <c r="B85" s="88"/>
      <c r="C85" s="88"/>
      <c r="D85" s="88"/>
      <c r="E85" s="88"/>
      <c r="F85" s="88"/>
      <c r="G85" s="88"/>
      <c r="H85" s="88"/>
      <c r="I85" s="88"/>
      <c r="J85" s="88"/>
      <c r="K85" s="88"/>
      <c r="L85" s="88"/>
      <c r="M85" s="88"/>
      <c r="N85" s="88"/>
      <c r="O85" s="88"/>
      <c r="P85" s="88"/>
      <c r="Q85" s="88"/>
      <c r="R85" s="88"/>
      <c r="S85" s="88"/>
      <c r="T85" s="88"/>
      <c r="U85" s="88"/>
      <c r="V85" s="88"/>
      <c r="W85" s="88"/>
      <c r="X85" s="88"/>
      <c r="Y85" s="88"/>
      <c r="Z85" s="88"/>
      <c r="AA85" s="88"/>
      <c r="AB85" s="88"/>
      <c r="AC85" s="88"/>
    </row>
    <row r="86" spans="2:29" x14ac:dyDescent="0.25">
      <c r="B86" s="88"/>
      <c r="C86" s="88"/>
      <c r="D86" s="88"/>
      <c r="E86" s="88"/>
      <c r="F86" s="88"/>
      <c r="G86" s="88"/>
      <c r="H86" s="88"/>
      <c r="I86" s="88"/>
      <c r="J86" s="88"/>
      <c r="K86" s="88"/>
      <c r="L86" s="88"/>
      <c r="M86" s="88"/>
      <c r="N86" s="88"/>
      <c r="O86" s="88"/>
      <c r="P86" s="88"/>
      <c r="Q86" s="88"/>
      <c r="R86" s="88"/>
      <c r="S86" s="88"/>
      <c r="T86" s="88"/>
      <c r="U86" s="88"/>
      <c r="V86" s="88"/>
      <c r="W86" s="88"/>
      <c r="X86" s="88"/>
      <c r="Y86" s="88"/>
      <c r="Z86" s="88"/>
      <c r="AA86" s="88"/>
      <c r="AB86" s="88"/>
      <c r="AC86" s="88"/>
    </row>
    <row r="87" spans="2:29" x14ac:dyDescent="0.25">
      <c r="B87" s="88"/>
      <c r="C87" s="88"/>
      <c r="D87" s="88"/>
      <c r="E87" s="88"/>
      <c r="F87" s="88"/>
      <c r="G87" s="88"/>
      <c r="H87" s="88"/>
      <c r="I87" s="88"/>
      <c r="J87" s="88"/>
      <c r="K87" s="88"/>
      <c r="L87" s="88"/>
      <c r="M87" s="88"/>
      <c r="N87" s="88"/>
      <c r="O87" s="88"/>
      <c r="P87" s="88"/>
      <c r="Q87" s="88"/>
      <c r="R87" s="88"/>
      <c r="S87" s="88"/>
      <c r="T87" s="88"/>
      <c r="U87" s="88"/>
      <c r="V87" s="88"/>
      <c r="W87" s="88"/>
      <c r="X87" s="88"/>
      <c r="Y87" s="88"/>
      <c r="Z87" s="88"/>
      <c r="AA87" s="88"/>
      <c r="AB87" s="88"/>
      <c r="AC87" s="88"/>
    </row>
    <row r="88" spans="2:29" x14ac:dyDescent="0.25">
      <c r="B88" s="88"/>
      <c r="C88" s="88"/>
      <c r="D88" s="88"/>
      <c r="E88" s="88"/>
      <c r="F88" s="88"/>
      <c r="G88" s="88"/>
      <c r="H88" s="88"/>
      <c r="I88" s="88"/>
      <c r="J88" s="88"/>
      <c r="K88" s="88"/>
      <c r="L88" s="88"/>
      <c r="M88" s="88"/>
      <c r="N88" s="88"/>
      <c r="O88" s="88"/>
      <c r="P88" s="88"/>
      <c r="Q88" s="88"/>
      <c r="R88" s="88"/>
      <c r="S88" s="88"/>
      <c r="T88" s="88"/>
      <c r="U88" s="88"/>
      <c r="V88" s="88"/>
      <c r="W88" s="88"/>
      <c r="X88" s="88"/>
      <c r="Y88" s="88"/>
      <c r="Z88" s="88"/>
      <c r="AA88" s="88"/>
      <c r="AB88" s="88"/>
      <c r="AC88" s="88"/>
    </row>
    <row r="89" spans="2:29" x14ac:dyDescent="0.25">
      <c r="B89" s="88"/>
      <c r="C89" s="88"/>
      <c r="D89" s="88"/>
      <c r="E89" s="88"/>
      <c r="F89" s="88"/>
      <c r="G89" s="88"/>
      <c r="H89" s="88"/>
      <c r="I89" s="88"/>
      <c r="J89" s="88"/>
      <c r="K89" s="88"/>
      <c r="L89" s="88"/>
      <c r="M89" s="88"/>
      <c r="N89" s="88"/>
      <c r="O89" s="88"/>
      <c r="P89" s="88"/>
      <c r="Q89" s="88"/>
      <c r="R89" s="88"/>
      <c r="S89" s="88"/>
      <c r="T89" s="88"/>
      <c r="U89" s="88"/>
      <c r="V89" s="88"/>
      <c r="W89" s="88"/>
      <c r="X89" s="88"/>
      <c r="Y89" s="88"/>
      <c r="Z89" s="88"/>
      <c r="AA89" s="88"/>
      <c r="AB89" s="88"/>
      <c r="AC89" s="88"/>
    </row>
    <row r="90" spans="2:29" x14ac:dyDescent="0.25">
      <c r="B90" s="88"/>
      <c r="C90" s="88"/>
      <c r="D90" s="88"/>
      <c r="E90" s="88"/>
      <c r="F90" s="88"/>
      <c r="G90" s="88"/>
      <c r="H90" s="88"/>
      <c r="I90" s="88"/>
      <c r="J90" s="88"/>
      <c r="K90" s="88"/>
      <c r="L90" s="88"/>
      <c r="M90" s="88"/>
      <c r="N90" s="88"/>
      <c r="O90" s="88"/>
      <c r="P90" s="88"/>
      <c r="Q90" s="88"/>
      <c r="R90" s="88"/>
      <c r="S90" s="88"/>
      <c r="T90" s="88"/>
      <c r="U90" s="88"/>
      <c r="V90" s="88"/>
      <c r="W90" s="88"/>
      <c r="X90" s="88"/>
      <c r="Y90" s="88"/>
      <c r="Z90" s="88"/>
      <c r="AA90" s="88"/>
      <c r="AB90" s="88"/>
      <c r="AC90" s="88"/>
    </row>
    <row r="91" spans="2:29" x14ac:dyDescent="0.25">
      <c r="B91" s="88"/>
      <c r="C91" s="88"/>
      <c r="D91" s="88"/>
      <c r="E91" s="88"/>
      <c r="F91" s="88"/>
      <c r="G91" s="88"/>
      <c r="H91" s="88"/>
      <c r="I91" s="88"/>
      <c r="J91" s="88"/>
      <c r="K91" s="88"/>
      <c r="L91" s="88"/>
      <c r="M91" s="88"/>
      <c r="N91" s="88"/>
      <c r="O91" s="88"/>
      <c r="P91" s="88"/>
      <c r="Q91" s="88"/>
      <c r="R91" s="88"/>
      <c r="S91" s="88"/>
      <c r="T91" s="88"/>
      <c r="U91" s="88"/>
      <c r="V91" s="88"/>
      <c r="W91" s="88"/>
      <c r="X91" s="88"/>
      <c r="Y91" s="88"/>
      <c r="Z91" s="88"/>
      <c r="AA91" s="88"/>
      <c r="AB91" s="88"/>
      <c r="AC91" s="88"/>
    </row>
    <row r="92" spans="2:29" x14ac:dyDescent="0.25">
      <c r="B92" s="88"/>
      <c r="C92" s="88"/>
      <c r="D92" s="88"/>
      <c r="E92" s="88"/>
      <c r="F92" s="88"/>
      <c r="G92" s="88"/>
      <c r="H92" s="88"/>
      <c r="I92" s="88"/>
      <c r="J92" s="88"/>
      <c r="K92" s="88"/>
      <c r="L92" s="88"/>
      <c r="M92" s="88"/>
      <c r="N92" s="88"/>
      <c r="O92" s="88"/>
      <c r="P92" s="88"/>
      <c r="Q92" s="88"/>
      <c r="R92" s="88"/>
      <c r="S92" s="88"/>
      <c r="T92" s="88"/>
      <c r="U92" s="88"/>
      <c r="V92" s="88"/>
      <c r="W92" s="88"/>
      <c r="X92" s="88"/>
      <c r="Y92" s="88"/>
      <c r="Z92" s="88"/>
      <c r="AA92" s="88"/>
      <c r="AB92" s="88"/>
      <c r="AC92" s="88"/>
    </row>
    <row r="93" spans="2:29" x14ac:dyDescent="0.25">
      <c r="B93" s="88"/>
      <c r="C93" s="88"/>
      <c r="D93" s="88"/>
      <c r="E93" s="88"/>
      <c r="F93" s="88"/>
      <c r="G93" s="88"/>
      <c r="H93" s="88"/>
      <c r="I93" s="88"/>
      <c r="J93" s="88"/>
      <c r="K93" s="88"/>
      <c r="L93" s="88"/>
      <c r="M93" s="88"/>
      <c r="N93" s="88"/>
      <c r="O93" s="88"/>
      <c r="P93" s="88"/>
      <c r="Q93" s="88"/>
      <c r="R93" s="88"/>
      <c r="S93" s="88"/>
      <c r="T93" s="88"/>
      <c r="U93" s="88"/>
      <c r="V93" s="88"/>
      <c r="W93" s="88"/>
      <c r="X93" s="88"/>
      <c r="Y93" s="88"/>
      <c r="Z93" s="88"/>
      <c r="AA93" s="88"/>
      <c r="AB93" s="88"/>
      <c r="AC93" s="88"/>
    </row>
    <row r="94" spans="2:29" x14ac:dyDescent="0.25">
      <c r="B94" s="88"/>
      <c r="C94" s="88"/>
      <c r="D94" s="88"/>
      <c r="E94" s="88"/>
      <c r="F94" s="88"/>
      <c r="G94" s="88"/>
      <c r="H94" s="88"/>
      <c r="I94" s="88"/>
      <c r="J94" s="88"/>
      <c r="K94" s="88"/>
      <c r="L94" s="88"/>
      <c r="M94" s="88"/>
      <c r="N94" s="88"/>
      <c r="O94" s="88"/>
      <c r="P94" s="88"/>
      <c r="Q94" s="88"/>
      <c r="R94" s="88"/>
      <c r="S94" s="88"/>
      <c r="T94" s="88"/>
      <c r="U94" s="88"/>
      <c r="V94" s="88"/>
      <c r="W94" s="88"/>
      <c r="X94" s="88"/>
      <c r="Y94" s="88"/>
      <c r="Z94" s="88"/>
      <c r="AA94" s="88"/>
      <c r="AB94" s="88"/>
      <c r="AC94" s="88"/>
    </row>
    <row r="95" spans="2:29" x14ac:dyDescent="0.25">
      <c r="B95" s="88"/>
      <c r="C95" s="88"/>
      <c r="D95" s="88"/>
      <c r="E95" s="88"/>
      <c r="F95" s="88"/>
      <c r="G95" s="88"/>
      <c r="H95" s="88"/>
      <c r="I95" s="88"/>
      <c r="J95" s="88"/>
      <c r="K95" s="88"/>
      <c r="L95" s="88"/>
      <c r="M95" s="88"/>
      <c r="N95" s="88"/>
      <c r="O95" s="88"/>
      <c r="P95" s="88"/>
      <c r="Q95" s="88"/>
      <c r="R95" s="88"/>
      <c r="S95" s="88"/>
      <c r="T95" s="88"/>
      <c r="U95" s="88"/>
      <c r="V95" s="88"/>
      <c r="W95" s="88"/>
      <c r="X95" s="88"/>
      <c r="Y95" s="88"/>
      <c r="Z95" s="88"/>
      <c r="AA95" s="88"/>
      <c r="AB95" s="88"/>
      <c r="AC95" s="88"/>
    </row>
    <row r="96" spans="2:29" x14ac:dyDescent="0.25">
      <c r="B96" s="88"/>
      <c r="C96" s="88"/>
      <c r="D96" s="88"/>
      <c r="E96" s="88"/>
      <c r="F96" s="88"/>
      <c r="G96" s="88"/>
      <c r="H96" s="88"/>
      <c r="I96" s="88"/>
      <c r="J96" s="88"/>
      <c r="K96" s="88"/>
      <c r="L96" s="88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88"/>
      <c r="Z96" s="88"/>
      <c r="AA96" s="88"/>
      <c r="AB96" s="88"/>
      <c r="AC96" s="88"/>
    </row>
    <row r="97" spans="2:29" x14ac:dyDescent="0.25">
      <c r="B97" s="88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88"/>
      <c r="V97" s="88"/>
      <c r="W97" s="88"/>
      <c r="X97" s="88"/>
      <c r="Y97" s="88"/>
      <c r="Z97" s="88"/>
      <c r="AA97" s="88"/>
      <c r="AB97" s="88"/>
      <c r="AC97" s="88"/>
    </row>
    <row r="98" spans="2:29" x14ac:dyDescent="0.25">
      <c r="B98" s="88"/>
      <c r="C98" s="88"/>
      <c r="D98" s="88"/>
      <c r="E98" s="88"/>
      <c r="F98" s="88"/>
      <c r="G98" s="88"/>
      <c r="H98" s="88"/>
      <c r="I98" s="88"/>
      <c r="J98" s="88"/>
      <c r="K98" s="88"/>
      <c r="L98" s="88"/>
      <c r="M98" s="88"/>
      <c r="N98" s="88"/>
      <c r="O98" s="88"/>
      <c r="P98" s="88"/>
      <c r="Q98" s="88"/>
      <c r="R98" s="88"/>
      <c r="S98" s="88"/>
      <c r="T98" s="88"/>
      <c r="U98" s="88"/>
      <c r="V98" s="88"/>
      <c r="W98" s="88"/>
      <c r="X98" s="88"/>
      <c r="Y98" s="88"/>
      <c r="Z98" s="88"/>
      <c r="AA98" s="88"/>
      <c r="AB98" s="88"/>
      <c r="AC98" s="88"/>
    </row>
    <row r="99" spans="2:29" x14ac:dyDescent="0.25">
      <c r="B99" s="88"/>
      <c r="C99" s="88"/>
      <c r="D99" s="88"/>
      <c r="E99" s="88"/>
      <c r="F99" s="88"/>
      <c r="G99" s="88"/>
      <c r="H99" s="88"/>
      <c r="I99" s="88"/>
      <c r="J99" s="88"/>
      <c r="K99" s="88"/>
      <c r="L99" s="88"/>
      <c r="M99" s="88"/>
      <c r="N99" s="88"/>
      <c r="O99" s="88"/>
      <c r="P99" s="88"/>
      <c r="Q99" s="88"/>
      <c r="R99" s="88"/>
      <c r="S99" s="88"/>
      <c r="T99" s="88"/>
      <c r="U99" s="88"/>
      <c r="V99" s="88"/>
      <c r="W99" s="88"/>
      <c r="X99" s="88"/>
      <c r="Y99" s="88"/>
      <c r="Z99" s="88"/>
      <c r="AA99" s="88"/>
      <c r="AB99" s="88"/>
      <c r="AC99" s="88"/>
    </row>
    <row r="100" spans="2:29" x14ac:dyDescent="0.25">
      <c r="B100" s="88"/>
      <c r="C100" s="88"/>
      <c r="D100" s="88"/>
      <c r="E100" s="88"/>
      <c r="F100" s="88"/>
      <c r="G100" s="88"/>
      <c r="H100" s="88"/>
      <c r="I100" s="88"/>
      <c r="J100" s="88"/>
      <c r="K100" s="88"/>
      <c r="L100" s="88"/>
      <c r="M100" s="88"/>
      <c r="N100" s="88"/>
      <c r="O100" s="88"/>
      <c r="P100" s="88"/>
      <c r="Q100" s="88"/>
      <c r="R100" s="88"/>
      <c r="S100" s="88"/>
      <c r="T100" s="88"/>
      <c r="U100" s="88"/>
      <c r="V100" s="88"/>
      <c r="W100" s="88"/>
      <c r="X100" s="88"/>
      <c r="Y100" s="88"/>
      <c r="Z100" s="88"/>
      <c r="AA100" s="88"/>
      <c r="AB100" s="88"/>
      <c r="AC100" s="88"/>
    </row>
    <row r="101" spans="2:29" x14ac:dyDescent="0.25">
      <c r="B101" s="88"/>
      <c r="C101" s="88"/>
      <c r="D101" s="88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8"/>
      <c r="T101" s="88"/>
      <c r="U101" s="88"/>
      <c r="V101" s="88"/>
      <c r="W101" s="88"/>
      <c r="X101" s="88"/>
      <c r="Y101" s="88"/>
      <c r="Z101" s="88"/>
      <c r="AA101" s="88"/>
      <c r="AB101" s="88"/>
      <c r="AC101" s="88"/>
    </row>
    <row r="102" spans="2:29" x14ac:dyDescent="0.25">
      <c r="B102" s="88"/>
      <c r="C102" s="88"/>
      <c r="D102" s="88"/>
      <c r="E102" s="88"/>
      <c r="F102" s="88"/>
      <c r="G102" s="88"/>
      <c r="H102" s="88"/>
      <c r="I102" s="88"/>
      <c r="J102" s="88"/>
      <c r="K102" s="88"/>
      <c r="L102" s="88"/>
      <c r="M102" s="88"/>
      <c r="N102" s="88"/>
      <c r="O102" s="88"/>
      <c r="P102" s="88"/>
      <c r="Q102" s="88"/>
      <c r="R102" s="88"/>
      <c r="S102" s="88"/>
      <c r="T102" s="88"/>
      <c r="U102" s="88"/>
      <c r="V102" s="88"/>
      <c r="W102" s="88"/>
      <c r="X102" s="88"/>
      <c r="Y102" s="88"/>
      <c r="Z102" s="88"/>
      <c r="AA102" s="88"/>
      <c r="AB102" s="88"/>
      <c r="AC102" s="88"/>
    </row>
    <row r="103" spans="2:29" x14ac:dyDescent="0.25">
      <c r="B103" s="88"/>
      <c r="C103" s="88"/>
      <c r="D103" s="88"/>
      <c r="E103" s="88"/>
      <c r="F103" s="88"/>
      <c r="G103" s="88"/>
      <c r="H103" s="88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88"/>
      <c r="T103" s="88"/>
      <c r="U103" s="88"/>
      <c r="V103" s="88"/>
      <c r="W103" s="88"/>
      <c r="X103" s="88"/>
      <c r="Y103" s="88"/>
      <c r="Z103" s="88"/>
      <c r="AA103" s="88"/>
      <c r="AB103" s="88"/>
      <c r="AC103" s="88"/>
    </row>
    <row r="104" spans="2:29" x14ac:dyDescent="0.25">
      <c r="B104" s="88"/>
      <c r="C104" s="88"/>
      <c r="D104" s="88"/>
      <c r="E104" s="88"/>
      <c r="F104" s="88"/>
      <c r="G104" s="88"/>
      <c r="H104" s="88"/>
      <c r="I104" s="88"/>
      <c r="J104" s="88"/>
      <c r="K104" s="88"/>
      <c r="L104" s="88"/>
      <c r="M104" s="88"/>
      <c r="N104" s="88"/>
      <c r="O104" s="88"/>
      <c r="P104" s="88"/>
      <c r="Q104" s="88"/>
      <c r="R104" s="88"/>
      <c r="S104" s="88"/>
      <c r="T104" s="88"/>
      <c r="U104" s="88"/>
      <c r="V104" s="88"/>
      <c r="W104" s="88"/>
      <c r="X104" s="88"/>
      <c r="Y104" s="88"/>
      <c r="Z104" s="88"/>
      <c r="AA104" s="88"/>
      <c r="AB104" s="88"/>
      <c r="AC104" s="88"/>
    </row>
    <row r="105" spans="2:29" x14ac:dyDescent="0.25">
      <c r="B105" s="88"/>
      <c r="C105" s="88"/>
      <c r="D105" s="88"/>
      <c r="E105" s="88"/>
      <c r="F105" s="88"/>
      <c r="G105" s="88"/>
      <c r="H105" s="88"/>
      <c r="I105" s="88"/>
      <c r="J105" s="88"/>
      <c r="K105" s="88"/>
      <c r="L105" s="88"/>
      <c r="M105" s="88"/>
      <c r="N105" s="88"/>
      <c r="O105" s="88"/>
      <c r="P105" s="88"/>
      <c r="Q105" s="88"/>
      <c r="R105" s="88"/>
      <c r="S105" s="88"/>
      <c r="T105" s="88"/>
      <c r="U105" s="88"/>
      <c r="V105" s="88"/>
      <c r="W105" s="88"/>
      <c r="X105" s="88"/>
      <c r="Y105" s="88"/>
      <c r="Z105" s="88"/>
      <c r="AA105" s="88"/>
      <c r="AB105" s="88"/>
      <c r="AC105" s="88"/>
    </row>
    <row r="106" spans="2:29" x14ac:dyDescent="0.25">
      <c r="B106" s="88"/>
      <c r="C106" s="88"/>
      <c r="D106" s="88"/>
      <c r="E106" s="88"/>
      <c r="F106" s="88"/>
      <c r="G106" s="88"/>
      <c r="H106" s="88"/>
      <c r="I106" s="88"/>
      <c r="J106" s="88"/>
      <c r="K106" s="88"/>
      <c r="L106" s="88"/>
      <c r="M106" s="88"/>
      <c r="N106" s="88"/>
      <c r="O106" s="88"/>
      <c r="P106" s="88"/>
      <c r="Q106" s="88"/>
      <c r="R106" s="88"/>
      <c r="S106" s="88"/>
      <c r="T106" s="88"/>
      <c r="U106" s="88"/>
      <c r="V106" s="88"/>
      <c r="W106" s="88"/>
      <c r="X106" s="88"/>
      <c r="Y106" s="88"/>
      <c r="Z106" s="88"/>
      <c r="AA106" s="88"/>
      <c r="AB106" s="88"/>
      <c r="AC106" s="88"/>
    </row>
    <row r="107" spans="2:29" x14ac:dyDescent="0.25">
      <c r="B107" s="88"/>
      <c r="C107" s="88"/>
      <c r="D107" s="88"/>
      <c r="E107" s="88"/>
      <c r="F107" s="88"/>
      <c r="G107" s="88"/>
      <c r="H107" s="88"/>
      <c r="I107" s="88"/>
      <c r="J107" s="88"/>
      <c r="K107" s="88"/>
      <c r="L107" s="88"/>
      <c r="M107" s="88"/>
      <c r="N107" s="88"/>
      <c r="O107" s="88"/>
      <c r="P107" s="88"/>
      <c r="Q107" s="88"/>
      <c r="R107" s="88"/>
      <c r="S107" s="88"/>
      <c r="T107" s="88"/>
      <c r="U107" s="88"/>
      <c r="V107" s="88"/>
      <c r="W107" s="88"/>
      <c r="X107" s="88"/>
      <c r="Y107" s="88"/>
      <c r="Z107" s="88"/>
      <c r="AA107" s="88"/>
      <c r="AB107" s="88"/>
      <c r="AC107" s="88"/>
    </row>
    <row r="108" spans="2:29" x14ac:dyDescent="0.25">
      <c r="B108" s="88"/>
      <c r="C108" s="88"/>
      <c r="D108" s="88"/>
      <c r="E108" s="88"/>
      <c r="F108" s="88"/>
      <c r="G108" s="88"/>
      <c r="H108" s="88"/>
      <c r="I108" s="88"/>
      <c r="J108" s="88"/>
      <c r="K108" s="88"/>
      <c r="L108" s="88"/>
      <c r="M108" s="88"/>
      <c r="N108" s="88"/>
      <c r="O108" s="88"/>
      <c r="P108" s="88"/>
      <c r="Q108" s="88"/>
      <c r="R108" s="88"/>
      <c r="S108" s="88"/>
      <c r="T108" s="88"/>
      <c r="U108" s="88"/>
      <c r="V108" s="88"/>
      <c r="W108" s="88"/>
      <c r="X108" s="88"/>
      <c r="Y108" s="88"/>
      <c r="Z108" s="88"/>
      <c r="AA108" s="88"/>
      <c r="AB108" s="88"/>
      <c r="AC108" s="88"/>
    </row>
    <row r="109" spans="2:29" x14ac:dyDescent="0.25">
      <c r="B109" s="88"/>
      <c r="C109" s="88"/>
      <c r="D109" s="88"/>
      <c r="E109" s="88"/>
      <c r="F109" s="88"/>
      <c r="G109" s="88"/>
      <c r="H109" s="88"/>
      <c r="I109" s="88"/>
      <c r="J109" s="88"/>
      <c r="K109" s="88"/>
      <c r="L109" s="88"/>
      <c r="M109" s="88"/>
      <c r="N109" s="88"/>
      <c r="O109" s="88"/>
      <c r="P109" s="88"/>
      <c r="Q109" s="88"/>
      <c r="R109" s="88"/>
      <c r="S109" s="88"/>
      <c r="T109" s="88"/>
      <c r="U109" s="88"/>
      <c r="V109" s="88"/>
      <c r="W109" s="88"/>
      <c r="X109" s="88"/>
      <c r="Y109" s="88"/>
      <c r="Z109" s="88"/>
      <c r="AA109" s="88"/>
      <c r="AB109" s="88"/>
      <c r="AC109" s="88"/>
    </row>
    <row r="110" spans="2:29" x14ac:dyDescent="0.25">
      <c r="B110" s="88"/>
      <c r="C110" s="88"/>
      <c r="D110" s="88"/>
      <c r="E110" s="88"/>
      <c r="F110" s="88"/>
      <c r="G110" s="88"/>
      <c r="H110" s="88"/>
      <c r="I110" s="88"/>
      <c r="J110" s="88"/>
      <c r="K110" s="88"/>
      <c r="L110" s="88"/>
      <c r="M110" s="88"/>
      <c r="N110" s="88"/>
      <c r="O110" s="88"/>
      <c r="P110" s="88"/>
      <c r="Q110" s="88"/>
      <c r="R110" s="88"/>
      <c r="S110" s="88"/>
      <c r="T110" s="88"/>
      <c r="U110" s="88"/>
      <c r="V110" s="88"/>
      <c r="W110" s="88"/>
      <c r="X110" s="88"/>
      <c r="Y110" s="88"/>
      <c r="Z110" s="88"/>
      <c r="AA110" s="88"/>
      <c r="AB110" s="88"/>
      <c r="AC110" s="88"/>
    </row>
    <row r="111" spans="2:29" x14ac:dyDescent="0.25">
      <c r="B111" s="88"/>
      <c r="C111" s="88"/>
      <c r="D111" s="88"/>
      <c r="E111" s="88"/>
      <c r="F111" s="88"/>
      <c r="G111" s="88"/>
      <c r="H111" s="88"/>
      <c r="I111" s="88"/>
      <c r="J111" s="88"/>
      <c r="K111" s="88"/>
      <c r="L111" s="88"/>
      <c r="M111" s="88"/>
      <c r="N111" s="88"/>
      <c r="O111" s="88"/>
      <c r="P111" s="88"/>
      <c r="Q111" s="88"/>
      <c r="R111" s="88"/>
      <c r="S111" s="88"/>
      <c r="T111" s="88"/>
      <c r="U111" s="88"/>
      <c r="V111" s="88"/>
      <c r="W111" s="88"/>
      <c r="X111" s="88"/>
      <c r="Y111" s="88"/>
      <c r="Z111" s="88"/>
      <c r="AA111" s="88"/>
      <c r="AB111" s="88"/>
      <c r="AC111" s="88"/>
    </row>
    <row r="112" spans="2:29" x14ac:dyDescent="0.25">
      <c r="B112" s="88"/>
      <c r="C112" s="88"/>
      <c r="D112" s="88"/>
      <c r="E112" s="88"/>
      <c r="F112" s="88"/>
      <c r="G112" s="88"/>
      <c r="H112" s="88"/>
      <c r="I112" s="88"/>
      <c r="J112" s="88"/>
      <c r="K112" s="88"/>
      <c r="L112" s="88"/>
      <c r="M112" s="88"/>
      <c r="N112" s="88"/>
      <c r="O112" s="88"/>
      <c r="P112" s="88"/>
      <c r="Q112" s="88"/>
      <c r="R112" s="88"/>
      <c r="S112" s="88"/>
      <c r="T112" s="88"/>
      <c r="U112" s="88"/>
      <c r="V112" s="88"/>
      <c r="W112" s="88"/>
      <c r="X112" s="88"/>
      <c r="Y112" s="88"/>
      <c r="Z112" s="88"/>
      <c r="AA112" s="88"/>
      <c r="AB112" s="88"/>
      <c r="AC112" s="88"/>
    </row>
    <row r="113" spans="2:29" x14ac:dyDescent="0.25">
      <c r="B113" s="88"/>
      <c r="C113" s="88"/>
      <c r="D113" s="88"/>
      <c r="E113" s="88"/>
      <c r="F113" s="88"/>
      <c r="G113" s="88"/>
      <c r="H113" s="88"/>
      <c r="I113" s="88"/>
      <c r="J113" s="88"/>
      <c r="K113" s="88"/>
      <c r="L113" s="88"/>
      <c r="M113" s="88"/>
      <c r="N113" s="88"/>
      <c r="O113" s="88"/>
      <c r="P113" s="88"/>
      <c r="Q113" s="88"/>
      <c r="R113" s="88"/>
      <c r="S113" s="88"/>
      <c r="T113" s="88"/>
      <c r="U113" s="88"/>
      <c r="V113" s="88"/>
      <c r="W113" s="88"/>
      <c r="X113" s="88"/>
      <c r="Y113" s="88"/>
      <c r="Z113" s="88"/>
      <c r="AA113" s="88"/>
      <c r="AB113" s="88"/>
      <c r="AC113" s="88"/>
    </row>
    <row r="114" spans="2:29" x14ac:dyDescent="0.25">
      <c r="B114" s="88"/>
      <c r="C114" s="88"/>
      <c r="D114" s="88"/>
      <c r="E114" s="88"/>
      <c r="F114" s="88"/>
      <c r="G114" s="88"/>
      <c r="H114" s="88"/>
      <c r="I114" s="88"/>
      <c r="J114" s="88"/>
      <c r="K114" s="88"/>
      <c r="L114" s="88"/>
      <c r="M114" s="88"/>
      <c r="N114" s="88"/>
      <c r="O114" s="88"/>
      <c r="P114" s="88"/>
      <c r="Q114" s="88"/>
      <c r="R114" s="88"/>
      <c r="S114" s="88"/>
      <c r="T114" s="88"/>
      <c r="U114" s="88"/>
      <c r="V114" s="88"/>
      <c r="W114" s="88"/>
      <c r="X114" s="88"/>
      <c r="Y114" s="88"/>
      <c r="Z114" s="88"/>
      <c r="AA114" s="88"/>
      <c r="AB114" s="88"/>
      <c r="AC114" s="88"/>
    </row>
    <row r="115" spans="2:29" x14ac:dyDescent="0.25">
      <c r="B115" s="88"/>
      <c r="C115" s="88"/>
      <c r="D115" s="88"/>
      <c r="E115" s="88"/>
      <c r="F115" s="88"/>
      <c r="G115" s="88"/>
      <c r="H115" s="88"/>
      <c r="I115" s="88"/>
      <c r="J115" s="88"/>
      <c r="K115" s="88"/>
      <c r="L115" s="88"/>
      <c r="M115" s="88"/>
      <c r="N115" s="88"/>
      <c r="O115" s="88"/>
      <c r="P115" s="88"/>
      <c r="Q115" s="88"/>
      <c r="R115" s="88"/>
      <c r="S115" s="88"/>
      <c r="T115" s="88"/>
      <c r="U115" s="88"/>
      <c r="V115" s="88"/>
      <c r="W115" s="88"/>
      <c r="X115" s="88"/>
      <c r="Y115" s="88"/>
      <c r="Z115" s="88"/>
      <c r="AA115" s="88"/>
      <c r="AB115" s="88"/>
      <c r="AC115" s="88"/>
    </row>
    <row r="116" spans="2:29" x14ac:dyDescent="0.25">
      <c r="B116" s="88"/>
      <c r="C116" s="88"/>
      <c r="D116" s="88"/>
      <c r="E116" s="88"/>
      <c r="F116" s="88"/>
      <c r="G116" s="88"/>
      <c r="H116" s="88"/>
      <c r="I116" s="88"/>
      <c r="J116" s="88"/>
      <c r="K116" s="88"/>
      <c r="L116" s="88"/>
      <c r="M116" s="88"/>
      <c r="N116" s="88"/>
      <c r="O116" s="88"/>
      <c r="P116" s="88"/>
      <c r="Q116" s="88"/>
      <c r="R116" s="88"/>
      <c r="S116" s="88"/>
      <c r="T116" s="88"/>
      <c r="U116" s="88"/>
      <c r="V116" s="88"/>
      <c r="W116" s="88"/>
      <c r="X116" s="88"/>
      <c r="Y116" s="88"/>
      <c r="Z116" s="88"/>
      <c r="AA116" s="88"/>
      <c r="AB116" s="88"/>
      <c r="AC116" s="88"/>
    </row>
    <row r="117" spans="2:29" x14ac:dyDescent="0.25">
      <c r="B117" s="88"/>
      <c r="C117" s="88"/>
      <c r="D117" s="88"/>
      <c r="E117" s="88"/>
      <c r="F117" s="88"/>
      <c r="G117" s="88"/>
      <c r="H117" s="88"/>
      <c r="I117" s="88"/>
      <c r="J117" s="88"/>
      <c r="K117" s="88"/>
      <c r="L117" s="88"/>
      <c r="M117" s="88"/>
      <c r="N117" s="88"/>
      <c r="O117" s="88"/>
      <c r="P117" s="88"/>
      <c r="Q117" s="88"/>
      <c r="R117" s="88"/>
      <c r="S117" s="88"/>
      <c r="T117" s="88"/>
      <c r="U117" s="88"/>
      <c r="V117" s="88"/>
      <c r="W117" s="88"/>
      <c r="X117" s="88"/>
      <c r="Y117" s="88"/>
      <c r="Z117" s="88"/>
      <c r="AA117" s="88"/>
      <c r="AB117" s="88"/>
      <c r="AC117" s="88"/>
    </row>
    <row r="118" spans="2:29" x14ac:dyDescent="0.25">
      <c r="B118" s="88"/>
      <c r="C118" s="88"/>
      <c r="D118" s="88"/>
      <c r="E118" s="88"/>
      <c r="F118" s="88"/>
      <c r="G118" s="88"/>
      <c r="H118" s="88"/>
      <c r="I118" s="88"/>
      <c r="J118" s="88"/>
      <c r="K118" s="88"/>
      <c r="L118" s="88"/>
      <c r="M118" s="88"/>
      <c r="N118" s="88"/>
      <c r="O118" s="88"/>
      <c r="P118" s="88"/>
      <c r="Q118" s="88"/>
      <c r="R118" s="88"/>
      <c r="S118" s="88"/>
      <c r="T118" s="88"/>
      <c r="U118" s="88"/>
      <c r="V118" s="88"/>
      <c r="W118" s="88"/>
      <c r="X118" s="88"/>
      <c r="Y118" s="88"/>
      <c r="Z118" s="88"/>
      <c r="AA118" s="88"/>
      <c r="AB118" s="88"/>
      <c r="AC118" s="88"/>
    </row>
    <row r="119" spans="2:29" x14ac:dyDescent="0.25">
      <c r="B119" s="88"/>
      <c r="C119" s="88"/>
      <c r="D119" s="88"/>
      <c r="E119" s="88"/>
      <c r="F119" s="88"/>
      <c r="G119" s="88"/>
      <c r="H119" s="88"/>
      <c r="I119" s="88"/>
      <c r="J119" s="88"/>
      <c r="K119" s="88"/>
      <c r="L119" s="88"/>
      <c r="M119" s="88"/>
      <c r="N119" s="88"/>
      <c r="O119" s="88"/>
      <c r="P119" s="88"/>
      <c r="Q119" s="88"/>
      <c r="R119" s="88"/>
      <c r="S119" s="88"/>
      <c r="T119" s="88"/>
      <c r="U119" s="88"/>
      <c r="V119" s="88"/>
      <c r="W119" s="88"/>
      <c r="X119" s="88"/>
      <c r="Y119" s="88"/>
      <c r="Z119" s="88"/>
      <c r="AA119" s="88"/>
      <c r="AB119" s="88"/>
      <c r="AC119" s="88"/>
    </row>
    <row r="120" spans="2:29" x14ac:dyDescent="0.25">
      <c r="B120" s="88"/>
      <c r="C120" s="88"/>
      <c r="D120" s="88"/>
      <c r="E120" s="88"/>
      <c r="F120" s="88"/>
      <c r="G120" s="88"/>
      <c r="H120" s="88"/>
      <c r="I120" s="88"/>
      <c r="J120" s="88"/>
      <c r="K120" s="88"/>
      <c r="L120" s="88"/>
      <c r="M120" s="88"/>
      <c r="N120" s="88"/>
      <c r="O120" s="88"/>
      <c r="P120" s="88"/>
      <c r="Q120" s="88"/>
      <c r="R120" s="88"/>
      <c r="S120" s="88"/>
      <c r="T120" s="88"/>
      <c r="U120" s="88"/>
      <c r="V120" s="88"/>
      <c r="W120" s="88"/>
      <c r="X120" s="88"/>
      <c r="Y120" s="88"/>
      <c r="Z120" s="88"/>
      <c r="AA120" s="88"/>
      <c r="AB120" s="88"/>
      <c r="AC120" s="88"/>
    </row>
    <row r="121" spans="2:29" x14ac:dyDescent="0.25">
      <c r="B121" s="88"/>
      <c r="C121" s="88"/>
      <c r="D121" s="88"/>
      <c r="E121" s="88"/>
      <c r="F121" s="88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88"/>
      <c r="T121" s="88"/>
      <c r="U121" s="88"/>
      <c r="V121" s="88"/>
      <c r="W121" s="88"/>
      <c r="X121" s="88"/>
      <c r="Y121" s="88"/>
      <c r="Z121" s="88"/>
      <c r="AA121" s="88"/>
      <c r="AB121" s="88"/>
      <c r="AC121" s="88"/>
    </row>
    <row r="122" spans="2:29" x14ac:dyDescent="0.25">
      <c r="B122" s="88"/>
      <c r="C122" s="88"/>
      <c r="D122" s="88"/>
      <c r="E122" s="88"/>
      <c r="F122" s="88"/>
      <c r="G122" s="88"/>
      <c r="H122" s="88"/>
      <c r="I122" s="88"/>
      <c r="J122" s="88"/>
      <c r="K122" s="88"/>
      <c r="L122" s="88"/>
      <c r="M122" s="88"/>
      <c r="N122" s="88"/>
      <c r="O122" s="88"/>
      <c r="P122" s="88"/>
      <c r="Q122" s="88"/>
      <c r="R122" s="88"/>
      <c r="S122" s="88"/>
      <c r="T122" s="88"/>
      <c r="U122" s="88"/>
      <c r="V122" s="88"/>
      <c r="W122" s="88"/>
      <c r="X122" s="88"/>
      <c r="Y122" s="88"/>
      <c r="Z122" s="88"/>
      <c r="AA122" s="88"/>
      <c r="AB122" s="88"/>
      <c r="AC122" s="88"/>
    </row>
    <row r="123" spans="2:29" x14ac:dyDescent="0.25">
      <c r="B123" s="88"/>
      <c r="C123" s="88"/>
      <c r="D123" s="88"/>
      <c r="E123" s="88"/>
      <c r="F123" s="88"/>
      <c r="G123" s="88"/>
      <c r="H123" s="88"/>
      <c r="I123" s="88"/>
      <c r="J123" s="88"/>
      <c r="K123" s="88"/>
      <c r="L123" s="88"/>
      <c r="M123" s="88"/>
      <c r="N123" s="88"/>
      <c r="O123" s="88"/>
      <c r="P123" s="88"/>
      <c r="Q123" s="88"/>
      <c r="R123" s="88"/>
      <c r="S123" s="88"/>
      <c r="T123" s="88"/>
      <c r="U123" s="88"/>
      <c r="V123" s="88"/>
      <c r="W123" s="88"/>
      <c r="X123" s="88"/>
      <c r="Y123" s="88"/>
      <c r="Z123" s="88"/>
      <c r="AA123" s="88"/>
      <c r="AB123" s="88"/>
      <c r="AC123" s="88"/>
    </row>
    <row r="124" spans="2:29" x14ac:dyDescent="0.25">
      <c r="B124" s="88"/>
      <c r="C124" s="88"/>
      <c r="D124" s="88"/>
      <c r="E124" s="88"/>
      <c r="F124" s="88"/>
      <c r="G124" s="88"/>
      <c r="H124" s="88"/>
      <c r="I124" s="88"/>
      <c r="J124" s="88"/>
      <c r="K124" s="88"/>
      <c r="L124" s="88"/>
      <c r="M124" s="88"/>
      <c r="N124" s="88"/>
      <c r="O124" s="88"/>
      <c r="P124" s="88"/>
      <c r="Q124" s="88"/>
      <c r="R124" s="88"/>
      <c r="S124" s="88"/>
      <c r="T124" s="88"/>
      <c r="U124" s="88"/>
      <c r="V124" s="88"/>
      <c r="W124" s="88"/>
      <c r="X124" s="88"/>
      <c r="Y124" s="88"/>
      <c r="Z124" s="88"/>
      <c r="AA124" s="88"/>
      <c r="AB124" s="88"/>
      <c r="AC124" s="88"/>
    </row>
    <row r="125" spans="2:29" x14ac:dyDescent="0.25">
      <c r="B125" s="88"/>
      <c r="C125" s="88"/>
      <c r="D125" s="88"/>
      <c r="E125" s="88"/>
      <c r="F125" s="88"/>
      <c r="G125" s="88"/>
      <c r="H125" s="88"/>
      <c r="I125" s="88"/>
      <c r="J125" s="88"/>
      <c r="K125" s="88"/>
      <c r="L125" s="88"/>
      <c r="M125" s="88"/>
      <c r="N125" s="88"/>
      <c r="O125" s="88"/>
      <c r="P125" s="88"/>
      <c r="Q125" s="88"/>
      <c r="R125" s="88"/>
      <c r="S125" s="88"/>
      <c r="T125" s="88"/>
      <c r="U125" s="88"/>
      <c r="V125" s="88"/>
      <c r="W125" s="88"/>
      <c r="X125" s="88"/>
      <c r="Y125" s="88"/>
      <c r="Z125" s="88"/>
      <c r="AA125" s="88"/>
      <c r="AB125" s="88"/>
      <c r="AC125" s="88"/>
    </row>
    <row r="126" spans="2:29" x14ac:dyDescent="0.25">
      <c r="B126" s="88"/>
      <c r="C126" s="88"/>
      <c r="D126" s="88"/>
      <c r="E126" s="88"/>
      <c r="F126" s="88"/>
      <c r="G126" s="88"/>
      <c r="H126" s="88"/>
      <c r="I126" s="88"/>
      <c r="J126" s="88"/>
      <c r="K126" s="88"/>
      <c r="L126" s="88"/>
      <c r="M126" s="88"/>
      <c r="N126" s="88"/>
      <c r="O126" s="88"/>
      <c r="P126" s="88"/>
      <c r="Q126" s="88"/>
      <c r="R126" s="88"/>
      <c r="S126" s="88"/>
      <c r="T126" s="88"/>
      <c r="U126" s="88"/>
      <c r="V126" s="88"/>
      <c r="W126" s="88"/>
      <c r="X126" s="88"/>
      <c r="Y126" s="88"/>
      <c r="Z126" s="88"/>
      <c r="AA126" s="88"/>
      <c r="AB126" s="88"/>
      <c r="AC126" s="88"/>
    </row>
    <row r="127" spans="2:29" x14ac:dyDescent="0.25">
      <c r="B127" s="88"/>
      <c r="C127" s="88"/>
      <c r="D127" s="88"/>
      <c r="E127" s="88"/>
      <c r="F127" s="88"/>
      <c r="G127" s="88"/>
      <c r="H127" s="88"/>
      <c r="I127" s="88"/>
      <c r="J127" s="88"/>
      <c r="K127" s="88"/>
      <c r="L127" s="88"/>
      <c r="M127" s="88"/>
      <c r="N127" s="88"/>
      <c r="O127" s="88"/>
      <c r="P127" s="88"/>
      <c r="Q127" s="88"/>
      <c r="R127" s="88"/>
      <c r="S127" s="88"/>
      <c r="T127" s="88"/>
      <c r="U127" s="88"/>
      <c r="V127" s="88"/>
      <c r="W127" s="88"/>
      <c r="X127" s="88"/>
      <c r="Y127" s="88"/>
      <c r="Z127" s="88"/>
      <c r="AA127" s="88"/>
      <c r="AB127" s="88"/>
      <c r="AC127" s="88"/>
    </row>
    <row r="128" spans="2:29" x14ac:dyDescent="0.25">
      <c r="B128" s="88"/>
      <c r="C128" s="88"/>
      <c r="D128" s="88"/>
      <c r="E128" s="88"/>
      <c r="F128" s="88"/>
      <c r="G128" s="88"/>
      <c r="H128" s="88"/>
      <c r="I128" s="88"/>
      <c r="J128" s="88"/>
      <c r="K128" s="88"/>
      <c r="L128" s="88"/>
      <c r="M128" s="88"/>
      <c r="N128" s="88"/>
      <c r="O128" s="88"/>
      <c r="P128" s="88"/>
      <c r="Q128" s="88"/>
      <c r="R128" s="88"/>
      <c r="S128" s="88"/>
      <c r="T128" s="88"/>
      <c r="U128" s="88"/>
      <c r="V128" s="88"/>
      <c r="W128" s="88"/>
      <c r="X128" s="88"/>
      <c r="Y128" s="88"/>
      <c r="Z128" s="88"/>
      <c r="AA128" s="88"/>
      <c r="AB128" s="88"/>
      <c r="AC128" s="88"/>
    </row>
    <row r="129" spans="2:29" x14ac:dyDescent="0.25">
      <c r="B129" s="88"/>
      <c r="C129" s="88"/>
      <c r="D129" s="88"/>
      <c r="E129" s="88"/>
      <c r="F129" s="88"/>
      <c r="G129" s="88"/>
      <c r="H129" s="88"/>
      <c r="I129" s="88"/>
      <c r="J129" s="88"/>
      <c r="K129" s="88"/>
      <c r="L129" s="88"/>
      <c r="M129" s="88"/>
      <c r="N129" s="88"/>
      <c r="O129" s="88"/>
      <c r="P129" s="88"/>
      <c r="Q129" s="88"/>
      <c r="R129" s="88"/>
      <c r="S129" s="88"/>
      <c r="T129" s="88"/>
      <c r="U129" s="88"/>
      <c r="V129" s="88"/>
      <c r="W129" s="88"/>
      <c r="X129" s="88"/>
      <c r="Y129" s="88"/>
      <c r="Z129" s="88"/>
      <c r="AA129" s="88"/>
      <c r="AB129" s="88"/>
      <c r="AC129" s="88"/>
    </row>
    <row r="130" spans="2:29" x14ac:dyDescent="0.25">
      <c r="B130" s="88"/>
      <c r="C130" s="88"/>
      <c r="D130" s="88"/>
      <c r="E130" s="88"/>
      <c r="F130" s="88"/>
      <c r="G130" s="88"/>
      <c r="H130" s="88"/>
      <c r="I130" s="88"/>
      <c r="J130" s="88"/>
      <c r="K130" s="88"/>
      <c r="L130" s="88"/>
      <c r="M130" s="88"/>
      <c r="N130" s="88"/>
      <c r="O130" s="88"/>
      <c r="P130" s="88"/>
      <c r="Q130" s="88"/>
      <c r="R130" s="88"/>
      <c r="S130" s="88"/>
      <c r="T130" s="88"/>
      <c r="U130" s="88"/>
      <c r="V130" s="88"/>
      <c r="W130" s="88"/>
      <c r="X130" s="88"/>
      <c r="Y130" s="88"/>
      <c r="Z130" s="88"/>
      <c r="AA130" s="88"/>
      <c r="AB130" s="88"/>
      <c r="AC130" s="88"/>
    </row>
    <row r="131" spans="2:29" x14ac:dyDescent="0.25">
      <c r="B131" s="88"/>
      <c r="C131" s="88"/>
      <c r="D131" s="88"/>
      <c r="E131" s="88"/>
      <c r="F131" s="88"/>
      <c r="G131" s="88"/>
      <c r="H131" s="88"/>
      <c r="I131" s="88"/>
      <c r="J131" s="88"/>
      <c r="K131" s="88"/>
      <c r="L131" s="88"/>
      <c r="M131" s="88"/>
      <c r="N131" s="88"/>
      <c r="O131" s="88"/>
      <c r="P131" s="88"/>
      <c r="Q131" s="88"/>
      <c r="R131" s="88"/>
      <c r="S131" s="88"/>
      <c r="T131" s="88"/>
      <c r="U131" s="88"/>
      <c r="V131" s="88"/>
      <c r="W131" s="88"/>
      <c r="X131" s="88"/>
      <c r="Y131" s="88"/>
      <c r="Z131" s="88"/>
      <c r="AA131" s="88"/>
      <c r="AB131" s="88"/>
      <c r="AC131" s="88"/>
    </row>
    <row r="132" spans="2:29" x14ac:dyDescent="0.25">
      <c r="B132" s="88"/>
      <c r="C132" s="88"/>
      <c r="D132" s="88"/>
      <c r="E132" s="88"/>
      <c r="F132" s="88"/>
      <c r="G132" s="88"/>
      <c r="H132" s="88"/>
      <c r="I132" s="88"/>
      <c r="J132" s="88"/>
      <c r="K132" s="88"/>
      <c r="L132" s="88"/>
      <c r="M132" s="88"/>
      <c r="N132" s="88"/>
      <c r="O132" s="88"/>
      <c r="P132" s="88"/>
      <c r="Q132" s="88"/>
      <c r="R132" s="88"/>
      <c r="S132" s="88"/>
      <c r="T132" s="88"/>
      <c r="U132" s="88"/>
      <c r="V132" s="88"/>
      <c r="W132" s="88"/>
      <c r="X132" s="88"/>
      <c r="Y132" s="88"/>
      <c r="Z132" s="88"/>
      <c r="AA132" s="88"/>
      <c r="AB132" s="88"/>
      <c r="AC132" s="88"/>
    </row>
    <row r="133" spans="2:29" x14ac:dyDescent="0.25">
      <c r="B133" s="88"/>
      <c r="C133" s="88"/>
      <c r="D133" s="88"/>
      <c r="E133" s="88"/>
      <c r="F133" s="88"/>
      <c r="G133" s="88"/>
      <c r="H133" s="88"/>
      <c r="I133" s="88"/>
      <c r="J133" s="88"/>
      <c r="K133" s="88"/>
      <c r="L133" s="88"/>
      <c r="M133" s="88"/>
      <c r="N133" s="88"/>
      <c r="O133" s="88"/>
      <c r="P133" s="88"/>
      <c r="Q133" s="88"/>
      <c r="R133" s="88"/>
      <c r="S133" s="88"/>
      <c r="T133" s="88"/>
      <c r="U133" s="88"/>
      <c r="V133" s="88"/>
      <c r="W133" s="88"/>
      <c r="X133" s="88"/>
      <c r="Y133" s="88"/>
      <c r="Z133" s="88"/>
      <c r="AA133" s="88"/>
      <c r="AB133" s="88"/>
      <c r="AC133" s="88"/>
    </row>
    <row r="134" spans="2:29" x14ac:dyDescent="0.25">
      <c r="B134" s="88"/>
      <c r="C134" s="88"/>
      <c r="D134" s="88"/>
      <c r="E134" s="88"/>
      <c r="F134" s="88"/>
      <c r="G134" s="88"/>
      <c r="H134" s="88"/>
      <c r="I134" s="88"/>
      <c r="J134" s="88"/>
      <c r="K134" s="88"/>
      <c r="L134" s="88"/>
      <c r="M134" s="88"/>
      <c r="N134" s="88"/>
      <c r="O134" s="88"/>
      <c r="P134" s="88"/>
      <c r="Q134" s="88"/>
      <c r="R134" s="88"/>
      <c r="S134" s="88"/>
      <c r="T134" s="88"/>
      <c r="U134" s="88"/>
      <c r="V134" s="88"/>
      <c r="W134" s="88"/>
      <c r="X134" s="88"/>
      <c r="Y134" s="88"/>
      <c r="Z134" s="88"/>
      <c r="AA134" s="88"/>
      <c r="AB134" s="88"/>
      <c r="AC134" s="88"/>
    </row>
    <row r="135" spans="2:29" x14ac:dyDescent="0.25">
      <c r="B135" s="88"/>
      <c r="C135" s="88"/>
      <c r="D135" s="88"/>
      <c r="E135" s="88"/>
      <c r="F135" s="88"/>
      <c r="G135" s="88"/>
      <c r="H135" s="88"/>
      <c r="I135" s="88"/>
      <c r="J135" s="88"/>
      <c r="K135" s="88"/>
      <c r="L135" s="88"/>
      <c r="M135" s="88"/>
      <c r="N135" s="88"/>
      <c r="O135" s="88"/>
      <c r="P135" s="88"/>
      <c r="Q135" s="88"/>
      <c r="R135" s="88"/>
      <c r="S135" s="88"/>
      <c r="T135" s="88"/>
      <c r="U135" s="88"/>
      <c r="V135" s="88"/>
      <c r="W135" s="88"/>
      <c r="X135" s="88"/>
      <c r="Y135" s="88"/>
      <c r="Z135" s="88"/>
      <c r="AA135" s="88"/>
      <c r="AB135" s="88"/>
      <c r="AC135" s="88"/>
    </row>
    <row r="136" spans="2:29" x14ac:dyDescent="0.25">
      <c r="B136" s="88"/>
      <c r="C136" s="88"/>
      <c r="D136" s="88"/>
      <c r="E136" s="88"/>
      <c r="F136" s="88"/>
      <c r="G136" s="88"/>
      <c r="H136" s="88"/>
      <c r="I136" s="88"/>
      <c r="J136" s="88"/>
      <c r="K136" s="88"/>
      <c r="L136" s="88"/>
      <c r="M136" s="88"/>
      <c r="N136" s="88"/>
      <c r="O136" s="88"/>
      <c r="P136" s="88"/>
      <c r="Q136" s="88"/>
      <c r="R136" s="88"/>
      <c r="S136" s="88"/>
      <c r="T136" s="88"/>
      <c r="U136" s="88"/>
      <c r="V136" s="88"/>
      <c r="W136" s="88"/>
      <c r="X136" s="88"/>
      <c r="Y136" s="88"/>
      <c r="Z136" s="88"/>
      <c r="AA136" s="88"/>
      <c r="AB136" s="88"/>
      <c r="AC136" s="88"/>
    </row>
    <row r="137" spans="2:29" x14ac:dyDescent="0.25">
      <c r="B137" s="88"/>
      <c r="C137" s="88"/>
      <c r="D137" s="88"/>
      <c r="E137" s="88"/>
      <c r="F137" s="88"/>
      <c r="G137" s="88"/>
      <c r="H137" s="88"/>
      <c r="I137" s="88"/>
      <c r="J137" s="88"/>
      <c r="K137" s="88"/>
      <c r="L137" s="88"/>
      <c r="M137" s="88"/>
      <c r="N137" s="88"/>
      <c r="O137" s="88"/>
      <c r="P137" s="88"/>
      <c r="Q137" s="88"/>
      <c r="R137" s="88"/>
      <c r="S137" s="88"/>
      <c r="T137" s="88"/>
      <c r="U137" s="88"/>
      <c r="V137" s="88"/>
      <c r="W137" s="88"/>
      <c r="X137" s="88"/>
      <c r="Y137" s="88"/>
      <c r="Z137" s="88"/>
      <c r="AA137" s="88"/>
      <c r="AB137" s="88"/>
      <c r="AC137" s="88"/>
    </row>
    <row r="138" spans="2:29" x14ac:dyDescent="0.25">
      <c r="B138" s="88"/>
      <c r="C138" s="88"/>
      <c r="D138" s="88"/>
      <c r="E138" s="88"/>
      <c r="F138" s="88"/>
      <c r="G138" s="88"/>
      <c r="H138" s="88"/>
      <c r="I138" s="88"/>
      <c r="J138" s="88"/>
      <c r="K138" s="88"/>
      <c r="L138" s="88"/>
      <c r="M138" s="88"/>
      <c r="N138" s="88"/>
      <c r="O138" s="88"/>
      <c r="P138" s="88"/>
      <c r="Q138" s="88"/>
      <c r="R138" s="88"/>
      <c r="S138" s="88"/>
      <c r="T138" s="88"/>
      <c r="U138" s="88"/>
      <c r="V138" s="88"/>
      <c r="W138" s="88"/>
      <c r="X138" s="88"/>
      <c r="Y138" s="88"/>
      <c r="Z138" s="88"/>
      <c r="AA138" s="88"/>
      <c r="AB138" s="88"/>
      <c r="AC138" s="88"/>
    </row>
    <row r="139" spans="2:29" x14ac:dyDescent="0.25">
      <c r="B139" s="88"/>
      <c r="C139" s="88"/>
      <c r="D139" s="88"/>
      <c r="E139" s="88"/>
      <c r="F139" s="88"/>
      <c r="G139" s="88"/>
      <c r="H139" s="88"/>
      <c r="I139" s="88"/>
      <c r="J139" s="88"/>
      <c r="K139" s="88"/>
      <c r="L139" s="88"/>
      <c r="M139" s="88"/>
      <c r="N139" s="88"/>
      <c r="O139" s="88"/>
      <c r="P139" s="88"/>
      <c r="Q139" s="88"/>
      <c r="R139" s="88"/>
      <c r="S139" s="88"/>
      <c r="T139" s="88"/>
      <c r="U139" s="88"/>
      <c r="V139" s="88"/>
      <c r="W139" s="88"/>
      <c r="X139" s="88"/>
      <c r="Y139" s="88"/>
      <c r="Z139" s="88"/>
      <c r="AA139" s="88"/>
      <c r="AB139" s="88"/>
      <c r="AC139" s="88"/>
    </row>
    <row r="140" spans="2:29" x14ac:dyDescent="0.25">
      <c r="B140" s="88"/>
      <c r="C140" s="88"/>
      <c r="D140" s="88"/>
      <c r="E140" s="88"/>
      <c r="F140" s="88"/>
      <c r="G140" s="88"/>
      <c r="H140" s="88"/>
      <c r="I140" s="88"/>
      <c r="J140" s="88"/>
      <c r="K140" s="88"/>
      <c r="L140" s="88"/>
      <c r="M140" s="88"/>
      <c r="N140" s="88"/>
      <c r="O140" s="88"/>
      <c r="P140" s="88"/>
      <c r="Q140" s="88"/>
      <c r="R140" s="88"/>
      <c r="S140" s="88"/>
      <c r="T140" s="88"/>
      <c r="U140" s="88"/>
      <c r="V140" s="88"/>
      <c r="W140" s="88"/>
      <c r="X140" s="88"/>
      <c r="Y140" s="88"/>
      <c r="Z140" s="88"/>
      <c r="AA140" s="88"/>
      <c r="AB140" s="88"/>
      <c r="AC140" s="88"/>
    </row>
    <row r="141" spans="2:29" x14ac:dyDescent="0.25">
      <c r="B141" s="88"/>
      <c r="C141" s="88"/>
      <c r="D141" s="88"/>
      <c r="E141" s="88"/>
      <c r="F141" s="88"/>
      <c r="G141" s="88"/>
      <c r="H141" s="88"/>
      <c r="I141" s="88"/>
      <c r="J141" s="88"/>
      <c r="K141" s="88"/>
      <c r="L141" s="88"/>
      <c r="M141" s="88"/>
      <c r="N141" s="88"/>
      <c r="O141" s="88"/>
      <c r="P141" s="88"/>
      <c r="Q141" s="88"/>
      <c r="R141" s="88"/>
      <c r="S141" s="88"/>
      <c r="T141" s="88"/>
      <c r="U141" s="88"/>
      <c r="V141" s="88"/>
      <c r="W141" s="88"/>
      <c r="X141" s="88"/>
      <c r="Y141" s="88"/>
      <c r="Z141" s="88"/>
      <c r="AA141" s="88"/>
      <c r="AB141" s="88"/>
      <c r="AC141" s="88"/>
    </row>
    <row r="142" spans="2:29" x14ac:dyDescent="0.25">
      <c r="B142" s="88"/>
      <c r="C142" s="88"/>
      <c r="D142" s="88"/>
      <c r="E142" s="88"/>
      <c r="F142" s="88"/>
      <c r="G142" s="88"/>
      <c r="H142" s="88"/>
      <c r="I142" s="88"/>
      <c r="J142" s="88"/>
      <c r="K142" s="88"/>
      <c r="L142" s="88"/>
      <c r="M142" s="88"/>
      <c r="N142" s="88"/>
      <c r="O142" s="88"/>
      <c r="P142" s="88"/>
      <c r="Q142" s="88"/>
      <c r="R142" s="88"/>
      <c r="S142" s="88"/>
      <c r="T142" s="88"/>
      <c r="U142" s="88"/>
      <c r="V142" s="88"/>
      <c r="W142" s="88"/>
      <c r="X142" s="88"/>
      <c r="Y142" s="88"/>
      <c r="Z142" s="88"/>
      <c r="AA142" s="88"/>
      <c r="AB142" s="88"/>
      <c r="AC142" s="88"/>
    </row>
    <row r="143" spans="2:29" x14ac:dyDescent="0.25">
      <c r="B143" s="88"/>
      <c r="C143" s="88"/>
      <c r="D143" s="88"/>
      <c r="E143" s="88"/>
      <c r="F143" s="88"/>
      <c r="G143" s="88"/>
      <c r="H143" s="88"/>
      <c r="I143" s="88"/>
      <c r="J143" s="88"/>
      <c r="K143" s="88"/>
      <c r="L143" s="88"/>
      <c r="M143" s="88"/>
      <c r="N143" s="88"/>
      <c r="O143" s="88"/>
      <c r="P143" s="88"/>
      <c r="Q143" s="88"/>
      <c r="R143" s="88"/>
      <c r="S143" s="88"/>
      <c r="T143" s="88"/>
      <c r="U143" s="88"/>
      <c r="V143" s="88"/>
      <c r="W143" s="88"/>
      <c r="X143" s="88"/>
      <c r="Y143" s="88"/>
      <c r="Z143" s="88"/>
      <c r="AA143" s="88"/>
      <c r="AB143" s="88"/>
      <c r="AC143" s="88"/>
    </row>
    <row r="144" spans="2:29" x14ac:dyDescent="0.25">
      <c r="B144" s="88"/>
      <c r="C144" s="88"/>
      <c r="D144" s="88"/>
      <c r="E144" s="88"/>
      <c r="F144" s="88"/>
      <c r="G144" s="88"/>
      <c r="H144" s="88"/>
      <c r="I144" s="88"/>
      <c r="J144" s="88"/>
      <c r="K144" s="88"/>
      <c r="L144" s="88"/>
      <c r="M144" s="88"/>
      <c r="N144" s="88"/>
      <c r="O144" s="88"/>
      <c r="P144" s="88"/>
      <c r="Q144" s="88"/>
      <c r="R144" s="88"/>
      <c r="S144" s="88"/>
      <c r="T144" s="88"/>
      <c r="U144" s="88"/>
      <c r="V144" s="88"/>
      <c r="W144" s="88"/>
      <c r="X144" s="88"/>
      <c r="Y144" s="88"/>
      <c r="Z144" s="88"/>
      <c r="AA144" s="88"/>
      <c r="AB144" s="88"/>
      <c r="AC144" s="88"/>
    </row>
    <row r="145" spans="2:29" x14ac:dyDescent="0.25">
      <c r="B145" s="88"/>
      <c r="C145" s="88"/>
      <c r="D145" s="88"/>
      <c r="E145" s="88"/>
      <c r="F145" s="88"/>
      <c r="G145" s="88"/>
      <c r="H145" s="88"/>
      <c r="I145" s="88"/>
      <c r="J145" s="88"/>
      <c r="K145" s="88"/>
      <c r="L145" s="88"/>
      <c r="M145" s="88"/>
      <c r="N145" s="88"/>
      <c r="O145" s="88"/>
      <c r="P145" s="88"/>
      <c r="Q145" s="88"/>
      <c r="R145" s="88"/>
      <c r="S145" s="88"/>
      <c r="T145" s="88"/>
      <c r="U145" s="88"/>
      <c r="V145" s="88"/>
      <c r="W145" s="88"/>
      <c r="X145" s="88"/>
      <c r="Y145" s="88"/>
      <c r="Z145" s="88"/>
      <c r="AA145" s="88"/>
      <c r="AB145" s="88"/>
      <c r="AC145" s="88"/>
    </row>
    <row r="146" spans="2:29" x14ac:dyDescent="0.25">
      <c r="B146" s="88"/>
      <c r="C146" s="88"/>
      <c r="D146" s="88"/>
      <c r="E146" s="88"/>
      <c r="F146" s="88"/>
      <c r="G146" s="88"/>
      <c r="H146" s="88"/>
      <c r="I146" s="88"/>
      <c r="J146" s="88"/>
      <c r="K146" s="88"/>
      <c r="L146" s="88"/>
      <c r="M146" s="88"/>
      <c r="N146" s="88"/>
      <c r="O146" s="88"/>
      <c r="P146" s="88"/>
      <c r="Q146" s="88"/>
      <c r="R146" s="88"/>
      <c r="S146" s="88"/>
      <c r="T146" s="88"/>
      <c r="U146" s="88"/>
      <c r="V146" s="88"/>
      <c r="W146" s="88"/>
      <c r="X146" s="88"/>
      <c r="Y146" s="88"/>
      <c r="Z146" s="88"/>
      <c r="AA146" s="88"/>
      <c r="AB146" s="88"/>
      <c r="AC146" s="88"/>
    </row>
    <row r="147" spans="2:29" x14ac:dyDescent="0.25">
      <c r="B147" s="88"/>
      <c r="C147" s="88"/>
      <c r="D147" s="88"/>
      <c r="E147" s="88"/>
      <c r="F147" s="88"/>
      <c r="G147" s="88"/>
      <c r="H147" s="88"/>
      <c r="I147" s="88"/>
      <c r="J147" s="88"/>
      <c r="K147" s="88"/>
      <c r="L147" s="88"/>
      <c r="M147" s="88"/>
      <c r="N147" s="88"/>
      <c r="O147" s="88"/>
      <c r="P147" s="88"/>
      <c r="Q147" s="88"/>
      <c r="R147" s="88"/>
      <c r="S147" s="88"/>
      <c r="T147" s="88"/>
      <c r="U147" s="88"/>
      <c r="V147" s="88"/>
      <c r="W147" s="88"/>
      <c r="X147" s="88"/>
      <c r="Y147" s="88"/>
      <c r="Z147" s="88"/>
      <c r="AA147" s="88"/>
      <c r="AB147" s="88"/>
      <c r="AC147" s="88"/>
    </row>
    <row r="148" spans="2:29" x14ac:dyDescent="0.25">
      <c r="B148" s="88"/>
      <c r="C148" s="88"/>
      <c r="D148" s="88"/>
      <c r="E148" s="88"/>
      <c r="F148" s="88"/>
      <c r="G148" s="88"/>
      <c r="H148" s="88"/>
      <c r="I148" s="88"/>
      <c r="J148" s="88"/>
      <c r="K148" s="88"/>
      <c r="L148" s="88"/>
      <c r="M148" s="88"/>
      <c r="N148" s="88"/>
      <c r="O148" s="88"/>
      <c r="P148" s="88"/>
      <c r="Q148" s="88"/>
      <c r="R148" s="88"/>
      <c r="S148" s="88"/>
      <c r="T148" s="88"/>
      <c r="U148" s="88"/>
      <c r="V148" s="88"/>
      <c r="W148" s="88"/>
      <c r="X148" s="88"/>
      <c r="Y148" s="88"/>
      <c r="Z148" s="88"/>
      <c r="AA148" s="88"/>
      <c r="AB148" s="88"/>
      <c r="AC148" s="88"/>
    </row>
    <row r="149" spans="2:29" x14ac:dyDescent="0.25">
      <c r="B149" s="88"/>
      <c r="C149" s="88"/>
      <c r="D149" s="88"/>
      <c r="E149" s="88"/>
      <c r="F149" s="88"/>
      <c r="G149" s="88"/>
      <c r="H149" s="88"/>
      <c r="I149" s="88"/>
      <c r="J149" s="88"/>
      <c r="K149" s="88"/>
      <c r="L149" s="88"/>
      <c r="M149" s="88"/>
      <c r="N149" s="88"/>
      <c r="O149" s="88"/>
      <c r="P149" s="88"/>
      <c r="Q149" s="88"/>
      <c r="R149" s="88"/>
      <c r="S149" s="88"/>
      <c r="T149" s="88"/>
      <c r="U149" s="88"/>
      <c r="V149" s="88"/>
      <c r="W149" s="88"/>
      <c r="X149" s="88"/>
      <c r="Y149" s="88"/>
      <c r="Z149" s="88"/>
      <c r="AA149" s="88"/>
      <c r="AB149" s="88"/>
      <c r="AC149" s="88"/>
    </row>
    <row r="150" spans="2:29" x14ac:dyDescent="0.25">
      <c r="B150" s="88"/>
      <c r="C150" s="88"/>
      <c r="D150" s="88"/>
      <c r="E150" s="88"/>
      <c r="F150" s="88"/>
      <c r="G150" s="88"/>
      <c r="H150" s="88"/>
      <c r="I150" s="88"/>
      <c r="J150" s="88"/>
      <c r="K150" s="88"/>
      <c r="L150" s="88"/>
      <c r="M150" s="88"/>
      <c r="N150" s="88"/>
      <c r="O150" s="88"/>
      <c r="P150" s="88"/>
      <c r="Q150" s="88"/>
      <c r="R150" s="88"/>
      <c r="S150" s="88"/>
      <c r="T150" s="88"/>
      <c r="U150" s="88"/>
      <c r="V150" s="88"/>
      <c r="W150" s="88"/>
      <c r="X150" s="88"/>
      <c r="Y150" s="88"/>
      <c r="Z150" s="88"/>
      <c r="AA150" s="88"/>
      <c r="AB150" s="88"/>
      <c r="AC150" s="88"/>
    </row>
    <row r="151" spans="2:29" x14ac:dyDescent="0.25">
      <c r="B151" s="88"/>
      <c r="C151" s="88"/>
      <c r="D151" s="88"/>
      <c r="E151" s="88"/>
      <c r="F151" s="88"/>
      <c r="G151" s="88"/>
      <c r="H151" s="88"/>
      <c r="I151" s="88"/>
      <c r="J151" s="88"/>
      <c r="K151" s="88"/>
      <c r="L151" s="88"/>
      <c r="M151" s="88"/>
      <c r="N151" s="88"/>
      <c r="O151" s="88"/>
      <c r="P151" s="88"/>
      <c r="Q151" s="88"/>
      <c r="R151" s="88"/>
      <c r="S151" s="88"/>
      <c r="T151" s="88"/>
      <c r="U151" s="88"/>
      <c r="V151" s="88"/>
      <c r="W151" s="88"/>
      <c r="X151" s="88"/>
      <c r="Y151" s="88"/>
      <c r="Z151" s="88"/>
      <c r="AA151" s="88"/>
      <c r="AB151" s="88"/>
      <c r="AC151" s="88"/>
    </row>
    <row r="152" spans="2:29" x14ac:dyDescent="0.25">
      <c r="B152" s="88"/>
      <c r="C152" s="88"/>
      <c r="D152" s="88"/>
      <c r="E152" s="88"/>
      <c r="F152" s="88"/>
      <c r="G152" s="88"/>
      <c r="H152" s="88"/>
      <c r="I152" s="88"/>
      <c r="J152" s="88"/>
      <c r="K152" s="88"/>
      <c r="L152" s="88"/>
      <c r="M152" s="88"/>
      <c r="N152" s="88"/>
      <c r="O152" s="88"/>
      <c r="P152" s="88"/>
      <c r="Q152" s="88"/>
      <c r="R152" s="88"/>
      <c r="S152" s="88"/>
      <c r="T152" s="88"/>
      <c r="U152" s="88"/>
      <c r="V152" s="88"/>
      <c r="W152" s="88"/>
      <c r="X152" s="88"/>
      <c r="Y152" s="88"/>
      <c r="Z152" s="88"/>
      <c r="AA152" s="88"/>
      <c r="AB152" s="88"/>
      <c r="AC152" s="88"/>
    </row>
    <row r="153" spans="2:29" x14ac:dyDescent="0.25">
      <c r="B153" s="88"/>
      <c r="C153" s="88"/>
      <c r="D153" s="88"/>
      <c r="E153" s="88"/>
      <c r="F153" s="88"/>
      <c r="G153" s="88"/>
      <c r="H153" s="88"/>
      <c r="I153" s="88"/>
      <c r="J153" s="88"/>
      <c r="K153" s="88"/>
      <c r="L153" s="88"/>
      <c r="M153" s="88"/>
      <c r="N153" s="88"/>
      <c r="O153" s="88"/>
      <c r="P153" s="88"/>
      <c r="Q153" s="88"/>
      <c r="R153" s="88"/>
      <c r="S153" s="88"/>
      <c r="T153" s="88"/>
      <c r="U153" s="88"/>
      <c r="V153" s="88"/>
      <c r="W153" s="88"/>
      <c r="X153" s="88"/>
      <c r="Y153" s="88"/>
      <c r="Z153" s="88"/>
      <c r="AA153" s="88"/>
      <c r="AB153" s="88"/>
      <c r="AC153" s="88"/>
    </row>
    <row r="154" spans="2:29" x14ac:dyDescent="0.25">
      <c r="B154" s="88"/>
      <c r="C154" s="88"/>
      <c r="D154" s="88"/>
      <c r="E154" s="88"/>
      <c r="F154" s="88"/>
      <c r="G154" s="88"/>
      <c r="H154" s="88"/>
      <c r="I154" s="88"/>
      <c r="J154" s="88"/>
      <c r="K154" s="88"/>
      <c r="L154" s="88"/>
      <c r="M154" s="88"/>
      <c r="N154" s="88"/>
      <c r="O154" s="88"/>
      <c r="P154" s="88"/>
      <c r="Q154" s="88"/>
      <c r="R154" s="88"/>
      <c r="S154" s="88"/>
      <c r="T154" s="88"/>
      <c r="U154" s="88"/>
      <c r="V154" s="88"/>
      <c r="W154" s="88"/>
      <c r="X154" s="88"/>
      <c r="Y154" s="88"/>
      <c r="Z154" s="88"/>
      <c r="AA154" s="88"/>
      <c r="AB154" s="88"/>
      <c r="AC154" s="88"/>
    </row>
    <row r="155" spans="2:29" x14ac:dyDescent="0.25">
      <c r="B155" s="88"/>
      <c r="C155" s="88"/>
      <c r="D155" s="88"/>
      <c r="E155" s="88"/>
      <c r="F155" s="88"/>
      <c r="G155" s="88"/>
      <c r="H155" s="88"/>
      <c r="I155" s="88"/>
      <c r="J155" s="88"/>
      <c r="K155" s="88"/>
      <c r="L155" s="88"/>
      <c r="M155" s="88"/>
      <c r="N155" s="88"/>
      <c r="O155" s="88"/>
      <c r="P155" s="88"/>
      <c r="Q155" s="88"/>
      <c r="R155" s="88"/>
      <c r="S155" s="88"/>
      <c r="T155" s="88"/>
      <c r="U155" s="88"/>
      <c r="V155" s="88"/>
      <c r="W155" s="88"/>
      <c r="X155" s="88"/>
      <c r="Y155" s="88"/>
      <c r="Z155" s="88"/>
      <c r="AA155" s="88"/>
      <c r="AB155" s="88"/>
      <c r="AC155" s="88"/>
    </row>
    <row r="156" spans="2:29" x14ac:dyDescent="0.25">
      <c r="B156" s="88"/>
      <c r="C156" s="88"/>
      <c r="D156" s="88"/>
      <c r="E156" s="88"/>
      <c r="F156" s="88"/>
      <c r="G156" s="88"/>
      <c r="H156" s="88"/>
      <c r="I156" s="88"/>
      <c r="J156" s="88"/>
      <c r="K156" s="88"/>
      <c r="L156" s="88"/>
      <c r="M156" s="88"/>
      <c r="N156" s="88"/>
      <c r="O156" s="88"/>
      <c r="P156" s="88"/>
      <c r="Q156" s="88"/>
      <c r="R156" s="88"/>
      <c r="S156" s="88"/>
      <c r="T156" s="88"/>
      <c r="U156" s="88"/>
      <c r="V156" s="88"/>
      <c r="W156" s="88"/>
      <c r="X156" s="88"/>
      <c r="Y156" s="88"/>
      <c r="Z156" s="88"/>
      <c r="AA156" s="88"/>
      <c r="AB156" s="88"/>
      <c r="AC156" s="88"/>
    </row>
    <row r="157" spans="2:29" x14ac:dyDescent="0.25">
      <c r="B157" s="88"/>
      <c r="C157" s="88"/>
      <c r="D157" s="88"/>
      <c r="E157" s="88"/>
      <c r="F157" s="88"/>
      <c r="G157" s="88"/>
      <c r="H157" s="88"/>
      <c r="I157" s="88"/>
      <c r="J157" s="88"/>
      <c r="K157" s="88"/>
      <c r="L157" s="88"/>
      <c r="M157" s="88"/>
      <c r="N157" s="88"/>
      <c r="O157" s="88"/>
      <c r="P157" s="88"/>
      <c r="Q157" s="88"/>
      <c r="R157" s="88"/>
      <c r="S157" s="88"/>
      <c r="T157" s="88"/>
      <c r="U157" s="88"/>
      <c r="V157" s="88"/>
      <c r="W157" s="88"/>
      <c r="X157" s="88"/>
      <c r="Y157" s="88"/>
      <c r="Z157" s="88"/>
      <c r="AA157" s="88"/>
      <c r="AB157" s="88"/>
      <c r="AC157" s="88"/>
    </row>
    <row r="158" spans="2:29" x14ac:dyDescent="0.25">
      <c r="B158" s="88"/>
      <c r="C158" s="88"/>
      <c r="D158" s="88"/>
      <c r="E158" s="88"/>
      <c r="F158" s="88"/>
      <c r="G158" s="88"/>
      <c r="H158" s="88"/>
      <c r="I158" s="88"/>
      <c r="J158" s="88"/>
      <c r="K158" s="88"/>
      <c r="L158" s="88"/>
      <c r="M158" s="88"/>
      <c r="N158" s="88"/>
      <c r="O158" s="88"/>
      <c r="P158" s="88"/>
      <c r="Q158" s="88"/>
      <c r="R158" s="88"/>
      <c r="S158" s="88"/>
      <c r="T158" s="88"/>
      <c r="U158" s="88"/>
      <c r="V158" s="88"/>
      <c r="W158" s="88"/>
      <c r="X158" s="88"/>
      <c r="Y158" s="88"/>
      <c r="Z158" s="88"/>
      <c r="AA158" s="88"/>
      <c r="AB158" s="88"/>
      <c r="AC158" s="88"/>
    </row>
    <row r="159" spans="2:29" x14ac:dyDescent="0.25">
      <c r="B159" s="88"/>
      <c r="C159" s="88"/>
      <c r="D159" s="88"/>
      <c r="E159" s="88"/>
      <c r="F159" s="88"/>
      <c r="G159" s="88"/>
      <c r="H159" s="88"/>
      <c r="I159" s="88"/>
      <c r="J159" s="88"/>
      <c r="K159" s="88"/>
      <c r="L159" s="88"/>
      <c r="M159" s="88"/>
      <c r="N159" s="88"/>
      <c r="O159" s="88"/>
      <c r="P159" s="88"/>
      <c r="Q159" s="88"/>
      <c r="R159" s="88"/>
      <c r="S159" s="88"/>
      <c r="T159" s="88"/>
      <c r="U159" s="88"/>
      <c r="V159" s="88"/>
      <c r="W159" s="88"/>
      <c r="X159" s="88"/>
      <c r="Y159" s="88"/>
      <c r="Z159" s="88"/>
      <c r="AA159" s="88"/>
      <c r="AB159" s="88"/>
      <c r="AC159" s="88"/>
    </row>
    <row r="160" spans="2:29" x14ac:dyDescent="0.25">
      <c r="B160" s="88"/>
      <c r="C160" s="88"/>
      <c r="D160" s="88"/>
      <c r="E160" s="88"/>
      <c r="F160" s="88"/>
      <c r="G160" s="88"/>
      <c r="H160" s="88"/>
      <c r="I160" s="88"/>
      <c r="J160" s="88"/>
      <c r="K160" s="88"/>
      <c r="L160" s="88"/>
      <c r="M160" s="88"/>
      <c r="N160" s="88"/>
      <c r="O160" s="88"/>
      <c r="P160" s="88"/>
      <c r="Q160" s="88"/>
      <c r="R160" s="88"/>
      <c r="S160" s="88"/>
      <c r="T160" s="88"/>
      <c r="U160" s="88"/>
      <c r="V160" s="88"/>
      <c r="W160" s="88"/>
      <c r="X160" s="88"/>
      <c r="Y160" s="88"/>
      <c r="Z160" s="88"/>
      <c r="AA160" s="88"/>
      <c r="AB160" s="88"/>
      <c r="AC160" s="88"/>
    </row>
    <row r="161" spans="2:29" x14ac:dyDescent="0.25">
      <c r="B161" s="88"/>
      <c r="C161" s="88"/>
      <c r="D161" s="88"/>
      <c r="E161" s="88"/>
      <c r="F161" s="88"/>
      <c r="G161" s="88"/>
      <c r="H161" s="88"/>
      <c r="I161" s="88"/>
      <c r="J161" s="88"/>
      <c r="K161" s="88"/>
      <c r="L161" s="88"/>
      <c r="M161" s="88"/>
      <c r="N161" s="88"/>
      <c r="O161" s="88"/>
      <c r="P161" s="88"/>
      <c r="Q161" s="88"/>
      <c r="R161" s="88"/>
      <c r="S161" s="88"/>
      <c r="T161" s="88"/>
      <c r="U161" s="88"/>
      <c r="V161" s="88"/>
      <c r="W161" s="88"/>
      <c r="X161" s="88"/>
      <c r="Y161" s="88"/>
      <c r="Z161" s="88"/>
      <c r="AA161" s="88"/>
      <c r="AB161" s="88"/>
      <c r="AC161" s="88"/>
    </row>
    <row r="162" spans="2:29" x14ac:dyDescent="0.25">
      <c r="B162" s="88"/>
      <c r="C162" s="88"/>
      <c r="D162" s="88"/>
      <c r="E162" s="88"/>
      <c r="F162" s="88"/>
      <c r="G162" s="88"/>
      <c r="H162" s="88"/>
      <c r="I162" s="88"/>
      <c r="J162" s="88"/>
      <c r="K162" s="88"/>
      <c r="L162" s="88"/>
      <c r="M162" s="88"/>
      <c r="N162" s="88"/>
      <c r="O162" s="88"/>
      <c r="P162" s="88"/>
      <c r="Q162" s="88"/>
      <c r="R162" s="88"/>
      <c r="S162" s="88"/>
      <c r="T162" s="88"/>
      <c r="U162" s="88"/>
      <c r="V162" s="88"/>
      <c r="W162" s="88"/>
      <c r="X162" s="88"/>
      <c r="Y162" s="88"/>
      <c r="Z162" s="88"/>
      <c r="AA162" s="88"/>
      <c r="AB162" s="88"/>
      <c r="AC162" s="88"/>
    </row>
    <row r="163" spans="2:29" x14ac:dyDescent="0.25">
      <c r="B163" s="88"/>
      <c r="C163" s="88"/>
      <c r="D163" s="88"/>
      <c r="E163" s="88"/>
      <c r="F163" s="88"/>
      <c r="G163" s="88"/>
      <c r="H163" s="88"/>
      <c r="I163" s="88"/>
      <c r="J163" s="88"/>
      <c r="K163" s="88"/>
      <c r="L163" s="88"/>
      <c r="M163" s="88"/>
      <c r="N163" s="88"/>
      <c r="O163" s="88"/>
      <c r="P163" s="88"/>
      <c r="Q163" s="88"/>
      <c r="R163" s="88"/>
      <c r="S163" s="88"/>
      <c r="T163" s="88"/>
      <c r="U163" s="88"/>
      <c r="V163" s="88"/>
      <c r="W163" s="88"/>
      <c r="X163" s="88"/>
      <c r="Y163" s="88"/>
      <c r="Z163" s="88"/>
      <c r="AA163" s="88"/>
      <c r="AB163" s="88"/>
      <c r="AC163" s="88"/>
    </row>
    <row r="164" spans="2:29" x14ac:dyDescent="0.25">
      <c r="B164" s="88"/>
      <c r="C164" s="88"/>
      <c r="D164" s="88"/>
      <c r="E164" s="88"/>
      <c r="F164" s="88"/>
      <c r="G164" s="88"/>
      <c r="H164" s="88"/>
      <c r="I164" s="88"/>
      <c r="J164" s="88"/>
      <c r="K164" s="88"/>
      <c r="L164" s="88"/>
      <c r="M164" s="88"/>
      <c r="N164" s="88"/>
      <c r="O164" s="88"/>
      <c r="P164" s="88"/>
      <c r="Q164" s="88"/>
      <c r="R164" s="88"/>
      <c r="S164" s="88"/>
      <c r="T164" s="88"/>
      <c r="U164" s="88"/>
      <c r="V164" s="88"/>
      <c r="W164" s="88"/>
      <c r="X164" s="88"/>
      <c r="Y164" s="88"/>
      <c r="Z164" s="88"/>
      <c r="AA164" s="88"/>
      <c r="AB164" s="88"/>
      <c r="AC164" s="88"/>
    </row>
    <row r="165" spans="2:29" x14ac:dyDescent="0.25">
      <c r="B165" s="88"/>
      <c r="C165" s="88"/>
      <c r="D165" s="88"/>
      <c r="E165" s="88"/>
      <c r="F165" s="88"/>
      <c r="G165" s="88"/>
      <c r="H165" s="88"/>
      <c r="I165" s="88"/>
      <c r="J165" s="88"/>
      <c r="K165" s="88"/>
      <c r="L165" s="88"/>
      <c r="M165" s="88"/>
      <c r="N165" s="88"/>
      <c r="O165" s="88"/>
      <c r="P165" s="88"/>
      <c r="Q165" s="88"/>
      <c r="R165" s="88"/>
      <c r="S165" s="88"/>
      <c r="T165" s="88"/>
      <c r="U165" s="88"/>
      <c r="V165" s="88"/>
      <c r="W165" s="88"/>
      <c r="X165" s="88"/>
      <c r="Y165" s="88"/>
      <c r="Z165" s="88"/>
      <c r="AA165" s="88"/>
      <c r="AB165" s="88"/>
      <c r="AC165" s="88"/>
    </row>
    <row r="166" spans="2:29" x14ac:dyDescent="0.25">
      <c r="B166" s="88"/>
      <c r="C166" s="88"/>
      <c r="D166" s="88"/>
      <c r="E166" s="88"/>
      <c r="F166" s="88"/>
      <c r="G166" s="88"/>
      <c r="H166" s="88"/>
      <c r="I166" s="88"/>
      <c r="J166" s="88"/>
      <c r="K166" s="88"/>
      <c r="L166" s="88"/>
      <c r="M166" s="88"/>
      <c r="N166" s="88"/>
      <c r="O166" s="88"/>
      <c r="P166" s="88"/>
      <c r="Q166" s="88"/>
      <c r="R166" s="88"/>
      <c r="S166" s="88"/>
      <c r="T166" s="88"/>
      <c r="U166" s="88"/>
      <c r="V166" s="88"/>
      <c r="W166" s="88"/>
      <c r="X166" s="88"/>
      <c r="Y166" s="88"/>
      <c r="Z166" s="88"/>
      <c r="AA166" s="88"/>
      <c r="AB166" s="88"/>
      <c r="AC166" s="88"/>
    </row>
    <row r="167" spans="2:29" x14ac:dyDescent="0.25">
      <c r="B167" s="88"/>
      <c r="C167" s="88"/>
      <c r="D167" s="88"/>
      <c r="E167" s="88"/>
      <c r="F167" s="88"/>
      <c r="G167" s="88"/>
      <c r="H167" s="88"/>
      <c r="I167" s="88"/>
      <c r="J167" s="88"/>
      <c r="K167" s="88"/>
      <c r="L167" s="88"/>
      <c r="M167" s="88"/>
      <c r="N167" s="88"/>
      <c r="O167" s="88"/>
      <c r="P167" s="88"/>
      <c r="Q167" s="88"/>
      <c r="R167" s="88"/>
      <c r="S167" s="88"/>
      <c r="T167" s="88"/>
      <c r="U167" s="88"/>
      <c r="V167" s="88"/>
      <c r="W167" s="88"/>
      <c r="X167" s="88"/>
      <c r="Y167" s="88"/>
      <c r="Z167" s="88"/>
      <c r="AA167" s="88"/>
      <c r="AB167" s="88"/>
      <c r="AC167" s="88"/>
    </row>
    <row r="168" spans="2:29" x14ac:dyDescent="0.25">
      <c r="B168" s="88"/>
      <c r="C168" s="88"/>
      <c r="D168" s="88"/>
      <c r="E168" s="88"/>
      <c r="F168" s="88"/>
      <c r="G168" s="88"/>
      <c r="H168" s="88"/>
      <c r="I168" s="88"/>
      <c r="J168" s="88"/>
      <c r="K168" s="88"/>
      <c r="L168" s="88"/>
      <c r="M168" s="88"/>
      <c r="N168" s="88"/>
      <c r="O168" s="88"/>
      <c r="P168" s="88"/>
      <c r="Q168" s="88"/>
      <c r="R168" s="88"/>
      <c r="S168" s="88"/>
      <c r="T168" s="88"/>
      <c r="U168" s="88"/>
      <c r="V168" s="88"/>
      <c r="W168" s="88"/>
      <c r="X168" s="88"/>
      <c r="Y168" s="88"/>
      <c r="Z168" s="88"/>
      <c r="AA168" s="88"/>
      <c r="AB168" s="88"/>
      <c r="AC168" s="88"/>
    </row>
    <row r="169" spans="2:29" x14ac:dyDescent="0.25">
      <c r="B169" s="88"/>
      <c r="C169" s="88"/>
      <c r="D169" s="88"/>
      <c r="E169" s="88"/>
      <c r="F169" s="88"/>
      <c r="G169" s="88"/>
      <c r="H169" s="88"/>
      <c r="I169" s="88"/>
      <c r="J169" s="88"/>
      <c r="K169" s="88"/>
      <c r="L169" s="88"/>
      <c r="M169" s="88"/>
      <c r="N169" s="88"/>
      <c r="O169" s="88"/>
      <c r="P169" s="88"/>
      <c r="Q169" s="88"/>
      <c r="R169" s="88"/>
      <c r="S169" s="88"/>
      <c r="T169" s="88"/>
      <c r="U169" s="88"/>
      <c r="V169" s="88"/>
      <c r="W169" s="88"/>
      <c r="X169" s="88"/>
      <c r="Y169" s="88"/>
      <c r="Z169" s="88"/>
      <c r="AA169" s="88"/>
      <c r="AB169" s="88"/>
      <c r="AC169" s="88"/>
    </row>
    <row r="170" spans="2:29" x14ac:dyDescent="0.25">
      <c r="B170" s="88"/>
      <c r="C170" s="88"/>
      <c r="D170" s="88"/>
      <c r="E170" s="88"/>
      <c r="F170" s="88"/>
      <c r="G170" s="88"/>
      <c r="H170" s="88"/>
      <c r="I170" s="88"/>
      <c r="J170" s="88"/>
      <c r="K170" s="88"/>
      <c r="L170" s="88"/>
      <c r="M170" s="88"/>
      <c r="N170" s="88"/>
      <c r="O170" s="88"/>
      <c r="P170" s="88"/>
      <c r="Q170" s="88"/>
      <c r="R170" s="88"/>
      <c r="S170" s="88"/>
      <c r="T170" s="88"/>
      <c r="U170" s="88"/>
      <c r="V170" s="88"/>
      <c r="W170" s="88"/>
      <c r="X170" s="88"/>
      <c r="Y170" s="88"/>
      <c r="Z170" s="88"/>
      <c r="AA170" s="88"/>
      <c r="AB170" s="88"/>
      <c r="AC170" s="88"/>
    </row>
    <row r="171" spans="2:29" x14ac:dyDescent="0.25">
      <c r="B171" s="88"/>
      <c r="C171" s="88"/>
      <c r="D171" s="88"/>
      <c r="E171" s="88"/>
      <c r="F171" s="88"/>
      <c r="G171" s="88"/>
      <c r="H171" s="88"/>
      <c r="I171" s="88"/>
      <c r="J171" s="88"/>
      <c r="K171" s="88"/>
      <c r="L171" s="88"/>
      <c r="M171" s="88"/>
      <c r="N171" s="88"/>
      <c r="O171" s="88"/>
      <c r="P171" s="88"/>
      <c r="Q171" s="88"/>
      <c r="R171" s="88"/>
      <c r="S171" s="88"/>
      <c r="T171" s="88"/>
      <c r="U171" s="88"/>
      <c r="V171" s="88"/>
      <c r="W171" s="88"/>
      <c r="X171" s="88"/>
      <c r="Y171" s="88"/>
      <c r="Z171" s="88"/>
      <c r="AA171" s="88"/>
      <c r="AB171" s="88"/>
      <c r="AC171" s="88"/>
    </row>
    <row r="172" spans="2:29" x14ac:dyDescent="0.25">
      <c r="B172" s="88"/>
      <c r="C172" s="88"/>
      <c r="D172" s="88"/>
      <c r="E172" s="88"/>
      <c r="F172" s="88"/>
      <c r="G172" s="88"/>
      <c r="H172" s="88"/>
      <c r="I172" s="88"/>
      <c r="J172" s="88"/>
      <c r="K172" s="88"/>
      <c r="L172" s="88"/>
      <c r="M172" s="88"/>
      <c r="N172" s="88"/>
      <c r="O172" s="88"/>
      <c r="P172" s="88"/>
      <c r="Q172" s="88"/>
      <c r="R172" s="88"/>
      <c r="S172" s="88"/>
      <c r="T172" s="88"/>
      <c r="U172" s="88"/>
      <c r="V172" s="88"/>
      <c r="W172" s="88"/>
      <c r="X172" s="88"/>
      <c r="Y172" s="88"/>
      <c r="Z172" s="88"/>
      <c r="AA172" s="88"/>
      <c r="AB172" s="88"/>
      <c r="AC172" s="88"/>
    </row>
    <row r="173" spans="2:29" x14ac:dyDescent="0.25">
      <c r="B173" s="88"/>
      <c r="C173" s="88"/>
      <c r="D173" s="88"/>
      <c r="E173" s="88"/>
      <c r="F173" s="88"/>
      <c r="G173" s="88"/>
      <c r="H173" s="88"/>
      <c r="I173" s="88"/>
      <c r="J173" s="88"/>
      <c r="K173" s="88"/>
      <c r="L173" s="88"/>
      <c r="M173" s="88"/>
      <c r="N173" s="88"/>
      <c r="O173" s="88"/>
      <c r="P173" s="88"/>
      <c r="Q173" s="88"/>
      <c r="R173" s="88"/>
      <c r="S173" s="88"/>
      <c r="T173" s="88"/>
      <c r="U173" s="88"/>
      <c r="V173" s="88"/>
      <c r="W173" s="88"/>
      <c r="X173" s="88"/>
      <c r="Y173" s="88"/>
      <c r="Z173" s="88"/>
      <c r="AA173" s="88"/>
      <c r="AB173" s="88"/>
      <c r="AC173" s="88"/>
    </row>
    <row r="174" spans="2:29" x14ac:dyDescent="0.25">
      <c r="B174" s="88"/>
      <c r="C174" s="88"/>
      <c r="D174" s="88"/>
      <c r="E174" s="88"/>
      <c r="F174" s="88"/>
      <c r="G174" s="88"/>
      <c r="H174" s="88"/>
      <c r="I174" s="88"/>
      <c r="J174" s="88"/>
      <c r="K174" s="88"/>
      <c r="L174" s="88"/>
      <c r="M174" s="88"/>
      <c r="N174" s="88"/>
      <c r="O174" s="88"/>
      <c r="P174" s="88"/>
      <c r="Q174" s="88"/>
      <c r="R174" s="88"/>
      <c r="S174" s="88"/>
      <c r="T174" s="88"/>
      <c r="U174" s="88"/>
      <c r="V174" s="88"/>
      <c r="W174" s="88"/>
      <c r="X174" s="88"/>
      <c r="Y174" s="88"/>
      <c r="Z174" s="88"/>
      <c r="AA174" s="88"/>
      <c r="AB174" s="88"/>
      <c r="AC174" s="88"/>
    </row>
    <row r="175" spans="2:29" x14ac:dyDescent="0.25">
      <c r="B175" s="88"/>
      <c r="C175" s="88"/>
      <c r="D175" s="88"/>
      <c r="E175" s="88"/>
      <c r="F175" s="88"/>
      <c r="G175" s="88"/>
      <c r="H175" s="88"/>
      <c r="I175" s="88"/>
      <c r="J175" s="88"/>
      <c r="K175" s="88"/>
      <c r="L175" s="88"/>
      <c r="M175" s="88"/>
      <c r="N175" s="88"/>
      <c r="O175" s="88"/>
      <c r="P175" s="88"/>
      <c r="Q175" s="88"/>
      <c r="R175" s="88"/>
      <c r="S175" s="88"/>
      <c r="T175" s="88"/>
      <c r="U175" s="88"/>
      <c r="V175" s="88"/>
      <c r="W175" s="88"/>
      <c r="X175" s="88"/>
      <c r="Y175" s="88"/>
      <c r="Z175" s="88"/>
      <c r="AA175" s="88"/>
      <c r="AB175" s="88"/>
      <c r="AC175" s="88"/>
    </row>
    <row r="176" spans="2:29" x14ac:dyDescent="0.25">
      <c r="B176" s="88"/>
      <c r="C176" s="88"/>
      <c r="D176" s="88"/>
      <c r="E176" s="88"/>
      <c r="F176" s="88"/>
      <c r="G176" s="88"/>
      <c r="H176" s="88"/>
      <c r="I176" s="88"/>
      <c r="J176" s="88"/>
      <c r="K176" s="88"/>
      <c r="L176" s="88"/>
      <c r="M176" s="88"/>
      <c r="N176" s="88"/>
      <c r="O176" s="88"/>
      <c r="P176" s="88"/>
      <c r="Q176" s="88"/>
      <c r="R176" s="88"/>
      <c r="S176" s="88"/>
      <c r="T176" s="88"/>
      <c r="U176" s="88"/>
      <c r="V176" s="88"/>
      <c r="W176" s="88"/>
      <c r="X176" s="88"/>
      <c r="Y176" s="88"/>
      <c r="Z176" s="88"/>
      <c r="AA176" s="88"/>
      <c r="AB176" s="88"/>
      <c r="AC176" s="88"/>
    </row>
    <row r="177" spans="2:29" x14ac:dyDescent="0.25">
      <c r="B177" s="88"/>
      <c r="C177" s="88"/>
      <c r="D177" s="88"/>
      <c r="E177" s="88"/>
      <c r="F177" s="88"/>
      <c r="G177" s="88"/>
      <c r="H177" s="88"/>
      <c r="I177" s="88"/>
      <c r="J177" s="88"/>
      <c r="K177" s="88"/>
      <c r="L177" s="88"/>
      <c r="M177" s="88"/>
      <c r="N177" s="88"/>
      <c r="O177" s="88"/>
      <c r="P177" s="88"/>
      <c r="Q177" s="88"/>
      <c r="R177" s="88"/>
      <c r="S177" s="88"/>
      <c r="T177" s="88"/>
      <c r="U177" s="88"/>
      <c r="V177" s="88"/>
      <c r="W177" s="88"/>
      <c r="X177" s="88"/>
      <c r="Y177" s="88"/>
      <c r="Z177" s="88"/>
      <c r="AA177" s="88"/>
      <c r="AB177" s="88"/>
      <c r="AC177" s="88"/>
    </row>
    <row r="178" spans="2:29" x14ac:dyDescent="0.25">
      <c r="B178" s="88"/>
      <c r="C178" s="88"/>
      <c r="D178" s="88"/>
      <c r="E178" s="88"/>
      <c r="F178" s="88"/>
      <c r="G178" s="88"/>
      <c r="H178" s="88"/>
      <c r="I178" s="88"/>
      <c r="J178" s="88"/>
      <c r="K178" s="88"/>
      <c r="L178" s="88"/>
      <c r="M178" s="88"/>
      <c r="N178" s="88"/>
      <c r="O178" s="88"/>
      <c r="P178" s="88"/>
      <c r="Q178" s="88"/>
      <c r="R178" s="88"/>
      <c r="S178" s="88"/>
      <c r="T178" s="88"/>
      <c r="U178" s="88"/>
      <c r="V178" s="88"/>
      <c r="W178" s="88"/>
      <c r="X178" s="88"/>
      <c r="Y178" s="88"/>
      <c r="Z178" s="88"/>
      <c r="AA178" s="88"/>
      <c r="AB178" s="88"/>
      <c r="AC178" s="88"/>
    </row>
    <row r="179" spans="2:29" x14ac:dyDescent="0.25">
      <c r="B179" s="88"/>
      <c r="C179" s="88"/>
      <c r="D179" s="88"/>
      <c r="E179" s="88"/>
      <c r="F179" s="88"/>
      <c r="G179" s="88"/>
      <c r="H179" s="88"/>
      <c r="I179" s="88"/>
      <c r="J179" s="88"/>
      <c r="K179" s="88"/>
      <c r="L179" s="88"/>
      <c r="M179" s="88"/>
      <c r="N179" s="88"/>
      <c r="O179" s="88"/>
      <c r="P179" s="88"/>
      <c r="Q179" s="88"/>
      <c r="R179" s="88"/>
      <c r="S179" s="88"/>
      <c r="T179" s="88"/>
      <c r="U179" s="88"/>
      <c r="V179" s="88"/>
      <c r="W179" s="88"/>
      <c r="X179" s="88"/>
      <c r="Y179" s="88"/>
      <c r="Z179" s="88"/>
      <c r="AA179" s="88"/>
      <c r="AB179" s="88"/>
      <c r="AC179" s="88"/>
    </row>
    <row r="180" spans="2:29" x14ac:dyDescent="0.25">
      <c r="B180" s="88"/>
      <c r="C180" s="88"/>
      <c r="D180" s="88"/>
      <c r="E180" s="88"/>
      <c r="F180" s="88"/>
      <c r="G180" s="88"/>
      <c r="H180" s="88"/>
      <c r="I180" s="88"/>
      <c r="J180" s="88"/>
      <c r="K180" s="88"/>
      <c r="L180" s="88"/>
      <c r="M180" s="88"/>
      <c r="N180" s="88"/>
      <c r="O180" s="88"/>
      <c r="P180" s="88"/>
      <c r="Q180" s="88"/>
      <c r="R180" s="88"/>
      <c r="S180" s="88"/>
      <c r="T180" s="88"/>
      <c r="U180" s="88"/>
      <c r="V180" s="88"/>
      <c r="W180" s="88"/>
      <c r="X180" s="88"/>
      <c r="Y180" s="88"/>
      <c r="Z180" s="88"/>
      <c r="AA180" s="88"/>
      <c r="AB180" s="88"/>
      <c r="AC180" s="88"/>
    </row>
    <row r="181" spans="2:29" x14ac:dyDescent="0.25">
      <c r="B181" s="88"/>
      <c r="C181" s="88"/>
      <c r="D181" s="88"/>
      <c r="E181" s="88"/>
      <c r="F181" s="88"/>
      <c r="G181" s="88"/>
      <c r="H181" s="88"/>
      <c r="I181" s="88"/>
      <c r="J181" s="88"/>
      <c r="K181" s="88"/>
      <c r="L181" s="88"/>
      <c r="M181" s="88"/>
      <c r="N181" s="88"/>
      <c r="O181" s="88"/>
      <c r="P181" s="88"/>
      <c r="Q181" s="88"/>
      <c r="R181" s="88"/>
      <c r="S181" s="88"/>
      <c r="T181" s="88"/>
      <c r="U181" s="88"/>
      <c r="V181" s="88"/>
      <c r="W181" s="88"/>
      <c r="X181" s="88"/>
      <c r="Y181" s="88"/>
      <c r="Z181" s="88"/>
      <c r="AA181" s="88"/>
      <c r="AB181" s="88"/>
      <c r="AC181" s="88"/>
    </row>
    <row r="182" spans="2:29" x14ac:dyDescent="0.25">
      <c r="B182" s="88"/>
      <c r="C182" s="88"/>
      <c r="D182" s="88"/>
      <c r="E182" s="88"/>
      <c r="F182" s="88"/>
      <c r="G182" s="88"/>
      <c r="H182" s="88"/>
      <c r="I182" s="88"/>
      <c r="J182" s="88"/>
      <c r="K182" s="88"/>
      <c r="L182" s="88"/>
      <c r="M182" s="88"/>
      <c r="N182" s="88"/>
      <c r="O182" s="88"/>
      <c r="P182" s="88"/>
      <c r="Q182" s="88"/>
      <c r="R182" s="88"/>
      <c r="S182" s="88"/>
      <c r="T182" s="88"/>
      <c r="U182" s="88"/>
      <c r="V182" s="88"/>
      <c r="W182" s="88"/>
      <c r="X182" s="88"/>
      <c r="Y182" s="88"/>
      <c r="Z182" s="88"/>
      <c r="AA182" s="88"/>
      <c r="AB182" s="88"/>
      <c r="AC182" s="88"/>
    </row>
    <row r="183" spans="2:29" x14ac:dyDescent="0.25">
      <c r="B183" s="88"/>
      <c r="C183" s="88"/>
      <c r="D183" s="88"/>
      <c r="E183" s="88"/>
      <c r="F183" s="88"/>
      <c r="G183" s="88"/>
      <c r="H183" s="88"/>
      <c r="I183" s="88"/>
      <c r="J183" s="88"/>
      <c r="K183" s="88"/>
      <c r="L183" s="88"/>
      <c r="M183" s="88"/>
      <c r="N183" s="88"/>
      <c r="O183" s="88"/>
      <c r="P183" s="88"/>
      <c r="Q183" s="88"/>
      <c r="R183" s="88"/>
      <c r="S183" s="88"/>
      <c r="T183" s="88"/>
      <c r="U183" s="88"/>
      <c r="V183" s="88"/>
      <c r="W183" s="88"/>
      <c r="X183" s="88"/>
      <c r="Y183" s="88"/>
      <c r="Z183" s="88"/>
      <c r="AA183" s="88"/>
      <c r="AB183" s="88"/>
      <c r="AC183" s="88"/>
    </row>
    <row r="184" spans="2:29" x14ac:dyDescent="0.25">
      <c r="B184" s="88"/>
      <c r="C184" s="88"/>
      <c r="D184" s="88"/>
      <c r="E184" s="88"/>
      <c r="F184" s="88"/>
      <c r="G184" s="88"/>
      <c r="H184" s="88"/>
      <c r="I184" s="88"/>
      <c r="J184" s="88"/>
      <c r="K184" s="88"/>
      <c r="L184" s="88"/>
      <c r="M184" s="88"/>
      <c r="N184" s="88"/>
      <c r="O184" s="88"/>
      <c r="P184" s="88"/>
      <c r="Q184" s="88"/>
      <c r="R184" s="88"/>
      <c r="S184" s="88"/>
      <c r="T184" s="88"/>
      <c r="U184" s="88"/>
      <c r="V184" s="88"/>
      <c r="W184" s="88"/>
      <c r="X184" s="88"/>
      <c r="Y184" s="88"/>
      <c r="Z184" s="88"/>
      <c r="AA184" s="88"/>
      <c r="AB184" s="88"/>
      <c r="AC184" s="88"/>
    </row>
    <row r="185" spans="2:29" x14ac:dyDescent="0.25">
      <c r="B185" s="88"/>
      <c r="C185" s="88"/>
      <c r="D185" s="88"/>
      <c r="E185" s="88"/>
      <c r="F185" s="88"/>
      <c r="G185" s="88"/>
      <c r="H185" s="88"/>
      <c r="I185" s="88"/>
      <c r="J185" s="88"/>
      <c r="K185" s="88"/>
      <c r="L185" s="88"/>
      <c r="M185" s="88"/>
      <c r="N185" s="88"/>
      <c r="O185" s="88"/>
      <c r="P185" s="88"/>
      <c r="Q185" s="88"/>
      <c r="R185" s="88"/>
      <c r="S185" s="88"/>
      <c r="T185" s="88"/>
      <c r="U185" s="88"/>
      <c r="V185" s="88"/>
      <c r="W185" s="88"/>
      <c r="X185" s="88"/>
      <c r="Y185" s="88"/>
      <c r="Z185" s="88"/>
      <c r="AA185" s="88"/>
      <c r="AB185" s="88"/>
      <c r="AC185" s="88"/>
    </row>
    <row r="186" spans="2:29" x14ac:dyDescent="0.25">
      <c r="B186" s="88"/>
      <c r="C186" s="88"/>
      <c r="D186" s="88"/>
      <c r="E186" s="88"/>
      <c r="F186" s="88"/>
      <c r="G186" s="88"/>
      <c r="H186" s="88"/>
      <c r="I186" s="88"/>
      <c r="J186" s="88"/>
      <c r="K186" s="88"/>
      <c r="L186" s="88"/>
      <c r="M186" s="88"/>
      <c r="N186" s="88"/>
      <c r="O186" s="88"/>
      <c r="P186" s="88"/>
      <c r="Q186" s="88"/>
      <c r="R186" s="88"/>
      <c r="S186" s="88"/>
      <c r="T186" s="88"/>
      <c r="U186" s="88"/>
      <c r="V186" s="88"/>
      <c r="W186" s="88"/>
      <c r="X186" s="88"/>
      <c r="Y186" s="88"/>
      <c r="Z186" s="88"/>
      <c r="AA186" s="88"/>
      <c r="AB186" s="88"/>
      <c r="AC186" s="88"/>
    </row>
    <row r="187" spans="2:29" x14ac:dyDescent="0.25">
      <c r="B187" s="88"/>
      <c r="C187" s="88"/>
      <c r="D187" s="88"/>
      <c r="E187" s="88"/>
      <c r="F187" s="88"/>
      <c r="G187" s="88"/>
      <c r="H187" s="88"/>
      <c r="I187" s="88"/>
      <c r="J187" s="88"/>
      <c r="K187" s="88"/>
      <c r="L187" s="88"/>
      <c r="M187" s="88"/>
      <c r="N187" s="88"/>
      <c r="O187" s="88"/>
      <c r="P187" s="88"/>
      <c r="Q187" s="88"/>
      <c r="R187" s="88"/>
      <c r="S187" s="88"/>
      <c r="T187" s="88"/>
      <c r="U187" s="88"/>
      <c r="V187" s="88"/>
      <c r="W187" s="88"/>
      <c r="X187" s="88"/>
      <c r="Y187" s="88"/>
      <c r="Z187" s="88"/>
      <c r="AA187" s="88"/>
      <c r="AB187" s="88"/>
      <c r="AC187" s="88"/>
    </row>
    <row r="188" spans="2:29" x14ac:dyDescent="0.25">
      <c r="B188" s="88"/>
      <c r="C188" s="88"/>
      <c r="D188" s="88"/>
      <c r="E188" s="88"/>
      <c r="F188" s="88"/>
      <c r="G188" s="88"/>
      <c r="H188" s="88"/>
      <c r="I188" s="88"/>
      <c r="J188" s="88"/>
      <c r="K188" s="88"/>
      <c r="L188" s="88"/>
      <c r="M188" s="88"/>
      <c r="N188" s="88"/>
      <c r="O188" s="88"/>
      <c r="P188" s="88"/>
      <c r="Q188" s="88"/>
      <c r="R188" s="88"/>
      <c r="S188" s="88"/>
      <c r="T188" s="88"/>
      <c r="U188" s="88"/>
      <c r="V188" s="88"/>
      <c r="W188" s="88"/>
      <c r="X188" s="88"/>
      <c r="Y188" s="88"/>
      <c r="Z188" s="88"/>
      <c r="AA188" s="88"/>
      <c r="AB188" s="88"/>
      <c r="AC188" s="88"/>
    </row>
    <row r="189" spans="2:29" x14ac:dyDescent="0.25">
      <c r="B189" s="88"/>
      <c r="C189" s="88"/>
      <c r="D189" s="88"/>
      <c r="E189" s="88"/>
      <c r="F189" s="88"/>
      <c r="G189" s="88"/>
      <c r="H189" s="88"/>
      <c r="I189" s="88"/>
      <c r="J189" s="88"/>
      <c r="K189" s="88"/>
      <c r="L189" s="88"/>
      <c r="M189" s="88"/>
      <c r="N189" s="88"/>
      <c r="O189" s="88"/>
      <c r="P189" s="88"/>
      <c r="Q189" s="88"/>
      <c r="R189" s="88"/>
      <c r="S189" s="88"/>
      <c r="T189" s="88"/>
      <c r="U189" s="88"/>
      <c r="V189" s="88"/>
      <c r="W189" s="88"/>
      <c r="X189" s="88"/>
      <c r="Y189" s="88"/>
      <c r="Z189" s="88"/>
      <c r="AA189" s="88"/>
      <c r="AB189" s="88"/>
      <c r="AC189" s="88"/>
    </row>
    <row r="190" spans="2:29" x14ac:dyDescent="0.25">
      <c r="B190" s="88"/>
      <c r="C190" s="88"/>
      <c r="D190" s="88"/>
      <c r="E190" s="88"/>
      <c r="F190" s="88"/>
      <c r="G190" s="88"/>
      <c r="H190" s="88"/>
      <c r="I190" s="88"/>
      <c r="J190" s="88"/>
      <c r="K190" s="88"/>
      <c r="L190" s="88"/>
      <c r="M190" s="88"/>
      <c r="N190" s="88"/>
      <c r="O190" s="88"/>
      <c r="P190" s="88"/>
      <c r="Q190" s="88"/>
      <c r="R190" s="88"/>
      <c r="S190" s="88"/>
      <c r="T190" s="88"/>
      <c r="U190" s="88"/>
      <c r="V190" s="88"/>
      <c r="W190" s="88"/>
      <c r="X190" s="88"/>
      <c r="Y190" s="88"/>
      <c r="Z190" s="88"/>
      <c r="AA190" s="88"/>
      <c r="AB190" s="88"/>
      <c r="AC190" s="88"/>
    </row>
    <row r="191" spans="2:29" x14ac:dyDescent="0.25">
      <c r="B191" s="88"/>
      <c r="C191" s="88"/>
      <c r="D191" s="88"/>
      <c r="E191" s="88"/>
      <c r="F191" s="88"/>
      <c r="G191" s="88"/>
      <c r="H191" s="88"/>
      <c r="I191" s="88"/>
      <c r="J191" s="88"/>
      <c r="K191" s="88"/>
      <c r="L191" s="88"/>
      <c r="M191" s="88"/>
      <c r="N191" s="88"/>
      <c r="O191" s="88"/>
      <c r="P191" s="88"/>
      <c r="Q191" s="88"/>
      <c r="R191" s="88"/>
      <c r="S191" s="88"/>
      <c r="T191" s="88"/>
      <c r="U191" s="88"/>
      <c r="V191" s="88"/>
      <c r="W191" s="88"/>
      <c r="X191" s="88"/>
      <c r="Y191" s="88"/>
      <c r="Z191" s="88"/>
      <c r="AA191" s="88"/>
      <c r="AB191" s="88"/>
      <c r="AC191" s="88"/>
    </row>
    <row r="192" spans="2:29" x14ac:dyDescent="0.25">
      <c r="B192" s="88"/>
      <c r="C192" s="88"/>
      <c r="D192" s="88"/>
      <c r="E192" s="88"/>
      <c r="F192" s="88"/>
      <c r="G192" s="88"/>
      <c r="H192" s="88"/>
      <c r="I192" s="88"/>
      <c r="J192" s="88"/>
      <c r="K192" s="88"/>
      <c r="L192" s="88"/>
      <c r="M192" s="88"/>
      <c r="N192" s="88"/>
      <c r="O192" s="88"/>
      <c r="P192" s="88"/>
      <c r="Q192" s="88"/>
      <c r="R192" s="88"/>
      <c r="S192" s="88"/>
      <c r="T192" s="88"/>
      <c r="U192" s="88"/>
      <c r="V192" s="88"/>
      <c r="W192" s="88"/>
      <c r="X192" s="88"/>
      <c r="Y192" s="88"/>
      <c r="Z192" s="88"/>
      <c r="AA192" s="88"/>
      <c r="AB192" s="88"/>
      <c r="AC192" s="88"/>
    </row>
    <row r="193" spans="2:29" x14ac:dyDescent="0.25">
      <c r="B193" s="88"/>
      <c r="C193" s="88"/>
      <c r="D193" s="88"/>
      <c r="E193" s="88"/>
      <c r="F193" s="88"/>
      <c r="G193" s="88"/>
      <c r="H193" s="88"/>
      <c r="I193" s="88"/>
      <c r="J193" s="88"/>
      <c r="K193" s="88"/>
      <c r="L193" s="88"/>
      <c r="M193" s="88"/>
      <c r="N193" s="88"/>
      <c r="O193" s="88"/>
      <c r="P193" s="88"/>
      <c r="Q193" s="88"/>
      <c r="R193" s="88"/>
      <c r="S193" s="88"/>
      <c r="T193" s="88"/>
      <c r="U193" s="88"/>
      <c r="V193" s="88"/>
      <c r="W193" s="88"/>
      <c r="X193" s="88"/>
      <c r="Y193" s="88"/>
      <c r="Z193" s="88"/>
      <c r="AA193" s="88"/>
      <c r="AB193" s="88"/>
      <c r="AC193" s="88"/>
    </row>
    <row r="194" spans="2:29" x14ac:dyDescent="0.25">
      <c r="B194" s="88"/>
      <c r="C194" s="88"/>
      <c r="D194" s="88"/>
      <c r="E194" s="88"/>
      <c r="F194" s="88"/>
      <c r="G194" s="88"/>
      <c r="H194" s="88"/>
      <c r="I194" s="88"/>
      <c r="J194" s="88"/>
      <c r="K194" s="88"/>
      <c r="L194" s="88"/>
      <c r="M194" s="88"/>
      <c r="N194" s="88"/>
      <c r="O194" s="88"/>
      <c r="P194" s="88"/>
      <c r="Q194" s="88"/>
      <c r="R194" s="88"/>
      <c r="S194" s="88"/>
      <c r="T194" s="88"/>
      <c r="U194" s="88"/>
      <c r="V194" s="88"/>
      <c r="W194" s="88"/>
      <c r="X194" s="88"/>
      <c r="Y194" s="88"/>
      <c r="Z194" s="88"/>
      <c r="AA194" s="88"/>
      <c r="AB194" s="88"/>
      <c r="AC194" s="88"/>
    </row>
    <row r="195" spans="2:29" x14ac:dyDescent="0.25">
      <c r="B195" s="88"/>
      <c r="C195" s="88"/>
      <c r="D195" s="88"/>
      <c r="E195" s="88"/>
      <c r="F195" s="88"/>
      <c r="G195" s="88"/>
      <c r="H195" s="88"/>
      <c r="I195" s="88"/>
      <c r="J195" s="88"/>
      <c r="K195" s="88"/>
      <c r="L195" s="88"/>
      <c r="M195" s="88"/>
      <c r="N195" s="88"/>
      <c r="O195" s="88"/>
      <c r="P195" s="88"/>
      <c r="Q195" s="88"/>
      <c r="R195" s="88"/>
      <c r="S195" s="88"/>
      <c r="T195" s="88"/>
      <c r="U195" s="88"/>
      <c r="V195" s="88"/>
      <c r="W195" s="88"/>
      <c r="X195" s="88"/>
      <c r="Y195" s="88"/>
      <c r="Z195" s="88"/>
      <c r="AA195" s="88"/>
      <c r="AB195" s="88"/>
      <c r="AC195" s="88"/>
    </row>
    <row r="196" spans="2:29" x14ac:dyDescent="0.25">
      <c r="B196" s="88"/>
      <c r="C196" s="88"/>
      <c r="D196" s="88"/>
      <c r="E196" s="88"/>
      <c r="F196" s="88"/>
      <c r="G196" s="88"/>
      <c r="H196" s="88"/>
      <c r="I196" s="88"/>
      <c r="J196" s="88"/>
      <c r="K196" s="88"/>
      <c r="L196" s="88"/>
      <c r="M196" s="88"/>
      <c r="N196" s="88"/>
      <c r="O196" s="88"/>
      <c r="P196" s="88"/>
      <c r="Q196" s="88"/>
      <c r="R196" s="88"/>
      <c r="S196" s="88"/>
      <c r="T196" s="88"/>
      <c r="U196" s="88"/>
      <c r="V196" s="88"/>
      <c r="W196" s="88"/>
      <c r="X196" s="88"/>
      <c r="Y196" s="88"/>
      <c r="Z196" s="88"/>
      <c r="AA196" s="88"/>
      <c r="AB196" s="88"/>
      <c r="AC196" s="88"/>
    </row>
    <row r="197" spans="2:29" x14ac:dyDescent="0.25">
      <c r="B197" s="88"/>
      <c r="C197" s="88"/>
      <c r="D197" s="88"/>
      <c r="E197" s="88"/>
      <c r="F197" s="88"/>
      <c r="G197" s="88"/>
      <c r="H197" s="88"/>
      <c r="I197" s="88"/>
      <c r="J197" s="88"/>
      <c r="K197" s="88"/>
      <c r="L197" s="88"/>
      <c r="M197" s="88"/>
      <c r="N197" s="88"/>
      <c r="O197" s="88"/>
      <c r="P197" s="88"/>
      <c r="Q197" s="88"/>
      <c r="R197" s="88"/>
      <c r="S197" s="88"/>
      <c r="T197" s="88"/>
      <c r="U197" s="88"/>
      <c r="V197" s="88"/>
      <c r="W197" s="88"/>
      <c r="X197" s="88"/>
      <c r="Y197" s="88"/>
      <c r="Z197" s="88"/>
      <c r="AA197" s="88"/>
      <c r="AB197" s="88"/>
      <c r="AC197" s="88"/>
    </row>
    <row r="198" spans="2:29" x14ac:dyDescent="0.25">
      <c r="B198" s="88"/>
      <c r="C198" s="88"/>
      <c r="D198" s="88"/>
      <c r="E198" s="88"/>
      <c r="F198" s="88"/>
      <c r="G198" s="88"/>
      <c r="H198" s="88"/>
      <c r="I198" s="88"/>
      <c r="J198" s="88"/>
      <c r="K198" s="88"/>
      <c r="L198" s="88"/>
      <c r="M198" s="88"/>
      <c r="N198" s="88"/>
      <c r="O198" s="88"/>
      <c r="P198" s="88"/>
      <c r="Q198" s="88"/>
      <c r="R198" s="88"/>
      <c r="S198" s="88"/>
      <c r="T198" s="88"/>
      <c r="U198" s="88"/>
      <c r="V198" s="88"/>
      <c r="W198" s="88"/>
      <c r="X198" s="88"/>
      <c r="Y198" s="88"/>
      <c r="Z198" s="88"/>
      <c r="AA198" s="88"/>
      <c r="AB198" s="88"/>
      <c r="AC198" s="88"/>
    </row>
    <row r="199" spans="2:29" x14ac:dyDescent="0.25">
      <c r="B199" s="88"/>
      <c r="C199" s="88"/>
      <c r="D199" s="88"/>
      <c r="E199" s="88"/>
      <c r="F199" s="88"/>
      <c r="G199" s="88"/>
      <c r="H199" s="88"/>
      <c r="I199" s="88"/>
      <c r="J199" s="88"/>
      <c r="K199" s="88"/>
      <c r="L199" s="88"/>
      <c r="M199" s="88"/>
      <c r="N199" s="88"/>
      <c r="O199" s="88"/>
      <c r="P199" s="88"/>
      <c r="Q199" s="88"/>
      <c r="R199" s="88"/>
      <c r="S199" s="88"/>
      <c r="T199" s="88"/>
      <c r="U199" s="88"/>
      <c r="V199" s="88"/>
      <c r="W199" s="88"/>
      <c r="X199" s="88"/>
      <c r="Y199" s="88"/>
      <c r="Z199" s="88"/>
      <c r="AA199" s="88"/>
      <c r="AB199" s="88"/>
      <c r="AC199" s="88"/>
    </row>
    <row r="200" spans="2:29" x14ac:dyDescent="0.25">
      <c r="B200" s="88"/>
      <c r="C200" s="88"/>
      <c r="D200" s="88"/>
      <c r="E200" s="88"/>
      <c r="F200" s="88"/>
      <c r="G200" s="88"/>
      <c r="H200" s="88"/>
      <c r="I200" s="88"/>
      <c r="J200" s="88"/>
      <c r="K200" s="88"/>
      <c r="L200" s="88"/>
      <c r="M200" s="88"/>
      <c r="N200" s="88"/>
      <c r="O200" s="88"/>
      <c r="P200" s="88"/>
      <c r="Q200" s="88"/>
      <c r="R200" s="88"/>
      <c r="S200" s="88"/>
      <c r="T200" s="88"/>
      <c r="U200" s="88"/>
      <c r="V200" s="88"/>
      <c r="W200" s="88"/>
      <c r="X200" s="88"/>
      <c r="Y200" s="88"/>
      <c r="Z200" s="88"/>
      <c r="AA200" s="88"/>
      <c r="AB200" s="88"/>
      <c r="AC200" s="88"/>
    </row>
    <row r="201" spans="2:29" x14ac:dyDescent="0.25">
      <c r="B201" s="88"/>
      <c r="C201" s="88"/>
      <c r="D201" s="88"/>
      <c r="E201" s="88"/>
      <c r="F201" s="88"/>
      <c r="G201" s="88"/>
      <c r="H201" s="88"/>
      <c r="I201" s="88"/>
      <c r="J201" s="88"/>
      <c r="K201" s="88"/>
      <c r="L201" s="88"/>
      <c r="M201" s="88"/>
      <c r="N201" s="88"/>
      <c r="O201" s="88"/>
      <c r="P201" s="88"/>
      <c r="Q201" s="88"/>
      <c r="R201" s="88"/>
      <c r="S201" s="88"/>
      <c r="T201" s="88"/>
      <c r="U201" s="88"/>
      <c r="V201" s="88"/>
      <c r="W201" s="88"/>
      <c r="X201" s="88"/>
      <c r="Y201" s="88"/>
      <c r="Z201" s="88"/>
      <c r="AA201" s="88"/>
      <c r="AB201" s="88"/>
      <c r="AC201" s="88"/>
    </row>
    <row r="202" spans="2:29" x14ac:dyDescent="0.25">
      <c r="B202" s="88"/>
      <c r="C202" s="88"/>
      <c r="D202" s="88"/>
      <c r="E202" s="88"/>
      <c r="F202" s="88"/>
      <c r="G202" s="88"/>
      <c r="H202" s="88"/>
      <c r="I202" s="88"/>
      <c r="J202" s="88"/>
      <c r="K202" s="88"/>
      <c r="L202" s="88"/>
      <c r="M202" s="88"/>
      <c r="N202" s="88"/>
      <c r="O202" s="88"/>
      <c r="P202" s="88"/>
      <c r="Q202" s="88"/>
      <c r="R202" s="88"/>
      <c r="S202" s="88"/>
      <c r="T202" s="88"/>
      <c r="U202" s="88"/>
      <c r="V202" s="88"/>
      <c r="W202" s="88"/>
      <c r="X202" s="88"/>
      <c r="Y202" s="88"/>
      <c r="Z202" s="88"/>
      <c r="AA202" s="88"/>
      <c r="AB202" s="88"/>
      <c r="AC202" s="88"/>
    </row>
    <row r="203" spans="2:29" x14ac:dyDescent="0.25">
      <c r="B203" s="88"/>
      <c r="C203" s="88"/>
      <c r="D203" s="88"/>
      <c r="E203" s="88"/>
      <c r="F203" s="88"/>
      <c r="G203" s="88"/>
      <c r="H203" s="88"/>
      <c r="I203" s="88"/>
      <c r="J203" s="88"/>
      <c r="K203" s="88"/>
      <c r="L203" s="88"/>
      <c r="M203" s="88"/>
      <c r="N203" s="88"/>
      <c r="O203" s="88"/>
      <c r="P203" s="88"/>
      <c r="Q203" s="88"/>
      <c r="R203" s="88"/>
      <c r="S203" s="88"/>
      <c r="T203" s="88"/>
      <c r="U203" s="88"/>
      <c r="V203" s="88"/>
      <c r="W203" s="88"/>
      <c r="X203" s="88"/>
      <c r="Y203" s="88"/>
      <c r="Z203" s="88"/>
      <c r="AA203" s="88"/>
      <c r="AB203" s="88"/>
      <c r="AC203" s="88"/>
    </row>
    <row r="204" spans="2:29" x14ac:dyDescent="0.25">
      <c r="B204" s="88"/>
      <c r="C204" s="88"/>
      <c r="D204" s="88"/>
      <c r="E204" s="88"/>
      <c r="F204" s="88"/>
      <c r="G204" s="88"/>
      <c r="H204" s="88"/>
      <c r="I204" s="88"/>
      <c r="J204" s="88"/>
      <c r="K204" s="88"/>
      <c r="L204" s="88"/>
      <c r="M204" s="88"/>
      <c r="N204" s="88"/>
      <c r="O204" s="88"/>
      <c r="P204" s="88"/>
      <c r="Q204" s="88"/>
      <c r="R204" s="88"/>
      <c r="S204" s="88"/>
      <c r="T204" s="88"/>
      <c r="U204" s="88"/>
      <c r="V204" s="88"/>
      <c r="W204" s="88"/>
      <c r="X204" s="88"/>
      <c r="Y204" s="88"/>
      <c r="Z204" s="88"/>
      <c r="AA204" s="88"/>
      <c r="AB204" s="88"/>
      <c r="AC204" s="88"/>
    </row>
    <row r="205" spans="2:29" x14ac:dyDescent="0.25">
      <c r="B205" s="88"/>
      <c r="C205" s="88"/>
      <c r="D205" s="88"/>
      <c r="E205" s="88"/>
      <c r="F205" s="88"/>
      <c r="G205" s="88"/>
      <c r="H205" s="88"/>
      <c r="I205" s="88"/>
      <c r="J205" s="88"/>
      <c r="K205" s="88"/>
      <c r="L205" s="88"/>
      <c r="M205" s="88"/>
      <c r="N205" s="88"/>
      <c r="O205" s="88"/>
      <c r="P205" s="88"/>
      <c r="Q205" s="88"/>
      <c r="R205" s="88"/>
      <c r="S205" s="88"/>
      <c r="T205" s="88"/>
      <c r="U205" s="88"/>
      <c r="V205" s="88"/>
      <c r="W205" s="88"/>
      <c r="X205" s="88"/>
      <c r="Y205" s="88"/>
      <c r="Z205" s="88"/>
      <c r="AA205" s="88"/>
      <c r="AB205" s="88"/>
      <c r="AC205" s="88"/>
    </row>
    <row r="206" spans="2:29" x14ac:dyDescent="0.25">
      <c r="B206" s="88"/>
      <c r="C206" s="88"/>
      <c r="D206" s="88"/>
      <c r="E206" s="88"/>
      <c r="F206" s="88"/>
      <c r="G206" s="88"/>
      <c r="H206" s="88"/>
      <c r="I206" s="88"/>
      <c r="J206" s="88"/>
      <c r="K206" s="88"/>
      <c r="L206" s="88"/>
      <c r="M206" s="88"/>
      <c r="N206" s="88"/>
      <c r="O206" s="88"/>
      <c r="P206" s="88"/>
      <c r="Q206" s="88"/>
      <c r="R206" s="88"/>
      <c r="S206" s="88"/>
      <c r="T206" s="88"/>
      <c r="U206" s="88"/>
      <c r="V206" s="88"/>
      <c r="W206" s="88"/>
      <c r="X206" s="88"/>
      <c r="Y206" s="88"/>
      <c r="Z206" s="88"/>
      <c r="AA206" s="88"/>
      <c r="AB206" s="88"/>
      <c r="AC206" s="88"/>
    </row>
    <row r="207" spans="2:29" x14ac:dyDescent="0.25">
      <c r="B207" s="88"/>
      <c r="C207" s="88"/>
      <c r="D207" s="88"/>
      <c r="E207" s="88"/>
      <c r="F207" s="88"/>
      <c r="G207" s="88"/>
      <c r="H207" s="88"/>
      <c r="I207" s="88"/>
      <c r="J207" s="88"/>
      <c r="K207" s="88"/>
      <c r="L207" s="88"/>
      <c r="M207" s="88"/>
      <c r="N207" s="88"/>
      <c r="O207" s="88"/>
      <c r="P207" s="88"/>
      <c r="Q207" s="88"/>
      <c r="R207" s="88"/>
      <c r="S207" s="88"/>
      <c r="T207" s="88"/>
      <c r="U207" s="88"/>
      <c r="V207" s="88"/>
      <c r="W207" s="88"/>
      <c r="X207" s="88"/>
      <c r="Y207" s="88"/>
      <c r="Z207" s="88"/>
      <c r="AA207" s="88"/>
      <c r="AB207" s="88"/>
      <c r="AC207" s="88"/>
    </row>
    <row r="208" spans="2:29" x14ac:dyDescent="0.25">
      <c r="B208" s="88"/>
      <c r="C208" s="88"/>
      <c r="D208" s="88"/>
      <c r="E208" s="88"/>
      <c r="F208" s="88"/>
      <c r="G208" s="88"/>
      <c r="H208" s="88"/>
      <c r="I208" s="88"/>
      <c r="J208" s="88"/>
      <c r="K208" s="88"/>
      <c r="L208" s="88"/>
      <c r="M208" s="88"/>
      <c r="N208" s="88"/>
      <c r="O208" s="88"/>
      <c r="P208" s="88"/>
      <c r="Q208" s="88"/>
      <c r="R208" s="88"/>
      <c r="S208" s="88"/>
      <c r="T208" s="88"/>
      <c r="U208" s="88"/>
      <c r="V208" s="88"/>
      <c r="W208" s="88"/>
      <c r="X208" s="88"/>
      <c r="Y208" s="88"/>
      <c r="Z208" s="88"/>
      <c r="AA208" s="88"/>
      <c r="AB208" s="88"/>
      <c r="AC208" s="88"/>
    </row>
    <row r="209" spans="2:29" x14ac:dyDescent="0.25">
      <c r="B209" s="88"/>
      <c r="C209" s="88"/>
      <c r="D209" s="88"/>
      <c r="E209" s="88"/>
      <c r="F209" s="88"/>
      <c r="G209" s="88"/>
      <c r="H209" s="88"/>
      <c r="I209" s="88"/>
      <c r="J209" s="88"/>
      <c r="K209" s="88"/>
      <c r="L209" s="88"/>
      <c r="M209" s="88"/>
      <c r="N209" s="88"/>
      <c r="O209" s="88"/>
      <c r="P209" s="88"/>
      <c r="Q209" s="88"/>
      <c r="R209" s="88"/>
      <c r="S209" s="88"/>
      <c r="T209" s="88"/>
      <c r="U209" s="88"/>
      <c r="V209" s="88"/>
      <c r="W209" s="88"/>
      <c r="X209" s="88"/>
      <c r="Y209" s="88"/>
      <c r="Z209" s="88"/>
      <c r="AA209" s="88"/>
      <c r="AB209" s="88"/>
      <c r="AC209" s="88"/>
    </row>
    <row r="210" spans="2:29" x14ac:dyDescent="0.25">
      <c r="B210" s="88"/>
      <c r="C210" s="88"/>
      <c r="D210" s="88"/>
      <c r="E210" s="88"/>
      <c r="F210" s="88"/>
      <c r="G210" s="88"/>
      <c r="H210" s="88"/>
      <c r="I210" s="88"/>
      <c r="J210" s="88"/>
      <c r="K210" s="88"/>
      <c r="L210" s="88"/>
      <c r="M210" s="88"/>
      <c r="N210" s="88"/>
      <c r="O210" s="88"/>
      <c r="P210" s="88"/>
      <c r="Q210" s="88"/>
      <c r="R210" s="88"/>
      <c r="S210" s="88"/>
      <c r="T210" s="88"/>
      <c r="U210" s="88"/>
      <c r="V210" s="88"/>
      <c r="W210" s="88"/>
      <c r="X210" s="88"/>
      <c r="Y210" s="88"/>
      <c r="Z210" s="88"/>
      <c r="AA210" s="88"/>
      <c r="AB210" s="88"/>
      <c r="AC210" s="88"/>
    </row>
    <row r="211" spans="2:29" x14ac:dyDescent="0.25">
      <c r="B211" s="88"/>
      <c r="C211" s="88"/>
      <c r="D211" s="88"/>
      <c r="E211" s="88"/>
      <c r="F211" s="88"/>
      <c r="G211" s="88"/>
      <c r="H211" s="88"/>
      <c r="I211" s="88"/>
      <c r="J211" s="88"/>
      <c r="K211" s="88"/>
      <c r="L211" s="88"/>
      <c r="M211" s="88"/>
      <c r="N211" s="88"/>
      <c r="O211" s="88"/>
      <c r="P211" s="88"/>
      <c r="Q211" s="88"/>
      <c r="R211" s="88"/>
      <c r="S211" s="88"/>
      <c r="T211" s="88"/>
      <c r="U211" s="88"/>
      <c r="V211" s="88"/>
      <c r="W211" s="88"/>
      <c r="X211" s="88"/>
      <c r="Y211" s="88"/>
      <c r="Z211" s="88"/>
      <c r="AA211" s="88"/>
      <c r="AB211" s="88"/>
      <c r="AC211" s="88"/>
    </row>
    <row r="212" spans="2:29" x14ac:dyDescent="0.25">
      <c r="B212" s="88"/>
      <c r="C212" s="88"/>
      <c r="D212" s="88"/>
      <c r="E212" s="88"/>
      <c r="F212" s="88"/>
      <c r="G212" s="88"/>
      <c r="H212" s="88"/>
      <c r="I212" s="88"/>
      <c r="J212" s="88"/>
      <c r="K212" s="88"/>
      <c r="L212" s="88"/>
      <c r="M212" s="88"/>
      <c r="N212" s="88"/>
      <c r="O212" s="88"/>
      <c r="P212" s="88"/>
      <c r="Q212" s="88"/>
      <c r="R212" s="88"/>
      <c r="S212" s="88"/>
      <c r="T212" s="88"/>
      <c r="U212" s="88"/>
      <c r="V212" s="88"/>
      <c r="W212" s="88"/>
      <c r="X212" s="88"/>
      <c r="Y212" s="88"/>
      <c r="Z212" s="88"/>
      <c r="AA212" s="88"/>
      <c r="AB212" s="88"/>
      <c r="AC212" s="88"/>
    </row>
    <row r="213" spans="2:29" x14ac:dyDescent="0.25">
      <c r="B213" s="88"/>
      <c r="C213" s="88"/>
      <c r="D213" s="88"/>
      <c r="E213" s="88"/>
      <c r="F213" s="88"/>
      <c r="G213" s="88"/>
      <c r="H213" s="88"/>
      <c r="I213" s="88"/>
      <c r="J213" s="88"/>
      <c r="K213" s="88"/>
      <c r="L213" s="88"/>
      <c r="M213" s="88"/>
      <c r="N213" s="88"/>
      <c r="O213" s="88"/>
      <c r="P213" s="88"/>
      <c r="Q213" s="88"/>
      <c r="R213" s="88"/>
      <c r="S213" s="88"/>
      <c r="T213" s="88"/>
      <c r="U213" s="88"/>
      <c r="V213" s="88"/>
      <c r="W213" s="88"/>
      <c r="X213" s="88"/>
      <c r="Y213" s="88"/>
      <c r="Z213" s="88"/>
      <c r="AA213" s="88"/>
      <c r="AB213" s="88"/>
      <c r="AC213" s="88"/>
    </row>
    <row r="214" spans="2:29" x14ac:dyDescent="0.25">
      <c r="B214" s="88"/>
      <c r="C214" s="88"/>
      <c r="D214" s="88"/>
      <c r="E214" s="88"/>
      <c r="F214" s="88"/>
      <c r="G214" s="88"/>
      <c r="H214" s="88"/>
      <c r="I214" s="88"/>
      <c r="J214" s="88"/>
      <c r="K214" s="88"/>
      <c r="L214" s="88"/>
      <c r="M214" s="88"/>
      <c r="N214" s="88"/>
      <c r="O214" s="88"/>
      <c r="P214" s="88"/>
      <c r="Q214" s="88"/>
      <c r="R214" s="88"/>
      <c r="S214" s="88"/>
      <c r="T214" s="88"/>
      <c r="U214" s="88"/>
      <c r="V214" s="88"/>
      <c r="W214" s="88"/>
      <c r="X214" s="88"/>
      <c r="Y214" s="88"/>
      <c r="Z214" s="88"/>
      <c r="AA214" s="88"/>
      <c r="AB214" s="88"/>
      <c r="AC214" s="88"/>
    </row>
    <row r="215" spans="2:29" x14ac:dyDescent="0.25">
      <c r="B215" s="88"/>
      <c r="C215" s="88"/>
      <c r="D215" s="88"/>
      <c r="E215" s="88"/>
      <c r="F215" s="88"/>
      <c r="G215" s="88"/>
      <c r="H215" s="88"/>
      <c r="I215" s="88"/>
      <c r="J215" s="88"/>
      <c r="K215" s="88"/>
      <c r="L215" s="88"/>
      <c r="M215" s="88"/>
      <c r="N215" s="88"/>
      <c r="O215" s="88"/>
      <c r="P215" s="88"/>
      <c r="Q215" s="88"/>
      <c r="R215" s="88"/>
      <c r="S215" s="88"/>
      <c r="T215" s="88"/>
      <c r="U215" s="88"/>
      <c r="V215" s="88"/>
      <c r="W215" s="88"/>
      <c r="X215" s="88"/>
      <c r="Y215" s="88"/>
      <c r="Z215" s="88"/>
      <c r="AA215" s="88"/>
      <c r="AB215" s="88"/>
      <c r="AC215" s="88"/>
    </row>
    <row r="216" spans="2:29" x14ac:dyDescent="0.25">
      <c r="B216" s="88"/>
      <c r="C216" s="88"/>
      <c r="D216" s="88"/>
      <c r="E216" s="88"/>
      <c r="F216" s="88"/>
      <c r="G216" s="88"/>
      <c r="H216" s="88"/>
      <c r="I216" s="88"/>
      <c r="J216" s="88"/>
      <c r="K216" s="88"/>
      <c r="L216" s="88"/>
      <c r="M216" s="88"/>
      <c r="N216" s="88"/>
      <c r="O216" s="88"/>
      <c r="P216" s="88"/>
      <c r="Q216" s="88"/>
      <c r="R216" s="88"/>
      <c r="S216" s="88"/>
      <c r="T216" s="88"/>
      <c r="U216" s="88"/>
      <c r="V216" s="88"/>
      <c r="W216" s="88"/>
      <c r="X216" s="88"/>
      <c r="Y216" s="88"/>
      <c r="Z216" s="88"/>
      <c r="AA216" s="88"/>
      <c r="AB216" s="88"/>
      <c r="AC216" s="88"/>
    </row>
    <row r="217" spans="2:29" x14ac:dyDescent="0.25">
      <c r="B217" s="88"/>
      <c r="C217" s="88"/>
      <c r="D217" s="88"/>
      <c r="E217" s="88"/>
      <c r="F217" s="88"/>
      <c r="G217" s="88"/>
      <c r="H217" s="88"/>
      <c r="I217" s="88"/>
      <c r="J217" s="88"/>
      <c r="K217" s="88"/>
      <c r="L217" s="88"/>
      <c r="M217" s="88"/>
      <c r="N217" s="88"/>
      <c r="O217" s="88"/>
      <c r="P217" s="88"/>
      <c r="Q217" s="88"/>
      <c r="R217" s="88"/>
      <c r="S217" s="88"/>
      <c r="T217" s="88"/>
      <c r="U217" s="88"/>
      <c r="V217" s="88"/>
      <c r="W217" s="88"/>
      <c r="X217" s="88"/>
      <c r="Y217" s="88"/>
      <c r="Z217" s="88"/>
      <c r="AA217" s="88"/>
      <c r="AB217" s="88"/>
      <c r="AC217" s="88"/>
    </row>
    <row r="218" spans="2:29" x14ac:dyDescent="0.25">
      <c r="B218" s="88"/>
      <c r="C218" s="88"/>
      <c r="D218" s="88"/>
      <c r="E218" s="88"/>
      <c r="F218" s="88"/>
      <c r="G218" s="88"/>
      <c r="H218" s="88"/>
      <c r="I218" s="88"/>
      <c r="J218" s="88"/>
      <c r="K218" s="88"/>
      <c r="L218" s="88"/>
      <c r="M218" s="88"/>
      <c r="N218" s="88"/>
      <c r="O218" s="88"/>
      <c r="P218" s="88"/>
      <c r="Q218" s="88"/>
      <c r="R218" s="88"/>
      <c r="S218" s="88"/>
      <c r="T218" s="88"/>
      <c r="U218" s="88"/>
      <c r="V218" s="88"/>
      <c r="W218" s="88"/>
      <c r="X218" s="88"/>
      <c r="Y218" s="88"/>
      <c r="Z218" s="88"/>
      <c r="AA218" s="88"/>
      <c r="AB218" s="88"/>
      <c r="AC218" s="88"/>
    </row>
    <row r="219" spans="2:29" x14ac:dyDescent="0.25">
      <c r="B219" s="88"/>
      <c r="C219" s="88"/>
      <c r="D219" s="88"/>
      <c r="E219" s="88"/>
      <c r="F219" s="88"/>
      <c r="G219" s="88"/>
      <c r="H219" s="88"/>
      <c r="I219" s="88"/>
      <c r="J219" s="88"/>
      <c r="K219" s="88"/>
      <c r="L219" s="88"/>
      <c r="M219" s="88"/>
      <c r="N219" s="88"/>
      <c r="O219" s="88"/>
      <c r="P219" s="88"/>
      <c r="Q219" s="88"/>
      <c r="R219" s="88"/>
      <c r="S219" s="88"/>
      <c r="T219" s="88"/>
      <c r="U219" s="88"/>
      <c r="V219" s="88"/>
      <c r="W219" s="88"/>
      <c r="X219" s="88"/>
      <c r="Y219" s="88"/>
      <c r="Z219" s="88"/>
      <c r="AA219" s="88"/>
      <c r="AB219" s="88"/>
      <c r="AC219" s="88"/>
    </row>
    <row r="220" spans="2:29" x14ac:dyDescent="0.25">
      <c r="B220" s="88"/>
      <c r="C220" s="88"/>
      <c r="D220" s="88"/>
      <c r="E220" s="88"/>
      <c r="F220" s="88"/>
      <c r="G220" s="88"/>
      <c r="H220" s="88"/>
      <c r="I220" s="88"/>
      <c r="J220" s="88"/>
      <c r="K220" s="88"/>
      <c r="L220" s="88"/>
      <c r="M220" s="88"/>
      <c r="N220" s="88"/>
      <c r="O220" s="88"/>
      <c r="P220" s="88"/>
      <c r="Q220" s="88"/>
      <c r="R220" s="88"/>
      <c r="S220" s="88"/>
      <c r="T220" s="88"/>
      <c r="U220" s="88"/>
      <c r="V220" s="88"/>
      <c r="W220" s="88"/>
      <c r="X220" s="88"/>
      <c r="Y220" s="88"/>
      <c r="Z220" s="88"/>
      <c r="AA220" s="88"/>
      <c r="AB220" s="88"/>
      <c r="AC220" s="88"/>
    </row>
    <row r="221" spans="2:29" x14ac:dyDescent="0.25">
      <c r="B221" s="88"/>
      <c r="C221" s="88"/>
      <c r="D221" s="88"/>
      <c r="E221" s="88"/>
      <c r="F221" s="88"/>
      <c r="G221" s="88"/>
      <c r="H221" s="88"/>
      <c r="I221" s="88"/>
      <c r="J221" s="88"/>
      <c r="K221" s="88"/>
      <c r="L221" s="88"/>
      <c r="M221" s="88"/>
      <c r="N221" s="88"/>
      <c r="O221" s="88"/>
      <c r="P221" s="88"/>
      <c r="Q221" s="88"/>
      <c r="R221" s="88"/>
      <c r="S221" s="88"/>
      <c r="T221" s="88"/>
      <c r="U221" s="88"/>
      <c r="V221" s="88"/>
      <c r="W221" s="88"/>
      <c r="X221" s="88"/>
      <c r="Y221" s="88"/>
      <c r="Z221" s="88"/>
      <c r="AA221" s="88"/>
      <c r="AB221" s="88"/>
      <c r="AC221" s="88"/>
    </row>
    <row r="222" spans="2:29" x14ac:dyDescent="0.25">
      <c r="B222" s="88"/>
      <c r="C222" s="88"/>
      <c r="D222" s="88"/>
      <c r="E222" s="88"/>
      <c r="F222" s="88"/>
      <c r="G222" s="88"/>
      <c r="H222" s="88"/>
      <c r="I222" s="88"/>
      <c r="J222" s="88"/>
      <c r="K222" s="88"/>
      <c r="L222" s="88"/>
      <c r="M222" s="88"/>
      <c r="N222" s="88"/>
      <c r="O222" s="88"/>
      <c r="P222" s="88"/>
      <c r="Q222" s="88"/>
      <c r="R222" s="88"/>
      <c r="S222" s="88"/>
      <c r="T222" s="88"/>
      <c r="U222" s="88"/>
      <c r="V222" s="88"/>
      <c r="W222" s="88"/>
      <c r="X222" s="88"/>
      <c r="Y222" s="88"/>
      <c r="Z222" s="88"/>
      <c r="AA222" s="88"/>
      <c r="AB222" s="88"/>
      <c r="AC222" s="88"/>
    </row>
    <row r="223" spans="2:29" x14ac:dyDescent="0.25">
      <c r="B223" s="88"/>
      <c r="C223" s="88"/>
      <c r="D223" s="88"/>
      <c r="E223" s="88"/>
      <c r="F223" s="88"/>
      <c r="G223" s="88"/>
      <c r="H223" s="88"/>
      <c r="I223" s="88"/>
      <c r="J223" s="88"/>
      <c r="K223" s="88"/>
      <c r="L223" s="88"/>
      <c r="M223" s="88"/>
      <c r="N223" s="88"/>
      <c r="O223" s="88"/>
      <c r="P223" s="88"/>
      <c r="Q223" s="88"/>
      <c r="R223" s="88"/>
      <c r="S223" s="88"/>
      <c r="T223" s="88"/>
      <c r="U223" s="88"/>
      <c r="V223" s="88"/>
      <c r="W223" s="88"/>
      <c r="X223" s="88"/>
      <c r="Y223" s="88"/>
      <c r="Z223" s="88"/>
      <c r="AA223" s="88"/>
      <c r="AB223" s="88"/>
      <c r="AC223" s="88"/>
    </row>
    <row r="224" spans="2:29" x14ac:dyDescent="0.25">
      <c r="B224" s="88"/>
      <c r="C224" s="88"/>
      <c r="D224" s="88"/>
      <c r="E224" s="88"/>
      <c r="F224" s="88"/>
      <c r="G224" s="88"/>
      <c r="H224" s="88"/>
      <c r="I224" s="88"/>
      <c r="J224" s="88"/>
      <c r="K224" s="88"/>
      <c r="L224" s="88"/>
      <c r="M224" s="88"/>
      <c r="N224" s="88"/>
      <c r="O224" s="88"/>
      <c r="P224" s="88"/>
      <c r="Q224" s="88"/>
      <c r="R224" s="88"/>
      <c r="S224" s="88"/>
      <c r="T224" s="88"/>
      <c r="U224" s="88"/>
      <c r="V224" s="88"/>
      <c r="W224" s="88"/>
      <c r="X224" s="88"/>
      <c r="Y224" s="88"/>
      <c r="Z224" s="88"/>
      <c r="AA224" s="88"/>
      <c r="AB224" s="88"/>
      <c r="AC224" s="88"/>
    </row>
    <row r="225" spans="2:29" x14ac:dyDescent="0.25">
      <c r="B225" s="88"/>
      <c r="C225" s="88"/>
      <c r="D225" s="88"/>
      <c r="E225" s="88"/>
      <c r="F225" s="88"/>
      <c r="G225" s="88"/>
      <c r="H225" s="88"/>
      <c r="I225" s="88"/>
      <c r="J225" s="88"/>
      <c r="K225" s="88"/>
      <c r="L225" s="88"/>
      <c r="M225" s="88"/>
      <c r="N225" s="88"/>
      <c r="O225" s="88"/>
      <c r="P225" s="88"/>
      <c r="Q225" s="88"/>
      <c r="R225" s="88"/>
      <c r="S225" s="88"/>
      <c r="T225" s="88"/>
      <c r="U225" s="88"/>
      <c r="V225" s="88"/>
      <c r="W225" s="88"/>
      <c r="X225" s="88"/>
      <c r="Y225" s="88"/>
      <c r="Z225" s="88"/>
      <c r="AA225" s="88"/>
      <c r="AB225" s="88"/>
      <c r="AC225" s="88"/>
    </row>
    <row r="226" spans="2:29" x14ac:dyDescent="0.25">
      <c r="B226" s="88"/>
      <c r="C226" s="88"/>
      <c r="D226" s="88"/>
      <c r="E226" s="88"/>
      <c r="F226" s="88"/>
      <c r="G226" s="88"/>
      <c r="H226" s="88"/>
      <c r="I226" s="88"/>
      <c r="J226" s="88"/>
      <c r="K226" s="88"/>
      <c r="L226" s="88"/>
      <c r="M226" s="88"/>
      <c r="N226" s="88"/>
      <c r="O226" s="88"/>
      <c r="P226" s="88"/>
      <c r="Q226" s="88"/>
      <c r="R226" s="88"/>
      <c r="S226" s="88"/>
      <c r="T226" s="88"/>
      <c r="U226" s="88"/>
      <c r="V226" s="88"/>
      <c r="W226" s="88"/>
      <c r="X226" s="88"/>
      <c r="Y226" s="88"/>
      <c r="Z226" s="88"/>
      <c r="AA226" s="88"/>
      <c r="AB226" s="88"/>
      <c r="AC226" s="88"/>
    </row>
    <row r="227" spans="2:29" x14ac:dyDescent="0.25">
      <c r="B227" s="88"/>
      <c r="C227" s="88"/>
      <c r="D227" s="88"/>
      <c r="E227" s="88"/>
      <c r="F227" s="88"/>
      <c r="G227" s="88"/>
      <c r="H227" s="88"/>
      <c r="I227" s="88"/>
      <c r="J227" s="88"/>
      <c r="K227" s="88"/>
      <c r="L227" s="88"/>
      <c r="M227" s="88"/>
      <c r="N227" s="88"/>
      <c r="O227" s="88"/>
      <c r="P227" s="88"/>
      <c r="Q227" s="88"/>
      <c r="R227" s="88"/>
      <c r="S227" s="88"/>
      <c r="T227" s="88"/>
      <c r="U227" s="88"/>
      <c r="V227" s="88"/>
      <c r="W227" s="88"/>
      <c r="X227" s="88"/>
      <c r="Y227" s="88"/>
      <c r="Z227" s="88"/>
      <c r="AA227" s="88"/>
      <c r="AB227" s="88"/>
      <c r="AC227" s="88"/>
    </row>
    <row r="228" spans="2:29" x14ac:dyDescent="0.25">
      <c r="B228" s="88"/>
      <c r="C228" s="88"/>
      <c r="D228" s="88"/>
      <c r="E228" s="88"/>
      <c r="F228" s="88"/>
      <c r="G228" s="88"/>
      <c r="H228" s="88"/>
      <c r="I228" s="88"/>
      <c r="J228" s="88"/>
      <c r="K228" s="88"/>
      <c r="L228" s="88"/>
      <c r="M228" s="88"/>
      <c r="N228" s="88"/>
      <c r="O228" s="88"/>
      <c r="P228" s="88"/>
      <c r="Q228" s="88"/>
      <c r="R228" s="88"/>
      <c r="S228" s="88"/>
      <c r="T228" s="88"/>
      <c r="U228" s="88"/>
      <c r="V228" s="88"/>
      <c r="W228" s="88"/>
      <c r="X228" s="88"/>
      <c r="Y228" s="88"/>
      <c r="Z228" s="88"/>
      <c r="AA228" s="88"/>
      <c r="AB228" s="88"/>
      <c r="AC228" s="88"/>
    </row>
    <row r="229" spans="2:29" x14ac:dyDescent="0.25">
      <c r="B229" s="88"/>
      <c r="C229" s="88"/>
      <c r="D229" s="88"/>
      <c r="E229" s="88"/>
      <c r="F229" s="88"/>
      <c r="G229" s="88"/>
      <c r="H229" s="88"/>
      <c r="I229" s="88"/>
      <c r="J229" s="88"/>
      <c r="K229" s="88"/>
      <c r="L229" s="88"/>
      <c r="M229" s="88"/>
      <c r="N229" s="88"/>
      <c r="O229" s="88"/>
      <c r="P229" s="88"/>
      <c r="Q229" s="88"/>
      <c r="R229" s="88"/>
      <c r="S229" s="88"/>
      <c r="T229" s="88"/>
      <c r="U229" s="88"/>
      <c r="V229" s="88"/>
      <c r="W229" s="88"/>
      <c r="X229" s="88"/>
      <c r="Y229" s="88"/>
      <c r="Z229" s="88"/>
      <c r="AA229" s="88"/>
      <c r="AB229" s="88"/>
      <c r="AC229" s="88"/>
    </row>
    <row r="230" spans="2:29" x14ac:dyDescent="0.25">
      <c r="B230" s="88"/>
      <c r="C230" s="88"/>
      <c r="D230" s="88"/>
      <c r="E230" s="88"/>
      <c r="F230" s="88"/>
      <c r="G230" s="88"/>
      <c r="H230" s="88"/>
      <c r="I230" s="88"/>
      <c r="J230" s="88"/>
      <c r="K230" s="88"/>
      <c r="L230" s="88"/>
      <c r="M230" s="88"/>
      <c r="N230" s="88"/>
      <c r="O230" s="88"/>
      <c r="P230" s="88"/>
      <c r="Q230" s="88"/>
      <c r="R230" s="88"/>
      <c r="S230" s="88"/>
      <c r="T230" s="88"/>
      <c r="U230" s="88"/>
      <c r="V230" s="88"/>
      <c r="W230" s="88"/>
      <c r="X230" s="88"/>
      <c r="Y230" s="88"/>
      <c r="Z230" s="88"/>
      <c r="AA230" s="88"/>
      <c r="AB230" s="88"/>
      <c r="AC230" s="88"/>
    </row>
    <row r="231" spans="2:29" x14ac:dyDescent="0.25">
      <c r="B231" s="88"/>
      <c r="C231" s="88"/>
      <c r="D231" s="88"/>
      <c r="E231" s="88"/>
      <c r="F231" s="88"/>
      <c r="G231" s="88"/>
      <c r="H231" s="88"/>
      <c r="I231" s="88"/>
      <c r="J231" s="88"/>
      <c r="K231" s="88"/>
      <c r="L231" s="88"/>
      <c r="M231" s="88"/>
      <c r="N231" s="88"/>
      <c r="O231" s="88"/>
      <c r="P231" s="88"/>
      <c r="Q231" s="88"/>
      <c r="R231" s="88"/>
      <c r="S231" s="88"/>
      <c r="T231" s="88"/>
      <c r="U231" s="88"/>
      <c r="V231" s="88"/>
      <c r="W231" s="88"/>
      <c r="X231" s="88"/>
      <c r="Y231" s="88"/>
      <c r="Z231" s="88"/>
      <c r="AA231" s="88"/>
      <c r="AB231" s="88"/>
      <c r="AC231" s="88"/>
    </row>
    <row r="232" spans="2:29" x14ac:dyDescent="0.25">
      <c r="B232" s="88"/>
      <c r="C232" s="88"/>
      <c r="D232" s="88"/>
      <c r="E232" s="88"/>
      <c r="F232" s="88"/>
      <c r="G232" s="88"/>
      <c r="H232" s="88"/>
      <c r="I232" s="88"/>
      <c r="J232" s="88"/>
      <c r="K232" s="88"/>
      <c r="L232" s="88"/>
      <c r="M232" s="88"/>
      <c r="N232" s="88"/>
      <c r="O232" s="88"/>
      <c r="P232" s="88"/>
      <c r="Q232" s="88"/>
      <c r="R232" s="88"/>
      <c r="S232" s="88"/>
      <c r="T232" s="88"/>
      <c r="U232" s="88"/>
      <c r="V232" s="88"/>
      <c r="W232" s="88"/>
      <c r="X232" s="88"/>
      <c r="Y232" s="88"/>
      <c r="Z232" s="88"/>
      <c r="AA232" s="88"/>
      <c r="AB232" s="88"/>
      <c r="AC232" s="88"/>
    </row>
    <row r="233" spans="2:29" x14ac:dyDescent="0.25">
      <c r="B233" s="88"/>
      <c r="C233" s="88"/>
      <c r="D233" s="88"/>
      <c r="E233" s="88"/>
      <c r="F233" s="88"/>
      <c r="G233" s="88"/>
      <c r="H233" s="88"/>
      <c r="I233" s="88"/>
      <c r="J233" s="88"/>
      <c r="K233" s="88"/>
      <c r="L233" s="88"/>
      <c r="M233" s="88"/>
      <c r="N233" s="88"/>
      <c r="O233" s="88"/>
      <c r="P233" s="88"/>
      <c r="Q233" s="88"/>
      <c r="R233" s="88"/>
      <c r="S233" s="88"/>
      <c r="T233" s="88"/>
      <c r="U233" s="88"/>
      <c r="V233" s="88"/>
      <c r="W233" s="88"/>
      <c r="X233" s="88"/>
      <c r="Y233" s="88"/>
      <c r="Z233" s="88"/>
      <c r="AA233" s="88"/>
      <c r="AB233" s="88"/>
      <c r="AC233" s="88"/>
    </row>
    <row r="234" spans="2:29" x14ac:dyDescent="0.25">
      <c r="B234" s="88"/>
      <c r="C234" s="88"/>
      <c r="D234" s="88"/>
      <c r="E234" s="88"/>
      <c r="F234" s="88"/>
      <c r="G234" s="88"/>
      <c r="H234" s="88"/>
      <c r="I234" s="88"/>
      <c r="J234" s="88"/>
      <c r="K234" s="88"/>
      <c r="L234" s="88"/>
      <c r="M234" s="88"/>
      <c r="N234" s="88"/>
      <c r="O234" s="88"/>
      <c r="P234" s="88"/>
      <c r="Q234" s="88"/>
      <c r="R234" s="88"/>
      <c r="S234" s="88"/>
      <c r="T234" s="88"/>
      <c r="U234" s="88"/>
      <c r="V234" s="88"/>
      <c r="W234" s="88"/>
      <c r="X234" s="88"/>
      <c r="Y234" s="88"/>
      <c r="Z234" s="88"/>
      <c r="AA234" s="88"/>
      <c r="AB234" s="88"/>
      <c r="AC234" s="88"/>
    </row>
    <row r="235" spans="2:29" x14ac:dyDescent="0.25">
      <c r="B235" s="88"/>
      <c r="C235" s="88"/>
      <c r="D235" s="88"/>
      <c r="E235" s="88"/>
      <c r="F235" s="88"/>
      <c r="G235" s="88"/>
      <c r="H235" s="88"/>
      <c r="I235" s="88"/>
      <c r="J235" s="88"/>
      <c r="K235" s="88"/>
      <c r="L235" s="88"/>
      <c r="M235" s="88"/>
      <c r="N235" s="88"/>
      <c r="O235" s="88"/>
      <c r="P235" s="88"/>
      <c r="Q235" s="88"/>
      <c r="R235" s="88"/>
      <c r="S235" s="88"/>
      <c r="T235" s="88"/>
      <c r="U235" s="88"/>
      <c r="V235" s="88"/>
      <c r="W235" s="88"/>
      <c r="X235" s="88"/>
      <c r="Y235" s="88"/>
      <c r="Z235" s="88"/>
      <c r="AA235" s="88"/>
      <c r="AB235" s="88"/>
      <c r="AC235" s="88"/>
    </row>
    <row r="236" spans="2:29" x14ac:dyDescent="0.25">
      <c r="B236" s="88"/>
      <c r="C236" s="88"/>
      <c r="D236" s="88"/>
      <c r="E236" s="88"/>
      <c r="F236" s="88"/>
      <c r="G236" s="88"/>
      <c r="H236" s="88"/>
      <c r="I236" s="88"/>
      <c r="J236" s="88"/>
      <c r="K236" s="88"/>
      <c r="L236" s="88"/>
      <c r="M236" s="88"/>
      <c r="N236" s="88"/>
      <c r="O236" s="88"/>
      <c r="P236" s="88"/>
      <c r="Q236" s="88"/>
      <c r="R236" s="88"/>
      <c r="S236" s="88"/>
      <c r="T236" s="88"/>
      <c r="U236" s="88"/>
      <c r="V236" s="88"/>
      <c r="W236" s="88"/>
      <c r="X236" s="88"/>
      <c r="Y236" s="88"/>
      <c r="Z236" s="88"/>
      <c r="AA236" s="88"/>
      <c r="AB236" s="88"/>
      <c r="AC236" s="88"/>
    </row>
    <row r="237" spans="2:29" x14ac:dyDescent="0.25">
      <c r="B237" s="88"/>
      <c r="C237" s="88"/>
      <c r="D237" s="88"/>
      <c r="E237" s="88"/>
      <c r="F237" s="88"/>
      <c r="G237" s="88"/>
      <c r="H237" s="88"/>
      <c r="I237" s="88"/>
      <c r="J237" s="88"/>
      <c r="K237" s="88"/>
      <c r="L237" s="88"/>
      <c r="M237" s="88"/>
      <c r="N237" s="88"/>
      <c r="O237" s="88"/>
      <c r="P237" s="88"/>
      <c r="Q237" s="88"/>
      <c r="R237" s="88"/>
      <c r="S237" s="88"/>
      <c r="T237" s="88"/>
      <c r="U237" s="88"/>
      <c r="V237" s="88"/>
      <c r="W237" s="88"/>
      <c r="X237" s="88"/>
      <c r="Y237" s="88"/>
      <c r="Z237" s="88"/>
      <c r="AA237" s="88"/>
      <c r="AB237" s="88"/>
      <c r="AC237" s="88"/>
    </row>
    <row r="238" spans="2:29" x14ac:dyDescent="0.25">
      <c r="B238" s="88"/>
      <c r="C238" s="88"/>
      <c r="D238" s="88"/>
      <c r="E238" s="88"/>
      <c r="F238" s="88"/>
      <c r="G238" s="88"/>
      <c r="H238" s="88"/>
      <c r="I238" s="88"/>
      <c r="J238" s="88"/>
      <c r="K238" s="88"/>
      <c r="L238" s="88"/>
      <c r="M238" s="88"/>
      <c r="N238" s="88"/>
      <c r="O238" s="88"/>
      <c r="P238" s="88"/>
      <c r="Q238" s="88"/>
      <c r="R238" s="88"/>
      <c r="S238" s="88"/>
      <c r="T238" s="88"/>
      <c r="U238" s="88"/>
      <c r="V238" s="88"/>
      <c r="W238" s="88"/>
      <c r="X238" s="88"/>
      <c r="Y238" s="88"/>
      <c r="Z238" s="88"/>
      <c r="AA238" s="88"/>
      <c r="AB238" s="88"/>
      <c r="AC238" s="88"/>
    </row>
    <row r="239" spans="2:29" x14ac:dyDescent="0.25">
      <c r="B239" s="88"/>
      <c r="C239" s="88"/>
      <c r="D239" s="88"/>
      <c r="E239" s="88"/>
      <c r="F239" s="88"/>
      <c r="G239" s="88"/>
      <c r="H239" s="88"/>
      <c r="I239" s="88"/>
      <c r="J239" s="88"/>
      <c r="K239" s="88"/>
      <c r="L239" s="88"/>
      <c r="M239" s="88"/>
      <c r="N239" s="88"/>
      <c r="O239" s="88"/>
      <c r="P239" s="88"/>
      <c r="Q239" s="88"/>
      <c r="R239" s="88"/>
      <c r="S239" s="88"/>
      <c r="T239" s="88"/>
      <c r="U239" s="88"/>
      <c r="V239" s="88"/>
      <c r="W239" s="88"/>
      <c r="X239" s="88"/>
      <c r="Y239" s="88"/>
      <c r="Z239" s="88"/>
      <c r="AA239" s="88"/>
      <c r="AB239" s="88"/>
      <c r="AC239" s="88"/>
    </row>
    <row r="240" spans="2:29" x14ac:dyDescent="0.25">
      <c r="B240" s="88"/>
      <c r="C240" s="88"/>
      <c r="D240" s="88"/>
      <c r="E240" s="88"/>
      <c r="F240" s="88"/>
      <c r="G240" s="88"/>
      <c r="H240" s="88"/>
      <c r="I240" s="88"/>
      <c r="J240" s="88"/>
      <c r="K240" s="88"/>
      <c r="L240" s="88"/>
      <c r="M240" s="88"/>
      <c r="N240" s="88"/>
      <c r="O240" s="88"/>
      <c r="P240" s="88"/>
      <c r="Q240" s="88"/>
      <c r="R240" s="88"/>
      <c r="S240" s="88"/>
      <c r="T240" s="88"/>
      <c r="U240" s="88"/>
      <c r="V240" s="88"/>
      <c r="W240" s="88"/>
      <c r="X240" s="88"/>
      <c r="Y240" s="88"/>
      <c r="Z240" s="88"/>
      <c r="AA240" s="88"/>
      <c r="AB240" s="88"/>
      <c r="AC240" s="88"/>
    </row>
    <row r="241" spans="2:29" x14ac:dyDescent="0.25">
      <c r="B241" s="88"/>
      <c r="C241" s="88"/>
      <c r="D241" s="88"/>
      <c r="E241" s="88"/>
      <c r="F241" s="88"/>
      <c r="G241" s="88"/>
      <c r="H241" s="88"/>
      <c r="I241" s="88"/>
      <c r="J241" s="88"/>
      <c r="K241" s="88"/>
      <c r="L241" s="88"/>
      <c r="M241" s="88"/>
      <c r="N241" s="88"/>
      <c r="O241" s="88"/>
      <c r="P241" s="88"/>
      <c r="Q241" s="88"/>
      <c r="R241" s="88"/>
      <c r="S241" s="88"/>
      <c r="T241" s="88"/>
      <c r="U241" s="88"/>
      <c r="V241" s="88"/>
      <c r="W241" s="88"/>
      <c r="X241" s="88"/>
      <c r="Y241" s="88"/>
      <c r="Z241" s="88"/>
      <c r="AA241" s="88"/>
      <c r="AB241" s="88"/>
      <c r="AC241" s="88"/>
    </row>
    <row r="242" spans="2:29" x14ac:dyDescent="0.25">
      <c r="B242" s="88"/>
      <c r="C242" s="88"/>
      <c r="D242" s="88"/>
      <c r="E242" s="88"/>
      <c r="F242" s="88"/>
      <c r="G242" s="88"/>
      <c r="H242" s="88"/>
      <c r="I242" s="88"/>
      <c r="J242" s="88"/>
      <c r="K242" s="88"/>
      <c r="L242" s="88"/>
      <c r="M242" s="88"/>
      <c r="N242" s="88"/>
      <c r="O242" s="88"/>
      <c r="P242" s="88"/>
      <c r="Q242" s="88"/>
      <c r="R242" s="88"/>
      <c r="S242" s="88"/>
      <c r="T242" s="88"/>
      <c r="U242" s="88"/>
      <c r="V242" s="88"/>
      <c r="W242" s="88"/>
      <c r="X242" s="88"/>
      <c r="Y242" s="88"/>
      <c r="Z242" s="88"/>
      <c r="AA242" s="88"/>
      <c r="AB242" s="88"/>
      <c r="AC242" s="88"/>
    </row>
    <row r="243" spans="2:29" x14ac:dyDescent="0.25">
      <c r="B243" s="88"/>
      <c r="C243" s="88"/>
      <c r="D243" s="88"/>
      <c r="E243" s="88"/>
      <c r="F243" s="88"/>
      <c r="G243" s="88"/>
      <c r="H243" s="88"/>
      <c r="I243" s="88"/>
      <c r="J243" s="88"/>
      <c r="K243" s="88"/>
      <c r="L243" s="88"/>
      <c r="M243" s="88"/>
      <c r="N243" s="88"/>
      <c r="O243" s="88"/>
      <c r="P243" s="88"/>
      <c r="Q243" s="88"/>
      <c r="R243" s="88"/>
      <c r="S243" s="88"/>
      <c r="T243" s="88"/>
      <c r="U243" s="88"/>
      <c r="V243" s="88"/>
      <c r="W243" s="88"/>
      <c r="X243" s="88"/>
      <c r="Y243" s="88"/>
      <c r="Z243" s="88"/>
      <c r="AA243" s="88"/>
      <c r="AB243" s="88"/>
      <c r="AC243" s="88"/>
    </row>
    <row r="244" spans="2:29" x14ac:dyDescent="0.25">
      <c r="B244" s="88"/>
      <c r="C244" s="88"/>
      <c r="D244" s="88"/>
      <c r="E244" s="88"/>
      <c r="F244" s="88"/>
      <c r="G244" s="88"/>
      <c r="H244" s="88"/>
      <c r="I244" s="88"/>
      <c r="J244" s="88"/>
      <c r="K244" s="88"/>
      <c r="L244" s="88"/>
      <c r="M244" s="88"/>
      <c r="N244" s="88"/>
      <c r="O244" s="88"/>
      <c r="P244" s="88"/>
      <c r="Q244" s="88"/>
      <c r="R244" s="88"/>
      <c r="S244" s="88"/>
      <c r="T244" s="88"/>
      <c r="U244" s="88"/>
      <c r="V244" s="88"/>
      <c r="W244" s="88"/>
      <c r="X244" s="88"/>
      <c r="Y244" s="88"/>
      <c r="Z244" s="88"/>
      <c r="AA244" s="88"/>
      <c r="AB244" s="88"/>
      <c r="AC244" s="88"/>
    </row>
    <row r="245" spans="2:29" x14ac:dyDescent="0.25">
      <c r="B245" s="88"/>
      <c r="C245" s="88"/>
      <c r="D245" s="88"/>
      <c r="E245" s="88"/>
      <c r="F245" s="88"/>
      <c r="G245" s="88"/>
      <c r="H245" s="88"/>
      <c r="I245" s="88"/>
      <c r="J245" s="88"/>
      <c r="K245" s="88"/>
      <c r="L245" s="88"/>
      <c r="M245" s="88"/>
      <c r="N245" s="88"/>
      <c r="O245" s="88"/>
      <c r="P245" s="88"/>
      <c r="Q245" s="88"/>
      <c r="R245" s="88"/>
      <c r="S245" s="88"/>
      <c r="T245" s="88"/>
      <c r="U245" s="88"/>
      <c r="V245" s="88"/>
      <c r="W245" s="88"/>
      <c r="X245" s="88"/>
      <c r="Y245" s="88"/>
      <c r="Z245" s="88"/>
      <c r="AA245" s="88"/>
      <c r="AB245" s="88"/>
      <c r="AC245" s="88"/>
    </row>
    <row r="246" spans="2:29" x14ac:dyDescent="0.25">
      <c r="B246" s="88"/>
      <c r="C246" s="88"/>
      <c r="D246" s="88"/>
      <c r="E246" s="88"/>
      <c r="F246" s="88"/>
      <c r="G246" s="88"/>
      <c r="H246" s="88"/>
      <c r="I246" s="88"/>
      <c r="J246" s="88"/>
      <c r="K246" s="88"/>
      <c r="L246" s="88"/>
      <c r="M246" s="88"/>
      <c r="N246" s="88"/>
      <c r="O246" s="88"/>
      <c r="P246" s="88"/>
      <c r="Q246" s="88"/>
      <c r="R246" s="88"/>
      <c r="S246" s="88"/>
      <c r="T246" s="88"/>
      <c r="U246" s="88"/>
      <c r="V246" s="88"/>
      <c r="W246" s="88"/>
      <c r="X246" s="88"/>
      <c r="Y246" s="88"/>
      <c r="Z246" s="88"/>
      <c r="AA246" s="88"/>
      <c r="AB246" s="88"/>
      <c r="AC246" s="88"/>
    </row>
    <row r="247" spans="2:29" x14ac:dyDescent="0.25">
      <c r="B247" s="88"/>
      <c r="C247" s="88"/>
      <c r="D247" s="88"/>
      <c r="E247" s="88"/>
      <c r="F247" s="88"/>
      <c r="G247" s="88"/>
      <c r="H247" s="88"/>
      <c r="I247" s="88"/>
      <c r="J247" s="88"/>
      <c r="K247" s="88"/>
      <c r="L247" s="88"/>
      <c r="M247" s="88"/>
      <c r="N247" s="88"/>
      <c r="O247" s="88"/>
      <c r="P247" s="88"/>
      <c r="Q247" s="88"/>
      <c r="R247" s="88"/>
      <c r="S247" s="88"/>
      <c r="T247" s="88"/>
      <c r="U247" s="88"/>
      <c r="V247" s="88"/>
      <c r="W247" s="88"/>
      <c r="X247" s="88"/>
      <c r="Y247" s="88"/>
      <c r="Z247" s="88"/>
      <c r="AA247" s="88"/>
      <c r="AB247" s="88"/>
      <c r="AC247" s="88"/>
    </row>
    <row r="248" spans="2:29" x14ac:dyDescent="0.25">
      <c r="B248" s="88"/>
      <c r="C248" s="88"/>
      <c r="D248" s="88"/>
      <c r="E248" s="88"/>
      <c r="F248" s="88"/>
      <c r="G248" s="88"/>
      <c r="H248" s="88"/>
      <c r="I248" s="88"/>
      <c r="J248" s="88"/>
      <c r="K248" s="88"/>
      <c r="L248" s="88"/>
      <c r="M248" s="88"/>
      <c r="N248" s="88"/>
      <c r="O248" s="88"/>
      <c r="P248" s="88"/>
      <c r="Q248" s="88"/>
      <c r="R248" s="88"/>
      <c r="S248" s="88"/>
      <c r="T248" s="88"/>
      <c r="U248" s="88"/>
      <c r="V248" s="88"/>
      <c r="W248" s="88"/>
      <c r="X248" s="88"/>
      <c r="Y248" s="88"/>
      <c r="Z248" s="88"/>
      <c r="AA248" s="88"/>
      <c r="AB248" s="88"/>
      <c r="AC248" s="88"/>
    </row>
    <row r="249" spans="2:29" x14ac:dyDescent="0.25">
      <c r="B249" s="88"/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  <c r="R249" s="88"/>
      <c r="S249" s="88"/>
      <c r="T249" s="88"/>
      <c r="U249" s="88"/>
      <c r="V249" s="88"/>
      <c r="W249" s="88"/>
      <c r="X249" s="88"/>
      <c r="Y249" s="88"/>
      <c r="Z249" s="88"/>
      <c r="AA249" s="88"/>
      <c r="AB249" s="88"/>
      <c r="AC249" s="88"/>
    </row>
    <row r="250" spans="2:29" x14ac:dyDescent="0.25">
      <c r="B250" s="88"/>
      <c r="C250" s="88"/>
      <c r="D250" s="88"/>
      <c r="E250" s="88"/>
      <c r="F250" s="88"/>
      <c r="G250" s="88"/>
      <c r="H250" s="88"/>
      <c r="I250" s="88"/>
      <c r="J250" s="88"/>
      <c r="K250" s="88"/>
      <c r="L250" s="88"/>
      <c r="M250" s="88"/>
      <c r="N250" s="88"/>
      <c r="O250" s="88"/>
      <c r="P250" s="88"/>
      <c r="Q250" s="88"/>
      <c r="R250" s="88"/>
      <c r="S250" s="88"/>
      <c r="T250" s="88"/>
      <c r="U250" s="88"/>
      <c r="V250" s="88"/>
      <c r="W250" s="88"/>
      <c r="X250" s="88"/>
      <c r="Y250" s="88"/>
      <c r="Z250" s="88"/>
      <c r="AA250" s="88"/>
      <c r="AB250" s="88"/>
      <c r="AC250" s="88"/>
    </row>
    <row r="251" spans="2:29" x14ac:dyDescent="0.25">
      <c r="B251" s="88"/>
      <c r="C251" s="88"/>
      <c r="D251" s="88"/>
      <c r="E251" s="88"/>
      <c r="F251" s="88"/>
      <c r="G251" s="88"/>
      <c r="H251" s="88"/>
      <c r="I251" s="88"/>
      <c r="J251" s="88"/>
      <c r="K251" s="88"/>
      <c r="L251" s="88"/>
      <c r="M251" s="88"/>
      <c r="N251" s="88"/>
      <c r="O251" s="88"/>
      <c r="P251" s="88"/>
      <c r="Q251" s="88"/>
      <c r="R251" s="88"/>
      <c r="S251" s="88"/>
      <c r="T251" s="88"/>
      <c r="U251" s="88"/>
      <c r="V251" s="88"/>
      <c r="W251" s="88"/>
      <c r="X251" s="88"/>
      <c r="Y251" s="88"/>
      <c r="Z251" s="88"/>
      <c r="AA251" s="88"/>
      <c r="AB251" s="88"/>
      <c r="AC251" s="88"/>
    </row>
    <row r="252" spans="2:29" x14ac:dyDescent="0.25">
      <c r="B252" s="88"/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  <c r="R252" s="88"/>
      <c r="S252" s="88"/>
      <c r="T252" s="88"/>
      <c r="U252" s="88"/>
      <c r="V252" s="88"/>
      <c r="W252" s="88"/>
      <c r="X252" s="88"/>
      <c r="Y252" s="88"/>
      <c r="Z252" s="88"/>
      <c r="AA252" s="88"/>
      <c r="AB252" s="88"/>
      <c r="AC252" s="88"/>
    </row>
    <row r="253" spans="2:29" x14ac:dyDescent="0.25">
      <c r="B253" s="88"/>
      <c r="C253" s="88"/>
      <c r="D253" s="88"/>
      <c r="E253" s="88"/>
      <c r="F253" s="88"/>
      <c r="G253" s="88"/>
      <c r="H253" s="88"/>
      <c r="I253" s="88"/>
      <c r="J253" s="88"/>
      <c r="K253" s="88"/>
      <c r="L253" s="88"/>
      <c r="M253" s="88"/>
      <c r="N253" s="88"/>
      <c r="O253" s="88"/>
      <c r="P253" s="88"/>
      <c r="Q253" s="88"/>
      <c r="R253" s="88"/>
      <c r="S253" s="88"/>
      <c r="T253" s="88"/>
      <c r="U253" s="88"/>
      <c r="V253" s="88"/>
      <c r="W253" s="88"/>
      <c r="X253" s="88"/>
      <c r="Y253" s="88"/>
      <c r="Z253" s="88"/>
      <c r="AA253" s="88"/>
      <c r="AB253" s="88"/>
      <c r="AC253" s="88"/>
    </row>
    <row r="254" spans="2:29" x14ac:dyDescent="0.25">
      <c r="B254" s="88"/>
      <c r="C254" s="88"/>
      <c r="D254" s="88"/>
      <c r="E254" s="88"/>
      <c r="F254" s="88"/>
      <c r="G254" s="88"/>
      <c r="H254" s="88"/>
      <c r="I254" s="88"/>
      <c r="J254" s="88"/>
      <c r="K254" s="88"/>
      <c r="L254" s="88"/>
      <c r="M254" s="88"/>
      <c r="N254" s="88"/>
      <c r="O254" s="88"/>
      <c r="P254" s="88"/>
      <c r="Q254" s="88"/>
      <c r="R254" s="88"/>
      <c r="S254" s="88"/>
      <c r="T254" s="88"/>
      <c r="U254" s="88"/>
      <c r="V254" s="88"/>
      <c r="W254" s="88"/>
      <c r="X254" s="88"/>
      <c r="Y254" s="88"/>
      <c r="Z254" s="88"/>
      <c r="AA254" s="88"/>
      <c r="AB254" s="88"/>
      <c r="AC254" s="88"/>
    </row>
    <row r="255" spans="2:29" x14ac:dyDescent="0.25">
      <c r="B255" s="88"/>
      <c r="C255" s="88"/>
      <c r="D255" s="88"/>
      <c r="E255" s="88"/>
      <c r="F255" s="88"/>
      <c r="G255" s="88"/>
      <c r="H255" s="88"/>
      <c r="I255" s="88"/>
      <c r="J255" s="88"/>
      <c r="K255" s="88"/>
      <c r="L255" s="88"/>
      <c r="M255" s="88"/>
      <c r="N255" s="88"/>
      <c r="O255" s="88"/>
      <c r="P255" s="88"/>
      <c r="Q255" s="88"/>
      <c r="R255" s="88"/>
      <c r="S255" s="88"/>
      <c r="T255" s="88"/>
      <c r="U255" s="88"/>
      <c r="V255" s="88"/>
      <c r="W255" s="88"/>
      <c r="X255" s="88"/>
      <c r="Y255" s="88"/>
      <c r="Z255" s="88"/>
      <c r="AA255" s="88"/>
      <c r="AB255" s="88"/>
      <c r="AC255" s="88"/>
    </row>
    <row r="256" spans="2:29" x14ac:dyDescent="0.25">
      <c r="B256" s="88"/>
      <c r="C256" s="88"/>
      <c r="D256" s="88"/>
      <c r="E256" s="88"/>
      <c r="F256" s="88"/>
      <c r="G256" s="88"/>
      <c r="H256" s="88"/>
      <c r="I256" s="88"/>
      <c r="J256" s="88"/>
      <c r="K256" s="88"/>
      <c r="L256" s="88"/>
      <c r="M256" s="88"/>
      <c r="N256" s="88"/>
      <c r="O256" s="88"/>
      <c r="P256" s="88"/>
      <c r="Q256" s="88"/>
      <c r="R256" s="88"/>
      <c r="S256" s="88"/>
      <c r="T256" s="88"/>
      <c r="U256" s="88"/>
      <c r="V256" s="88"/>
      <c r="W256" s="88"/>
      <c r="X256" s="88"/>
      <c r="Y256" s="88"/>
      <c r="Z256" s="88"/>
      <c r="AA256" s="88"/>
      <c r="AB256" s="88"/>
      <c r="AC256" s="88"/>
    </row>
    <row r="257" spans="2:29" x14ac:dyDescent="0.25">
      <c r="B257" s="88"/>
      <c r="C257" s="88"/>
      <c r="D257" s="88"/>
      <c r="E257" s="88"/>
      <c r="F257" s="88"/>
      <c r="G257" s="88"/>
      <c r="H257" s="88"/>
      <c r="I257" s="88"/>
      <c r="J257" s="88"/>
      <c r="K257" s="88"/>
      <c r="L257" s="88"/>
      <c r="M257" s="88"/>
      <c r="N257" s="88"/>
      <c r="O257" s="88"/>
      <c r="P257" s="88"/>
      <c r="Q257" s="88"/>
      <c r="R257" s="88"/>
      <c r="S257" s="88"/>
      <c r="T257" s="88"/>
      <c r="U257" s="88"/>
      <c r="V257" s="88"/>
      <c r="W257" s="88"/>
      <c r="X257" s="88"/>
      <c r="Y257" s="88"/>
      <c r="Z257" s="88"/>
      <c r="AA257" s="88"/>
      <c r="AB257" s="88"/>
      <c r="AC257" s="88"/>
    </row>
    <row r="258" spans="2:29" x14ac:dyDescent="0.25">
      <c r="B258" s="88"/>
      <c r="C258" s="88"/>
      <c r="D258" s="88"/>
      <c r="E258" s="88"/>
      <c r="F258" s="88"/>
      <c r="G258" s="88"/>
      <c r="H258" s="88"/>
      <c r="I258" s="88"/>
      <c r="J258" s="88"/>
      <c r="K258" s="88"/>
      <c r="L258" s="88"/>
      <c r="M258" s="88"/>
      <c r="N258" s="88"/>
      <c r="O258" s="88"/>
      <c r="P258" s="88"/>
      <c r="Q258" s="88"/>
      <c r="R258" s="88"/>
      <c r="S258" s="88"/>
      <c r="T258" s="88"/>
      <c r="U258" s="88"/>
      <c r="V258" s="88"/>
      <c r="W258" s="88"/>
      <c r="X258" s="88"/>
      <c r="Y258" s="88"/>
      <c r="Z258" s="88"/>
      <c r="AA258" s="88"/>
      <c r="AB258" s="88"/>
      <c r="AC258" s="88"/>
    </row>
    <row r="259" spans="2:29" x14ac:dyDescent="0.25">
      <c r="B259" s="88"/>
      <c r="C259" s="88"/>
      <c r="D259" s="88"/>
      <c r="E259" s="88"/>
      <c r="F259" s="88"/>
      <c r="G259" s="88"/>
      <c r="H259" s="88"/>
      <c r="I259" s="88"/>
      <c r="J259" s="88"/>
      <c r="K259" s="88"/>
      <c r="L259" s="88"/>
      <c r="M259" s="88"/>
      <c r="N259" s="88"/>
      <c r="O259" s="88"/>
      <c r="P259" s="88"/>
      <c r="Q259" s="88"/>
      <c r="R259" s="88"/>
      <c r="S259" s="88"/>
      <c r="T259" s="88"/>
      <c r="U259" s="88"/>
      <c r="V259" s="88"/>
      <c r="W259" s="88"/>
      <c r="X259" s="88"/>
      <c r="Y259" s="88"/>
      <c r="Z259" s="88"/>
      <c r="AA259" s="88"/>
      <c r="AB259" s="88"/>
      <c r="AC259" s="88"/>
    </row>
    <row r="260" spans="2:29" x14ac:dyDescent="0.25">
      <c r="B260" s="88"/>
      <c r="C260" s="88"/>
      <c r="D260" s="88"/>
      <c r="E260" s="88"/>
      <c r="F260" s="88"/>
      <c r="G260" s="88"/>
      <c r="H260" s="88"/>
      <c r="I260" s="88"/>
      <c r="J260" s="88"/>
      <c r="K260" s="88"/>
      <c r="L260" s="88"/>
      <c r="M260" s="88"/>
      <c r="N260" s="88"/>
      <c r="O260" s="88"/>
      <c r="P260" s="88"/>
      <c r="Q260" s="88"/>
      <c r="R260" s="88"/>
      <c r="S260" s="88"/>
      <c r="T260" s="88"/>
      <c r="U260" s="88"/>
      <c r="V260" s="88"/>
      <c r="W260" s="88"/>
      <c r="X260" s="88"/>
      <c r="Y260" s="88"/>
      <c r="Z260" s="88"/>
      <c r="AA260" s="88"/>
      <c r="AB260" s="88"/>
      <c r="AC260" s="88"/>
    </row>
    <row r="261" spans="2:29" x14ac:dyDescent="0.25">
      <c r="B261" s="88"/>
      <c r="C261" s="88"/>
      <c r="D261" s="88"/>
      <c r="E261" s="88"/>
      <c r="F261" s="88"/>
      <c r="G261" s="88"/>
      <c r="H261" s="88"/>
      <c r="I261" s="88"/>
      <c r="J261" s="88"/>
      <c r="K261" s="88"/>
      <c r="L261" s="88"/>
      <c r="M261" s="88"/>
      <c r="N261" s="88"/>
      <c r="O261" s="88"/>
      <c r="P261" s="88"/>
      <c r="Q261" s="88"/>
      <c r="R261" s="88"/>
      <c r="S261" s="88"/>
      <c r="T261" s="88"/>
      <c r="U261" s="88"/>
      <c r="V261" s="88"/>
      <c r="W261" s="88"/>
      <c r="X261" s="88"/>
      <c r="Y261" s="88"/>
      <c r="Z261" s="88"/>
      <c r="AA261" s="88"/>
      <c r="AB261" s="88"/>
      <c r="AC261" s="88"/>
    </row>
    <row r="262" spans="2:29" x14ac:dyDescent="0.25">
      <c r="B262" s="88"/>
      <c r="C262" s="88"/>
      <c r="D262" s="88"/>
      <c r="E262" s="88"/>
      <c r="F262" s="88"/>
      <c r="G262" s="88"/>
      <c r="H262" s="88"/>
      <c r="I262" s="88"/>
      <c r="J262" s="88"/>
      <c r="K262" s="88"/>
      <c r="L262" s="88"/>
      <c r="M262" s="88"/>
      <c r="N262" s="88"/>
      <c r="O262" s="88"/>
      <c r="P262" s="88"/>
      <c r="Q262" s="88"/>
      <c r="R262" s="88"/>
      <c r="S262" s="88"/>
      <c r="T262" s="88"/>
      <c r="U262" s="88"/>
      <c r="V262" s="88"/>
      <c r="W262" s="88"/>
      <c r="X262" s="88"/>
      <c r="Y262" s="88"/>
      <c r="Z262" s="88"/>
      <c r="AA262" s="88"/>
      <c r="AB262" s="88"/>
      <c r="AC262" s="88"/>
    </row>
    <row r="263" spans="2:29" x14ac:dyDescent="0.25">
      <c r="B263" s="88"/>
      <c r="C263" s="88"/>
      <c r="D263" s="88"/>
      <c r="E263" s="88"/>
      <c r="F263" s="88"/>
      <c r="G263" s="88"/>
      <c r="H263" s="88"/>
      <c r="I263" s="88"/>
      <c r="J263" s="88"/>
      <c r="K263" s="88"/>
      <c r="L263" s="88"/>
      <c r="M263" s="88"/>
      <c r="N263" s="88"/>
      <c r="O263" s="88"/>
      <c r="P263" s="88"/>
      <c r="Q263" s="88"/>
      <c r="R263" s="88"/>
      <c r="S263" s="88"/>
      <c r="T263" s="88"/>
      <c r="U263" s="88"/>
      <c r="V263" s="88"/>
      <c r="W263" s="88"/>
      <c r="X263" s="88"/>
      <c r="Y263" s="88"/>
      <c r="Z263" s="88"/>
      <c r="AA263" s="88"/>
      <c r="AB263" s="88"/>
      <c r="AC263" s="88"/>
    </row>
    <row r="264" spans="2:29" x14ac:dyDescent="0.25">
      <c r="B264" s="88"/>
      <c r="C264" s="88"/>
      <c r="D264" s="88"/>
      <c r="E264" s="88"/>
      <c r="F264" s="88"/>
      <c r="G264" s="88"/>
      <c r="H264" s="88"/>
      <c r="I264" s="88"/>
      <c r="J264" s="88"/>
      <c r="K264" s="88"/>
      <c r="L264" s="88"/>
      <c r="M264" s="88"/>
      <c r="N264" s="88"/>
      <c r="O264" s="88"/>
      <c r="P264" s="88"/>
      <c r="Q264" s="88"/>
      <c r="R264" s="88"/>
      <c r="S264" s="88"/>
      <c r="T264" s="88"/>
      <c r="U264" s="88"/>
      <c r="V264" s="88"/>
      <c r="W264" s="88"/>
      <c r="X264" s="88"/>
      <c r="Y264" s="88"/>
      <c r="Z264" s="88"/>
      <c r="AA264" s="88"/>
      <c r="AB264" s="88"/>
      <c r="AC264" s="88"/>
    </row>
    <row r="265" spans="2:29" x14ac:dyDescent="0.25">
      <c r="B265" s="88"/>
      <c r="C265" s="88"/>
      <c r="D265" s="88"/>
      <c r="E265" s="88"/>
      <c r="F265" s="88"/>
      <c r="G265" s="88"/>
      <c r="H265" s="88"/>
      <c r="I265" s="88"/>
      <c r="J265" s="88"/>
      <c r="K265" s="88"/>
      <c r="L265" s="88"/>
      <c r="M265" s="88"/>
      <c r="N265" s="88"/>
      <c r="O265" s="88"/>
      <c r="P265" s="88"/>
      <c r="Q265" s="88"/>
      <c r="R265" s="88"/>
      <c r="S265" s="88"/>
      <c r="T265" s="88"/>
      <c r="U265" s="88"/>
      <c r="V265" s="88"/>
      <c r="W265" s="88"/>
      <c r="X265" s="88"/>
      <c r="Y265" s="88"/>
      <c r="Z265" s="88"/>
      <c r="AA265" s="88"/>
      <c r="AB265" s="88"/>
      <c r="AC265" s="88"/>
    </row>
    <row r="266" spans="2:29" x14ac:dyDescent="0.25">
      <c r="B266" s="88"/>
      <c r="C266" s="88"/>
      <c r="D266" s="88"/>
      <c r="E266" s="88"/>
      <c r="F266" s="88"/>
      <c r="G266" s="88"/>
      <c r="H266" s="88"/>
      <c r="I266" s="88"/>
      <c r="J266" s="88"/>
      <c r="K266" s="88"/>
      <c r="L266" s="88"/>
      <c r="M266" s="88"/>
      <c r="N266" s="88"/>
      <c r="O266" s="88"/>
      <c r="P266" s="88"/>
      <c r="Q266" s="88"/>
      <c r="R266" s="88"/>
      <c r="S266" s="88"/>
      <c r="T266" s="88"/>
      <c r="U266" s="88"/>
      <c r="V266" s="88"/>
      <c r="W266" s="88"/>
      <c r="X266" s="88"/>
      <c r="Y266" s="88"/>
      <c r="Z266" s="88"/>
      <c r="AA266" s="88"/>
      <c r="AB266" s="88"/>
      <c r="AC266" s="88"/>
    </row>
    <row r="267" spans="2:29" x14ac:dyDescent="0.25">
      <c r="B267" s="88"/>
      <c r="C267" s="88"/>
      <c r="D267" s="88"/>
      <c r="E267" s="88"/>
      <c r="F267" s="88"/>
      <c r="G267" s="88"/>
      <c r="H267" s="88"/>
      <c r="I267" s="88"/>
      <c r="J267" s="88"/>
      <c r="K267" s="88"/>
      <c r="L267" s="88"/>
      <c r="M267" s="88"/>
      <c r="N267" s="88"/>
      <c r="O267" s="88"/>
      <c r="P267" s="88"/>
      <c r="Q267" s="88"/>
      <c r="R267" s="88"/>
      <c r="S267" s="88"/>
      <c r="T267" s="88"/>
      <c r="U267" s="88"/>
      <c r="V267" s="88"/>
      <c r="W267" s="88"/>
      <c r="X267" s="88"/>
      <c r="Y267" s="88"/>
      <c r="Z267" s="88"/>
      <c r="AA267" s="88"/>
      <c r="AB267" s="88"/>
      <c r="AC267" s="88"/>
    </row>
    <row r="268" spans="2:29" x14ac:dyDescent="0.25">
      <c r="B268" s="88"/>
      <c r="C268" s="88"/>
      <c r="D268" s="88"/>
      <c r="E268" s="88"/>
      <c r="F268" s="88"/>
      <c r="G268" s="88"/>
      <c r="H268" s="88"/>
      <c r="I268" s="88"/>
      <c r="J268" s="88"/>
      <c r="K268" s="88"/>
      <c r="L268" s="88"/>
      <c r="M268" s="88"/>
      <c r="N268" s="88"/>
      <c r="O268" s="88"/>
      <c r="P268" s="88"/>
      <c r="Q268" s="88"/>
      <c r="R268" s="88"/>
      <c r="S268" s="88"/>
      <c r="T268" s="88"/>
      <c r="U268" s="88"/>
      <c r="V268" s="88"/>
      <c r="W268" s="88"/>
      <c r="X268" s="88"/>
      <c r="Y268" s="88"/>
      <c r="Z268" s="88"/>
      <c r="AA268" s="88"/>
      <c r="AB268" s="88"/>
      <c r="AC268" s="88"/>
    </row>
  </sheetData>
  <mergeCells count="24">
    <mergeCell ref="K2:N2"/>
    <mergeCell ref="P2:S2"/>
    <mergeCell ref="D2:E2"/>
    <mergeCell ref="V4:Y4"/>
    <mergeCell ref="R4:U4"/>
    <mergeCell ref="N4:Q4"/>
    <mergeCell ref="J4:M4"/>
    <mergeCell ref="F4:I4"/>
    <mergeCell ref="B4:E4"/>
    <mergeCell ref="Z4:AC4"/>
    <mergeCell ref="D5:E5"/>
    <mergeCell ref="B5:C5"/>
    <mergeCell ref="F5:G5"/>
    <mergeCell ref="H5:I5"/>
    <mergeCell ref="J5:K5"/>
    <mergeCell ref="L5:M5"/>
    <mergeCell ref="N5:O5"/>
    <mergeCell ref="P5:Q5"/>
    <mergeCell ref="R5:S5"/>
    <mergeCell ref="T5:U5"/>
    <mergeCell ref="V5:W5"/>
    <mergeCell ref="X5:Y5"/>
    <mergeCell ref="Z5:AA5"/>
    <mergeCell ref="AB5:AC5"/>
  </mergeCells>
  <pageMargins left="0.2" right="0.22" top="0.75" bottom="0.75" header="0.3" footer="0.3"/>
  <pageSetup paperSize="9" orientation="landscape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7"/>
  <sheetViews>
    <sheetView zoomScale="160" zoomScaleNormal="160" workbookViewId="0">
      <selection activeCell="B8" sqref="B8"/>
    </sheetView>
  </sheetViews>
  <sheetFormatPr baseColWidth="10" defaultColWidth="11.5703125" defaultRowHeight="12.75" x14ac:dyDescent="0.2"/>
  <cols>
    <col min="1" max="1" width="11.5703125" style="15"/>
    <col min="2" max="2" width="21.85546875" style="15" bestFit="1" customWidth="1"/>
    <col min="3" max="5" width="11.5703125" style="15"/>
    <col min="6" max="6" width="28.140625" style="15" bestFit="1" customWidth="1"/>
    <col min="7" max="16384" width="11.5703125" style="15"/>
  </cols>
  <sheetData>
    <row r="2" spans="2:6" x14ac:dyDescent="0.2">
      <c r="B2" s="15" t="s">
        <v>19</v>
      </c>
      <c r="C2" s="15" t="s">
        <v>0</v>
      </c>
      <c r="D2" s="15" t="s">
        <v>1</v>
      </c>
      <c r="E2" s="15" t="s">
        <v>51</v>
      </c>
    </row>
    <row r="3" spans="2:6" x14ac:dyDescent="0.2">
      <c r="B3" s="20" t="s">
        <v>120</v>
      </c>
      <c r="C3" s="16" t="s">
        <v>6</v>
      </c>
      <c r="D3" s="15" t="s">
        <v>54</v>
      </c>
      <c r="E3" s="40" t="s">
        <v>55</v>
      </c>
      <c r="F3" s="17" t="str">
        <f>Table[[#This Row],[NOM Prénom]]</f>
        <v>Catherine</v>
      </c>
    </row>
    <row r="4" spans="2:6" x14ac:dyDescent="0.2">
      <c r="B4" s="20" t="s">
        <v>121</v>
      </c>
      <c r="C4" s="16" t="s">
        <v>10</v>
      </c>
      <c r="D4" s="15" t="s">
        <v>56</v>
      </c>
      <c r="E4" s="40" t="s">
        <v>55</v>
      </c>
      <c r="F4" s="17" t="str">
        <f>Table[[#This Row],[NOM Prénom]]</f>
        <v>Céline</v>
      </c>
    </row>
    <row r="5" spans="2:6" x14ac:dyDescent="0.2">
      <c r="B5" s="20" t="s">
        <v>122</v>
      </c>
      <c r="C5" s="16" t="s">
        <v>9</v>
      </c>
      <c r="D5" s="15" t="s">
        <v>54</v>
      </c>
      <c r="E5" s="40" t="s">
        <v>55</v>
      </c>
      <c r="F5" s="17" t="str">
        <f>Table[[#This Row],[NOM Prénom]]</f>
        <v>Mona</v>
      </c>
    </row>
    <row r="6" spans="2:6" x14ac:dyDescent="0.2">
      <c r="B6" s="20" t="s">
        <v>123</v>
      </c>
      <c r="C6" s="16" t="s">
        <v>10</v>
      </c>
      <c r="D6" s="15" t="s">
        <v>54</v>
      </c>
      <c r="E6" s="40" t="s">
        <v>55</v>
      </c>
      <c r="F6" s="17" t="str">
        <f>Table[[#This Row],[NOM Prénom]]</f>
        <v>Ophélie</v>
      </c>
    </row>
    <row r="7" spans="2:6" x14ac:dyDescent="0.2">
      <c r="B7" s="20" t="s">
        <v>124</v>
      </c>
      <c r="C7" s="16" t="s">
        <v>9</v>
      </c>
      <c r="D7" s="15" t="s">
        <v>54</v>
      </c>
      <c r="E7" s="40" t="s">
        <v>55</v>
      </c>
      <c r="F7" s="17" t="str">
        <f>Table[[#This Row],[NOM Prénom]]</f>
        <v>Frédéric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56"/>
  <sheetViews>
    <sheetView zoomScale="160" zoomScaleNormal="160" workbookViewId="0">
      <pane xSplit="1" ySplit="1" topLeftCell="B242" activePane="bottomRight" state="frozen"/>
      <selection pane="topRight" activeCell="B1" sqref="B1"/>
      <selection pane="bottomLeft" activeCell="A2" sqref="A2"/>
      <selection pane="bottomRight" activeCell="C226" sqref="C226"/>
    </sheetView>
  </sheetViews>
  <sheetFormatPr baseColWidth="10" defaultRowHeight="15" x14ac:dyDescent="0.25"/>
  <cols>
    <col min="2" max="2" width="14.140625" customWidth="1"/>
    <col min="4" max="4" width="14.5703125" customWidth="1"/>
    <col min="5" max="5" width="27.5703125" hidden="1" customWidth="1"/>
    <col min="7" max="10" width="6.28515625" customWidth="1"/>
  </cols>
  <sheetData>
    <row r="1" spans="1:10" s="18" customFormat="1" ht="21.6" customHeight="1" thickBot="1" x14ac:dyDescent="0.3">
      <c r="A1" s="41" t="s">
        <v>1</v>
      </c>
      <c r="B1" s="42" t="s">
        <v>8</v>
      </c>
      <c r="C1" s="42" t="s">
        <v>24</v>
      </c>
      <c r="D1" s="42" t="s">
        <v>11</v>
      </c>
      <c r="E1" s="43" t="s">
        <v>48</v>
      </c>
      <c r="F1" s="44" t="s">
        <v>34</v>
      </c>
      <c r="G1" s="45" t="s">
        <v>57</v>
      </c>
      <c r="H1" s="45" t="s">
        <v>58</v>
      </c>
      <c r="I1" s="45" t="s">
        <v>59</v>
      </c>
      <c r="J1" s="45" t="s">
        <v>60</v>
      </c>
    </row>
    <row r="2" spans="1:10" ht="16.5" thickTop="1" x14ac:dyDescent="0.25">
      <c r="A2" s="46" t="s">
        <v>7</v>
      </c>
      <c r="B2" s="47">
        <v>1</v>
      </c>
      <c r="C2" s="47" t="s">
        <v>27</v>
      </c>
      <c r="D2" s="47">
        <f>(J2-I2)+(H2-G2)</f>
        <v>8.5</v>
      </c>
      <c r="E2" s="48"/>
      <c r="F2" s="48"/>
      <c r="G2" s="49"/>
      <c r="H2" s="50"/>
      <c r="I2" s="53">
        <v>14</v>
      </c>
      <c r="J2" s="53">
        <v>22.5</v>
      </c>
    </row>
    <row r="3" spans="1:10" ht="15.75" x14ac:dyDescent="0.25">
      <c r="A3" s="46" t="s">
        <v>7</v>
      </c>
      <c r="B3" s="47">
        <v>1</v>
      </c>
      <c r="C3" s="47" t="s">
        <v>28</v>
      </c>
      <c r="D3" s="47">
        <f t="shared" ref="D3:D108" si="0">(J3-I3)+(H3-G3)</f>
        <v>9</v>
      </c>
      <c r="E3" s="51"/>
      <c r="F3" s="51"/>
      <c r="G3" s="50">
        <v>9.5</v>
      </c>
      <c r="H3" s="50">
        <v>12.5</v>
      </c>
      <c r="I3" s="50">
        <v>16.5</v>
      </c>
      <c r="J3" s="50">
        <v>22.5</v>
      </c>
    </row>
    <row r="4" spans="1:10" ht="15.75" x14ac:dyDescent="0.25">
      <c r="A4" s="46" t="s">
        <v>7</v>
      </c>
      <c r="B4" s="47">
        <v>1</v>
      </c>
      <c r="C4" s="47" t="s">
        <v>29</v>
      </c>
      <c r="D4" s="47">
        <f t="shared" si="0"/>
        <v>0</v>
      </c>
      <c r="E4" s="51"/>
      <c r="F4" s="51"/>
      <c r="G4" s="50"/>
      <c r="H4" s="50"/>
      <c r="I4" s="50"/>
      <c r="J4" s="50"/>
    </row>
    <row r="5" spans="1:10" ht="15.75" x14ac:dyDescent="0.25">
      <c r="A5" s="46" t="s">
        <v>7</v>
      </c>
      <c r="B5" s="47">
        <v>1</v>
      </c>
      <c r="C5" s="47" t="s">
        <v>30</v>
      </c>
      <c r="D5" s="47">
        <f t="shared" si="0"/>
        <v>0</v>
      </c>
      <c r="E5" s="51"/>
      <c r="F5" s="51"/>
      <c r="G5" s="50"/>
      <c r="H5" s="50"/>
      <c r="I5" s="50"/>
      <c r="J5" s="50"/>
    </row>
    <row r="6" spans="1:10" ht="15.75" x14ac:dyDescent="0.25">
      <c r="A6" s="46" t="s">
        <v>7</v>
      </c>
      <c r="B6" s="47">
        <v>1</v>
      </c>
      <c r="C6" s="47" t="s">
        <v>31</v>
      </c>
      <c r="D6" s="47">
        <f t="shared" si="0"/>
        <v>0</v>
      </c>
      <c r="E6" s="51"/>
      <c r="F6" s="51"/>
      <c r="G6" s="50"/>
      <c r="H6" s="50"/>
      <c r="I6" s="50"/>
      <c r="J6" s="50"/>
    </row>
    <row r="7" spans="1:10" ht="15.75" x14ac:dyDescent="0.25">
      <c r="A7" s="46" t="s">
        <v>7</v>
      </c>
      <c r="B7" s="47">
        <v>1</v>
      </c>
      <c r="C7" s="47" t="s">
        <v>32</v>
      </c>
      <c r="D7" s="47">
        <f t="shared" si="0"/>
        <v>12</v>
      </c>
      <c r="E7" s="51"/>
      <c r="F7" s="51"/>
      <c r="G7" s="50"/>
      <c r="H7" s="50"/>
      <c r="I7" s="50">
        <v>10</v>
      </c>
      <c r="J7" s="50">
        <v>22</v>
      </c>
    </row>
    <row r="8" spans="1:10" ht="15.75" x14ac:dyDescent="0.25">
      <c r="A8" s="46" t="s">
        <v>7</v>
      </c>
      <c r="B8" s="47">
        <v>1</v>
      </c>
      <c r="C8" s="47" t="s">
        <v>33</v>
      </c>
      <c r="D8" s="47">
        <f t="shared" si="0"/>
        <v>12</v>
      </c>
      <c r="E8" s="51"/>
      <c r="F8" s="51"/>
      <c r="G8" s="50"/>
      <c r="H8" s="50"/>
      <c r="I8" s="50">
        <v>10</v>
      </c>
      <c r="J8" s="50">
        <v>22</v>
      </c>
    </row>
    <row r="9" spans="1:10" ht="15.75" x14ac:dyDescent="0.25">
      <c r="A9" s="46" t="s">
        <v>7</v>
      </c>
      <c r="B9" s="47">
        <v>2</v>
      </c>
      <c r="C9" s="47" t="s">
        <v>27</v>
      </c>
      <c r="D9" s="47">
        <f t="shared" si="0"/>
        <v>0</v>
      </c>
      <c r="E9" s="51"/>
      <c r="F9" s="51"/>
      <c r="G9" s="50"/>
      <c r="H9" s="50"/>
      <c r="I9" s="50"/>
      <c r="J9" s="50"/>
    </row>
    <row r="10" spans="1:10" ht="15.75" x14ac:dyDescent="0.25">
      <c r="A10" s="46" t="s">
        <v>7</v>
      </c>
      <c r="B10" s="47">
        <v>2</v>
      </c>
      <c r="C10" s="47" t="s">
        <v>28</v>
      </c>
      <c r="D10" s="47">
        <f t="shared" si="0"/>
        <v>6.5</v>
      </c>
      <c r="E10" s="51"/>
      <c r="F10" s="54"/>
      <c r="G10" s="50">
        <v>9.5</v>
      </c>
      <c r="H10" s="50">
        <v>12.5</v>
      </c>
      <c r="I10" s="50">
        <v>16.5</v>
      </c>
      <c r="J10" s="50">
        <v>20</v>
      </c>
    </row>
    <row r="11" spans="1:10" ht="15.75" x14ac:dyDescent="0.25">
      <c r="A11" s="46" t="s">
        <v>7</v>
      </c>
      <c r="B11" s="47">
        <v>2</v>
      </c>
      <c r="C11" s="47" t="s">
        <v>29</v>
      </c>
      <c r="D11" s="47">
        <f t="shared" si="0"/>
        <v>8</v>
      </c>
      <c r="E11" s="51"/>
      <c r="F11" s="51"/>
      <c r="G11" s="50">
        <v>7</v>
      </c>
      <c r="H11" s="50">
        <v>9.5</v>
      </c>
      <c r="I11" s="50">
        <v>16.5</v>
      </c>
      <c r="J11" s="50">
        <v>22</v>
      </c>
    </row>
    <row r="12" spans="1:10" ht="15.75" x14ac:dyDescent="0.25">
      <c r="A12" s="46" t="s">
        <v>7</v>
      </c>
      <c r="B12" s="47">
        <v>2</v>
      </c>
      <c r="C12" s="47" t="s">
        <v>30</v>
      </c>
      <c r="D12" s="47">
        <f t="shared" si="0"/>
        <v>6</v>
      </c>
      <c r="E12" s="51"/>
      <c r="F12" s="51"/>
      <c r="G12" s="50"/>
      <c r="H12" s="50"/>
      <c r="I12" s="50">
        <v>14</v>
      </c>
      <c r="J12" s="50">
        <v>20</v>
      </c>
    </row>
    <row r="13" spans="1:10" ht="15.75" x14ac:dyDescent="0.25">
      <c r="A13" s="46" t="s">
        <v>7</v>
      </c>
      <c r="B13" s="47">
        <v>2</v>
      </c>
      <c r="C13" s="47" t="s">
        <v>31</v>
      </c>
      <c r="D13" s="47">
        <f t="shared" si="0"/>
        <v>9.5</v>
      </c>
      <c r="E13" s="51"/>
      <c r="F13" s="51"/>
      <c r="G13" s="50">
        <v>7</v>
      </c>
      <c r="H13" s="50">
        <v>12</v>
      </c>
      <c r="I13" s="50">
        <v>12</v>
      </c>
      <c r="J13" s="50">
        <v>16.5</v>
      </c>
    </row>
    <row r="14" spans="1:10" ht="15.75" x14ac:dyDescent="0.25">
      <c r="A14" s="46" t="s">
        <v>7</v>
      </c>
      <c r="B14" s="47">
        <v>2</v>
      </c>
      <c r="C14" s="47" t="s">
        <v>32</v>
      </c>
      <c r="D14" s="47">
        <f t="shared" si="0"/>
        <v>0</v>
      </c>
      <c r="E14" s="51"/>
      <c r="F14" s="51"/>
      <c r="G14" s="50"/>
      <c r="H14" s="50"/>
      <c r="I14" s="50"/>
      <c r="J14" s="50"/>
    </row>
    <row r="15" spans="1:10" ht="15.75" x14ac:dyDescent="0.25">
      <c r="A15" s="46" t="s">
        <v>7</v>
      </c>
      <c r="B15" s="47">
        <v>2</v>
      </c>
      <c r="C15" s="47" t="s">
        <v>33</v>
      </c>
      <c r="D15" s="47">
        <f t="shared" si="0"/>
        <v>0</v>
      </c>
      <c r="E15" s="51"/>
      <c r="F15" s="51"/>
      <c r="G15" s="50"/>
      <c r="H15" s="50"/>
      <c r="I15" s="50"/>
      <c r="J15" s="50"/>
    </row>
    <row r="16" spans="1:10" ht="15.75" x14ac:dyDescent="0.25">
      <c r="A16" s="46" t="s">
        <v>7</v>
      </c>
      <c r="B16" s="47">
        <v>3</v>
      </c>
      <c r="C16" s="47" t="s">
        <v>27</v>
      </c>
      <c r="D16" s="47">
        <f t="shared" si="0"/>
        <v>10.5</v>
      </c>
      <c r="E16" s="51"/>
      <c r="F16" s="51"/>
      <c r="G16" s="50">
        <v>7</v>
      </c>
      <c r="H16" s="50">
        <v>9.5</v>
      </c>
      <c r="I16" s="50">
        <v>14</v>
      </c>
      <c r="J16" s="50">
        <v>22</v>
      </c>
    </row>
    <row r="17" spans="1:10" ht="15.75" x14ac:dyDescent="0.25">
      <c r="A17" s="46" t="s">
        <v>7</v>
      </c>
      <c r="B17" s="47">
        <v>3</v>
      </c>
      <c r="C17" s="47" t="s">
        <v>28</v>
      </c>
      <c r="D17" s="47">
        <f t="shared" si="0"/>
        <v>9</v>
      </c>
      <c r="E17" s="51"/>
      <c r="F17" s="51"/>
      <c r="G17" s="50">
        <v>9.5</v>
      </c>
      <c r="H17" s="50">
        <v>12.5</v>
      </c>
      <c r="I17" s="50">
        <v>16.5</v>
      </c>
      <c r="J17" s="50">
        <v>22.5</v>
      </c>
    </row>
    <row r="18" spans="1:10" ht="15.75" x14ac:dyDescent="0.25">
      <c r="A18" s="46" t="s">
        <v>7</v>
      </c>
      <c r="B18" s="47">
        <v>3</v>
      </c>
      <c r="C18" s="47" t="s">
        <v>29</v>
      </c>
      <c r="D18" s="47">
        <f t="shared" si="0"/>
        <v>6</v>
      </c>
      <c r="E18" s="51"/>
      <c r="F18" s="51"/>
      <c r="G18" s="50"/>
      <c r="H18" s="50"/>
      <c r="I18" s="50">
        <v>16.5</v>
      </c>
      <c r="J18" s="50">
        <v>22.5</v>
      </c>
    </row>
    <row r="19" spans="1:10" ht="15.75" x14ac:dyDescent="0.25">
      <c r="A19" s="46" t="s">
        <v>7</v>
      </c>
      <c r="B19" s="47">
        <v>3</v>
      </c>
      <c r="C19" s="47" t="s">
        <v>30</v>
      </c>
      <c r="D19" s="47">
        <f t="shared" si="0"/>
        <v>8.5</v>
      </c>
      <c r="E19" s="51"/>
      <c r="F19" s="51"/>
      <c r="G19" s="50"/>
      <c r="H19" s="50"/>
      <c r="I19" s="50">
        <v>14</v>
      </c>
      <c r="J19" s="50">
        <v>22.5</v>
      </c>
    </row>
    <row r="20" spans="1:10" ht="15.75" x14ac:dyDescent="0.25">
      <c r="A20" s="46" t="s">
        <v>7</v>
      </c>
      <c r="B20" s="47">
        <v>3</v>
      </c>
      <c r="C20" s="47" t="s">
        <v>31</v>
      </c>
      <c r="D20" s="47">
        <f t="shared" si="0"/>
        <v>0</v>
      </c>
      <c r="E20" s="51"/>
      <c r="F20" s="51"/>
      <c r="G20" s="50"/>
      <c r="H20" s="50"/>
      <c r="I20" s="50"/>
      <c r="J20" s="50"/>
    </row>
    <row r="21" spans="1:10" ht="15.75" x14ac:dyDescent="0.25">
      <c r="A21" s="46" t="s">
        <v>7</v>
      </c>
      <c r="B21" s="47">
        <v>3</v>
      </c>
      <c r="C21" s="47" t="s">
        <v>32</v>
      </c>
      <c r="D21" s="47">
        <f t="shared" si="0"/>
        <v>0</v>
      </c>
      <c r="E21" s="51"/>
      <c r="F21" s="51"/>
      <c r="G21" s="50"/>
      <c r="H21" s="50"/>
      <c r="I21" s="50"/>
      <c r="J21" s="50"/>
    </row>
    <row r="22" spans="1:10" ht="15.75" x14ac:dyDescent="0.25">
      <c r="A22" s="46" t="s">
        <v>7</v>
      </c>
      <c r="B22" s="47">
        <v>3</v>
      </c>
      <c r="C22" s="47" t="s">
        <v>33</v>
      </c>
      <c r="D22" s="47">
        <f t="shared" si="0"/>
        <v>0</v>
      </c>
      <c r="E22" s="51"/>
      <c r="F22" s="51"/>
      <c r="G22" s="50"/>
      <c r="H22" s="50"/>
      <c r="I22" s="50"/>
      <c r="J22" s="50"/>
    </row>
    <row r="23" spans="1:10" ht="15.75" x14ac:dyDescent="0.25">
      <c r="A23" s="46" t="s">
        <v>7</v>
      </c>
      <c r="B23" s="47">
        <v>4</v>
      </c>
      <c r="C23" s="47" t="s">
        <v>27</v>
      </c>
      <c r="D23" s="47">
        <f t="shared" si="0"/>
        <v>8.5</v>
      </c>
      <c r="E23" s="51"/>
      <c r="F23" s="51"/>
      <c r="G23" s="50"/>
      <c r="H23" s="50"/>
      <c r="I23" s="50">
        <v>14</v>
      </c>
      <c r="J23" s="50">
        <v>22.5</v>
      </c>
    </row>
    <row r="24" spans="1:10" ht="15.75" x14ac:dyDescent="0.25">
      <c r="A24" s="46" t="s">
        <v>7</v>
      </c>
      <c r="B24" s="47">
        <v>4</v>
      </c>
      <c r="C24" s="47" t="s">
        <v>28</v>
      </c>
      <c r="D24" s="47">
        <f t="shared" si="0"/>
        <v>8.5</v>
      </c>
      <c r="E24" s="51"/>
      <c r="F24" s="51"/>
      <c r="G24" s="50">
        <v>9.5</v>
      </c>
      <c r="H24" s="50">
        <v>12.5</v>
      </c>
      <c r="I24" s="50">
        <v>16.5</v>
      </c>
      <c r="J24" s="50">
        <v>22</v>
      </c>
    </row>
    <row r="25" spans="1:10" ht="15.75" x14ac:dyDescent="0.25">
      <c r="A25" s="46" t="s">
        <v>7</v>
      </c>
      <c r="B25" s="47">
        <v>4</v>
      </c>
      <c r="C25" s="47" t="s">
        <v>29</v>
      </c>
      <c r="D25" s="47">
        <f t="shared" si="0"/>
        <v>0</v>
      </c>
      <c r="E25" s="51"/>
      <c r="F25" s="51"/>
      <c r="G25" s="50"/>
      <c r="H25" s="50"/>
      <c r="I25" s="50"/>
      <c r="J25" s="50"/>
    </row>
    <row r="26" spans="1:10" ht="15.75" x14ac:dyDescent="0.25">
      <c r="A26" s="46" t="s">
        <v>7</v>
      </c>
      <c r="B26" s="47">
        <v>4</v>
      </c>
      <c r="C26" s="47" t="s">
        <v>30</v>
      </c>
      <c r="D26" s="47">
        <f t="shared" si="0"/>
        <v>0</v>
      </c>
      <c r="E26" s="51"/>
      <c r="F26" s="51"/>
      <c r="G26" s="50"/>
      <c r="H26" s="50"/>
      <c r="I26" s="50"/>
      <c r="J26" s="50"/>
    </row>
    <row r="27" spans="1:10" ht="15.75" x14ac:dyDescent="0.25">
      <c r="A27" s="46" t="s">
        <v>7</v>
      </c>
      <c r="B27" s="47">
        <v>4</v>
      </c>
      <c r="C27" s="47" t="s">
        <v>31</v>
      </c>
      <c r="D27" s="47">
        <f t="shared" si="0"/>
        <v>0</v>
      </c>
      <c r="E27" s="51"/>
      <c r="F27" s="51"/>
      <c r="G27" s="50"/>
      <c r="H27" s="50"/>
      <c r="I27" s="50"/>
      <c r="J27" s="50"/>
    </row>
    <row r="28" spans="1:10" ht="15.75" x14ac:dyDescent="0.25">
      <c r="A28" s="46" t="s">
        <v>7</v>
      </c>
      <c r="B28" s="47">
        <v>4</v>
      </c>
      <c r="C28" s="47" t="s">
        <v>32</v>
      </c>
      <c r="D28" s="47">
        <f t="shared" si="0"/>
        <v>12</v>
      </c>
      <c r="E28" s="51"/>
      <c r="F28" s="51"/>
      <c r="G28" s="50"/>
      <c r="H28" s="50"/>
      <c r="I28" s="50">
        <v>8</v>
      </c>
      <c r="J28" s="50">
        <v>20</v>
      </c>
    </row>
    <row r="29" spans="1:10" ht="15.75" x14ac:dyDescent="0.25">
      <c r="A29" s="46" t="s">
        <v>7</v>
      </c>
      <c r="B29" s="47">
        <v>4</v>
      </c>
      <c r="C29" s="47" t="s">
        <v>33</v>
      </c>
      <c r="D29" s="47">
        <f t="shared" si="0"/>
        <v>12</v>
      </c>
      <c r="E29" s="51"/>
      <c r="F29" s="51"/>
      <c r="G29" s="50"/>
      <c r="H29" s="50"/>
      <c r="I29" s="50">
        <v>8</v>
      </c>
      <c r="J29" s="50">
        <v>20</v>
      </c>
    </row>
    <row r="30" spans="1:10" ht="15.75" x14ac:dyDescent="0.25">
      <c r="A30" s="46" t="s">
        <v>7</v>
      </c>
      <c r="B30" s="47">
        <v>5</v>
      </c>
      <c r="C30" s="47" t="s">
        <v>27</v>
      </c>
      <c r="D30" s="47">
        <f t="shared" si="0"/>
        <v>0</v>
      </c>
      <c r="E30" s="51"/>
      <c r="F30" s="51"/>
      <c r="G30" s="50"/>
      <c r="H30" s="50"/>
      <c r="I30" s="50"/>
      <c r="J30" s="50"/>
    </row>
    <row r="31" spans="1:10" ht="15.75" x14ac:dyDescent="0.25">
      <c r="A31" s="46" t="s">
        <v>7</v>
      </c>
      <c r="B31" s="47">
        <v>5</v>
      </c>
      <c r="C31" s="47" t="s">
        <v>28</v>
      </c>
      <c r="D31" s="47">
        <f t="shared" si="0"/>
        <v>11.5</v>
      </c>
      <c r="E31" s="51"/>
      <c r="F31" s="51"/>
      <c r="G31" s="50">
        <v>7</v>
      </c>
      <c r="H31" s="50">
        <v>12.5</v>
      </c>
      <c r="I31" s="50">
        <v>16.5</v>
      </c>
      <c r="J31" s="50">
        <v>22.5</v>
      </c>
    </row>
    <row r="32" spans="1:10" ht="15.75" x14ac:dyDescent="0.25">
      <c r="A32" s="46" t="s">
        <v>7</v>
      </c>
      <c r="B32" s="47">
        <v>5</v>
      </c>
      <c r="C32" s="47" t="s">
        <v>29</v>
      </c>
      <c r="D32" s="47">
        <f t="shared" si="0"/>
        <v>8.5</v>
      </c>
      <c r="E32" s="51"/>
      <c r="F32" s="51"/>
      <c r="G32" s="50"/>
      <c r="H32" s="50"/>
      <c r="I32" s="50">
        <v>14</v>
      </c>
      <c r="J32" s="50">
        <v>22.5</v>
      </c>
    </row>
    <row r="33" spans="1:10" ht="15.75" x14ac:dyDescent="0.25">
      <c r="A33" s="46" t="s">
        <v>7</v>
      </c>
      <c r="B33" s="47">
        <v>5</v>
      </c>
      <c r="C33" s="47" t="s">
        <v>30</v>
      </c>
      <c r="D33" s="47">
        <f t="shared" si="0"/>
        <v>8.5</v>
      </c>
      <c r="E33" s="51"/>
      <c r="F33" s="51"/>
      <c r="G33" s="50"/>
      <c r="H33" s="50"/>
      <c r="I33" s="50">
        <v>14</v>
      </c>
      <c r="J33" s="50">
        <v>22.5</v>
      </c>
    </row>
    <row r="34" spans="1:10" ht="15.75" x14ac:dyDescent="0.25">
      <c r="A34" s="46" t="s">
        <v>7</v>
      </c>
      <c r="B34" s="47">
        <v>5</v>
      </c>
      <c r="C34" s="47" t="s">
        <v>31</v>
      </c>
      <c r="D34" s="47">
        <f t="shared" si="0"/>
        <v>7.5</v>
      </c>
      <c r="E34" s="51"/>
      <c r="F34" s="51"/>
      <c r="G34" s="50"/>
      <c r="H34" s="50"/>
      <c r="I34" s="50">
        <v>15.5</v>
      </c>
      <c r="J34" s="50">
        <v>23</v>
      </c>
    </row>
    <row r="35" spans="1:10" ht="15.75" x14ac:dyDescent="0.25">
      <c r="A35" s="46" t="s">
        <v>7</v>
      </c>
      <c r="B35" s="47">
        <v>5</v>
      </c>
      <c r="C35" s="47" t="s">
        <v>32</v>
      </c>
      <c r="D35" s="47">
        <f t="shared" si="0"/>
        <v>0</v>
      </c>
      <c r="E35" s="51"/>
      <c r="F35" s="51"/>
      <c r="G35" s="50"/>
      <c r="H35" s="50"/>
      <c r="I35" s="50"/>
      <c r="J35" s="50"/>
    </row>
    <row r="36" spans="1:10" ht="15.75" x14ac:dyDescent="0.25">
      <c r="A36" s="46" t="s">
        <v>7</v>
      </c>
      <c r="B36" s="47">
        <v>5</v>
      </c>
      <c r="C36" s="47" t="s">
        <v>33</v>
      </c>
      <c r="D36" s="47">
        <f t="shared" si="0"/>
        <v>0</v>
      </c>
      <c r="E36" s="51"/>
      <c r="F36" s="51"/>
      <c r="G36" s="50"/>
      <c r="H36" s="50"/>
      <c r="I36" s="50"/>
      <c r="J36" s="50"/>
    </row>
    <row r="37" spans="1:10" ht="15.75" x14ac:dyDescent="0.25">
      <c r="A37" s="46" t="s">
        <v>7</v>
      </c>
      <c r="B37" s="47">
        <v>6</v>
      </c>
      <c r="C37" s="47" t="s">
        <v>27</v>
      </c>
      <c r="D37" s="47">
        <f t="shared" si="0"/>
        <v>8</v>
      </c>
      <c r="E37" s="51"/>
      <c r="F37" s="51"/>
      <c r="G37" s="50"/>
      <c r="H37" s="50"/>
      <c r="I37" s="50">
        <v>14</v>
      </c>
      <c r="J37" s="50">
        <v>22</v>
      </c>
    </row>
    <row r="38" spans="1:10" ht="15.75" x14ac:dyDescent="0.25">
      <c r="A38" s="46" t="s">
        <v>7</v>
      </c>
      <c r="B38" s="47">
        <v>6</v>
      </c>
      <c r="C38" s="47" t="s">
        <v>28</v>
      </c>
      <c r="D38" s="47">
        <f t="shared" si="0"/>
        <v>8.5</v>
      </c>
      <c r="E38" s="51"/>
      <c r="F38" s="51"/>
      <c r="G38" s="50">
        <v>9.5</v>
      </c>
      <c r="H38" s="50">
        <v>12.5</v>
      </c>
      <c r="I38" s="50">
        <v>16.5</v>
      </c>
      <c r="J38" s="50">
        <v>22</v>
      </c>
    </row>
    <row r="39" spans="1:10" ht="15.75" x14ac:dyDescent="0.25">
      <c r="A39" s="46" t="s">
        <v>7</v>
      </c>
      <c r="B39" s="47">
        <v>6</v>
      </c>
      <c r="C39" s="47" t="s">
        <v>29</v>
      </c>
      <c r="D39" s="47">
        <f t="shared" si="0"/>
        <v>6</v>
      </c>
      <c r="E39" s="51"/>
      <c r="F39" s="51">
        <v>6</v>
      </c>
      <c r="G39" s="50"/>
      <c r="H39" s="50"/>
      <c r="I39" s="50">
        <v>16</v>
      </c>
      <c r="J39" s="50">
        <v>22</v>
      </c>
    </row>
    <row r="40" spans="1:10" ht="15.75" x14ac:dyDescent="0.25">
      <c r="A40" s="46" t="s">
        <v>7</v>
      </c>
      <c r="B40" s="47">
        <v>6</v>
      </c>
      <c r="C40" s="47" t="s">
        <v>30</v>
      </c>
      <c r="D40" s="47">
        <f t="shared" si="0"/>
        <v>10.5</v>
      </c>
      <c r="E40" s="51"/>
      <c r="F40" s="51"/>
      <c r="G40" s="50">
        <v>7</v>
      </c>
      <c r="H40" s="50">
        <v>9.5</v>
      </c>
      <c r="I40" s="50">
        <v>14</v>
      </c>
      <c r="J40" s="50">
        <v>22</v>
      </c>
    </row>
    <row r="41" spans="1:10" ht="15.75" x14ac:dyDescent="0.25">
      <c r="A41" s="46" t="s">
        <v>7</v>
      </c>
      <c r="B41" s="47">
        <v>6</v>
      </c>
      <c r="C41" s="47" t="s">
        <v>31</v>
      </c>
      <c r="D41" s="47">
        <f t="shared" si="0"/>
        <v>6.5</v>
      </c>
      <c r="E41" s="51"/>
      <c r="F41" s="51"/>
      <c r="G41" s="50"/>
      <c r="H41" s="50"/>
      <c r="I41" s="50">
        <v>15.5</v>
      </c>
      <c r="J41" s="50">
        <v>22</v>
      </c>
    </row>
    <row r="42" spans="1:10" ht="15.75" x14ac:dyDescent="0.25">
      <c r="A42" s="46" t="s">
        <v>7</v>
      </c>
      <c r="B42" s="47">
        <v>6</v>
      </c>
      <c r="C42" s="47" t="s">
        <v>32</v>
      </c>
      <c r="D42" s="47">
        <f t="shared" si="0"/>
        <v>0</v>
      </c>
      <c r="E42" s="51"/>
      <c r="F42" s="51"/>
      <c r="G42" s="50"/>
      <c r="H42" s="50"/>
      <c r="I42" s="50"/>
      <c r="J42" s="50"/>
    </row>
    <row r="43" spans="1:10" ht="15.75" x14ac:dyDescent="0.25">
      <c r="A43" s="46" t="s">
        <v>7</v>
      </c>
      <c r="B43" s="47">
        <v>6</v>
      </c>
      <c r="C43" s="47" t="s">
        <v>33</v>
      </c>
      <c r="D43" s="47">
        <f t="shared" si="0"/>
        <v>0</v>
      </c>
      <c r="E43" s="51"/>
      <c r="F43" s="51"/>
      <c r="G43" s="50"/>
      <c r="H43" s="50"/>
      <c r="I43" s="50"/>
      <c r="J43" s="50"/>
    </row>
    <row r="44" spans="1:10" ht="15.75" x14ac:dyDescent="0.25">
      <c r="A44" s="46" t="s">
        <v>73</v>
      </c>
      <c r="B44" s="47">
        <v>1</v>
      </c>
      <c r="C44" s="47" t="s">
        <v>27</v>
      </c>
      <c r="D44" s="47">
        <f t="shared" si="0"/>
        <v>8.75</v>
      </c>
      <c r="E44" s="55"/>
      <c r="F44" s="55"/>
      <c r="G44" s="50">
        <v>0</v>
      </c>
      <c r="H44" s="50">
        <v>7.16</v>
      </c>
      <c r="I44" s="50">
        <v>22.41</v>
      </c>
      <c r="J44" s="50">
        <v>24</v>
      </c>
    </row>
    <row r="45" spans="1:10" ht="15.75" x14ac:dyDescent="0.25">
      <c r="A45" s="46" t="s">
        <v>73</v>
      </c>
      <c r="B45" s="47">
        <v>1</v>
      </c>
      <c r="C45" s="47" t="s">
        <v>28</v>
      </c>
      <c r="D45" s="47">
        <f t="shared" si="0"/>
        <v>7.16</v>
      </c>
      <c r="E45" s="55"/>
      <c r="F45" s="55"/>
      <c r="G45" s="50">
        <v>0</v>
      </c>
      <c r="H45" s="50">
        <v>7.16</v>
      </c>
      <c r="I45" s="50"/>
      <c r="J45" s="50"/>
    </row>
    <row r="46" spans="1:10" ht="15.75" x14ac:dyDescent="0.25">
      <c r="A46" s="46" t="s">
        <v>73</v>
      </c>
      <c r="B46" s="47">
        <v>1</v>
      </c>
      <c r="C46" s="47" t="s">
        <v>29</v>
      </c>
      <c r="D46" s="47">
        <f t="shared" si="0"/>
        <v>0</v>
      </c>
      <c r="E46" s="55"/>
      <c r="F46" s="55"/>
      <c r="G46" s="50"/>
      <c r="H46" s="50"/>
      <c r="I46" s="50"/>
      <c r="J46" s="50"/>
    </row>
    <row r="47" spans="1:10" ht="15.75" x14ac:dyDescent="0.25">
      <c r="A47" s="46" t="s">
        <v>73</v>
      </c>
      <c r="B47" s="47">
        <v>1</v>
      </c>
      <c r="C47" s="47" t="s">
        <v>30</v>
      </c>
      <c r="D47" s="47">
        <f t="shared" si="0"/>
        <v>0</v>
      </c>
      <c r="E47" s="55"/>
      <c r="F47" s="55"/>
      <c r="G47" s="50"/>
      <c r="H47" s="50"/>
      <c r="I47" s="50"/>
      <c r="J47" s="50"/>
    </row>
    <row r="48" spans="1:10" ht="15.75" x14ac:dyDescent="0.25">
      <c r="A48" s="46" t="s">
        <v>73</v>
      </c>
      <c r="B48" s="47">
        <v>1</v>
      </c>
      <c r="C48" s="47" t="s">
        <v>31</v>
      </c>
      <c r="D48" s="47">
        <f t="shared" si="0"/>
        <v>0</v>
      </c>
      <c r="E48" s="55"/>
      <c r="F48" s="55"/>
      <c r="G48" s="50"/>
      <c r="H48" s="50"/>
      <c r="I48" s="50"/>
      <c r="J48" s="50"/>
    </row>
    <row r="49" spans="1:10" ht="15.75" x14ac:dyDescent="0.25">
      <c r="A49" s="46" t="s">
        <v>73</v>
      </c>
      <c r="B49" s="47">
        <v>1</v>
      </c>
      <c r="C49" s="47" t="s">
        <v>32</v>
      </c>
      <c r="D49" s="47">
        <f t="shared" si="0"/>
        <v>1.0899999999999999</v>
      </c>
      <c r="E49" s="55"/>
      <c r="F49" s="55"/>
      <c r="G49" s="50"/>
      <c r="H49" s="50"/>
      <c r="I49" s="50">
        <v>22.91</v>
      </c>
      <c r="J49" s="50">
        <v>24</v>
      </c>
    </row>
    <row r="50" spans="1:10" ht="15.75" x14ac:dyDescent="0.25">
      <c r="A50" s="46" t="s">
        <v>73</v>
      </c>
      <c r="B50" s="47">
        <v>1</v>
      </c>
      <c r="C50" s="47" t="s">
        <v>33</v>
      </c>
      <c r="D50" s="47">
        <f t="shared" si="0"/>
        <v>9.25</v>
      </c>
      <c r="E50" s="55"/>
      <c r="F50" s="55"/>
      <c r="G50" s="50">
        <v>0</v>
      </c>
      <c r="H50" s="50">
        <v>8.16</v>
      </c>
      <c r="I50" s="50">
        <v>22.91</v>
      </c>
      <c r="J50" s="50">
        <v>24</v>
      </c>
    </row>
    <row r="51" spans="1:10" ht="15.75" x14ac:dyDescent="0.25">
      <c r="A51" s="46" t="s">
        <v>72</v>
      </c>
      <c r="B51" s="47">
        <v>1</v>
      </c>
      <c r="C51" s="47" t="s">
        <v>27</v>
      </c>
      <c r="D51" s="47">
        <f t="shared" si="0"/>
        <v>0</v>
      </c>
      <c r="E51" s="55"/>
      <c r="F51" s="55"/>
      <c r="G51" s="50"/>
      <c r="H51" s="50"/>
      <c r="I51" s="50"/>
      <c r="J51" s="50"/>
    </row>
    <row r="52" spans="1:10" ht="15.75" x14ac:dyDescent="0.25">
      <c r="A52" s="46" t="s">
        <v>72</v>
      </c>
      <c r="B52" s="47">
        <v>1</v>
      </c>
      <c r="C52" s="47" t="s">
        <v>28</v>
      </c>
      <c r="D52" s="47">
        <f t="shared" si="0"/>
        <v>1.75</v>
      </c>
      <c r="E52" s="55"/>
      <c r="F52" s="55"/>
      <c r="G52" s="50"/>
      <c r="H52" s="50"/>
      <c r="I52" s="50">
        <v>22.25</v>
      </c>
      <c r="J52" s="50">
        <v>24</v>
      </c>
    </row>
    <row r="53" spans="1:10" ht="15.75" x14ac:dyDescent="0.25">
      <c r="A53" s="46" t="s">
        <v>72</v>
      </c>
      <c r="B53" s="47">
        <v>1</v>
      </c>
      <c r="C53" s="47" t="s">
        <v>29</v>
      </c>
      <c r="D53" s="47">
        <f t="shared" si="0"/>
        <v>9</v>
      </c>
      <c r="E53" s="55"/>
      <c r="F53" s="55"/>
      <c r="G53" s="50">
        <v>0</v>
      </c>
      <c r="H53" s="50">
        <v>7.25</v>
      </c>
      <c r="I53" s="50">
        <v>22.25</v>
      </c>
      <c r="J53" s="50">
        <v>24</v>
      </c>
    </row>
    <row r="54" spans="1:10" ht="15.75" x14ac:dyDescent="0.25">
      <c r="A54" s="46" t="s">
        <v>72</v>
      </c>
      <c r="B54" s="47">
        <v>1</v>
      </c>
      <c r="C54" s="47" t="s">
        <v>30</v>
      </c>
      <c r="D54" s="47">
        <f t="shared" si="0"/>
        <v>9</v>
      </c>
      <c r="E54" s="55"/>
      <c r="F54" s="55"/>
      <c r="G54" s="50">
        <v>0</v>
      </c>
      <c r="H54" s="50">
        <v>7.25</v>
      </c>
      <c r="I54" s="50">
        <v>22.25</v>
      </c>
      <c r="J54" s="50">
        <v>24</v>
      </c>
    </row>
    <row r="55" spans="1:10" ht="15.75" x14ac:dyDescent="0.25">
      <c r="A55" s="46" t="s">
        <v>72</v>
      </c>
      <c r="B55" s="47">
        <v>1</v>
      </c>
      <c r="C55" s="47" t="s">
        <v>31</v>
      </c>
      <c r="D55" s="47">
        <f t="shared" si="0"/>
        <v>8.5</v>
      </c>
      <c r="E55" s="55"/>
      <c r="F55" s="55"/>
      <c r="G55" s="50">
        <v>0</v>
      </c>
      <c r="H55" s="50">
        <v>7.25</v>
      </c>
      <c r="I55" s="50">
        <v>22.75</v>
      </c>
      <c r="J55" s="50">
        <v>24</v>
      </c>
    </row>
    <row r="56" spans="1:10" ht="15.75" x14ac:dyDescent="0.25">
      <c r="A56" s="46" t="s">
        <v>72</v>
      </c>
      <c r="B56" s="47">
        <v>1</v>
      </c>
      <c r="C56" s="47" t="s">
        <v>32</v>
      </c>
      <c r="D56" s="47">
        <f t="shared" si="0"/>
        <v>8.25</v>
      </c>
      <c r="E56" s="55"/>
      <c r="F56" s="55"/>
      <c r="G56" s="50">
        <v>0</v>
      </c>
      <c r="H56" s="50">
        <v>8.25</v>
      </c>
      <c r="I56" s="50"/>
      <c r="J56" s="50"/>
    </row>
    <row r="57" spans="1:10" ht="15.75" x14ac:dyDescent="0.25">
      <c r="A57" s="46" t="s">
        <v>72</v>
      </c>
      <c r="B57" s="47">
        <v>1</v>
      </c>
      <c r="C57" s="47" t="s">
        <v>33</v>
      </c>
      <c r="D57" s="47">
        <f t="shared" si="0"/>
        <v>0</v>
      </c>
      <c r="E57" s="55"/>
      <c r="F57" s="55"/>
      <c r="G57" s="50"/>
      <c r="H57" s="50"/>
      <c r="I57" s="50"/>
      <c r="J57" s="50"/>
    </row>
    <row r="58" spans="1:10" ht="15.75" x14ac:dyDescent="0.25">
      <c r="A58" s="46" t="s">
        <v>77</v>
      </c>
      <c r="B58" s="47">
        <v>1</v>
      </c>
      <c r="C58" s="47" t="s">
        <v>27</v>
      </c>
      <c r="D58" s="47">
        <f t="shared" si="0"/>
        <v>4</v>
      </c>
      <c r="E58" s="55"/>
      <c r="F58" s="55"/>
      <c r="G58" s="50"/>
      <c r="H58" s="50"/>
      <c r="I58" s="50">
        <v>15</v>
      </c>
      <c r="J58" s="50">
        <v>19</v>
      </c>
    </row>
    <row r="59" spans="1:10" ht="15.75" x14ac:dyDescent="0.25">
      <c r="A59" s="46" t="s">
        <v>77</v>
      </c>
      <c r="B59" s="47">
        <v>1</v>
      </c>
      <c r="C59" s="47" t="s">
        <v>28</v>
      </c>
      <c r="D59" s="47">
        <f t="shared" si="0"/>
        <v>6</v>
      </c>
      <c r="E59" s="55"/>
      <c r="F59" s="55"/>
      <c r="G59" s="50">
        <v>10</v>
      </c>
      <c r="H59" s="50">
        <v>12</v>
      </c>
      <c r="I59" s="50">
        <v>12</v>
      </c>
      <c r="J59" s="50">
        <v>16</v>
      </c>
    </row>
    <row r="60" spans="1:10" ht="15.75" x14ac:dyDescent="0.25">
      <c r="A60" s="46" t="s">
        <v>77</v>
      </c>
      <c r="B60" s="47">
        <v>1</v>
      </c>
      <c r="C60" s="47" t="s">
        <v>29</v>
      </c>
      <c r="D60" s="47">
        <f t="shared" si="0"/>
        <v>7.5</v>
      </c>
      <c r="E60" s="55"/>
      <c r="F60" s="55"/>
      <c r="G60" s="50">
        <v>9.25</v>
      </c>
      <c r="H60" s="50">
        <v>12</v>
      </c>
      <c r="I60" s="50">
        <v>12</v>
      </c>
      <c r="J60" s="50">
        <v>16.75</v>
      </c>
    </row>
    <row r="61" spans="1:10" ht="15.75" x14ac:dyDescent="0.25">
      <c r="A61" s="46" t="s">
        <v>77</v>
      </c>
      <c r="B61" s="47">
        <v>1</v>
      </c>
      <c r="C61" s="47" t="s">
        <v>30</v>
      </c>
      <c r="D61" s="47">
        <f t="shared" si="0"/>
        <v>0</v>
      </c>
      <c r="E61" s="55"/>
      <c r="F61" s="55"/>
      <c r="G61" s="50"/>
      <c r="H61" s="50"/>
      <c r="I61" s="50"/>
      <c r="J61" s="50"/>
    </row>
    <row r="62" spans="1:10" ht="15.75" x14ac:dyDescent="0.25">
      <c r="A62" s="46" t="s">
        <v>77</v>
      </c>
      <c r="B62" s="47">
        <v>1</v>
      </c>
      <c r="C62" s="47" t="s">
        <v>31</v>
      </c>
      <c r="D62" s="47">
        <f t="shared" si="0"/>
        <v>0</v>
      </c>
      <c r="E62" s="55"/>
      <c r="F62" s="55"/>
      <c r="G62" s="50"/>
      <c r="H62" s="50"/>
      <c r="I62" s="50"/>
      <c r="J62" s="50"/>
    </row>
    <row r="63" spans="1:10" ht="15.75" x14ac:dyDescent="0.25">
      <c r="A63" s="46" t="s">
        <v>77</v>
      </c>
      <c r="B63" s="47">
        <v>1</v>
      </c>
      <c r="C63" s="47" t="s">
        <v>32</v>
      </c>
      <c r="D63" s="47">
        <f t="shared" si="0"/>
        <v>0</v>
      </c>
      <c r="E63" s="55"/>
      <c r="F63" s="55"/>
      <c r="G63" s="50"/>
      <c r="H63" s="50"/>
      <c r="I63" s="50"/>
      <c r="J63" s="50"/>
    </row>
    <row r="64" spans="1:10" ht="15.75" x14ac:dyDescent="0.25">
      <c r="A64" s="46" t="s">
        <v>77</v>
      </c>
      <c r="B64" s="47">
        <v>1</v>
      </c>
      <c r="C64" s="47" t="s">
        <v>33</v>
      </c>
      <c r="D64" s="47">
        <f t="shared" si="0"/>
        <v>0</v>
      </c>
      <c r="E64" s="55"/>
      <c r="F64" s="55"/>
      <c r="G64" s="50"/>
      <c r="H64" s="50"/>
      <c r="I64" s="50"/>
      <c r="J64" s="50"/>
    </row>
    <row r="65" spans="1:10" ht="15.75" x14ac:dyDescent="0.25">
      <c r="A65" s="46" t="s">
        <v>77</v>
      </c>
      <c r="B65" s="47">
        <v>2</v>
      </c>
      <c r="C65" s="47" t="s">
        <v>27</v>
      </c>
      <c r="D65" s="47">
        <f t="shared" si="0"/>
        <v>4</v>
      </c>
      <c r="E65" s="55"/>
      <c r="F65" s="55"/>
      <c r="G65" s="50"/>
      <c r="H65" s="50"/>
      <c r="I65" s="50">
        <v>12</v>
      </c>
      <c r="J65" s="50">
        <v>16</v>
      </c>
    </row>
    <row r="66" spans="1:10" ht="15.75" x14ac:dyDescent="0.25">
      <c r="A66" s="46" t="s">
        <v>77</v>
      </c>
      <c r="B66" s="47">
        <v>2</v>
      </c>
      <c r="C66" s="47" t="s">
        <v>28</v>
      </c>
      <c r="D66" s="47">
        <f t="shared" si="0"/>
        <v>6</v>
      </c>
      <c r="E66" s="55"/>
      <c r="F66" s="55"/>
      <c r="G66" s="50">
        <v>10</v>
      </c>
      <c r="H66" s="50">
        <v>12</v>
      </c>
      <c r="I66" s="50">
        <v>12</v>
      </c>
      <c r="J66" s="50">
        <v>16</v>
      </c>
    </row>
    <row r="67" spans="1:10" ht="15.75" x14ac:dyDescent="0.25">
      <c r="A67" s="46" t="s">
        <v>77</v>
      </c>
      <c r="B67" s="47">
        <v>2</v>
      </c>
      <c r="C67" s="47" t="s">
        <v>29</v>
      </c>
      <c r="D67" s="47">
        <f t="shared" si="0"/>
        <v>7.5</v>
      </c>
      <c r="E67" s="55"/>
      <c r="F67" s="55"/>
      <c r="G67" s="50">
        <v>9.25</v>
      </c>
      <c r="H67" s="50">
        <v>12</v>
      </c>
      <c r="I67" s="50">
        <v>12</v>
      </c>
      <c r="J67" s="50">
        <v>16.75</v>
      </c>
    </row>
    <row r="68" spans="1:10" ht="15.75" x14ac:dyDescent="0.25">
      <c r="A68" s="46" t="s">
        <v>77</v>
      </c>
      <c r="B68" s="47">
        <v>2</v>
      </c>
      <c r="C68" s="47" t="s">
        <v>30</v>
      </c>
      <c r="D68" s="47">
        <f t="shared" si="0"/>
        <v>0</v>
      </c>
      <c r="E68" s="55"/>
      <c r="F68" s="55"/>
      <c r="G68" s="50"/>
      <c r="H68" s="50"/>
      <c r="I68" s="50"/>
      <c r="J68" s="50"/>
    </row>
    <row r="69" spans="1:10" ht="15.75" x14ac:dyDescent="0.25">
      <c r="A69" s="46" t="s">
        <v>77</v>
      </c>
      <c r="B69" s="47">
        <v>2</v>
      </c>
      <c r="C69" s="47" t="s">
        <v>31</v>
      </c>
      <c r="D69" s="47">
        <f t="shared" si="0"/>
        <v>0</v>
      </c>
      <c r="E69" s="55"/>
      <c r="F69" s="55"/>
      <c r="G69" s="50"/>
      <c r="H69" s="50"/>
      <c r="I69" s="50"/>
      <c r="J69" s="50"/>
    </row>
    <row r="70" spans="1:10" ht="15.75" x14ac:dyDescent="0.25">
      <c r="A70" s="46" t="s">
        <v>77</v>
      </c>
      <c r="B70" s="47">
        <v>2</v>
      </c>
      <c r="C70" s="47" t="s">
        <v>32</v>
      </c>
      <c r="D70" s="47">
        <f t="shared" si="0"/>
        <v>0</v>
      </c>
      <c r="E70" s="55"/>
      <c r="F70" s="55"/>
      <c r="G70" s="50"/>
      <c r="H70" s="50"/>
      <c r="I70" s="50"/>
      <c r="J70" s="50"/>
    </row>
    <row r="71" spans="1:10" ht="15.75" x14ac:dyDescent="0.25">
      <c r="A71" s="46" t="s">
        <v>77</v>
      </c>
      <c r="B71" s="47">
        <v>2</v>
      </c>
      <c r="C71" s="47" t="s">
        <v>33</v>
      </c>
      <c r="D71" s="47">
        <f t="shared" si="0"/>
        <v>0</v>
      </c>
      <c r="E71" s="55"/>
      <c r="F71" s="55"/>
      <c r="G71" s="50"/>
      <c r="H71" s="50"/>
      <c r="I71" s="50"/>
      <c r="J71" s="50"/>
    </row>
    <row r="72" spans="1:10" ht="15.75" x14ac:dyDescent="0.25">
      <c r="A72" s="46" t="s">
        <v>55</v>
      </c>
      <c r="B72" s="47">
        <v>1</v>
      </c>
      <c r="C72" s="47" t="s">
        <v>27</v>
      </c>
      <c r="D72" s="47">
        <f t="shared" si="0"/>
        <v>7.25</v>
      </c>
      <c r="E72" s="55"/>
      <c r="F72" s="55"/>
      <c r="G72" s="50">
        <v>0</v>
      </c>
      <c r="H72" s="50">
        <v>7.25</v>
      </c>
      <c r="I72" s="50"/>
      <c r="J72" s="50"/>
    </row>
    <row r="73" spans="1:10" ht="15.75" x14ac:dyDescent="0.25">
      <c r="A73" s="46" t="s">
        <v>55</v>
      </c>
      <c r="B73" s="47">
        <v>1</v>
      </c>
      <c r="C73" s="47" t="s">
        <v>28</v>
      </c>
      <c r="D73" s="47">
        <f t="shared" si="0"/>
        <v>0</v>
      </c>
      <c r="E73" s="55"/>
      <c r="F73" s="55"/>
      <c r="G73" s="50"/>
      <c r="H73" s="50"/>
      <c r="I73" s="50"/>
      <c r="J73" s="50"/>
    </row>
    <row r="74" spans="1:10" ht="15.75" x14ac:dyDescent="0.25">
      <c r="A74" s="46" t="s">
        <v>55</v>
      </c>
      <c r="B74" s="47">
        <v>1</v>
      </c>
      <c r="C74" s="47" t="s">
        <v>29</v>
      </c>
      <c r="D74" s="47">
        <f t="shared" si="0"/>
        <v>2.75</v>
      </c>
      <c r="E74" s="55"/>
      <c r="F74" s="55"/>
      <c r="G74" s="50"/>
      <c r="H74" s="50"/>
      <c r="I74" s="50">
        <v>21.25</v>
      </c>
      <c r="J74" s="50">
        <v>24</v>
      </c>
    </row>
    <row r="75" spans="1:10" ht="15.75" x14ac:dyDescent="0.25">
      <c r="A75" s="46" t="s">
        <v>55</v>
      </c>
      <c r="B75" s="47">
        <v>1</v>
      </c>
      <c r="C75" s="47" t="s">
        <v>30</v>
      </c>
      <c r="D75" s="47">
        <f t="shared" si="0"/>
        <v>10</v>
      </c>
      <c r="E75" s="55"/>
      <c r="F75" s="55"/>
      <c r="G75" s="50">
        <v>0</v>
      </c>
      <c r="H75" s="50">
        <v>7.25</v>
      </c>
      <c r="I75" s="50">
        <v>21.25</v>
      </c>
      <c r="J75" s="50">
        <v>24</v>
      </c>
    </row>
    <row r="76" spans="1:10" ht="15.75" x14ac:dyDescent="0.25">
      <c r="A76" s="46" t="s">
        <v>55</v>
      </c>
      <c r="B76" s="47">
        <v>1</v>
      </c>
      <c r="C76" s="47" t="s">
        <v>31</v>
      </c>
      <c r="D76" s="47">
        <f t="shared" si="0"/>
        <v>9.5</v>
      </c>
      <c r="E76" s="55"/>
      <c r="F76" s="55"/>
      <c r="G76" s="50">
        <v>0</v>
      </c>
      <c r="H76" s="50">
        <v>7.25</v>
      </c>
      <c r="I76" s="50">
        <v>21.75</v>
      </c>
      <c r="J76" s="50">
        <v>24</v>
      </c>
    </row>
    <row r="77" spans="1:10" ht="15.75" x14ac:dyDescent="0.25">
      <c r="A77" s="46" t="s">
        <v>55</v>
      </c>
      <c r="B77" s="47">
        <v>1</v>
      </c>
      <c r="C77" s="47" t="s">
        <v>32</v>
      </c>
      <c r="D77" s="47">
        <f t="shared" si="0"/>
        <v>8.25</v>
      </c>
      <c r="E77" s="55"/>
      <c r="F77" s="55"/>
      <c r="G77" s="50">
        <v>0</v>
      </c>
      <c r="H77" s="50">
        <v>8.25</v>
      </c>
      <c r="I77" s="50"/>
      <c r="J77" s="50"/>
    </row>
    <row r="78" spans="1:10" ht="15.75" x14ac:dyDescent="0.25">
      <c r="A78" s="46" t="s">
        <v>55</v>
      </c>
      <c r="B78" s="47">
        <v>1</v>
      </c>
      <c r="C78" s="47" t="s">
        <v>33</v>
      </c>
      <c r="D78" s="47">
        <f t="shared" si="0"/>
        <v>0</v>
      </c>
      <c r="E78" s="55"/>
      <c r="F78" s="55"/>
      <c r="G78" s="50"/>
      <c r="H78" s="50"/>
      <c r="I78" s="50"/>
      <c r="J78" s="50"/>
    </row>
    <row r="79" spans="1:10" ht="15.75" x14ac:dyDescent="0.25">
      <c r="A79" s="46" t="s">
        <v>55</v>
      </c>
      <c r="B79" s="47">
        <v>2</v>
      </c>
      <c r="C79" s="47" t="s">
        <v>27</v>
      </c>
      <c r="D79" s="47">
        <f t="shared" si="0"/>
        <v>2.75</v>
      </c>
      <c r="E79" s="55"/>
      <c r="F79" s="55"/>
      <c r="G79" s="50"/>
      <c r="H79" s="50"/>
      <c r="I79" s="50">
        <v>21.25</v>
      </c>
      <c r="J79" s="50">
        <v>24</v>
      </c>
    </row>
    <row r="80" spans="1:10" ht="15.75" x14ac:dyDescent="0.25">
      <c r="A80" s="46" t="s">
        <v>55</v>
      </c>
      <c r="B80" s="47">
        <v>2</v>
      </c>
      <c r="C80" s="47" t="s">
        <v>28</v>
      </c>
      <c r="D80" s="47">
        <f t="shared" si="0"/>
        <v>10</v>
      </c>
      <c r="E80" s="55"/>
      <c r="F80" s="55"/>
      <c r="G80" s="50">
        <v>0</v>
      </c>
      <c r="H80" s="50">
        <v>7.25</v>
      </c>
      <c r="I80" s="50">
        <v>21.25</v>
      </c>
      <c r="J80" s="50">
        <v>24</v>
      </c>
    </row>
    <row r="81" spans="1:10" ht="15.75" x14ac:dyDescent="0.25">
      <c r="A81" s="46" t="s">
        <v>55</v>
      </c>
      <c r="B81" s="47">
        <v>2</v>
      </c>
      <c r="C81" s="47" t="s">
        <v>29</v>
      </c>
      <c r="D81" s="47">
        <f t="shared" si="0"/>
        <v>7.25</v>
      </c>
      <c r="E81" s="55"/>
      <c r="F81" s="55"/>
      <c r="G81" s="50">
        <v>0</v>
      </c>
      <c r="H81" s="50">
        <v>7.25</v>
      </c>
      <c r="I81" s="50"/>
      <c r="J81" s="50"/>
    </row>
    <row r="82" spans="1:10" ht="15.75" x14ac:dyDescent="0.25">
      <c r="A82" s="46" t="s">
        <v>55</v>
      </c>
      <c r="B82" s="47">
        <v>2</v>
      </c>
      <c r="C82" s="47" t="s">
        <v>30</v>
      </c>
      <c r="D82" s="47">
        <f t="shared" si="0"/>
        <v>0</v>
      </c>
      <c r="E82" s="55"/>
      <c r="F82" s="55"/>
      <c r="G82" s="50"/>
      <c r="H82" s="50"/>
      <c r="I82" s="50"/>
      <c r="J82" s="50"/>
    </row>
    <row r="83" spans="1:10" ht="15.75" x14ac:dyDescent="0.25">
      <c r="A83" s="46" t="s">
        <v>55</v>
      </c>
      <c r="B83" s="47">
        <v>2</v>
      </c>
      <c r="C83" s="47" t="s">
        <v>31</v>
      </c>
      <c r="D83" s="47">
        <f t="shared" si="0"/>
        <v>0</v>
      </c>
      <c r="E83" s="55"/>
      <c r="F83" s="55"/>
      <c r="G83" s="50"/>
      <c r="H83" s="50"/>
      <c r="I83" s="50"/>
      <c r="J83" s="50"/>
    </row>
    <row r="84" spans="1:10" ht="15.75" x14ac:dyDescent="0.25">
      <c r="A84" s="46" t="s">
        <v>55</v>
      </c>
      <c r="B84" s="47">
        <v>2</v>
      </c>
      <c r="C84" s="47" t="s">
        <v>32</v>
      </c>
      <c r="D84" s="47">
        <f t="shared" si="0"/>
        <v>2.25</v>
      </c>
      <c r="E84" s="55"/>
      <c r="F84" s="55"/>
      <c r="G84" s="50"/>
      <c r="H84" s="50"/>
      <c r="I84" s="50">
        <v>21.75</v>
      </c>
      <c r="J84" s="50">
        <v>24</v>
      </c>
    </row>
    <row r="85" spans="1:10" ht="15.75" x14ac:dyDescent="0.25">
      <c r="A85" s="46" t="s">
        <v>55</v>
      </c>
      <c r="B85" s="47">
        <v>2</v>
      </c>
      <c r="C85" s="47" t="s">
        <v>33</v>
      </c>
      <c r="D85" s="47">
        <f t="shared" si="0"/>
        <v>11</v>
      </c>
      <c r="E85" s="55"/>
      <c r="F85" s="55"/>
      <c r="G85" s="50">
        <v>0</v>
      </c>
      <c r="H85" s="50">
        <v>8.25</v>
      </c>
      <c r="I85" s="50">
        <v>21.25</v>
      </c>
      <c r="J85" s="50">
        <v>24</v>
      </c>
    </row>
    <row r="86" spans="1:10" ht="15.75" x14ac:dyDescent="0.25">
      <c r="A86" s="46" t="s">
        <v>53</v>
      </c>
      <c r="B86" s="47">
        <v>1</v>
      </c>
      <c r="C86" s="47" t="s">
        <v>27</v>
      </c>
      <c r="D86" s="47">
        <f t="shared" si="0"/>
        <v>10</v>
      </c>
      <c r="E86" s="55"/>
      <c r="F86" s="55"/>
      <c r="G86" s="50">
        <v>7</v>
      </c>
      <c r="H86" s="50">
        <v>12</v>
      </c>
      <c r="I86" s="50">
        <v>12</v>
      </c>
      <c r="J86" s="50">
        <v>17</v>
      </c>
    </row>
    <row r="87" spans="1:10" ht="15.75" x14ac:dyDescent="0.25">
      <c r="A87" s="46" t="s">
        <v>53</v>
      </c>
      <c r="B87" s="47">
        <v>1</v>
      </c>
      <c r="C87" s="47" t="s">
        <v>28</v>
      </c>
      <c r="D87" s="47">
        <f t="shared" si="0"/>
        <v>3</v>
      </c>
      <c r="E87" s="55"/>
      <c r="F87" s="55"/>
      <c r="G87" s="50">
        <v>9.5</v>
      </c>
      <c r="H87" s="50">
        <v>12.5</v>
      </c>
      <c r="I87" s="50"/>
      <c r="J87" s="50"/>
    </row>
    <row r="88" spans="1:10" ht="15.75" x14ac:dyDescent="0.25">
      <c r="A88" s="46" t="s">
        <v>53</v>
      </c>
      <c r="B88" s="47">
        <v>1</v>
      </c>
      <c r="C88" s="47" t="s">
        <v>29</v>
      </c>
      <c r="D88" s="47">
        <f t="shared" si="0"/>
        <v>0</v>
      </c>
      <c r="E88" s="55"/>
      <c r="F88" s="55"/>
      <c r="G88" s="50"/>
      <c r="H88" s="50"/>
      <c r="I88" s="50"/>
      <c r="J88" s="50"/>
    </row>
    <row r="89" spans="1:10" ht="15.75" x14ac:dyDescent="0.25">
      <c r="A89" s="46" t="s">
        <v>53</v>
      </c>
      <c r="B89" s="47">
        <v>1</v>
      </c>
      <c r="C89" s="47" t="s">
        <v>30</v>
      </c>
      <c r="D89" s="47">
        <f t="shared" si="0"/>
        <v>0</v>
      </c>
      <c r="E89" s="55"/>
      <c r="F89" s="55"/>
      <c r="G89" s="50"/>
      <c r="H89" s="50"/>
      <c r="I89" s="50"/>
      <c r="J89" s="50"/>
    </row>
    <row r="90" spans="1:10" ht="15.75" x14ac:dyDescent="0.25">
      <c r="A90" s="46" t="s">
        <v>53</v>
      </c>
      <c r="B90" s="47">
        <v>1</v>
      </c>
      <c r="C90" s="47" t="s">
        <v>31</v>
      </c>
      <c r="D90" s="47">
        <f t="shared" si="0"/>
        <v>0</v>
      </c>
      <c r="E90" s="55"/>
      <c r="F90" s="55"/>
      <c r="G90" s="50"/>
      <c r="H90" s="50"/>
      <c r="I90" s="50"/>
      <c r="J90" s="50"/>
    </row>
    <row r="91" spans="1:10" ht="15.75" x14ac:dyDescent="0.25">
      <c r="A91" s="46" t="s">
        <v>53</v>
      </c>
      <c r="B91" s="47">
        <v>1</v>
      </c>
      <c r="C91" s="47" t="s">
        <v>32</v>
      </c>
      <c r="D91" s="47">
        <f t="shared" si="0"/>
        <v>12</v>
      </c>
      <c r="E91" s="55"/>
      <c r="F91" s="55"/>
      <c r="G91" s="50">
        <v>8.5</v>
      </c>
      <c r="H91" s="50">
        <v>12</v>
      </c>
      <c r="I91" s="50">
        <v>12</v>
      </c>
      <c r="J91" s="50">
        <v>20.5</v>
      </c>
    </row>
    <row r="92" spans="1:10" ht="15.75" x14ac:dyDescent="0.25">
      <c r="A92" s="46" t="s">
        <v>53</v>
      </c>
      <c r="B92" s="47">
        <v>1</v>
      </c>
      <c r="C92" s="47" t="s">
        <v>33</v>
      </c>
      <c r="D92" s="47">
        <f t="shared" si="0"/>
        <v>12</v>
      </c>
      <c r="E92" s="55"/>
      <c r="F92" s="55"/>
      <c r="G92" s="50">
        <v>8.5</v>
      </c>
      <c r="H92" s="50">
        <v>12</v>
      </c>
      <c r="I92" s="50">
        <v>12</v>
      </c>
      <c r="J92" s="50">
        <v>20.5</v>
      </c>
    </row>
    <row r="93" spans="1:10" ht="15.75" x14ac:dyDescent="0.25">
      <c r="A93" s="46" t="s">
        <v>53</v>
      </c>
      <c r="B93" s="47">
        <v>2</v>
      </c>
      <c r="C93" s="47" t="s">
        <v>27</v>
      </c>
      <c r="D93" s="47">
        <f t="shared" si="0"/>
        <v>0</v>
      </c>
      <c r="E93" s="55"/>
      <c r="F93" s="55"/>
      <c r="G93" s="50"/>
      <c r="H93" s="50"/>
      <c r="I93" s="50"/>
      <c r="J93" s="50"/>
    </row>
    <row r="94" spans="1:10" ht="15.75" x14ac:dyDescent="0.25">
      <c r="A94" s="46" t="s">
        <v>53</v>
      </c>
      <c r="B94" s="47">
        <v>2</v>
      </c>
      <c r="C94" s="47" t="s">
        <v>28</v>
      </c>
      <c r="D94" s="47">
        <f t="shared" si="0"/>
        <v>9.5</v>
      </c>
      <c r="E94" s="55"/>
      <c r="F94" s="55">
        <v>4</v>
      </c>
      <c r="G94" s="50">
        <v>7</v>
      </c>
      <c r="H94" s="50">
        <v>12.5</v>
      </c>
      <c r="I94" s="50">
        <v>16.5</v>
      </c>
      <c r="J94" s="50">
        <v>20.5</v>
      </c>
    </row>
    <row r="95" spans="1:10" ht="15.75" x14ac:dyDescent="0.25">
      <c r="A95" s="46" t="s">
        <v>53</v>
      </c>
      <c r="B95" s="47">
        <v>2</v>
      </c>
      <c r="C95" s="47" t="s">
        <v>29</v>
      </c>
      <c r="D95" s="47">
        <f t="shared" si="0"/>
        <v>10</v>
      </c>
      <c r="E95" s="55"/>
      <c r="F95" s="55"/>
      <c r="G95" s="50">
        <v>7</v>
      </c>
      <c r="H95" s="50">
        <v>12</v>
      </c>
      <c r="I95" s="50">
        <v>12</v>
      </c>
      <c r="J95" s="50">
        <v>17</v>
      </c>
    </row>
    <row r="96" spans="1:10" ht="15.75" x14ac:dyDescent="0.25">
      <c r="A96" s="46" t="s">
        <v>53</v>
      </c>
      <c r="B96" s="47">
        <v>2</v>
      </c>
      <c r="C96" s="47" t="s">
        <v>30</v>
      </c>
      <c r="D96" s="47">
        <f t="shared" si="0"/>
        <v>7</v>
      </c>
      <c r="E96" s="55"/>
      <c r="F96" s="55"/>
      <c r="G96" s="50">
        <v>7</v>
      </c>
      <c r="H96" s="50">
        <v>12</v>
      </c>
      <c r="I96" s="50">
        <v>12</v>
      </c>
      <c r="J96" s="50">
        <v>14</v>
      </c>
    </row>
    <row r="97" spans="1:10" ht="15.75" x14ac:dyDescent="0.25">
      <c r="A97" s="46" t="s">
        <v>53</v>
      </c>
      <c r="B97" s="47">
        <v>2</v>
      </c>
      <c r="C97" s="47" t="s">
        <v>31</v>
      </c>
      <c r="D97" s="47">
        <f t="shared" si="0"/>
        <v>9</v>
      </c>
      <c r="E97" s="55"/>
      <c r="F97" s="55"/>
      <c r="G97" s="50">
        <v>7</v>
      </c>
      <c r="H97" s="50">
        <v>12</v>
      </c>
      <c r="I97" s="50">
        <v>12</v>
      </c>
      <c r="J97" s="50">
        <v>16</v>
      </c>
    </row>
    <row r="98" spans="1:10" ht="15.75" x14ac:dyDescent="0.25">
      <c r="A98" s="46" t="s">
        <v>53</v>
      </c>
      <c r="B98" s="47">
        <v>2</v>
      </c>
      <c r="C98" s="47" t="s">
        <v>32</v>
      </c>
      <c r="D98" s="47">
        <f t="shared" si="0"/>
        <v>0</v>
      </c>
      <c r="E98" s="55"/>
      <c r="F98" s="55"/>
      <c r="G98" s="50"/>
      <c r="H98" s="50"/>
      <c r="I98" s="50"/>
      <c r="J98" s="50"/>
    </row>
    <row r="99" spans="1:10" ht="15.75" x14ac:dyDescent="0.25">
      <c r="A99" s="46" t="s">
        <v>53</v>
      </c>
      <c r="B99" s="47">
        <v>2</v>
      </c>
      <c r="C99" s="47" t="s">
        <v>33</v>
      </c>
      <c r="D99" s="47">
        <f t="shared" si="0"/>
        <v>0</v>
      </c>
      <c r="E99" s="55"/>
      <c r="F99" s="55"/>
      <c r="G99" s="50"/>
      <c r="H99" s="50"/>
      <c r="I99" s="50"/>
      <c r="J99" s="50"/>
    </row>
    <row r="100" spans="1:10" ht="15.75" x14ac:dyDescent="0.25">
      <c r="A100" s="46" t="s">
        <v>53</v>
      </c>
      <c r="B100" s="47">
        <v>3</v>
      </c>
      <c r="C100" s="47" t="s">
        <v>27</v>
      </c>
      <c r="D100" s="47">
        <f t="shared" si="0"/>
        <v>5.5</v>
      </c>
      <c r="E100" s="55"/>
      <c r="F100" s="55"/>
      <c r="G100" s="50"/>
      <c r="H100" s="50"/>
      <c r="I100" s="50">
        <v>16.5</v>
      </c>
      <c r="J100" s="50">
        <v>22</v>
      </c>
    </row>
    <row r="101" spans="1:10" ht="15.75" x14ac:dyDescent="0.25">
      <c r="A101" s="46" t="s">
        <v>53</v>
      </c>
      <c r="B101" s="47">
        <v>3</v>
      </c>
      <c r="C101" s="47" t="s">
        <v>28</v>
      </c>
      <c r="D101" s="47">
        <f t="shared" si="0"/>
        <v>12</v>
      </c>
      <c r="E101" s="55"/>
      <c r="F101" s="55"/>
      <c r="G101" s="50">
        <v>9.5</v>
      </c>
      <c r="H101" s="50">
        <v>12.5</v>
      </c>
      <c r="I101" s="50">
        <v>12.5</v>
      </c>
      <c r="J101" s="50">
        <v>21.5</v>
      </c>
    </row>
    <row r="102" spans="1:10" ht="15.75" x14ac:dyDescent="0.25">
      <c r="A102" s="46" t="s">
        <v>53</v>
      </c>
      <c r="B102" s="47">
        <v>3</v>
      </c>
      <c r="C102" s="47" t="s">
        <v>29</v>
      </c>
      <c r="D102" s="47">
        <f t="shared" si="0"/>
        <v>6</v>
      </c>
      <c r="E102" s="55"/>
      <c r="F102" s="55"/>
      <c r="G102" s="50"/>
      <c r="H102" s="50"/>
      <c r="I102" s="50">
        <v>16.5</v>
      </c>
      <c r="J102" s="50">
        <v>22.5</v>
      </c>
    </row>
    <row r="103" spans="1:10" ht="15.75" x14ac:dyDescent="0.25">
      <c r="A103" s="46" t="s">
        <v>53</v>
      </c>
      <c r="B103" s="47">
        <v>3</v>
      </c>
      <c r="C103" s="47" t="s">
        <v>30</v>
      </c>
      <c r="D103" s="47">
        <f t="shared" si="0"/>
        <v>8.5</v>
      </c>
      <c r="E103" s="55"/>
      <c r="F103" s="55"/>
      <c r="G103" s="50"/>
      <c r="H103" s="50"/>
      <c r="I103" s="50">
        <v>13.5</v>
      </c>
      <c r="J103" s="50">
        <v>22</v>
      </c>
    </row>
    <row r="104" spans="1:10" ht="15.75" x14ac:dyDescent="0.25">
      <c r="A104" s="46" t="s">
        <v>53</v>
      </c>
      <c r="B104" s="47">
        <v>3</v>
      </c>
      <c r="C104" s="47" t="s">
        <v>31</v>
      </c>
      <c r="D104" s="47">
        <f t="shared" si="0"/>
        <v>6.5</v>
      </c>
      <c r="E104" s="55"/>
      <c r="F104" s="55"/>
      <c r="G104" s="50"/>
      <c r="H104" s="50"/>
      <c r="I104" s="50">
        <v>15.5</v>
      </c>
      <c r="J104" s="50">
        <v>22</v>
      </c>
    </row>
    <row r="105" spans="1:10" ht="15.75" x14ac:dyDescent="0.25">
      <c r="A105" s="46" t="s">
        <v>53</v>
      </c>
      <c r="B105" s="47">
        <v>3</v>
      </c>
      <c r="C105" s="47" t="s">
        <v>32</v>
      </c>
      <c r="D105" s="47">
        <f t="shared" si="0"/>
        <v>0</v>
      </c>
      <c r="E105" s="55"/>
      <c r="F105" s="55"/>
      <c r="G105" s="50"/>
      <c r="H105" s="50"/>
      <c r="I105" s="50"/>
      <c r="J105" s="50"/>
    </row>
    <row r="106" spans="1:10" ht="15.75" x14ac:dyDescent="0.25">
      <c r="A106" s="46" t="s">
        <v>53</v>
      </c>
      <c r="B106" s="47">
        <v>3</v>
      </c>
      <c r="C106" s="47" t="s">
        <v>33</v>
      </c>
      <c r="D106" s="47">
        <f t="shared" si="0"/>
        <v>0</v>
      </c>
      <c r="E106" s="55"/>
      <c r="F106" s="55"/>
      <c r="G106" s="50"/>
      <c r="H106" s="50"/>
      <c r="I106" s="50"/>
      <c r="J106" s="50"/>
    </row>
    <row r="107" spans="1:10" ht="15.75" x14ac:dyDescent="0.25">
      <c r="A107" s="46" t="s">
        <v>53</v>
      </c>
      <c r="B107" s="47">
        <v>4</v>
      </c>
      <c r="C107" s="47" t="s">
        <v>27</v>
      </c>
      <c r="D107" s="47">
        <f t="shared" si="0"/>
        <v>7.5</v>
      </c>
      <c r="E107" s="55"/>
      <c r="F107" s="55"/>
      <c r="G107" s="50">
        <v>10</v>
      </c>
      <c r="H107" s="50">
        <v>12</v>
      </c>
      <c r="I107" s="50">
        <v>12</v>
      </c>
      <c r="J107" s="50">
        <v>17.5</v>
      </c>
    </row>
    <row r="108" spans="1:10" ht="15.75" x14ac:dyDescent="0.25">
      <c r="A108" s="46" t="s">
        <v>53</v>
      </c>
      <c r="B108" s="47">
        <v>4</v>
      </c>
      <c r="C108" s="47" t="s">
        <v>28</v>
      </c>
      <c r="D108" s="47">
        <f t="shared" si="0"/>
        <v>7.5</v>
      </c>
      <c r="E108" s="55"/>
      <c r="F108" s="55"/>
      <c r="G108" s="50">
        <v>9.5</v>
      </c>
      <c r="H108" s="50">
        <v>12</v>
      </c>
      <c r="I108" s="50">
        <v>12</v>
      </c>
      <c r="J108" s="50">
        <v>17</v>
      </c>
    </row>
    <row r="109" spans="1:10" ht="15.75" x14ac:dyDescent="0.25">
      <c r="A109" s="46" t="s">
        <v>53</v>
      </c>
      <c r="B109" s="47">
        <v>4</v>
      </c>
      <c r="C109" s="47" t="s">
        <v>29</v>
      </c>
      <c r="D109" s="47">
        <f t="shared" ref="D109:D114" si="1">(J109-I109)+(H109-G109)</f>
        <v>7.5</v>
      </c>
      <c r="E109" s="55"/>
      <c r="F109" s="55"/>
      <c r="G109" s="50">
        <v>10</v>
      </c>
      <c r="H109" s="50">
        <v>12</v>
      </c>
      <c r="I109" s="50">
        <v>12</v>
      </c>
      <c r="J109" s="50">
        <v>17.5</v>
      </c>
    </row>
    <row r="110" spans="1:10" ht="15.75" x14ac:dyDescent="0.25">
      <c r="A110" s="46" t="s">
        <v>53</v>
      </c>
      <c r="B110" s="47">
        <v>4</v>
      </c>
      <c r="C110" s="47" t="s">
        <v>30</v>
      </c>
      <c r="D110" s="47">
        <f t="shared" si="1"/>
        <v>7.5</v>
      </c>
      <c r="E110" s="55"/>
      <c r="F110" s="55"/>
      <c r="G110" s="50">
        <v>10</v>
      </c>
      <c r="H110" s="50">
        <v>12</v>
      </c>
      <c r="I110" s="50">
        <v>12</v>
      </c>
      <c r="J110" s="50">
        <v>17.5</v>
      </c>
    </row>
    <row r="111" spans="1:10" ht="15.75" x14ac:dyDescent="0.25">
      <c r="A111" s="46" t="s">
        <v>53</v>
      </c>
      <c r="B111" s="47">
        <v>4</v>
      </c>
      <c r="C111" s="47" t="s">
        <v>31</v>
      </c>
      <c r="D111" s="47">
        <f t="shared" si="1"/>
        <v>7</v>
      </c>
      <c r="E111" s="55"/>
      <c r="F111" s="55"/>
      <c r="G111" s="50">
        <v>9.5</v>
      </c>
      <c r="H111" s="50">
        <v>12</v>
      </c>
      <c r="I111" s="50">
        <v>12</v>
      </c>
      <c r="J111" s="50">
        <v>16.5</v>
      </c>
    </row>
    <row r="112" spans="1:10" ht="15.75" x14ac:dyDescent="0.25">
      <c r="A112" s="46" t="s">
        <v>53</v>
      </c>
      <c r="B112" s="47">
        <v>4</v>
      </c>
      <c r="C112" s="47" t="s">
        <v>32</v>
      </c>
      <c r="D112" s="47">
        <f t="shared" si="1"/>
        <v>0</v>
      </c>
      <c r="E112" s="55"/>
      <c r="F112" s="55"/>
      <c r="G112" s="50"/>
      <c r="H112" s="50"/>
      <c r="I112" s="50"/>
      <c r="J112" s="50"/>
    </row>
    <row r="113" spans="1:10" ht="16.5" thickBot="1" x14ac:dyDescent="0.3">
      <c r="A113" s="46" t="s">
        <v>53</v>
      </c>
      <c r="B113" s="47">
        <v>4</v>
      </c>
      <c r="C113" s="47" t="s">
        <v>33</v>
      </c>
      <c r="D113" s="47">
        <f t="shared" si="1"/>
        <v>0</v>
      </c>
      <c r="E113" s="55"/>
      <c r="F113" s="55"/>
      <c r="G113" s="50"/>
      <c r="H113" s="50"/>
      <c r="I113" s="50"/>
      <c r="J113" s="50"/>
    </row>
    <row r="114" spans="1:10" ht="16.5" thickTop="1" x14ac:dyDescent="0.25">
      <c r="A114" s="46" t="s">
        <v>20</v>
      </c>
      <c r="B114" s="47">
        <v>1</v>
      </c>
      <c r="C114" s="47" t="s">
        <v>27</v>
      </c>
      <c r="D114" s="47">
        <f t="shared" si="1"/>
        <v>8.5</v>
      </c>
      <c r="E114" s="48"/>
      <c r="F114" s="48"/>
      <c r="G114" s="49"/>
      <c r="H114" s="50"/>
      <c r="I114" s="53">
        <v>14</v>
      </c>
      <c r="J114" s="53">
        <v>22.5</v>
      </c>
    </row>
    <row r="115" spans="1:10" ht="15.75" x14ac:dyDescent="0.25">
      <c r="A115" s="46" t="s">
        <v>20</v>
      </c>
      <c r="B115" s="47">
        <v>1</v>
      </c>
      <c r="C115" s="47" t="s">
        <v>28</v>
      </c>
      <c r="D115" s="47">
        <f t="shared" ref="D115:D178" si="2">(J115-I115)+(H115-G115)</f>
        <v>9</v>
      </c>
      <c r="E115" s="51"/>
      <c r="F115" s="51"/>
      <c r="G115" s="50">
        <v>9.5</v>
      </c>
      <c r="H115" s="50">
        <v>12.5</v>
      </c>
      <c r="I115" s="50">
        <v>16.5</v>
      </c>
      <c r="J115" s="50">
        <v>22.5</v>
      </c>
    </row>
    <row r="116" spans="1:10" ht="15.75" x14ac:dyDescent="0.25">
      <c r="A116" s="46" t="s">
        <v>20</v>
      </c>
      <c r="B116" s="47">
        <v>1</v>
      </c>
      <c r="C116" s="47" t="s">
        <v>29</v>
      </c>
      <c r="D116" s="47">
        <f t="shared" si="2"/>
        <v>0</v>
      </c>
      <c r="E116" s="51"/>
      <c r="F116" s="51"/>
      <c r="G116" s="50"/>
      <c r="H116" s="50"/>
      <c r="I116" s="50"/>
      <c r="J116" s="50"/>
    </row>
    <row r="117" spans="1:10" ht="15.75" x14ac:dyDescent="0.25">
      <c r="A117" s="46" t="s">
        <v>20</v>
      </c>
      <c r="B117" s="47">
        <v>1</v>
      </c>
      <c r="C117" s="47" t="s">
        <v>30</v>
      </c>
      <c r="D117" s="47">
        <f t="shared" si="2"/>
        <v>0</v>
      </c>
      <c r="E117" s="51"/>
      <c r="F117" s="51"/>
      <c r="G117" s="50"/>
      <c r="H117" s="50"/>
      <c r="I117" s="50"/>
      <c r="J117" s="50"/>
    </row>
    <row r="118" spans="1:10" ht="15.75" x14ac:dyDescent="0.25">
      <c r="A118" s="46" t="s">
        <v>20</v>
      </c>
      <c r="B118" s="47">
        <v>1</v>
      </c>
      <c r="C118" s="47" t="s">
        <v>31</v>
      </c>
      <c r="D118" s="47">
        <f t="shared" si="2"/>
        <v>0</v>
      </c>
      <c r="E118" s="51"/>
      <c r="F118" s="51"/>
      <c r="G118" s="50"/>
      <c r="H118" s="50"/>
      <c r="I118" s="50"/>
      <c r="J118" s="50"/>
    </row>
    <row r="119" spans="1:10" ht="15.75" x14ac:dyDescent="0.25">
      <c r="A119" s="46" t="s">
        <v>20</v>
      </c>
      <c r="B119" s="47">
        <v>1</v>
      </c>
      <c r="C119" s="47" t="s">
        <v>32</v>
      </c>
      <c r="D119" s="47">
        <f t="shared" si="2"/>
        <v>12</v>
      </c>
      <c r="E119" s="51"/>
      <c r="F119" s="51"/>
      <c r="G119" s="50"/>
      <c r="H119" s="50"/>
      <c r="I119" s="50">
        <v>10</v>
      </c>
      <c r="J119" s="50">
        <v>22</v>
      </c>
    </row>
    <row r="120" spans="1:10" ht="15.75" x14ac:dyDescent="0.25">
      <c r="A120" s="46" t="s">
        <v>20</v>
      </c>
      <c r="B120" s="47">
        <v>1</v>
      </c>
      <c r="C120" s="47" t="s">
        <v>33</v>
      </c>
      <c r="D120" s="47">
        <f t="shared" si="2"/>
        <v>12</v>
      </c>
      <c r="E120" s="51"/>
      <c r="F120" s="51"/>
      <c r="G120" s="50"/>
      <c r="H120" s="50"/>
      <c r="I120" s="50">
        <v>10</v>
      </c>
      <c r="J120" s="50">
        <v>22</v>
      </c>
    </row>
    <row r="121" spans="1:10" ht="15.75" x14ac:dyDescent="0.25">
      <c r="A121" s="46" t="s">
        <v>20</v>
      </c>
      <c r="B121" s="47">
        <v>2</v>
      </c>
      <c r="C121" s="47" t="s">
        <v>27</v>
      </c>
      <c r="D121" s="47">
        <f t="shared" si="2"/>
        <v>0</v>
      </c>
      <c r="E121" s="51"/>
      <c r="F121" s="51"/>
      <c r="G121" s="50"/>
      <c r="H121" s="50"/>
      <c r="I121" s="50"/>
      <c r="J121" s="50"/>
    </row>
    <row r="122" spans="1:10" ht="15.75" x14ac:dyDescent="0.25">
      <c r="A122" s="46" t="s">
        <v>20</v>
      </c>
      <c r="B122" s="47">
        <v>2</v>
      </c>
      <c r="C122" s="47" t="s">
        <v>28</v>
      </c>
      <c r="D122" s="47">
        <f t="shared" si="2"/>
        <v>6.5</v>
      </c>
      <c r="E122" s="51"/>
      <c r="F122" s="54"/>
      <c r="G122" s="50">
        <v>9.5</v>
      </c>
      <c r="H122" s="50">
        <v>12.5</v>
      </c>
      <c r="I122" s="50">
        <v>16.5</v>
      </c>
      <c r="J122" s="50">
        <v>20</v>
      </c>
    </row>
    <row r="123" spans="1:10" ht="15.75" x14ac:dyDescent="0.25">
      <c r="A123" s="46" t="s">
        <v>20</v>
      </c>
      <c r="B123" s="47">
        <v>2</v>
      </c>
      <c r="C123" s="47" t="s">
        <v>29</v>
      </c>
      <c r="D123" s="47">
        <f t="shared" si="2"/>
        <v>8</v>
      </c>
      <c r="E123" s="51"/>
      <c r="F123" s="51"/>
      <c r="G123" s="50">
        <v>7</v>
      </c>
      <c r="H123" s="50">
        <v>9.5</v>
      </c>
      <c r="I123" s="50">
        <v>16.5</v>
      </c>
      <c r="J123" s="50">
        <v>22</v>
      </c>
    </row>
    <row r="124" spans="1:10" ht="15.75" x14ac:dyDescent="0.25">
      <c r="A124" s="46" t="s">
        <v>20</v>
      </c>
      <c r="B124" s="47">
        <v>2</v>
      </c>
      <c r="C124" s="47" t="s">
        <v>30</v>
      </c>
      <c r="D124" s="47">
        <f t="shared" si="2"/>
        <v>6</v>
      </c>
      <c r="E124" s="51"/>
      <c r="F124" s="51"/>
      <c r="G124" s="50"/>
      <c r="H124" s="50"/>
      <c r="I124" s="50">
        <v>14</v>
      </c>
      <c r="J124" s="50">
        <v>20</v>
      </c>
    </row>
    <row r="125" spans="1:10" ht="15.75" x14ac:dyDescent="0.25">
      <c r="A125" s="46" t="s">
        <v>20</v>
      </c>
      <c r="B125" s="47">
        <v>2</v>
      </c>
      <c r="C125" s="47" t="s">
        <v>31</v>
      </c>
      <c r="D125" s="47">
        <f t="shared" si="2"/>
        <v>9.5</v>
      </c>
      <c r="E125" s="51"/>
      <c r="F125" s="51"/>
      <c r="G125" s="50">
        <v>7</v>
      </c>
      <c r="H125" s="50">
        <v>12</v>
      </c>
      <c r="I125" s="50">
        <v>12</v>
      </c>
      <c r="J125" s="50">
        <v>16.5</v>
      </c>
    </row>
    <row r="126" spans="1:10" ht="15.75" x14ac:dyDescent="0.25">
      <c r="A126" s="46" t="s">
        <v>20</v>
      </c>
      <c r="B126" s="47">
        <v>2</v>
      </c>
      <c r="C126" s="47" t="s">
        <v>32</v>
      </c>
      <c r="D126" s="47">
        <f t="shared" si="2"/>
        <v>0</v>
      </c>
      <c r="E126" s="51"/>
      <c r="F126" s="51"/>
      <c r="G126" s="50"/>
      <c r="H126" s="50"/>
      <c r="I126" s="50"/>
      <c r="J126" s="50"/>
    </row>
    <row r="127" spans="1:10" ht="15.75" x14ac:dyDescent="0.25">
      <c r="A127" s="46" t="s">
        <v>20</v>
      </c>
      <c r="B127" s="47">
        <v>2</v>
      </c>
      <c r="C127" s="47" t="s">
        <v>33</v>
      </c>
      <c r="D127" s="47">
        <f t="shared" si="2"/>
        <v>0</v>
      </c>
      <c r="E127" s="51"/>
      <c r="F127" s="51"/>
      <c r="G127" s="50"/>
      <c r="H127" s="50"/>
      <c r="I127" s="50"/>
      <c r="J127" s="50"/>
    </row>
    <row r="128" spans="1:10" ht="15.75" x14ac:dyDescent="0.25">
      <c r="A128" s="46" t="s">
        <v>20</v>
      </c>
      <c r="B128" s="47">
        <v>3</v>
      </c>
      <c r="C128" s="47" t="s">
        <v>27</v>
      </c>
      <c r="D128" s="47">
        <f t="shared" si="2"/>
        <v>10.5</v>
      </c>
      <c r="E128" s="51"/>
      <c r="F128" s="51"/>
      <c r="G128" s="50">
        <v>7</v>
      </c>
      <c r="H128" s="50">
        <v>9.5</v>
      </c>
      <c r="I128" s="50">
        <v>14</v>
      </c>
      <c r="J128" s="50">
        <v>22</v>
      </c>
    </row>
    <row r="129" spans="1:10" ht="15.75" x14ac:dyDescent="0.25">
      <c r="A129" s="46" t="s">
        <v>20</v>
      </c>
      <c r="B129" s="47">
        <v>3</v>
      </c>
      <c r="C129" s="47" t="s">
        <v>28</v>
      </c>
      <c r="D129" s="47">
        <f t="shared" si="2"/>
        <v>9</v>
      </c>
      <c r="E129" s="51"/>
      <c r="F129" s="51"/>
      <c r="G129" s="50">
        <v>9.5</v>
      </c>
      <c r="H129" s="50">
        <v>12.5</v>
      </c>
      <c r="I129" s="50">
        <v>16.5</v>
      </c>
      <c r="J129" s="50">
        <v>22.5</v>
      </c>
    </row>
    <row r="130" spans="1:10" ht="15.75" x14ac:dyDescent="0.25">
      <c r="A130" s="46" t="s">
        <v>20</v>
      </c>
      <c r="B130" s="47">
        <v>3</v>
      </c>
      <c r="C130" s="47" t="s">
        <v>29</v>
      </c>
      <c r="D130" s="47">
        <f t="shared" si="2"/>
        <v>6</v>
      </c>
      <c r="E130" s="51"/>
      <c r="F130" s="51"/>
      <c r="G130" s="50"/>
      <c r="H130" s="50"/>
      <c r="I130" s="50">
        <v>16.5</v>
      </c>
      <c r="J130" s="50">
        <v>22.5</v>
      </c>
    </row>
    <row r="131" spans="1:10" ht="15.75" x14ac:dyDescent="0.25">
      <c r="A131" s="46" t="s">
        <v>20</v>
      </c>
      <c r="B131" s="47">
        <v>3</v>
      </c>
      <c r="C131" s="47" t="s">
        <v>30</v>
      </c>
      <c r="D131" s="47">
        <f t="shared" si="2"/>
        <v>8.5</v>
      </c>
      <c r="E131" s="51"/>
      <c r="F131" s="51"/>
      <c r="G131" s="50"/>
      <c r="H131" s="50"/>
      <c r="I131" s="50">
        <v>14</v>
      </c>
      <c r="J131" s="50">
        <v>22.5</v>
      </c>
    </row>
    <row r="132" spans="1:10" ht="15.75" x14ac:dyDescent="0.25">
      <c r="A132" s="46" t="s">
        <v>20</v>
      </c>
      <c r="B132" s="47">
        <v>3</v>
      </c>
      <c r="C132" s="47" t="s">
        <v>31</v>
      </c>
      <c r="D132" s="47">
        <f t="shared" si="2"/>
        <v>0</v>
      </c>
      <c r="E132" s="51"/>
      <c r="F132" s="51"/>
      <c r="G132" s="50"/>
      <c r="H132" s="50"/>
      <c r="I132" s="50"/>
      <c r="J132" s="50"/>
    </row>
    <row r="133" spans="1:10" ht="15.75" x14ac:dyDescent="0.25">
      <c r="A133" s="46" t="s">
        <v>20</v>
      </c>
      <c r="B133" s="47">
        <v>3</v>
      </c>
      <c r="C133" s="47" t="s">
        <v>32</v>
      </c>
      <c r="D133" s="47">
        <f t="shared" si="2"/>
        <v>0</v>
      </c>
      <c r="E133" s="51"/>
      <c r="F133" s="51"/>
      <c r="G133" s="50"/>
      <c r="H133" s="50"/>
      <c r="I133" s="50"/>
      <c r="J133" s="50"/>
    </row>
    <row r="134" spans="1:10" ht="15.75" x14ac:dyDescent="0.25">
      <c r="A134" s="46" t="s">
        <v>20</v>
      </c>
      <c r="B134" s="47">
        <v>3</v>
      </c>
      <c r="C134" s="47" t="s">
        <v>33</v>
      </c>
      <c r="D134" s="47">
        <f t="shared" si="2"/>
        <v>0</v>
      </c>
      <c r="E134" s="51"/>
      <c r="F134" s="51"/>
      <c r="G134" s="50"/>
      <c r="H134" s="50"/>
      <c r="I134" s="50"/>
      <c r="J134" s="50"/>
    </row>
    <row r="135" spans="1:10" ht="15.75" x14ac:dyDescent="0.25">
      <c r="A135" s="46" t="s">
        <v>20</v>
      </c>
      <c r="B135" s="47">
        <v>4</v>
      </c>
      <c r="C135" s="47" t="s">
        <v>27</v>
      </c>
      <c r="D135" s="47">
        <f t="shared" si="2"/>
        <v>8.5</v>
      </c>
      <c r="E135" s="51"/>
      <c r="F135" s="51"/>
      <c r="G135" s="50"/>
      <c r="H135" s="50"/>
      <c r="I135" s="50">
        <v>14</v>
      </c>
      <c r="J135" s="50">
        <v>22.5</v>
      </c>
    </row>
    <row r="136" spans="1:10" ht="15.75" x14ac:dyDescent="0.25">
      <c r="A136" s="46" t="s">
        <v>20</v>
      </c>
      <c r="B136" s="47">
        <v>4</v>
      </c>
      <c r="C136" s="47" t="s">
        <v>28</v>
      </c>
      <c r="D136" s="47">
        <f t="shared" si="2"/>
        <v>8.5</v>
      </c>
      <c r="E136" s="51"/>
      <c r="F136" s="51"/>
      <c r="G136" s="50">
        <v>9.5</v>
      </c>
      <c r="H136" s="50">
        <v>12.5</v>
      </c>
      <c r="I136" s="50">
        <v>16.5</v>
      </c>
      <c r="J136" s="50">
        <v>22</v>
      </c>
    </row>
    <row r="137" spans="1:10" ht="15.75" x14ac:dyDescent="0.25">
      <c r="A137" s="46" t="s">
        <v>20</v>
      </c>
      <c r="B137" s="47">
        <v>4</v>
      </c>
      <c r="C137" s="47" t="s">
        <v>29</v>
      </c>
      <c r="D137" s="47">
        <f t="shared" si="2"/>
        <v>0</v>
      </c>
      <c r="E137" s="51"/>
      <c r="F137" s="51"/>
      <c r="G137" s="50"/>
      <c r="H137" s="50"/>
      <c r="I137" s="50"/>
      <c r="J137" s="50"/>
    </row>
    <row r="138" spans="1:10" ht="15.75" x14ac:dyDescent="0.25">
      <c r="A138" s="46" t="s">
        <v>20</v>
      </c>
      <c r="B138" s="47">
        <v>4</v>
      </c>
      <c r="C138" s="47" t="s">
        <v>30</v>
      </c>
      <c r="D138" s="47">
        <f t="shared" si="2"/>
        <v>0</v>
      </c>
      <c r="E138" s="51"/>
      <c r="F138" s="51"/>
      <c r="G138" s="50"/>
      <c r="H138" s="50"/>
      <c r="I138" s="50"/>
      <c r="J138" s="50"/>
    </row>
    <row r="139" spans="1:10" ht="15.75" x14ac:dyDescent="0.25">
      <c r="A139" s="46" t="s">
        <v>20</v>
      </c>
      <c r="B139" s="47">
        <v>4</v>
      </c>
      <c r="C139" s="47" t="s">
        <v>31</v>
      </c>
      <c r="D139" s="47">
        <f t="shared" si="2"/>
        <v>0</v>
      </c>
      <c r="E139" s="51"/>
      <c r="F139" s="51"/>
      <c r="G139" s="50"/>
      <c r="H139" s="50"/>
      <c r="I139" s="50"/>
      <c r="J139" s="50"/>
    </row>
    <row r="140" spans="1:10" ht="15.75" x14ac:dyDescent="0.25">
      <c r="A140" s="46" t="s">
        <v>20</v>
      </c>
      <c r="B140" s="47">
        <v>4</v>
      </c>
      <c r="C140" s="47" t="s">
        <v>32</v>
      </c>
      <c r="D140" s="47">
        <f t="shared" si="2"/>
        <v>12</v>
      </c>
      <c r="E140" s="51"/>
      <c r="F140" s="51"/>
      <c r="G140" s="50"/>
      <c r="H140" s="50"/>
      <c r="I140" s="50">
        <v>8</v>
      </c>
      <c r="J140" s="50">
        <v>20</v>
      </c>
    </row>
    <row r="141" spans="1:10" ht="15.75" x14ac:dyDescent="0.25">
      <c r="A141" s="46" t="s">
        <v>20</v>
      </c>
      <c r="B141" s="47">
        <v>4</v>
      </c>
      <c r="C141" s="47" t="s">
        <v>33</v>
      </c>
      <c r="D141" s="47">
        <f t="shared" si="2"/>
        <v>12</v>
      </c>
      <c r="E141" s="51"/>
      <c r="F141" s="51"/>
      <c r="G141" s="50"/>
      <c r="H141" s="50"/>
      <c r="I141" s="50">
        <v>8</v>
      </c>
      <c r="J141" s="50">
        <v>20</v>
      </c>
    </row>
    <row r="142" spans="1:10" ht="15.75" x14ac:dyDescent="0.25">
      <c r="A142" s="46" t="s">
        <v>20</v>
      </c>
      <c r="B142" s="47">
        <v>5</v>
      </c>
      <c r="C142" s="47" t="s">
        <v>27</v>
      </c>
      <c r="D142" s="47">
        <f t="shared" si="2"/>
        <v>0</v>
      </c>
      <c r="E142" s="51"/>
      <c r="F142" s="51"/>
      <c r="G142" s="50"/>
      <c r="H142" s="50"/>
      <c r="I142" s="50"/>
      <c r="J142" s="50"/>
    </row>
    <row r="143" spans="1:10" ht="15.75" x14ac:dyDescent="0.25">
      <c r="A143" s="46" t="s">
        <v>20</v>
      </c>
      <c r="B143" s="47">
        <v>5</v>
      </c>
      <c r="C143" s="47" t="s">
        <v>28</v>
      </c>
      <c r="D143" s="47">
        <f t="shared" si="2"/>
        <v>11.5</v>
      </c>
      <c r="E143" s="51"/>
      <c r="F143" s="51"/>
      <c r="G143" s="50">
        <v>7</v>
      </c>
      <c r="H143" s="50">
        <v>12.5</v>
      </c>
      <c r="I143" s="50">
        <v>16.5</v>
      </c>
      <c r="J143" s="50">
        <v>22.5</v>
      </c>
    </row>
    <row r="144" spans="1:10" ht="15.75" x14ac:dyDescent="0.25">
      <c r="A144" s="46" t="s">
        <v>20</v>
      </c>
      <c r="B144" s="47">
        <v>5</v>
      </c>
      <c r="C144" s="47" t="s">
        <v>29</v>
      </c>
      <c r="D144" s="47">
        <f t="shared" si="2"/>
        <v>8</v>
      </c>
      <c r="E144" s="51"/>
      <c r="F144" s="51"/>
      <c r="G144" s="50"/>
      <c r="H144" s="50"/>
      <c r="I144" s="50">
        <v>14.5</v>
      </c>
      <c r="J144" s="50">
        <v>22.5</v>
      </c>
    </row>
    <row r="145" spans="1:10" ht="15.75" x14ac:dyDescent="0.25">
      <c r="A145" s="46" t="s">
        <v>20</v>
      </c>
      <c r="B145" s="47">
        <v>5</v>
      </c>
      <c r="C145" s="47" t="s">
        <v>30</v>
      </c>
      <c r="D145" s="47">
        <f t="shared" si="2"/>
        <v>8.5</v>
      </c>
      <c r="E145" s="51"/>
      <c r="F145" s="51"/>
      <c r="G145" s="50"/>
      <c r="H145" s="50"/>
      <c r="I145" s="50">
        <v>14</v>
      </c>
      <c r="J145" s="50">
        <v>22.5</v>
      </c>
    </row>
    <row r="146" spans="1:10" ht="15.75" x14ac:dyDescent="0.25">
      <c r="A146" s="46" t="s">
        <v>20</v>
      </c>
      <c r="B146" s="47">
        <v>5</v>
      </c>
      <c r="C146" s="47" t="s">
        <v>31</v>
      </c>
      <c r="D146" s="47">
        <f t="shared" si="2"/>
        <v>7.5</v>
      </c>
      <c r="E146" s="51"/>
      <c r="F146" s="51"/>
      <c r="G146" s="50"/>
      <c r="H146" s="50"/>
      <c r="I146" s="50">
        <v>15.5</v>
      </c>
      <c r="J146" s="50">
        <v>23</v>
      </c>
    </row>
    <row r="147" spans="1:10" ht="15.75" x14ac:dyDescent="0.25">
      <c r="A147" s="46" t="s">
        <v>20</v>
      </c>
      <c r="B147" s="47">
        <v>5</v>
      </c>
      <c r="C147" s="47" t="s">
        <v>32</v>
      </c>
      <c r="D147" s="47">
        <f t="shared" si="2"/>
        <v>0</v>
      </c>
      <c r="E147" s="51"/>
      <c r="F147" s="51"/>
      <c r="G147" s="50"/>
      <c r="H147" s="50"/>
      <c r="I147" s="50"/>
      <c r="J147" s="50"/>
    </row>
    <row r="148" spans="1:10" ht="15.75" x14ac:dyDescent="0.25">
      <c r="A148" s="46" t="s">
        <v>20</v>
      </c>
      <c r="B148" s="47">
        <v>5</v>
      </c>
      <c r="C148" s="47" t="s">
        <v>33</v>
      </c>
      <c r="D148" s="47">
        <f t="shared" si="2"/>
        <v>0</v>
      </c>
      <c r="E148" s="51"/>
      <c r="F148" s="51"/>
      <c r="G148" s="50"/>
      <c r="H148" s="50"/>
      <c r="I148" s="50"/>
      <c r="J148" s="50"/>
    </row>
    <row r="149" spans="1:10" ht="15.75" x14ac:dyDescent="0.25">
      <c r="A149" s="46" t="s">
        <v>20</v>
      </c>
      <c r="B149" s="47">
        <v>6</v>
      </c>
      <c r="C149" s="47" t="s">
        <v>27</v>
      </c>
      <c r="D149" s="47">
        <f t="shared" si="2"/>
        <v>8</v>
      </c>
      <c r="E149" s="51"/>
      <c r="F149" s="51"/>
      <c r="G149" s="50"/>
      <c r="H149" s="50"/>
      <c r="I149" s="50">
        <v>14</v>
      </c>
      <c r="J149" s="50">
        <v>22</v>
      </c>
    </row>
    <row r="150" spans="1:10" ht="15.75" x14ac:dyDescent="0.25">
      <c r="A150" s="46" t="s">
        <v>20</v>
      </c>
      <c r="B150" s="47">
        <v>6</v>
      </c>
      <c r="C150" s="47" t="s">
        <v>28</v>
      </c>
      <c r="D150" s="47">
        <f t="shared" si="2"/>
        <v>8.5</v>
      </c>
      <c r="E150" s="51"/>
      <c r="F150" s="51"/>
      <c r="G150" s="50">
        <v>9.5</v>
      </c>
      <c r="H150" s="50">
        <v>12.5</v>
      </c>
      <c r="I150" s="50">
        <v>16.5</v>
      </c>
      <c r="J150" s="50">
        <v>22</v>
      </c>
    </row>
    <row r="151" spans="1:10" ht="15.75" x14ac:dyDescent="0.25">
      <c r="A151" s="46" t="s">
        <v>20</v>
      </c>
      <c r="B151" s="47">
        <v>6</v>
      </c>
      <c r="C151" s="47" t="s">
        <v>29</v>
      </c>
      <c r="D151" s="47">
        <f t="shared" si="2"/>
        <v>6</v>
      </c>
      <c r="E151" s="51"/>
      <c r="F151" s="51">
        <v>6</v>
      </c>
      <c r="G151" s="50"/>
      <c r="H151" s="50"/>
      <c r="I151" s="50">
        <v>16</v>
      </c>
      <c r="J151" s="50">
        <v>22</v>
      </c>
    </row>
    <row r="152" spans="1:10" ht="15.75" x14ac:dyDescent="0.25">
      <c r="A152" s="46" t="s">
        <v>20</v>
      </c>
      <c r="B152" s="47">
        <v>6</v>
      </c>
      <c r="C152" s="47" t="s">
        <v>30</v>
      </c>
      <c r="D152" s="47">
        <f t="shared" si="2"/>
        <v>10.5</v>
      </c>
      <c r="E152" s="51"/>
      <c r="F152" s="51"/>
      <c r="G152" s="50">
        <v>7</v>
      </c>
      <c r="H152" s="50">
        <v>9.5</v>
      </c>
      <c r="I152" s="50">
        <v>14</v>
      </c>
      <c r="J152" s="50">
        <v>22</v>
      </c>
    </row>
    <row r="153" spans="1:10" ht="15.75" x14ac:dyDescent="0.25">
      <c r="A153" s="46" t="s">
        <v>20</v>
      </c>
      <c r="B153" s="47">
        <v>6</v>
      </c>
      <c r="C153" s="47" t="s">
        <v>31</v>
      </c>
      <c r="D153" s="47">
        <f t="shared" si="2"/>
        <v>6.5</v>
      </c>
      <c r="E153" s="51"/>
      <c r="F153" s="51"/>
      <c r="G153" s="50"/>
      <c r="H153" s="50"/>
      <c r="I153" s="50">
        <v>15.5</v>
      </c>
      <c r="J153" s="50">
        <v>22</v>
      </c>
    </row>
    <row r="154" spans="1:10" ht="15.75" x14ac:dyDescent="0.25">
      <c r="A154" s="46" t="s">
        <v>20</v>
      </c>
      <c r="B154" s="47">
        <v>6</v>
      </c>
      <c r="C154" s="47" t="s">
        <v>32</v>
      </c>
      <c r="D154" s="47">
        <f t="shared" si="2"/>
        <v>0</v>
      </c>
      <c r="E154" s="51"/>
      <c r="F154" s="51"/>
      <c r="G154" s="50"/>
      <c r="H154" s="50"/>
      <c r="I154" s="50"/>
      <c r="J154" s="50"/>
    </row>
    <row r="155" spans="1:10" ht="15.75" x14ac:dyDescent="0.25">
      <c r="A155" s="46" t="s">
        <v>20</v>
      </c>
      <c r="B155" s="47">
        <v>6</v>
      </c>
      <c r="C155" s="47" t="s">
        <v>33</v>
      </c>
      <c r="D155" s="47">
        <f t="shared" si="2"/>
        <v>0</v>
      </c>
      <c r="E155" s="51"/>
      <c r="F155" s="51"/>
      <c r="G155" s="50"/>
      <c r="H155" s="50"/>
      <c r="I155" s="50"/>
      <c r="J155" s="50"/>
    </row>
    <row r="156" spans="1:10" ht="15.75" x14ac:dyDescent="0.25">
      <c r="A156" s="46" t="s">
        <v>56</v>
      </c>
      <c r="B156" s="47">
        <v>1</v>
      </c>
      <c r="C156" s="47" t="s">
        <v>27</v>
      </c>
      <c r="D156" s="47">
        <f t="shared" si="2"/>
        <v>7.5</v>
      </c>
      <c r="E156" s="51"/>
      <c r="F156" s="51"/>
      <c r="G156" s="50">
        <v>9.5</v>
      </c>
      <c r="H156" s="50">
        <v>12</v>
      </c>
      <c r="I156" s="50">
        <v>12</v>
      </c>
      <c r="J156" s="50">
        <v>17</v>
      </c>
    </row>
    <row r="157" spans="1:10" ht="15.75" x14ac:dyDescent="0.25">
      <c r="A157" s="46" t="s">
        <v>56</v>
      </c>
      <c r="B157" s="47">
        <v>1</v>
      </c>
      <c r="C157" s="47" t="s">
        <v>28</v>
      </c>
      <c r="D157" s="47">
        <f t="shared" si="2"/>
        <v>10</v>
      </c>
      <c r="E157" s="51"/>
      <c r="F157" s="51"/>
      <c r="G157" s="50">
        <v>7</v>
      </c>
      <c r="H157" s="50">
        <v>12</v>
      </c>
      <c r="I157" s="50">
        <v>12</v>
      </c>
      <c r="J157" s="50">
        <v>17</v>
      </c>
    </row>
    <row r="158" spans="1:10" ht="15.75" x14ac:dyDescent="0.25">
      <c r="A158" s="46" t="s">
        <v>56</v>
      </c>
      <c r="B158" s="47">
        <v>1</v>
      </c>
      <c r="C158" s="47" t="s">
        <v>29</v>
      </c>
      <c r="D158" s="47">
        <f t="shared" si="2"/>
        <v>0</v>
      </c>
      <c r="E158" s="51"/>
      <c r="F158" s="51"/>
      <c r="G158" s="50"/>
      <c r="H158" s="50"/>
      <c r="I158" s="50"/>
      <c r="J158" s="50"/>
    </row>
    <row r="159" spans="1:10" ht="15.75" x14ac:dyDescent="0.25">
      <c r="A159" s="46" t="s">
        <v>56</v>
      </c>
      <c r="B159" s="47">
        <v>1</v>
      </c>
      <c r="C159" s="47" t="s">
        <v>30</v>
      </c>
      <c r="D159" s="47">
        <f t="shared" si="2"/>
        <v>0</v>
      </c>
      <c r="E159" s="51"/>
      <c r="F159" s="51"/>
      <c r="G159" s="50"/>
      <c r="H159" s="50"/>
      <c r="I159" s="50"/>
      <c r="J159" s="50"/>
    </row>
    <row r="160" spans="1:10" ht="15.75" x14ac:dyDescent="0.25">
      <c r="A160" s="46" t="s">
        <v>56</v>
      </c>
      <c r="B160" s="47">
        <v>1</v>
      </c>
      <c r="C160" s="47" t="s">
        <v>31</v>
      </c>
      <c r="D160" s="47">
        <f t="shared" si="2"/>
        <v>0</v>
      </c>
      <c r="E160" s="51"/>
      <c r="F160" s="51"/>
      <c r="G160" s="50"/>
      <c r="H160" s="50"/>
      <c r="I160" s="50"/>
      <c r="J160" s="50"/>
    </row>
    <row r="161" spans="1:10" ht="15.75" x14ac:dyDescent="0.25">
      <c r="A161" s="46" t="s">
        <v>56</v>
      </c>
      <c r="B161" s="47">
        <v>1</v>
      </c>
      <c r="C161" s="47" t="s">
        <v>32</v>
      </c>
      <c r="D161" s="47">
        <f t="shared" si="2"/>
        <v>12</v>
      </c>
      <c r="E161" s="51"/>
      <c r="F161" s="51"/>
      <c r="G161" s="50">
        <v>9</v>
      </c>
      <c r="H161" s="50">
        <v>12</v>
      </c>
      <c r="I161" s="50">
        <v>12</v>
      </c>
      <c r="J161" s="50">
        <v>21</v>
      </c>
    </row>
    <row r="162" spans="1:10" ht="15.75" x14ac:dyDescent="0.25">
      <c r="A162" s="46" t="s">
        <v>56</v>
      </c>
      <c r="B162" s="47">
        <v>1</v>
      </c>
      <c r="C162" s="47" t="s">
        <v>33</v>
      </c>
      <c r="D162" s="47">
        <f t="shared" si="2"/>
        <v>12</v>
      </c>
      <c r="E162" s="51"/>
      <c r="F162" s="51"/>
      <c r="G162" s="50">
        <v>9</v>
      </c>
      <c r="H162" s="50">
        <v>12</v>
      </c>
      <c r="I162" s="50">
        <v>12</v>
      </c>
      <c r="J162" s="50">
        <v>21</v>
      </c>
    </row>
    <row r="163" spans="1:10" ht="15.75" x14ac:dyDescent="0.25">
      <c r="A163" s="46" t="s">
        <v>56</v>
      </c>
      <c r="B163" s="47">
        <v>2</v>
      </c>
      <c r="C163" s="47" t="s">
        <v>27</v>
      </c>
      <c r="D163" s="47">
        <f t="shared" si="2"/>
        <v>0</v>
      </c>
      <c r="E163" s="51"/>
      <c r="F163" s="51"/>
      <c r="G163" s="50"/>
      <c r="H163" s="50"/>
      <c r="I163" s="50"/>
      <c r="J163" s="50"/>
    </row>
    <row r="164" spans="1:10" ht="15.75" x14ac:dyDescent="0.25">
      <c r="A164" s="46" t="s">
        <v>56</v>
      </c>
      <c r="B164" s="47">
        <v>2</v>
      </c>
      <c r="C164" s="47" t="s">
        <v>28</v>
      </c>
      <c r="D164" s="47">
        <f t="shared" si="2"/>
        <v>6.5</v>
      </c>
      <c r="E164" s="51"/>
      <c r="F164" s="51"/>
      <c r="G164" s="50"/>
      <c r="H164" s="50"/>
      <c r="I164" s="50">
        <v>13.5</v>
      </c>
      <c r="J164" s="50">
        <v>20</v>
      </c>
    </row>
    <row r="165" spans="1:10" ht="15.75" x14ac:dyDescent="0.25">
      <c r="A165" s="46" t="s">
        <v>56</v>
      </c>
      <c r="B165" s="47">
        <v>2</v>
      </c>
      <c r="C165" s="47" t="s">
        <v>29</v>
      </c>
      <c r="D165" s="47">
        <f t="shared" si="2"/>
        <v>10</v>
      </c>
      <c r="E165" s="51"/>
      <c r="F165" s="51"/>
      <c r="G165" s="50">
        <v>7</v>
      </c>
      <c r="H165" s="50">
        <v>12</v>
      </c>
      <c r="I165" s="50">
        <v>12</v>
      </c>
      <c r="J165" s="50">
        <v>17</v>
      </c>
    </row>
    <row r="166" spans="1:10" ht="15.75" x14ac:dyDescent="0.25">
      <c r="A166" s="46" t="s">
        <v>56</v>
      </c>
      <c r="B166" s="47">
        <v>2</v>
      </c>
      <c r="C166" s="47" t="s">
        <v>30</v>
      </c>
      <c r="D166" s="47">
        <f t="shared" si="2"/>
        <v>10</v>
      </c>
      <c r="E166" s="51"/>
      <c r="F166" s="51"/>
      <c r="G166" s="50">
        <v>7</v>
      </c>
      <c r="H166" s="50">
        <v>12</v>
      </c>
      <c r="I166" s="50">
        <v>12</v>
      </c>
      <c r="J166" s="50">
        <v>17</v>
      </c>
    </row>
    <row r="167" spans="1:10" ht="15.75" x14ac:dyDescent="0.25">
      <c r="A167" s="46" t="s">
        <v>56</v>
      </c>
      <c r="B167" s="47">
        <v>2</v>
      </c>
      <c r="C167" s="47" t="s">
        <v>31</v>
      </c>
      <c r="D167" s="47">
        <f t="shared" si="2"/>
        <v>9</v>
      </c>
      <c r="E167" s="51"/>
      <c r="F167" s="51"/>
      <c r="G167" s="50">
        <v>7</v>
      </c>
      <c r="H167" s="50">
        <v>12</v>
      </c>
      <c r="I167" s="50">
        <v>12</v>
      </c>
      <c r="J167" s="50">
        <v>16</v>
      </c>
    </row>
    <row r="168" spans="1:10" ht="15.75" x14ac:dyDescent="0.25">
      <c r="A168" s="46" t="s">
        <v>56</v>
      </c>
      <c r="B168" s="47">
        <v>2</v>
      </c>
      <c r="C168" s="47" t="s">
        <v>32</v>
      </c>
      <c r="D168" s="47">
        <f t="shared" si="2"/>
        <v>0</v>
      </c>
      <c r="E168" s="51"/>
      <c r="F168" s="51"/>
      <c r="G168" s="50"/>
      <c r="H168" s="50"/>
      <c r="I168" s="50"/>
      <c r="J168" s="50"/>
    </row>
    <row r="169" spans="1:10" ht="15.75" x14ac:dyDescent="0.25">
      <c r="A169" s="46" t="s">
        <v>56</v>
      </c>
      <c r="B169" s="47">
        <v>2</v>
      </c>
      <c r="C169" s="47" t="s">
        <v>33</v>
      </c>
      <c r="D169" s="47">
        <f t="shared" si="2"/>
        <v>0</v>
      </c>
      <c r="E169" s="51"/>
      <c r="F169" s="51"/>
      <c r="G169" s="50"/>
      <c r="H169" s="50"/>
      <c r="I169" s="50"/>
      <c r="J169" s="50"/>
    </row>
    <row r="170" spans="1:10" ht="15.75" x14ac:dyDescent="0.25">
      <c r="A170" s="46" t="s">
        <v>56</v>
      </c>
      <c r="B170" s="47">
        <v>3</v>
      </c>
      <c r="C170" s="47" t="s">
        <v>27</v>
      </c>
      <c r="D170" s="47">
        <f t="shared" si="2"/>
        <v>8</v>
      </c>
      <c r="E170" s="51"/>
      <c r="F170" s="51"/>
      <c r="G170" s="50"/>
      <c r="H170" s="50"/>
      <c r="I170" s="50">
        <v>13.5</v>
      </c>
      <c r="J170" s="50">
        <v>21.5</v>
      </c>
    </row>
    <row r="171" spans="1:10" ht="15.75" x14ac:dyDescent="0.25">
      <c r="A171" s="46" t="s">
        <v>56</v>
      </c>
      <c r="B171" s="47">
        <v>3</v>
      </c>
      <c r="C171" s="47" t="s">
        <v>28</v>
      </c>
      <c r="D171" s="47">
        <f t="shared" si="2"/>
        <v>8.5</v>
      </c>
      <c r="E171" s="51"/>
      <c r="F171" s="51"/>
      <c r="G171" s="50"/>
      <c r="H171" s="50"/>
      <c r="I171" s="50">
        <v>13.5</v>
      </c>
      <c r="J171" s="50">
        <v>22</v>
      </c>
    </row>
    <row r="172" spans="1:10" ht="15.75" x14ac:dyDescent="0.25">
      <c r="A172" s="46" t="s">
        <v>56</v>
      </c>
      <c r="B172" s="47">
        <v>3</v>
      </c>
      <c r="C172" s="47" t="s">
        <v>29</v>
      </c>
      <c r="D172" s="47">
        <f t="shared" si="2"/>
        <v>10</v>
      </c>
      <c r="E172" s="51"/>
      <c r="F172" s="51"/>
      <c r="G172" s="50">
        <v>11.5</v>
      </c>
      <c r="H172" s="50">
        <v>12</v>
      </c>
      <c r="I172" s="50">
        <v>12</v>
      </c>
      <c r="J172" s="50">
        <v>21.5</v>
      </c>
    </row>
    <row r="173" spans="1:10" ht="15.75" x14ac:dyDescent="0.25">
      <c r="A173" s="46" t="s">
        <v>56</v>
      </c>
      <c r="B173" s="47">
        <v>3</v>
      </c>
      <c r="C173" s="47" t="s">
        <v>30</v>
      </c>
      <c r="D173" s="47">
        <f t="shared" si="2"/>
        <v>6</v>
      </c>
      <c r="E173" s="51"/>
      <c r="F173" s="51"/>
      <c r="G173" s="50">
        <v>8.5</v>
      </c>
      <c r="H173" s="50">
        <v>12</v>
      </c>
      <c r="I173" s="50">
        <v>12</v>
      </c>
      <c r="J173" s="50">
        <v>14.5</v>
      </c>
    </row>
    <row r="174" spans="1:10" ht="15.75" x14ac:dyDescent="0.25">
      <c r="A174" s="46" t="s">
        <v>56</v>
      </c>
      <c r="B174" s="47">
        <v>3</v>
      </c>
      <c r="C174" s="47" t="s">
        <v>31</v>
      </c>
      <c r="D174" s="47">
        <f t="shared" si="2"/>
        <v>0</v>
      </c>
      <c r="E174" s="51"/>
      <c r="F174" s="51"/>
      <c r="G174" s="50"/>
      <c r="H174" s="50"/>
      <c r="I174" s="50"/>
      <c r="J174" s="50"/>
    </row>
    <row r="175" spans="1:10" ht="15.75" x14ac:dyDescent="0.25">
      <c r="A175" s="46" t="s">
        <v>56</v>
      </c>
      <c r="B175" s="47">
        <v>3</v>
      </c>
      <c r="C175" s="47" t="s">
        <v>32</v>
      </c>
      <c r="D175" s="47">
        <f t="shared" si="2"/>
        <v>0</v>
      </c>
      <c r="E175" s="51"/>
      <c r="F175" s="51"/>
      <c r="G175" s="50"/>
      <c r="H175" s="50"/>
      <c r="I175" s="50"/>
      <c r="J175" s="50"/>
    </row>
    <row r="176" spans="1:10" ht="15.75" x14ac:dyDescent="0.25">
      <c r="A176" s="46" t="s">
        <v>56</v>
      </c>
      <c r="B176" s="47">
        <v>3</v>
      </c>
      <c r="C176" s="47" t="s">
        <v>33</v>
      </c>
      <c r="D176" s="47">
        <f t="shared" si="2"/>
        <v>0</v>
      </c>
      <c r="E176" s="51"/>
      <c r="F176" s="51"/>
      <c r="G176" s="50"/>
      <c r="H176" s="50"/>
      <c r="I176" s="50"/>
      <c r="J176" s="50"/>
    </row>
    <row r="177" spans="1:10" ht="15.75" x14ac:dyDescent="0.25">
      <c r="A177" s="46" t="s">
        <v>56</v>
      </c>
      <c r="B177" s="47">
        <v>4</v>
      </c>
      <c r="C177" s="47" t="s">
        <v>27</v>
      </c>
      <c r="D177" s="47">
        <f t="shared" si="2"/>
        <v>7</v>
      </c>
      <c r="E177" s="51"/>
      <c r="F177" s="51"/>
      <c r="G177" s="50">
        <v>7</v>
      </c>
      <c r="H177" s="50">
        <v>12</v>
      </c>
      <c r="I177" s="50">
        <v>12</v>
      </c>
      <c r="J177" s="50">
        <v>14</v>
      </c>
    </row>
    <row r="178" spans="1:10" ht="15.75" x14ac:dyDescent="0.25">
      <c r="A178" s="46" t="s">
        <v>56</v>
      </c>
      <c r="B178" s="47">
        <v>4</v>
      </c>
      <c r="C178" s="47" t="s">
        <v>28</v>
      </c>
      <c r="D178" s="47">
        <f t="shared" si="2"/>
        <v>9</v>
      </c>
      <c r="E178" s="51"/>
      <c r="F178" s="51"/>
      <c r="G178" s="50">
        <v>8</v>
      </c>
      <c r="H178" s="50">
        <v>12</v>
      </c>
      <c r="I178" s="50">
        <v>12</v>
      </c>
      <c r="J178" s="50">
        <v>17</v>
      </c>
    </row>
    <row r="179" spans="1:10" ht="15.75" x14ac:dyDescent="0.25">
      <c r="A179" s="46" t="s">
        <v>56</v>
      </c>
      <c r="B179" s="47">
        <v>4</v>
      </c>
      <c r="C179" s="47" t="s">
        <v>29</v>
      </c>
      <c r="D179" s="47">
        <f t="shared" ref="D179:D284" si="3">(J179-I179)+(H179-G179)</f>
        <v>4</v>
      </c>
      <c r="E179" s="51"/>
      <c r="F179" s="51">
        <v>4</v>
      </c>
      <c r="G179" s="50"/>
      <c r="H179" s="50"/>
      <c r="I179" s="50">
        <v>14</v>
      </c>
      <c r="J179" s="50">
        <v>18</v>
      </c>
    </row>
    <row r="180" spans="1:10" ht="15.75" x14ac:dyDescent="0.25">
      <c r="A180" s="46" t="s">
        <v>56</v>
      </c>
      <c r="B180" s="47">
        <v>4</v>
      </c>
      <c r="C180" s="47" t="s">
        <v>30</v>
      </c>
      <c r="D180" s="47">
        <f t="shared" si="3"/>
        <v>8.5</v>
      </c>
      <c r="E180" s="51"/>
      <c r="F180" s="51"/>
      <c r="G180" s="50"/>
      <c r="H180" s="50"/>
      <c r="I180" s="50">
        <v>13.5</v>
      </c>
      <c r="J180" s="50">
        <v>22</v>
      </c>
    </row>
    <row r="181" spans="1:10" ht="15.75" x14ac:dyDescent="0.25">
      <c r="A181" s="46" t="s">
        <v>56</v>
      </c>
      <c r="B181" s="47">
        <v>4</v>
      </c>
      <c r="C181" s="47" t="s">
        <v>31</v>
      </c>
      <c r="D181" s="47">
        <f t="shared" si="3"/>
        <v>10</v>
      </c>
      <c r="E181" s="51"/>
      <c r="F181" s="51"/>
      <c r="G181" s="50">
        <v>11.5</v>
      </c>
      <c r="H181" s="50">
        <v>12</v>
      </c>
      <c r="I181" s="50">
        <v>12</v>
      </c>
      <c r="J181" s="50">
        <v>21.5</v>
      </c>
    </row>
    <row r="182" spans="1:10" ht="15.75" x14ac:dyDescent="0.25">
      <c r="A182" s="46" t="s">
        <v>56</v>
      </c>
      <c r="B182" s="47">
        <v>4</v>
      </c>
      <c r="C182" s="47" t="s">
        <v>32</v>
      </c>
      <c r="D182" s="47">
        <f t="shared" si="3"/>
        <v>0</v>
      </c>
      <c r="E182" s="51"/>
      <c r="F182" s="51"/>
      <c r="G182" s="50"/>
      <c r="H182" s="50"/>
      <c r="I182" s="50"/>
      <c r="J182" s="50"/>
    </row>
    <row r="183" spans="1:10" ht="15.75" x14ac:dyDescent="0.25">
      <c r="A183" s="46" t="s">
        <v>56</v>
      </c>
      <c r="B183" s="47">
        <v>4</v>
      </c>
      <c r="C183" s="47" t="s">
        <v>33</v>
      </c>
      <c r="D183" s="47">
        <f t="shared" si="3"/>
        <v>0</v>
      </c>
      <c r="E183" s="51"/>
      <c r="F183" s="51"/>
      <c r="G183" s="50"/>
      <c r="H183" s="50"/>
      <c r="I183" s="50"/>
      <c r="J183" s="50"/>
    </row>
    <row r="184" spans="1:10" ht="15.75" x14ac:dyDescent="0.25">
      <c r="A184" s="46" t="s">
        <v>118</v>
      </c>
      <c r="B184" s="47">
        <v>1</v>
      </c>
      <c r="C184" s="47" t="s">
        <v>27</v>
      </c>
      <c r="D184" s="47">
        <f t="shared" si="3"/>
        <v>8.5</v>
      </c>
      <c r="E184" s="51"/>
      <c r="F184" s="51"/>
      <c r="G184" s="50"/>
      <c r="H184" s="50"/>
      <c r="I184" s="50">
        <v>13.5</v>
      </c>
      <c r="J184" s="50">
        <v>22</v>
      </c>
    </row>
    <row r="185" spans="1:10" ht="15.75" x14ac:dyDescent="0.25">
      <c r="A185" s="46" t="s">
        <v>118</v>
      </c>
      <c r="B185" s="47">
        <v>1</v>
      </c>
      <c r="C185" s="47" t="s">
        <v>28</v>
      </c>
      <c r="D185" s="47">
        <f t="shared" si="3"/>
        <v>8.5</v>
      </c>
      <c r="E185" s="51"/>
      <c r="F185" s="51"/>
      <c r="G185" s="50"/>
      <c r="H185" s="50"/>
      <c r="I185" s="50">
        <v>13.5</v>
      </c>
      <c r="J185" s="50">
        <v>22</v>
      </c>
    </row>
    <row r="186" spans="1:10" ht="15.75" x14ac:dyDescent="0.25">
      <c r="A186" s="46" t="s">
        <v>118</v>
      </c>
      <c r="B186" s="47">
        <v>1</v>
      </c>
      <c r="C186" s="47" t="s">
        <v>29</v>
      </c>
      <c r="D186" s="47">
        <f t="shared" si="3"/>
        <v>0</v>
      </c>
      <c r="E186" s="51"/>
      <c r="F186" s="51"/>
      <c r="G186" s="50"/>
      <c r="H186" s="50"/>
      <c r="I186" s="50"/>
      <c r="J186" s="50"/>
    </row>
    <row r="187" spans="1:10" ht="15.75" x14ac:dyDescent="0.25">
      <c r="A187" s="46" t="s">
        <v>118</v>
      </c>
      <c r="B187" s="47">
        <v>1</v>
      </c>
      <c r="C187" s="47" t="s">
        <v>30</v>
      </c>
      <c r="D187" s="47">
        <f t="shared" si="3"/>
        <v>0</v>
      </c>
      <c r="E187" s="51"/>
      <c r="F187" s="51"/>
      <c r="G187" s="50"/>
      <c r="H187" s="50"/>
      <c r="I187" s="50"/>
      <c r="J187" s="50"/>
    </row>
    <row r="188" spans="1:10" ht="15.75" x14ac:dyDescent="0.25">
      <c r="A188" s="46" t="s">
        <v>118</v>
      </c>
      <c r="B188" s="47">
        <v>1</v>
      </c>
      <c r="C188" s="47" t="s">
        <v>31</v>
      </c>
      <c r="D188" s="47">
        <f t="shared" si="3"/>
        <v>0</v>
      </c>
      <c r="E188" s="51"/>
      <c r="F188" s="51"/>
      <c r="G188" s="50"/>
      <c r="H188" s="50"/>
      <c r="I188" s="50"/>
      <c r="J188" s="50"/>
    </row>
    <row r="189" spans="1:10" ht="15.75" x14ac:dyDescent="0.25">
      <c r="A189" s="46" t="s">
        <v>118</v>
      </c>
      <c r="B189" s="47">
        <v>1</v>
      </c>
      <c r="C189" s="47" t="s">
        <v>32</v>
      </c>
      <c r="D189" s="47">
        <f t="shared" si="3"/>
        <v>10</v>
      </c>
      <c r="E189" s="51"/>
      <c r="F189" s="51"/>
      <c r="G189" s="50">
        <v>8</v>
      </c>
      <c r="H189" s="50">
        <v>12</v>
      </c>
      <c r="I189" s="50">
        <v>12</v>
      </c>
      <c r="J189" s="50">
        <v>18</v>
      </c>
    </row>
    <row r="190" spans="1:10" ht="15.75" x14ac:dyDescent="0.25">
      <c r="A190" s="46" t="s">
        <v>118</v>
      </c>
      <c r="B190" s="47">
        <v>1</v>
      </c>
      <c r="C190" s="47" t="s">
        <v>33</v>
      </c>
      <c r="D190" s="47">
        <f t="shared" si="3"/>
        <v>10</v>
      </c>
      <c r="E190" s="51"/>
      <c r="F190" s="51"/>
      <c r="G190" s="50">
        <v>8</v>
      </c>
      <c r="H190" s="50">
        <v>12</v>
      </c>
      <c r="I190" s="50">
        <v>12</v>
      </c>
      <c r="J190" s="50">
        <v>18</v>
      </c>
    </row>
    <row r="191" spans="1:10" ht="15.75" x14ac:dyDescent="0.25">
      <c r="A191" s="46" t="s">
        <v>118</v>
      </c>
      <c r="B191" s="47">
        <v>2</v>
      </c>
      <c r="C191" s="47" t="s">
        <v>27</v>
      </c>
      <c r="D191" s="47">
        <f t="shared" si="3"/>
        <v>0</v>
      </c>
      <c r="E191" s="51"/>
      <c r="F191" s="51"/>
      <c r="G191" s="50"/>
      <c r="H191" s="50"/>
      <c r="I191" s="50"/>
      <c r="J191" s="50"/>
    </row>
    <row r="192" spans="1:10" ht="15.75" x14ac:dyDescent="0.25">
      <c r="A192" s="46" t="s">
        <v>118</v>
      </c>
      <c r="B192" s="47">
        <v>2</v>
      </c>
      <c r="C192" s="47" t="s">
        <v>28</v>
      </c>
      <c r="D192" s="47">
        <f t="shared" si="3"/>
        <v>10</v>
      </c>
      <c r="E192" s="51"/>
      <c r="F192" s="51"/>
      <c r="G192" s="50">
        <v>7</v>
      </c>
      <c r="H192" s="50">
        <v>12</v>
      </c>
      <c r="I192" s="50">
        <v>12</v>
      </c>
      <c r="J192" s="50">
        <v>17</v>
      </c>
    </row>
    <row r="193" spans="1:10" ht="15.75" x14ac:dyDescent="0.25">
      <c r="A193" s="46" t="s">
        <v>118</v>
      </c>
      <c r="B193" s="47">
        <v>2</v>
      </c>
      <c r="C193" s="47" t="s">
        <v>29</v>
      </c>
      <c r="D193" s="47">
        <f t="shared" si="3"/>
        <v>6.5</v>
      </c>
      <c r="E193" s="51"/>
      <c r="F193" s="51"/>
      <c r="G193" s="50">
        <v>7</v>
      </c>
      <c r="H193" s="50">
        <v>12</v>
      </c>
      <c r="I193" s="50">
        <v>12</v>
      </c>
      <c r="J193" s="50">
        <v>13.5</v>
      </c>
    </row>
    <row r="194" spans="1:10" ht="15.75" x14ac:dyDescent="0.25">
      <c r="A194" s="46" t="s">
        <v>118</v>
      </c>
      <c r="B194" s="47">
        <v>2</v>
      </c>
      <c r="C194" s="47" t="s">
        <v>30</v>
      </c>
      <c r="D194" s="47">
        <f t="shared" si="3"/>
        <v>8.5</v>
      </c>
      <c r="E194" s="51"/>
      <c r="F194" s="51"/>
      <c r="G194" s="50"/>
      <c r="H194" s="50"/>
      <c r="I194" s="50">
        <v>13.5</v>
      </c>
      <c r="J194" s="50">
        <v>22</v>
      </c>
    </row>
    <row r="195" spans="1:10" ht="15.75" x14ac:dyDescent="0.25">
      <c r="A195" s="46" t="s">
        <v>118</v>
      </c>
      <c r="B195" s="47">
        <v>2</v>
      </c>
      <c r="C195" s="47" t="s">
        <v>31</v>
      </c>
      <c r="D195" s="47">
        <f t="shared" si="3"/>
        <v>8.5</v>
      </c>
      <c r="E195" s="51"/>
      <c r="F195" s="51"/>
      <c r="G195" s="50"/>
      <c r="H195" s="50"/>
      <c r="I195" s="50">
        <v>13.5</v>
      </c>
      <c r="J195" s="50">
        <v>22</v>
      </c>
    </row>
    <row r="196" spans="1:10" ht="15.75" x14ac:dyDescent="0.25">
      <c r="A196" s="46" t="s">
        <v>118</v>
      </c>
      <c r="B196" s="47">
        <v>2</v>
      </c>
      <c r="C196" s="47" t="s">
        <v>32</v>
      </c>
      <c r="D196" s="47">
        <f t="shared" si="3"/>
        <v>0</v>
      </c>
      <c r="E196" s="51"/>
      <c r="F196" s="51"/>
      <c r="G196" s="50"/>
      <c r="H196" s="50"/>
      <c r="I196" s="50"/>
      <c r="J196" s="50"/>
    </row>
    <row r="197" spans="1:10" ht="15.75" x14ac:dyDescent="0.25">
      <c r="A197" s="46" t="s">
        <v>118</v>
      </c>
      <c r="B197" s="47">
        <v>2</v>
      </c>
      <c r="C197" s="47" t="s">
        <v>33</v>
      </c>
      <c r="D197" s="47">
        <f t="shared" si="3"/>
        <v>0</v>
      </c>
      <c r="E197" s="51"/>
      <c r="F197" s="51"/>
      <c r="G197" s="50"/>
      <c r="H197" s="50"/>
      <c r="I197" s="50"/>
      <c r="J197" s="50"/>
    </row>
    <row r="198" spans="1:10" ht="15.75" x14ac:dyDescent="0.25">
      <c r="A198" s="46" t="s">
        <v>118</v>
      </c>
      <c r="B198" s="47">
        <v>3</v>
      </c>
      <c r="C198" s="47" t="s">
        <v>27</v>
      </c>
      <c r="D198" s="47">
        <f t="shared" si="3"/>
        <v>0</v>
      </c>
      <c r="E198" s="51"/>
      <c r="F198" s="51"/>
      <c r="G198" s="50"/>
      <c r="H198" s="50"/>
      <c r="I198" s="50"/>
      <c r="J198" s="50"/>
    </row>
    <row r="199" spans="1:10" ht="15.75" x14ac:dyDescent="0.25">
      <c r="A199" s="46" t="s">
        <v>118</v>
      </c>
      <c r="B199" s="47">
        <v>3</v>
      </c>
      <c r="C199" s="47" t="s">
        <v>28</v>
      </c>
      <c r="D199" s="47">
        <f t="shared" si="3"/>
        <v>9</v>
      </c>
      <c r="E199" s="51"/>
      <c r="F199" s="51"/>
      <c r="G199" s="50">
        <v>8</v>
      </c>
      <c r="H199" s="50">
        <v>12</v>
      </c>
      <c r="I199" s="50">
        <v>12</v>
      </c>
      <c r="J199" s="50">
        <v>17</v>
      </c>
    </row>
    <row r="200" spans="1:10" ht="15.75" x14ac:dyDescent="0.25">
      <c r="A200" s="46" t="s">
        <v>118</v>
      </c>
      <c r="B200" s="47">
        <v>3</v>
      </c>
      <c r="C200" s="47" t="s">
        <v>29</v>
      </c>
      <c r="D200" s="47">
        <f t="shared" si="3"/>
        <v>8</v>
      </c>
      <c r="E200" s="51"/>
      <c r="F200" s="51"/>
      <c r="G200" s="50">
        <v>8</v>
      </c>
      <c r="H200" s="50">
        <v>12</v>
      </c>
      <c r="I200" s="50">
        <v>12</v>
      </c>
      <c r="J200" s="50">
        <v>16</v>
      </c>
    </row>
    <row r="201" spans="1:10" ht="15.75" x14ac:dyDescent="0.25">
      <c r="A201" s="46" t="s">
        <v>118</v>
      </c>
      <c r="B201" s="47">
        <v>3</v>
      </c>
      <c r="C201" s="47" t="s">
        <v>30</v>
      </c>
      <c r="D201" s="47">
        <f t="shared" si="3"/>
        <v>7.5</v>
      </c>
      <c r="E201" s="51"/>
      <c r="F201" s="51"/>
      <c r="G201" s="50">
        <v>9</v>
      </c>
      <c r="H201" s="50">
        <v>12</v>
      </c>
      <c r="I201" s="50">
        <v>12</v>
      </c>
      <c r="J201" s="50">
        <v>16.5</v>
      </c>
    </row>
    <row r="202" spans="1:10" ht="15.75" x14ac:dyDescent="0.25">
      <c r="A202" s="46" t="s">
        <v>118</v>
      </c>
      <c r="B202" s="47">
        <v>3</v>
      </c>
      <c r="C202" s="47" t="s">
        <v>31</v>
      </c>
      <c r="D202" s="47">
        <f t="shared" si="3"/>
        <v>10</v>
      </c>
      <c r="E202" s="51"/>
      <c r="F202" s="51"/>
      <c r="G202" s="50">
        <v>11.5</v>
      </c>
      <c r="H202" s="50">
        <v>12</v>
      </c>
      <c r="I202" s="50">
        <v>12</v>
      </c>
      <c r="J202" s="50">
        <v>21.5</v>
      </c>
    </row>
    <row r="203" spans="1:10" ht="15.75" x14ac:dyDescent="0.25">
      <c r="A203" s="46" t="s">
        <v>118</v>
      </c>
      <c r="B203" s="47">
        <v>3</v>
      </c>
      <c r="C203" s="47" t="s">
        <v>32</v>
      </c>
      <c r="D203" s="47">
        <f t="shared" si="3"/>
        <v>0</v>
      </c>
      <c r="E203" s="51"/>
      <c r="F203" s="51"/>
      <c r="G203" s="50"/>
      <c r="H203" s="50"/>
      <c r="I203" s="50"/>
      <c r="J203" s="50"/>
    </row>
    <row r="204" spans="1:10" ht="15.75" x14ac:dyDescent="0.25">
      <c r="A204" s="46" t="s">
        <v>118</v>
      </c>
      <c r="B204" s="47">
        <v>3</v>
      </c>
      <c r="C204" s="47" t="s">
        <v>33</v>
      </c>
      <c r="D204" s="47">
        <f t="shared" si="3"/>
        <v>0</v>
      </c>
      <c r="E204" s="51"/>
      <c r="F204" s="51"/>
      <c r="G204" s="50"/>
      <c r="H204" s="50"/>
      <c r="I204" s="50"/>
      <c r="J204" s="50"/>
    </row>
    <row r="205" spans="1:10" ht="15.75" x14ac:dyDescent="0.25">
      <c r="A205" s="46" t="s">
        <v>92</v>
      </c>
      <c r="B205" s="47">
        <v>1</v>
      </c>
      <c r="C205" s="47" t="s">
        <v>27</v>
      </c>
      <c r="D205" s="47">
        <f t="shared" si="3"/>
        <v>8.5</v>
      </c>
      <c r="E205" s="51"/>
      <c r="F205" s="51"/>
      <c r="G205" s="50"/>
      <c r="H205" s="50"/>
      <c r="I205" s="50">
        <v>13.5</v>
      </c>
      <c r="J205" s="50">
        <v>22</v>
      </c>
    </row>
    <row r="206" spans="1:10" ht="15.75" x14ac:dyDescent="0.25">
      <c r="A206" s="46" t="s">
        <v>92</v>
      </c>
      <c r="B206" s="47">
        <v>1</v>
      </c>
      <c r="C206" s="47" t="s">
        <v>28</v>
      </c>
      <c r="D206" s="47">
        <f t="shared" si="3"/>
        <v>8.5</v>
      </c>
      <c r="E206" s="51"/>
      <c r="F206" s="51"/>
      <c r="G206" s="50"/>
      <c r="H206" s="50"/>
      <c r="I206" s="50">
        <v>13.5</v>
      </c>
      <c r="J206" s="50">
        <v>22</v>
      </c>
    </row>
    <row r="207" spans="1:10" ht="15.75" x14ac:dyDescent="0.25">
      <c r="A207" s="46" t="s">
        <v>92</v>
      </c>
      <c r="B207" s="47">
        <v>1</v>
      </c>
      <c r="C207" s="47" t="s">
        <v>29</v>
      </c>
      <c r="D207" s="47">
        <f t="shared" si="3"/>
        <v>0</v>
      </c>
      <c r="E207" s="51"/>
      <c r="F207" s="51"/>
      <c r="G207" s="50"/>
      <c r="H207" s="50"/>
      <c r="I207" s="50"/>
      <c r="J207" s="50"/>
    </row>
    <row r="208" spans="1:10" ht="15.75" x14ac:dyDescent="0.25">
      <c r="A208" s="46" t="s">
        <v>92</v>
      </c>
      <c r="B208" s="47">
        <v>1</v>
      </c>
      <c r="C208" s="47" t="s">
        <v>30</v>
      </c>
      <c r="D208" s="47">
        <f t="shared" si="3"/>
        <v>0</v>
      </c>
      <c r="E208" s="51"/>
      <c r="F208" s="51"/>
      <c r="G208" s="50"/>
      <c r="H208" s="50"/>
      <c r="I208" s="50"/>
      <c r="J208" s="50"/>
    </row>
    <row r="209" spans="1:10" ht="15.75" x14ac:dyDescent="0.25">
      <c r="A209" s="46" t="s">
        <v>92</v>
      </c>
      <c r="B209" s="47">
        <v>1</v>
      </c>
      <c r="C209" s="47" t="s">
        <v>31</v>
      </c>
      <c r="D209" s="47">
        <f t="shared" si="3"/>
        <v>0</v>
      </c>
      <c r="E209" s="51"/>
      <c r="F209" s="51"/>
      <c r="G209" s="50"/>
      <c r="H209" s="50"/>
      <c r="I209" s="50"/>
      <c r="J209" s="50"/>
    </row>
    <row r="210" spans="1:10" ht="15.75" x14ac:dyDescent="0.25">
      <c r="A210" s="46" t="s">
        <v>92</v>
      </c>
      <c r="B210" s="47">
        <v>1</v>
      </c>
      <c r="C210" s="47" t="s">
        <v>32</v>
      </c>
      <c r="D210" s="47">
        <f t="shared" si="3"/>
        <v>10</v>
      </c>
      <c r="E210" s="51"/>
      <c r="F210" s="51"/>
      <c r="G210" s="50">
        <v>8</v>
      </c>
      <c r="H210" s="50">
        <v>12</v>
      </c>
      <c r="I210" s="50">
        <v>12</v>
      </c>
      <c r="J210" s="50">
        <v>18</v>
      </c>
    </row>
    <row r="211" spans="1:10" ht="15.75" x14ac:dyDescent="0.25">
      <c r="A211" s="46" t="s">
        <v>92</v>
      </c>
      <c r="B211" s="47">
        <v>1</v>
      </c>
      <c r="C211" s="47" t="s">
        <v>33</v>
      </c>
      <c r="D211" s="47">
        <f t="shared" si="3"/>
        <v>10</v>
      </c>
      <c r="E211" s="51"/>
      <c r="F211" s="51"/>
      <c r="G211" s="50">
        <v>8</v>
      </c>
      <c r="H211" s="50">
        <v>12</v>
      </c>
      <c r="I211" s="50">
        <v>12</v>
      </c>
      <c r="J211" s="50">
        <v>18</v>
      </c>
    </row>
    <row r="212" spans="1:10" ht="15.75" x14ac:dyDescent="0.25">
      <c r="A212" s="46" t="s">
        <v>92</v>
      </c>
      <c r="B212" s="47">
        <v>2</v>
      </c>
      <c r="C212" s="47" t="s">
        <v>27</v>
      </c>
      <c r="D212" s="47">
        <f t="shared" si="3"/>
        <v>0</v>
      </c>
      <c r="E212" s="51"/>
      <c r="F212" s="51"/>
      <c r="G212" s="50"/>
      <c r="H212" s="50"/>
      <c r="I212" s="50"/>
      <c r="J212" s="50"/>
    </row>
    <row r="213" spans="1:10" ht="15.75" x14ac:dyDescent="0.25">
      <c r="A213" s="46" t="s">
        <v>92</v>
      </c>
      <c r="B213" s="47">
        <v>2</v>
      </c>
      <c r="C213" s="47" t="s">
        <v>28</v>
      </c>
      <c r="D213" s="47">
        <f t="shared" si="3"/>
        <v>10</v>
      </c>
      <c r="E213" s="51"/>
      <c r="F213" s="51"/>
      <c r="G213" s="50">
        <v>7</v>
      </c>
      <c r="H213" s="50">
        <v>12</v>
      </c>
      <c r="I213" s="50">
        <v>12</v>
      </c>
      <c r="J213" s="50">
        <v>17</v>
      </c>
    </row>
    <row r="214" spans="1:10" ht="15.75" x14ac:dyDescent="0.25">
      <c r="A214" s="46" t="s">
        <v>92</v>
      </c>
      <c r="B214" s="47">
        <v>2</v>
      </c>
      <c r="C214" s="47" t="s">
        <v>29</v>
      </c>
      <c r="D214" s="47">
        <f t="shared" si="3"/>
        <v>6.5</v>
      </c>
      <c r="E214" s="51"/>
      <c r="F214" s="51"/>
      <c r="G214" s="50">
        <v>7</v>
      </c>
      <c r="H214" s="50">
        <v>12</v>
      </c>
      <c r="I214" s="50">
        <v>12</v>
      </c>
      <c r="J214" s="50">
        <v>13.5</v>
      </c>
    </row>
    <row r="215" spans="1:10" ht="15.75" x14ac:dyDescent="0.25">
      <c r="A215" s="46" t="s">
        <v>92</v>
      </c>
      <c r="B215" s="47">
        <v>2</v>
      </c>
      <c r="C215" s="47" t="s">
        <v>30</v>
      </c>
      <c r="D215" s="47">
        <f t="shared" si="3"/>
        <v>8.5</v>
      </c>
      <c r="E215" s="51"/>
      <c r="F215" s="51"/>
      <c r="G215" s="50"/>
      <c r="H215" s="50"/>
      <c r="I215" s="50">
        <v>13.5</v>
      </c>
      <c r="J215" s="50">
        <v>22</v>
      </c>
    </row>
    <row r="216" spans="1:10" ht="15.75" x14ac:dyDescent="0.25">
      <c r="A216" s="46" t="s">
        <v>92</v>
      </c>
      <c r="B216" s="47">
        <v>2</v>
      </c>
      <c r="C216" s="47" t="s">
        <v>31</v>
      </c>
      <c r="D216" s="47">
        <f t="shared" si="3"/>
        <v>8.5</v>
      </c>
      <c r="E216" s="51"/>
      <c r="F216" s="51"/>
      <c r="G216" s="50"/>
      <c r="H216" s="50"/>
      <c r="I216" s="50">
        <v>13.5</v>
      </c>
      <c r="J216" s="50">
        <v>22</v>
      </c>
    </row>
    <row r="217" spans="1:10" ht="15.75" x14ac:dyDescent="0.25">
      <c r="A217" s="46" t="s">
        <v>92</v>
      </c>
      <c r="B217" s="47">
        <v>2</v>
      </c>
      <c r="C217" s="47" t="s">
        <v>32</v>
      </c>
      <c r="D217" s="47">
        <f t="shared" si="3"/>
        <v>0</v>
      </c>
      <c r="E217" s="51"/>
      <c r="F217" s="51"/>
      <c r="G217" s="50"/>
      <c r="H217" s="50"/>
      <c r="I217" s="50"/>
      <c r="J217" s="50"/>
    </row>
    <row r="218" spans="1:10" ht="15.75" x14ac:dyDescent="0.25">
      <c r="A218" s="46" t="s">
        <v>92</v>
      </c>
      <c r="B218" s="47">
        <v>2</v>
      </c>
      <c r="C218" s="47" t="s">
        <v>33</v>
      </c>
      <c r="D218" s="47">
        <f t="shared" si="3"/>
        <v>0</v>
      </c>
      <c r="E218" s="51"/>
      <c r="F218" s="51"/>
      <c r="G218" s="50"/>
      <c r="H218" s="50"/>
      <c r="I218" s="50"/>
      <c r="J218" s="50"/>
    </row>
    <row r="219" spans="1:10" ht="15.75" x14ac:dyDescent="0.25">
      <c r="A219" s="46" t="s">
        <v>92</v>
      </c>
      <c r="B219" s="47">
        <v>3</v>
      </c>
      <c r="C219" s="47" t="s">
        <v>27</v>
      </c>
      <c r="D219" s="47">
        <f t="shared" si="3"/>
        <v>7.5</v>
      </c>
      <c r="E219" s="51"/>
      <c r="F219" s="51"/>
      <c r="G219" s="50"/>
      <c r="H219" s="50"/>
      <c r="I219" s="50">
        <v>13.5</v>
      </c>
      <c r="J219" s="50">
        <v>21</v>
      </c>
    </row>
    <row r="220" spans="1:10" ht="15.75" x14ac:dyDescent="0.25">
      <c r="A220" s="46" t="s">
        <v>92</v>
      </c>
      <c r="B220" s="47">
        <v>3</v>
      </c>
      <c r="C220" s="47" t="s">
        <v>28</v>
      </c>
      <c r="D220" s="47">
        <f t="shared" si="3"/>
        <v>9</v>
      </c>
      <c r="E220" s="51"/>
      <c r="F220" s="51"/>
      <c r="G220" s="50">
        <v>8</v>
      </c>
      <c r="H220" s="50">
        <v>12</v>
      </c>
      <c r="I220" s="50">
        <v>12</v>
      </c>
      <c r="J220" s="50">
        <v>17</v>
      </c>
    </row>
    <row r="221" spans="1:10" ht="15.75" x14ac:dyDescent="0.25">
      <c r="A221" s="46" t="s">
        <v>92</v>
      </c>
      <c r="B221" s="47">
        <v>3</v>
      </c>
      <c r="C221" s="47" t="s">
        <v>29</v>
      </c>
      <c r="D221" s="47">
        <f t="shared" si="3"/>
        <v>8</v>
      </c>
      <c r="E221" s="51"/>
      <c r="F221" s="51"/>
      <c r="G221" s="50">
        <v>7</v>
      </c>
      <c r="H221" s="50">
        <v>12</v>
      </c>
      <c r="I221" s="50">
        <v>12</v>
      </c>
      <c r="J221" s="50">
        <v>15</v>
      </c>
    </row>
    <row r="222" spans="1:10" ht="15.75" x14ac:dyDescent="0.25">
      <c r="A222" s="46" t="s">
        <v>92</v>
      </c>
      <c r="B222" s="47">
        <v>3</v>
      </c>
      <c r="C222" s="47" t="s">
        <v>30</v>
      </c>
      <c r="D222" s="47">
        <f t="shared" si="3"/>
        <v>10</v>
      </c>
      <c r="E222" s="51"/>
      <c r="F222" s="51"/>
      <c r="G222" s="50">
        <v>8</v>
      </c>
      <c r="H222" s="50">
        <v>12</v>
      </c>
      <c r="I222" s="50">
        <v>12</v>
      </c>
      <c r="J222" s="50">
        <v>18</v>
      </c>
    </row>
    <row r="223" spans="1:10" ht="15.75" x14ac:dyDescent="0.25">
      <c r="A223" s="46" t="s">
        <v>92</v>
      </c>
      <c r="B223" s="47">
        <v>3</v>
      </c>
      <c r="C223" s="47" t="s">
        <v>31</v>
      </c>
      <c r="D223" s="47">
        <f t="shared" si="3"/>
        <v>0</v>
      </c>
      <c r="E223" s="51"/>
      <c r="F223" s="51"/>
      <c r="G223" s="50"/>
      <c r="H223" s="50"/>
      <c r="I223" s="50"/>
      <c r="J223" s="50"/>
    </row>
    <row r="224" spans="1:10" ht="15.75" x14ac:dyDescent="0.25">
      <c r="A224" s="46" t="s">
        <v>92</v>
      </c>
      <c r="B224" s="47">
        <v>3</v>
      </c>
      <c r="C224" s="47" t="s">
        <v>32</v>
      </c>
      <c r="D224" s="47">
        <f t="shared" si="3"/>
        <v>0</v>
      </c>
      <c r="E224" s="51"/>
      <c r="F224" s="51"/>
      <c r="G224" s="50"/>
      <c r="H224" s="50"/>
      <c r="I224" s="50"/>
      <c r="J224" s="50"/>
    </row>
    <row r="225" spans="1:10" ht="15.75" x14ac:dyDescent="0.25">
      <c r="A225" s="46" t="s">
        <v>92</v>
      </c>
      <c r="B225" s="47">
        <v>3</v>
      </c>
      <c r="C225" s="47" t="s">
        <v>33</v>
      </c>
      <c r="D225" s="47">
        <f t="shared" si="3"/>
        <v>0</v>
      </c>
      <c r="E225" s="51"/>
      <c r="F225" s="51"/>
      <c r="G225" s="50"/>
      <c r="H225" s="50"/>
      <c r="I225" s="50"/>
      <c r="J225" s="50"/>
    </row>
    <row r="226" spans="1:10" ht="15.75" x14ac:dyDescent="0.25">
      <c r="A226" s="46" t="s">
        <v>54</v>
      </c>
      <c r="B226" s="47">
        <v>1</v>
      </c>
      <c r="C226" s="47" t="s">
        <v>27</v>
      </c>
      <c r="D226" s="47">
        <f t="shared" si="3"/>
        <v>7</v>
      </c>
      <c r="E226" s="51"/>
      <c r="F226" s="51"/>
      <c r="G226" s="50">
        <v>7</v>
      </c>
      <c r="H226" s="50">
        <v>12</v>
      </c>
      <c r="I226" s="50">
        <v>12</v>
      </c>
      <c r="J226" s="50">
        <v>14</v>
      </c>
    </row>
    <row r="227" spans="1:10" ht="15.75" x14ac:dyDescent="0.25">
      <c r="A227" s="46" t="s">
        <v>54</v>
      </c>
      <c r="B227" s="47">
        <v>1</v>
      </c>
      <c r="C227" s="47" t="s">
        <v>28</v>
      </c>
      <c r="D227" s="47">
        <f t="shared" si="3"/>
        <v>10</v>
      </c>
      <c r="E227" s="51"/>
      <c r="F227" s="51"/>
      <c r="G227" s="50">
        <v>7</v>
      </c>
      <c r="H227" s="50">
        <v>12</v>
      </c>
      <c r="I227" s="50">
        <v>12</v>
      </c>
      <c r="J227" s="50">
        <v>17</v>
      </c>
    </row>
    <row r="228" spans="1:10" ht="15.75" x14ac:dyDescent="0.25">
      <c r="A228" s="46" t="s">
        <v>54</v>
      </c>
      <c r="B228" s="47">
        <v>1</v>
      </c>
      <c r="C228" s="47" t="s">
        <v>29</v>
      </c>
      <c r="D228" s="47">
        <f t="shared" si="3"/>
        <v>0</v>
      </c>
      <c r="E228" s="51"/>
      <c r="F228" s="51"/>
      <c r="G228" s="50"/>
      <c r="H228" s="50"/>
      <c r="I228" s="50"/>
      <c r="J228" s="50"/>
    </row>
    <row r="229" spans="1:10" ht="15.75" x14ac:dyDescent="0.25">
      <c r="A229" s="46" t="s">
        <v>54</v>
      </c>
      <c r="B229" s="47">
        <v>1</v>
      </c>
      <c r="C229" s="47" t="s">
        <v>30</v>
      </c>
      <c r="D229" s="47">
        <f t="shared" si="3"/>
        <v>0</v>
      </c>
      <c r="E229" s="51"/>
      <c r="F229" s="51"/>
      <c r="G229" s="50"/>
      <c r="H229" s="50"/>
      <c r="I229" s="50"/>
      <c r="J229" s="50"/>
    </row>
    <row r="230" spans="1:10" ht="15.75" x14ac:dyDescent="0.25">
      <c r="A230" s="46" t="s">
        <v>54</v>
      </c>
      <c r="B230" s="47">
        <v>1</v>
      </c>
      <c r="C230" s="47" t="s">
        <v>31</v>
      </c>
      <c r="D230" s="47">
        <f t="shared" si="3"/>
        <v>0</v>
      </c>
      <c r="E230" s="51"/>
      <c r="F230" s="51"/>
      <c r="G230" s="50"/>
      <c r="H230" s="50"/>
      <c r="I230" s="50"/>
      <c r="J230" s="50"/>
    </row>
    <row r="231" spans="1:10" ht="15.75" x14ac:dyDescent="0.25">
      <c r="A231" s="46" t="s">
        <v>54</v>
      </c>
      <c r="B231" s="47">
        <v>1</v>
      </c>
      <c r="C231" s="47" t="s">
        <v>32</v>
      </c>
      <c r="D231" s="47">
        <f t="shared" si="3"/>
        <v>12</v>
      </c>
      <c r="E231" s="51"/>
      <c r="F231" s="51"/>
      <c r="G231" s="50">
        <v>7.5</v>
      </c>
      <c r="H231" s="50">
        <v>12</v>
      </c>
      <c r="I231" s="50">
        <v>12</v>
      </c>
      <c r="J231" s="50">
        <v>19.5</v>
      </c>
    </row>
    <row r="232" spans="1:10" ht="15.75" x14ac:dyDescent="0.25">
      <c r="A232" s="46" t="s">
        <v>54</v>
      </c>
      <c r="B232" s="47">
        <v>1</v>
      </c>
      <c r="C232" s="47" t="s">
        <v>33</v>
      </c>
      <c r="D232" s="47">
        <f t="shared" si="3"/>
        <v>12</v>
      </c>
      <c r="E232" s="51"/>
      <c r="F232" s="51"/>
      <c r="G232" s="50">
        <v>8</v>
      </c>
      <c r="H232" s="50">
        <v>12</v>
      </c>
      <c r="I232" s="50">
        <v>12</v>
      </c>
      <c r="J232" s="50">
        <v>20</v>
      </c>
    </row>
    <row r="233" spans="1:10" ht="15.75" x14ac:dyDescent="0.25">
      <c r="A233" s="46" t="s">
        <v>54</v>
      </c>
      <c r="B233" s="47">
        <v>2</v>
      </c>
      <c r="C233" s="47" t="s">
        <v>27</v>
      </c>
      <c r="D233" s="47">
        <f t="shared" si="3"/>
        <v>0</v>
      </c>
      <c r="E233" s="51"/>
      <c r="F233" s="51"/>
      <c r="G233" s="50"/>
      <c r="H233" s="50"/>
      <c r="I233" s="50"/>
      <c r="J233" s="50"/>
    </row>
    <row r="234" spans="1:10" ht="15.75" x14ac:dyDescent="0.25">
      <c r="A234" s="46" t="s">
        <v>54</v>
      </c>
      <c r="B234" s="47">
        <v>2</v>
      </c>
      <c r="C234" s="47" t="s">
        <v>28</v>
      </c>
      <c r="D234" s="47">
        <f t="shared" si="3"/>
        <v>6.5</v>
      </c>
      <c r="E234" s="51"/>
      <c r="F234" s="51"/>
      <c r="G234" s="50"/>
      <c r="H234" s="50"/>
      <c r="I234" s="50">
        <v>13.5</v>
      </c>
      <c r="J234" s="50">
        <v>20</v>
      </c>
    </row>
    <row r="235" spans="1:10" ht="15.75" x14ac:dyDescent="0.25">
      <c r="A235" s="46" t="s">
        <v>54</v>
      </c>
      <c r="B235" s="47">
        <v>2</v>
      </c>
      <c r="C235" s="47" t="s">
        <v>29</v>
      </c>
      <c r="D235" s="47">
        <f t="shared" si="3"/>
        <v>10</v>
      </c>
      <c r="E235" s="51"/>
      <c r="F235" s="51"/>
      <c r="G235" s="50">
        <v>7</v>
      </c>
      <c r="H235" s="50">
        <v>12</v>
      </c>
      <c r="I235" s="50">
        <v>12</v>
      </c>
      <c r="J235" s="50">
        <v>17</v>
      </c>
    </row>
    <row r="236" spans="1:10" ht="15.75" x14ac:dyDescent="0.25">
      <c r="A236" s="46" t="s">
        <v>54</v>
      </c>
      <c r="B236" s="47">
        <v>2</v>
      </c>
      <c r="C236" s="47" t="s">
        <v>30</v>
      </c>
      <c r="D236" s="47">
        <f t="shared" si="3"/>
        <v>10</v>
      </c>
      <c r="E236" s="51"/>
      <c r="F236" s="51"/>
      <c r="G236" s="50">
        <v>7</v>
      </c>
      <c r="H236" s="50">
        <v>12</v>
      </c>
      <c r="I236" s="50">
        <v>12</v>
      </c>
      <c r="J236" s="50">
        <v>17</v>
      </c>
    </row>
    <row r="237" spans="1:10" ht="15.75" x14ac:dyDescent="0.25">
      <c r="A237" s="46" t="s">
        <v>54</v>
      </c>
      <c r="B237" s="47">
        <v>2</v>
      </c>
      <c r="C237" s="47" t="s">
        <v>31</v>
      </c>
      <c r="D237" s="47">
        <f t="shared" si="3"/>
        <v>8.5</v>
      </c>
      <c r="E237" s="51"/>
      <c r="F237" s="51"/>
      <c r="G237" s="50"/>
      <c r="H237" s="50"/>
      <c r="I237" s="50">
        <v>13.5</v>
      </c>
      <c r="J237" s="50">
        <v>22</v>
      </c>
    </row>
    <row r="238" spans="1:10" ht="15.75" x14ac:dyDescent="0.25">
      <c r="A238" s="46" t="s">
        <v>54</v>
      </c>
      <c r="B238" s="47">
        <v>2</v>
      </c>
      <c r="C238" s="47" t="s">
        <v>32</v>
      </c>
      <c r="D238" s="47">
        <f t="shared" si="3"/>
        <v>0</v>
      </c>
      <c r="E238" s="51"/>
      <c r="F238" s="51"/>
      <c r="G238" s="50"/>
      <c r="H238" s="50"/>
      <c r="I238" s="50"/>
      <c r="J238" s="50"/>
    </row>
    <row r="239" spans="1:10" ht="15.75" x14ac:dyDescent="0.25">
      <c r="A239" s="46" t="s">
        <v>54</v>
      </c>
      <c r="B239" s="47">
        <v>2</v>
      </c>
      <c r="C239" s="47" t="s">
        <v>33</v>
      </c>
      <c r="D239" s="47">
        <f t="shared" si="3"/>
        <v>0</v>
      </c>
      <c r="E239" s="51"/>
      <c r="F239" s="51"/>
      <c r="G239" s="50"/>
      <c r="H239" s="50"/>
      <c r="I239" s="50"/>
      <c r="J239" s="50"/>
    </row>
    <row r="240" spans="1:10" ht="15.75" x14ac:dyDescent="0.25">
      <c r="A240" s="46" t="s">
        <v>54</v>
      </c>
      <c r="B240" s="47">
        <v>3</v>
      </c>
      <c r="C240" s="47" t="s">
        <v>27</v>
      </c>
      <c r="D240" s="47">
        <f t="shared" si="3"/>
        <v>8.5</v>
      </c>
      <c r="E240" s="51"/>
      <c r="F240" s="51"/>
      <c r="G240" s="50"/>
      <c r="H240" s="50"/>
      <c r="I240" s="50">
        <v>13.5</v>
      </c>
      <c r="J240" s="50">
        <v>22</v>
      </c>
    </row>
    <row r="241" spans="1:10" ht="15.75" x14ac:dyDescent="0.25">
      <c r="A241" s="46" t="s">
        <v>54</v>
      </c>
      <c r="B241" s="47">
        <v>3</v>
      </c>
      <c r="C241" s="47" t="s">
        <v>28</v>
      </c>
      <c r="D241" s="47">
        <f t="shared" si="3"/>
        <v>8</v>
      </c>
      <c r="E241" s="51"/>
      <c r="F241" s="51"/>
      <c r="G241" s="50"/>
      <c r="H241" s="50"/>
      <c r="I241" s="50">
        <v>13.5</v>
      </c>
      <c r="J241" s="50">
        <v>21.5</v>
      </c>
    </row>
    <row r="242" spans="1:10" ht="15.75" x14ac:dyDescent="0.25">
      <c r="A242" s="46" t="s">
        <v>54</v>
      </c>
      <c r="B242" s="47">
        <v>3</v>
      </c>
      <c r="C242" s="47" t="s">
        <v>29</v>
      </c>
      <c r="D242" s="47">
        <f t="shared" si="3"/>
        <v>8.5</v>
      </c>
      <c r="E242" s="51"/>
      <c r="F242" s="51"/>
      <c r="G242" s="50">
        <v>8.5</v>
      </c>
      <c r="H242" s="50">
        <v>12</v>
      </c>
      <c r="I242" s="50">
        <v>12</v>
      </c>
      <c r="J242" s="50">
        <v>17</v>
      </c>
    </row>
    <row r="243" spans="1:10" ht="15.75" x14ac:dyDescent="0.25">
      <c r="A243" s="46" t="s">
        <v>54</v>
      </c>
      <c r="B243" s="47">
        <v>3</v>
      </c>
      <c r="C243" s="47" t="s">
        <v>30</v>
      </c>
      <c r="D243" s="47">
        <f t="shared" si="3"/>
        <v>5</v>
      </c>
      <c r="E243" s="51"/>
      <c r="F243" s="51">
        <v>5</v>
      </c>
      <c r="G243" s="50"/>
      <c r="H243" s="50"/>
      <c r="I243" s="50">
        <v>14</v>
      </c>
      <c r="J243" s="50">
        <v>19</v>
      </c>
    </row>
    <row r="244" spans="1:10" ht="15.75" x14ac:dyDescent="0.25">
      <c r="A244" s="46" t="s">
        <v>54</v>
      </c>
      <c r="B244" s="47">
        <v>3</v>
      </c>
      <c r="C244" s="47" t="s">
        <v>31</v>
      </c>
      <c r="D244" s="47">
        <f t="shared" si="3"/>
        <v>7</v>
      </c>
      <c r="E244" s="51"/>
      <c r="F244" s="51"/>
      <c r="G244" s="50">
        <v>7</v>
      </c>
      <c r="H244" s="50">
        <v>14</v>
      </c>
      <c r="I244" s="50"/>
      <c r="J244" s="50"/>
    </row>
    <row r="245" spans="1:10" ht="15.75" x14ac:dyDescent="0.25">
      <c r="A245" s="46" t="s">
        <v>54</v>
      </c>
      <c r="B245" s="47">
        <v>3</v>
      </c>
      <c r="C245" s="47" t="s">
        <v>32</v>
      </c>
      <c r="D245" s="47">
        <f t="shared" si="3"/>
        <v>0</v>
      </c>
      <c r="E245" s="51"/>
      <c r="F245" s="51"/>
      <c r="G245" s="50"/>
      <c r="H245" s="50"/>
      <c r="I245" s="50"/>
      <c r="J245" s="50"/>
    </row>
    <row r="246" spans="1:10" ht="15.75" x14ac:dyDescent="0.25">
      <c r="A246" s="46" t="s">
        <v>54</v>
      </c>
      <c r="B246" s="47">
        <v>3</v>
      </c>
      <c r="C246" s="47" t="s">
        <v>33</v>
      </c>
      <c r="D246" s="47">
        <f t="shared" si="3"/>
        <v>0</v>
      </c>
      <c r="E246" s="51"/>
      <c r="F246" s="51"/>
      <c r="G246" s="50"/>
      <c r="H246" s="50"/>
      <c r="I246" s="50"/>
      <c r="J246" s="50"/>
    </row>
    <row r="247" spans="1:10" ht="15.75" x14ac:dyDescent="0.25">
      <c r="A247" s="46" t="s">
        <v>54</v>
      </c>
      <c r="B247" s="47">
        <v>4</v>
      </c>
      <c r="C247" s="47" t="s">
        <v>27</v>
      </c>
      <c r="D247" s="47">
        <f t="shared" si="3"/>
        <v>8.5</v>
      </c>
      <c r="E247" s="51"/>
      <c r="F247" s="51"/>
      <c r="G247" s="50">
        <v>8.5</v>
      </c>
      <c r="H247" s="50">
        <v>12</v>
      </c>
      <c r="I247" s="50">
        <v>12</v>
      </c>
      <c r="J247" s="50">
        <v>17</v>
      </c>
    </row>
    <row r="248" spans="1:10" ht="15.75" x14ac:dyDescent="0.25">
      <c r="A248" s="46" t="s">
        <v>54</v>
      </c>
      <c r="B248" s="47">
        <v>4</v>
      </c>
      <c r="C248" s="47" t="s">
        <v>28</v>
      </c>
      <c r="D248" s="47">
        <f t="shared" si="3"/>
        <v>9</v>
      </c>
      <c r="E248" s="51"/>
      <c r="F248" s="51"/>
      <c r="G248" s="50">
        <v>8</v>
      </c>
      <c r="H248" s="50">
        <v>12</v>
      </c>
      <c r="I248" s="50">
        <v>12</v>
      </c>
      <c r="J248" s="50">
        <v>17</v>
      </c>
    </row>
    <row r="249" spans="1:10" ht="15.75" x14ac:dyDescent="0.25">
      <c r="A249" s="46" t="s">
        <v>54</v>
      </c>
      <c r="B249" s="47">
        <v>4</v>
      </c>
      <c r="C249" s="47" t="s">
        <v>29</v>
      </c>
      <c r="D249" s="47">
        <f t="shared" si="3"/>
        <v>0</v>
      </c>
      <c r="E249" s="51"/>
      <c r="F249" s="51"/>
      <c r="G249" s="50"/>
      <c r="H249" s="50"/>
      <c r="I249" s="50"/>
      <c r="J249" s="50"/>
    </row>
    <row r="250" spans="1:10" ht="15.75" x14ac:dyDescent="0.25">
      <c r="A250" s="46" t="s">
        <v>54</v>
      </c>
      <c r="B250" s="47">
        <v>4</v>
      </c>
      <c r="C250" s="47" t="s">
        <v>30</v>
      </c>
      <c r="D250" s="47">
        <f t="shared" si="3"/>
        <v>0</v>
      </c>
      <c r="E250" s="51"/>
      <c r="F250" s="51"/>
      <c r="G250" s="50"/>
      <c r="H250" s="50"/>
      <c r="I250" s="50"/>
      <c r="J250" s="50"/>
    </row>
    <row r="251" spans="1:10" ht="15.75" x14ac:dyDescent="0.25">
      <c r="A251" s="46" t="s">
        <v>54</v>
      </c>
      <c r="B251" s="47">
        <v>4</v>
      </c>
      <c r="C251" s="47" t="s">
        <v>31</v>
      </c>
      <c r="D251" s="47">
        <f t="shared" si="3"/>
        <v>0</v>
      </c>
      <c r="E251" s="51"/>
      <c r="F251" s="51"/>
      <c r="G251" s="50"/>
      <c r="H251" s="50"/>
      <c r="I251" s="50"/>
      <c r="J251" s="50"/>
    </row>
    <row r="252" spans="1:10" ht="15.75" x14ac:dyDescent="0.25">
      <c r="A252" s="46" t="s">
        <v>54</v>
      </c>
      <c r="B252" s="47">
        <v>4</v>
      </c>
      <c r="C252" s="47" t="s">
        <v>32</v>
      </c>
      <c r="D252" s="47">
        <f t="shared" si="3"/>
        <v>12</v>
      </c>
      <c r="E252" s="51"/>
      <c r="F252" s="51"/>
      <c r="G252" s="50">
        <v>10</v>
      </c>
      <c r="H252" s="50">
        <v>12</v>
      </c>
      <c r="I252" s="50">
        <v>12</v>
      </c>
      <c r="J252" s="50">
        <v>22</v>
      </c>
    </row>
    <row r="253" spans="1:10" ht="15.75" x14ac:dyDescent="0.25">
      <c r="A253" s="46" t="s">
        <v>54</v>
      </c>
      <c r="B253" s="47">
        <v>4</v>
      </c>
      <c r="C253" s="47" t="s">
        <v>33</v>
      </c>
      <c r="D253" s="47">
        <f t="shared" si="3"/>
        <v>12</v>
      </c>
      <c r="E253" s="51"/>
      <c r="F253" s="51"/>
      <c r="G253" s="50">
        <v>10</v>
      </c>
      <c r="H253" s="50">
        <v>12</v>
      </c>
      <c r="I253" s="50">
        <v>12</v>
      </c>
      <c r="J253" s="50">
        <v>22</v>
      </c>
    </row>
    <row r="254" spans="1:10" ht="15.75" x14ac:dyDescent="0.25">
      <c r="A254" s="46" t="s">
        <v>54</v>
      </c>
      <c r="B254" s="47">
        <v>5</v>
      </c>
      <c r="C254" s="47" t="s">
        <v>27</v>
      </c>
      <c r="D254" s="47">
        <f t="shared" si="3"/>
        <v>0</v>
      </c>
      <c r="E254" s="51"/>
      <c r="F254" s="51"/>
      <c r="G254" s="50"/>
      <c r="H254" s="50"/>
      <c r="I254" s="50"/>
      <c r="J254" s="50"/>
    </row>
    <row r="255" spans="1:10" ht="15.75" x14ac:dyDescent="0.25">
      <c r="A255" s="46" t="s">
        <v>54</v>
      </c>
      <c r="B255" s="47">
        <v>5</v>
      </c>
      <c r="C255" s="47" t="s">
        <v>28</v>
      </c>
      <c r="D255" s="47">
        <f t="shared" si="3"/>
        <v>3.5</v>
      </c>
      <c r="E255" s="51"/>
      <c r="F255" s="51"/>
      <c r="G255" s="50"/>
      <c r="H255" s="50"/>
      <c r="I255" s="50">
        <v>13.5</v>
      </c>
      <c r="J255" s="50">
        <v>17</v>
      </c>
    </row>
    <row r="256" spans="1:10" ht="15.75" x14ac:dyDescent="0.25">
      <c r="A256" s="46" t="s">
        <v>54</v>
      </c>
      <c r="B256" s="47">
        <v>5</v>
      </c>
      <c r="C256" s="47" t="s">
        <v>29</v>
      </c>
      <c r="D256" s="47">
        <f t="shared" si="3"/>
        <v>8.5</v>
      </c>
      <c r="E256" s="51"/>
      <c r="F256" s="51"/>
      <c r="G256" s="50"/>
      <c r="H256" s="50"/>
      <c r="I256" s="50">
        <v>13.5</v>
      </c>
      <c r="J256" s="50">
        <v>22</v>
      </c>
    </row>
    <row r="257" spans="1:10" ht="15.75" x14ac:dyDescent="0.25">
      <c r="A257" s="46" t="s">
        <v>54</v>
      </c>
      <c r="B257" s="47">
        <v>5</v>
      </c>
      <c r="C257" s="47" t="s">
        <v>30</v>
      </c>
      <c r="D257" s="47">
        <f t="shared" si="3"/>
        <v>10</v>
      </c>
      <c r="E257" s="51"/>
      <c r="F257" s="51"/>
      <c r="G257" s="50">
        <v>11.5</v>
      </c>
      <c r="H257" s="50">
        <v>12</v>
      </c>
      <c r="I257" s="50">
        <v>12</v>
      </c>
      <c r="J257" s="50">
        <v>21.5</v>
      </c>
    </row>
    <row r="258" spans="1:10" ht="15.75" x14ac:dyDescent="0.25">
      <c r="A258" s="46" t="s">
        <v>54</v>
      </c>
      <c r="B258" s="47">
        <v>5</v>
      </c>
      <c r="C258" s="47" t="s">
        <v>31</v>
      </c>
      <c r="D258" s="47">
        <f t="shared" si="3"/>
        <v>8.5</v>
      </c>
      <c r="E258" s="51"/>
      <c r="F258" s="51"/>
      <c r="G258" s="50">
        <v>8.5</v>
      </c>
      <c r="H258" s="50">
        <v>12</v>
      </c>
      <c r="I258" s="50">
        <v>12</v>
      </c>
      <c r="J258" s="50">
        <v>17</v>
      </c>
    </row>
    <row r="259" spans="1:10" ht="15.75" x14ac:dyDescent="0.25">
      <c r="A259" s="46" t="s">
        <v>54</v>
      </c>
      <c r="B259" s="47">
        <v>5</v>
      </c>
      <c r="C259" s="47" t="s">
        <v>32</v>
      </c>
      <c r="D259" s="47">
        <f t="shared" si="3"/>
        <v>0</v>
      </c>
      <c r="E259" s="51"/>
      <c r="F259" s="51"/>
      <c r="G259" s="50"/>
      <c r="H259" s="50"/>
      <c r="I259" s="50"/>
      <c r="J259" s="50"/>
    </row>
    <row r="260" spans="1:10" ht="15.75" x14ac:dyDescent="0.25">
      <c r="A260" s="46" t="s">
        <v>54</v>
      </c>
      <c r="B260" s="47">
        <v>5</v>
      </c>
      <c r="C260" s="47" t="s">
        <v>33</v>
      </c>
      <c r="D260" s="47">
        <f t="shared" si="3"/>
        <v>0</v>
      </c>
      <c r="E260" s="51"/>
      <c r="F260" s="51"/>
      <c r="G260" s="50"/>
      <c r="H260" s="50"/>
      <c r="I260" s="50"/>
      <c r="J260" s="50"/>
    </row>
    <row r="261" spans="1:10" ht="15.75" x14ac:dyDescent="0.25">
      <c r="A261" s="46" t="s">
        <v>21</v>
      </c>
      <c r="B261" s="47">
        <v>1</v>
      </c>
      <c r="C261" s="47" t="s">
        <v>27</v>
      </c>
      <c r="D261" s="47">
        <f t="shared" si="3"/>
        <v>8.5</v>
      </c>
      <c r="E261" s="51"/>
      <c r="F261" s="51"/>
      <c r="G261" s="50"/>
      <c r="H261" s="50"/>
      <c r="I261" s="50">
        <v>14</v>
      </c>
      <c r="J261" s="50">
        <v>22.5</v>
      </c>
    </row>
    <row r="262" spans="1:10" ht="15.75" x14ac:dyDescent="0.25">
      <c r="A262" s="46" t="s">
        <v>21</v>
      </c>
      <c r="B262" s="47">
        <v>1</v>
      </c>
      <c r="C262" s="47" t="s">
        <v>28</v>
      </c>
      <c r="D262" s="47">
        <f t="shared" si="3"/>
        <v>9</v>
      </c>
      <c r="E262" s="51"/>
      <c r="F262" s="51"/>
      <c r="G262" s="50">
        <v>9.5</v>
      </c>
      <c r="H262" s="50">
        <v>12.5</v>
      </c>
      <c r="I262" s="50">
        <v>16.5</v>
      </c>
      <c r="J262" s="50">
        <v>22.5</v>
      </c>
    </row>
    <row r="263" spans="1:10" ht="15.75" x14ac:dyDescent="0.25">
      <c r="A263" s="46" t="s">
        <v>21</v>
      </c>
      <c r="B263" s="47">
        <v>1</v>
      </c>
      <c r="C263" s="47" t="s">
        <v>29</v>
      </c>
      <c r="D263" s="47">
        <f t="shared" si="3"/>
        <v>0</v>
      </c>
      <c r="E263" s="51"/>
      <c r="F263" s="51"/>
      <c r="G263" s="50"/>
      <c r="H263" s="50"/>
      <c r="I263" s="50"/>
      <c r="J263" s="50"/>
    </row>
    <row r="264" spans="1:10" ht="15.75" x14ac:dyDescent="0.25">
      <c r="A264" s="46" t="s">
        <v>21</v>
      </c>
      <c r="B264" s="47">
        <v>1</v>
      </c>
      <c r="C264" s="47" t="s">
        <v>30</v>
      </c>
      <c r="D264" s="47">
        <f t="shared" si="3"/>
        <v>0</v>
      </c>
      <c r="E264" s="51"/>
      <c r="F264" s="51"/>
      <c r="G264" s="50"/>
      <c r="H264" s="50"/>
      <c r="I264" s="50"/>
      <c r="J264" s="50"/>
    </row>
    <row r="265" spans="1:10" ht="15.75" x14ac:dyDescent="0.25">
      <c r="A265" s="46" t="s">
        <v>21</v>
      </c>
      <c r="B265" s="47">
        <v>1</v>
      </c>
      <c r="C265" s="47" t="s">
        <v>31</v>
      </c>
      <c r="D265" s="47">
        <f t="shared" si="3"/>
        <v>0</v>
      </c>
      <c r="E265" s="51"/>
      <c r="F265" s="51"/>
      <c r="G265" s="50"/>
      <c r="H265" s="50"/>
      <c r="I265" s="50"/>
      <c r="J265" s="50"/>
    </row>
    <row r="266" spans="1:10" ht="15.75" x14ac:dyDescent="0.25">
      <c r="A266" s="46" t="s">
        <v>21</v>
      </c>
      <c r="B266" s="47">
        <v>1</v>
      </c>
      <c r="C266" s="47" t="s">
        <v>32</v>
      </c>
      <c r="D266" s="47">
        <f t="shared" si="3"/>
        <v>12</v>
      </c>
      <c r="E266" s="51"/>
      <c r="F266" s="51"/>
      <c r="G266" s="50">
        <v>11</v>
      </c>
      <c r="H266" s="50">
        <v>12</v>
      </c>
      <c r="I266" s="50">
        <v>12</v>
      </c>
      <c r="J266" s="50">
        <v>23</v>
      </c>
    </row>
    <row r="267" spans="1:10" ht="15.75" x14ac:dyDescent="0.25">
      <c r="A267" s="46" t="s">
        <v>21</v>
      </c>
      <c r="B267" s="47">
        <v>1</v>
      </c>
      <c r="C267" s="47" t="s">
        <v>33</v>
      </c>
      <c r="D267" s="47">
        <f t="shared" si="3"/>
        <v>12</v>
      </c>
      <c r="E267" s="51"/>
      <c r="F267" s="51"/>
      <c r="G267" s="50">
        <v>11</v>
      </c>
      <c r="H267" s="50">
        <v>12</v>
      </c>
      <c r="I267" s="50">
        <v>12</v>
      </c>
      <c r="J267" s="50">
        <v>23</v>
      </c>
    </row>
    <row r="268" spans="1:10" ht="15.75" x14ac:dyDescent="0.25">
      <c r="A268" s="46" t="s">
        <v>21</v>
      </c>
      <c r="B268" s="47">
        <v>2</v>
      </c>
      <c r="C268" s="47" t="s">
        <v>27</v>
      </c>
      <c r="D268" s="47">
        <f t="shared" si="3"/>
        <v>0</v>
      </c>
      <c r="E268" s="51"/>
      <c r="F268" s="51"/>
      <c r="G268" s="50"/>
      <c r="H268" s="50"/>
      <c r="I268" s="50"/>
      <c r="J268" s="50"/>
    </row>
    <row r="269" spans="1:10" ht="15.75" x14ac:dyDescent="0.25">
      <c r="A269" s="46" t="s">
        <v>21</v>
      </c>
      <c r="B269" s="47">
        <v>2</v>
      </c>
      <c r="C269" s="47" t="s">
        <v>28</v>
      </c>
      <c r="D269" s="47">
        <f t="shared" si="3"/>
        <v>9</v>
      </c>
      <c r="E269" s="51"/>
      <c r="F269" s="51">
        <v>6</v>
      </c>
      <c r="G269" s="50">
        <v>9.5</v>
      </c>
      <c r="H269" s="50">
        <v>12.5</v>
      </c>
      <c r="I269" s="50">
        <v>16.5</v>
      </c>
      <c r="J269" s="50">
        <v>22.5</v>
      </c>
    </row>
    <row r="270" spans="1:10" ht="15.75" x14ac:dyDescent="0.25">
      <c r="A270" s="46" t="s">
        <v>21</v>
      </c>
      <c r="B270" s="47">
        <v>2</v>
      </c>
      <c r="C270" s="47" t="s">
        <v>29</v>
      </c>
      <c r="D270" s="47">
        <f t="shared" si="3"/>
        <v>8</v>
      </c>
      <c r="E270" s="51"/>
      <c r="F270" s="51"/>
      <c r="G270" s="50"/>
      <c r="H270" s="50"/>
      <c r="I270" s="50">
        <v>14.5</v>
      </c>
      <c r="J270" s="50">
        <v>22.5</v>
      </c>
    </row>
    <row r="271" spans="1:10" ht="15.75" x14ac:dyDescent="0.25">
      <c r="A271" s="46" t="s">
        <v>21</v>
      </c>
      <c r="B271" s="47">
        <v>2</v>
      </c>
      <c r="C271" s="47" t="s">
        <v>30</v>
      </c>
      <c r="D271" s="47">
        <f t="shared" si="3"/>
        <v>6</v>
      </c>
      <c r="E271" s="51"/>
      <c r="F271" s="51"/>
      <c r="G271" s="50"/>
      <c r="H271" s="50"/>
      <c r="I271" s="50">
        <v>14</v>
      </c>
      <c r="J271" s="50">
        <v>20</v>
      </c>
    </row>
    <row r="272" spans="1:10" ht="15.75" x14ac:dyDescent="0.25">
      <c r="A272" s="46" t="s">
        <v>21</v>
      </c>
      <c r="B272" s="47">
        <v>2</v>
      </c>
      <c r="C272" s="47" t="s">
        <v>31</v>
      </c>
      <c r="D272" s="47">
        <f t="shared" si="3"/>
        <v>10</v>
      </c>
      <c r="E272" s="51"/>
      <c r="F272" s="51"/>
      <c r="G272" s="50">
        <v>7</v>
      </c>
      <c r="H272" s="50">
        <v>9.5</v>
      </c>
      <c r="I272" s="50">
        <v>15.5</v>
      </c>
      <c r="J272" s="50">
        <v>23</v>
      </c>
    </row>
    <row r="273" spans="1:10" ht="15.75" x14ac:dyDescent="0.25">
      <c r="A273" s="46" t="s">
        <v>21</v>
      </c>
      <c r="B273" s="47">
        <v>2</v>
      </c>
      <c r="C273" s="47" t="s">
        <v>32</v>
      </c>
      <c r="D273" s="47">
        <f t="shared" si="3"/>
        <v>0</v>
      </c>
      <c r="E273" s="51"/>
      <c r="F273" s="51"/>
      <c r="G273" s="50"/>
      <c r="H273" s="50"/>
      <c r="I273" s="50"/>
      <c r="J273" s="50"/>
    </row>
    <row r="274" spans="1:10" ht="15.75" x14ac:dyDescent="0.25">
      <c r="A274" s="46" t="s">
        <v>21</v>
      </c>
      <c r="B274" s="47">
        <v>2</v>
      </c>
      <c r="C274" s="47" t="s">
        <v>33</v>
      </c>
      <c r="D274" s="47">
        <f t="shared" si="3"/>
        <v>0</v>
      </c>
      <c r="E274" s="51"/>
      <c r="F274" s="51"/>
      <c r="G274" s="50"/>
      <c r="H274" s="50"/>
      <c r="I274" s="50"/>
      <c r="J274" s="50"/>
    </row>
    <row r="275" spans="1:10" ht="15.75" x14ac:dyDescent="0.25">
      <c r="A275" s="46" t="s">
        <v>21</v>
      </c>
      <c r="B275" s="47">
        <v>3</v>
      </c>
      <c r="C275" s="47" t="s">
        <v>27</v>
      </c>
      <c r="D275" s="47">
        <f t="shared" si="3"/>
        <v>8</v>
      </c>
      <c r="E275" s="51"/>
      <c r="F275" s="51"/>
      <c r="G275" s="50"/>
      <c r="H275" s="50"/>
      <c r="I275" s="50">
        <v>14</v>
      </c>
      <c r="J275" s="50">
        <v>22</v>
      </c>
    </row>
    <row r="276" spans="1:10" ht="15.75" x14ac:dyDescent="0.25">
      <c r="A276" s="46" t="s">
        <v>21</v>
      </c>
      <c r="B276" s="47">
        <v>3</v>
      </c>
      <c r="C276" s="47" t="s">
        <v>28</v>
      </c>
      <c r="D276" s="47">
        <f t="shared" si="3"/>
        <v>7.5</v>
      </c>
      <c r="E276" s="51"/>
      <c r="F276" s="51"/>
      <c r="G276" s="50">
        <v>9.5</v>
      </c>
      <c r="H276" s="50">
        <v>12.5</v>
      </c>
      <c r="I276" s="50">
        <v>16.5</v>
      </c>
      <c r="J276" s="50">
        <v>21</v>
      </c>
    </row>
    <row r="277" spans="1:10" ht="15.75" x14ac:dyDescent="0.25">
      <c r="A277" s="46" t="s">
        <v>21</v>
      </c>
      <c r="B277" s="47">
        <v>3</v>
      </c>
      <c r="C277" s="47" t="s">
        <v>29</v>
      </c>
      <c r="D277" s="47">
        <f t="shared" si="3"/>
        <v>10</v>
      </c>
      <c r="E277" s="51"/>
      <c r="F277" s="51"/>
      <c r="G277" s="50">
        <v>9</v>
      </c>
      <c r="H277" s="50">
        <v>12</v>
      </c>
      <c r="I277" s="50">
        <v>12</v>
      </c>
      <c r="J277" s="50">
        <v>19</v>
      </c>
    </row>
    <row r="278" spans="1:10" ht="15.75" x14ac:dyDescent="0.25">
      <c r="A278" s="46" t="s">
        <v>21</v>
      </c>
      <c r="B278" s="47">
        <v>3</v>
      </c>
      <c r="C278" s="47" t="s">
        <v>30</v>
      </c>
      <c r="D278" s="47">
        <f t="shared" si="3"/>
        <v>11</v>
      </c>
      <c r="E278" s="51"/>
      <c r="F278" s="51"/>
      <c r="G278" s="50">
        <v>7</v>
      </c>
      <c r="H278" s="50">
        <v>9.5</v>
      </c>
      <c r="I278" s="50">
        <v>14</v>
      </c>
      <c r="J278" s="50">
        <v>22.5</v>
      </c>
    </row>
    <row r="279" spans="1:10" ht="15.75" x14ac:dyDescent="0.25">
      <c r="A279" s="46" t="s">
        <v>21</v>
      </c>
      <c r="B279" s="47">
        <v>3</v>
      </c>
      <c r="C279" s="47" t="s">
        <v>31</v>
      </c>
      <c r="D279" s="47">
        <f t="shared" si="3"/>
        <v>0</v>
      </c>
      <c r="E279" s="51"/>
      <c r="F279" s="51"/>
      <c r="G279" s="50"/>
      <c r="H279" s="50"/>
      <c r="I279" s="50"/>
      <c r="J279" s="50"/>
    </row>
    <row r="280" spans="1:10" ht="15.75" x14ac:dyDescent="0.25">
      <c r="A280" s="46" t="s">
        <v>21</v>
      </c>
      <c r="B280" s="47">
        <v>3</v>
      </c>
      <c r="C280" s="47" t="s">
        <v>32</v>
      </c>
      <c r="D280" s="47">
        <f t="shared" si="3"/>
        <v>0</v>
      </c>
      <c r="E280" s="51"/>
      <c r="F280" s="51"/>
      <c r="G280" s="50"/>
      <c r="H280" s="50"/>
      <c r="I280" s="50"/>
      <c r="J280" s="50"/>
    </row>
    <row r="281" spans="1:10" ht="15.75" x14ac:dyDescent="0.25">
      <c r="A281" s="46" t="s">
        <v>21</v>
      </c>
      <c r="B281" s="47">
        <v>3</v>
      </c>
      <c r="C281" s="47" t="s">
        <v>33</v>
      </c>
      <c r="D281" s="47">
        <f t="shared" si="3"/>
        <v>0</v>
      </c>
      <c r="E281" s="51"/>
      <c r="F281" s="51"/>
      <c r="G281" s="50"/>
      <c r="H281" s="50"/>
      <c r="I281" s="50"/>
      <c r="J281" s="50"/>
    </row>
    <row r="282" spans="1:10" ht="15.75" x14ac:dyDescent="0.25">
      <c r="A282" s="46" t="s">
        <v>21</v>
      </c>
      <c r="B282" s="47">
        <v>4</v>
      </c>
      <c r="C282" s="47" t="s">
        <v>27</v>
      </c>
      <c r="D282" s="47">
        <f t="shared" si="3"/>
        <v>8.5</v>
      </c>
      <c r="E282" s="51"/>
      <c r="F282" s="51"/>
      <c r="G282" s="50"/>
      <c r="H282" s="50"/>
      <c r="I282" s="50">
        <v>14</v>
      </c>
      <c r="J282" s="50">
        <v>22.5</v>
      </c>
    </row>
    <row r="283" spans="1:10" ht="15.75" x14ac:dyDescent="0.25">
      <c r="A283" s="46" t="s">
        <v>21</v>
      </c>
      <c r="B283" s="47">
        <v>4</v>
      </c>
      <c r="C283" s="47" t="s">
        <v>28</v>
      </c>
      <c r="D283" s="47">
        <f t="shared" si="3"/>
        <v>9</v>
      </c>
      <c r="E283" s="51"/>
      <c r="F283" s="51"/>
      <c r="G283" s="50">
        <v>9.5</v>
      </c>
      <c r="H283" s="50">
        <v>12.5</v>
      </c>
      <c r="I283" s="50">
        <v>16.5</v>
      </c>
      <c r="J283" s="50">
        <v>22.5</v>
      </c>
    </row>
    <row r="284" spans="1:10" ht="15.75" x14ac:dyDescent="0.25">
      <c r="A284" s="46" t="s">
        <v>21</v>
      </c>
      <c r="B284" s="47">
        <v>4</v>
      </c>
      <c r="C284" s="47" t="s">
        <v>29</v>
      </c>
      <c r="D284" s="47">
        <f t="shared" si="3"/>
        <v>0</v>
      </c>
      <c r="E284" s="51"/>
      <c r="F284" s="51"/>
      <c r="G284" s="50"/>
      <c r="H284" s="50"/>
      <c r="I284" s="50"/>
      <c r="J284" s="50"/>
    </row>
    <row r="285" spans="1:10" ht="15.75" x14ac:dyDescent="0.25">
      <c r="A285" s="46" t="s">
        <v>21</v>
      </c>
      <c r="B285" s="47">
        <v>4</v>
      </c>
      <c r="C285" s="47" t="s">
        <v>30</v>
      </c>
      <c r="D285" s="47">
        <f t="shared" ref="D285:D376" si="4">(J285-I285)+(H285-G285)</f>
        <v>0</v>
      </c>
      <c r="E285" s="51"/>
      <c r="F285" s="51"/>
      <c r="G285" s="50"/>
      <c r="H285" s="50"/>
      <c r="I285" s="50"/>
      <c r="J285" s="50"/>
    </row>
    <row r="286" spans="1:10" ht="15.75" x14ac:dyDescent="0.25">
      <c r="A286" s="46" t="s">
        <v>21</v>
      </c>
      <c r="B286" s="47">
        <v>4</v>
      </c>
      <c r="C286" s="47" t="s">
        <v>31</v>
      </c>
      <c r="D286" s="47">
        <f t="shared" si="4"/>
        <v>0</v>
      </c>
      <c r="E286" s="51"/>
      <c r="F286" s="51"/>
      <c r="G286" s="50"/>
      <c r="H286" s="50"/>
      <c r="I286" s="50"/>
      <c r="J286" s="50"/>
    </row>
    <row r="287" spans="1:10" ht="15.75" x14ac:dyDescent="0.25">
      <c r="A287" s="46" t="s">
        <v>21</v>
      </c>
      <c r="B287" s="47">
        <v>4</v>
      </c>
      <c r="C287" s="47" t="s">
        <v>32</v>
      </c>
      <c r="D287" s="47">
        <f t="shared" si="4"/>
        <v>12</v>
      </c>
      <c r="E287" s="51"/>
      <c r="F287" s="51"/>
      <c r="G287" s="50">
        <v>11</v>
      </c>
      <c r="H287" s="50">
        <v>12</v>
      </c>
      <c r="I287" s="50">
        <v>12</v>
      </c>
      <c r="J287" s="50">
        <v>23</v>
      </c>
    </row>
    <row r="288" spans="1:10" ht="15.75" x14ac:dyDescent="0.25">
      <c r="A288" s="46" t="s">
        <v>21</v>
      </c>
      <c r="B288" s="47">
        <v>4</v>
      </c>
      <c r="C288" s="47" t="s">
        <v>33</v>
      </c>
      <c r="D288" s="47">
        <f t="shared" si="4"/>
        <v>12</v>
      </c>
      <c r="E288" s="51"/>
      <c r="F288" s="51"/>
      <c r="G288" s="50">
        <v>11</v>
      </c>
      <c r="H288" s="50">
        <v>12</v>
      </c>
      <c r="I288" s="50">
        <v>12</v>
      </c>
      <c r="J288" s="50">
        <v>23</v>
      </c>
    </row>
    <row r="289" spans="1:10" ht="15.75" x14ac:dyDescent="0.25">
      <c r="A289" s="46" t="s">
        <v>21</v>
      </c>
      <c r="B289" s="47">
        <v>5</v>
      </c>
      <c r="C289" s="47" t="s">
        <v>27</v>
      </c>
      <c r="D289" s="47">
        <f t="shared" si="4"/>
        <v>0</v>
      </c>
      <c r="E289" s="51"/>
      <c r="F289" s="51"/>
      <c r="G289" s="50"/>
      <c r="H289" s="50"/>
      <c r="I289" s="50"/>
      <c r="J289" s="50"/>
    </row>
    <row r="290" spans="1:10" ht="15.75" x14ac:dyDescent="0.25">
      <c r="A290" s="46" t="s">
        <v>21</v>
      </c>
      <c r="B290" s="47">
        <v>5</v>
      </c>
      <c r="C290" s="47" t="s">
        <v>28</v>
      </c>
      <c r="D290" s="47">
        <f t="shared" si="4"/>
        <v>8.5</v>
      </c>
      <c r="E290" s="51"/>
      <c r="F290" s="51"/>
      <c r="G290" s="50">
        <v>9.5</v>
      </c>
      <c r="H290" s="50">
        <v>12.5</v>
      </c>
      <c r="I290" s="50">
        <v>16.5</v>
      </c>
      <c r="J290" s="50">
        <v>22</v>
      </c>
    </row>
    <row r="291" spans="1:10" ht="15.75" x14ac:dyDescent="0.25">
      <c r="A291" s="46" t="s">
        <v>21</v>
      </c>
      <c r="B291" s="47">
        <v>5</v>
      </c>
      <c r="C291" s="47" t="s">
        <v>29</v>
      </c>
      <c r="D291" s="47">
        <f t="shared" si="4"/>
        <v>8.5</v>
      </c>
      <c r="E291" s="51"/>
      <c r="F291" s="51"/>
      <c r="G291" s="50"/>
      <c r="H291" s="50"/>
      <c r="I291" s="50">
        <v>14</v>
      </c>
      <c r="J291" s="50">
        <v>22.5</v>
      </c>
    </row>
    <row r="292" spans="1:10" ht="15.75" x14ac:dyDescent="0.25">
      <c r="A292" s="46" t="s">
        <v>21</v>
      </c>
      <c r="B292" s="47">
        <v>5</v>
      </c>
      <c r="C292" s="47" t="s">
        <v>30</v>
      </c>
      <c r="D292" s="47">
        <f t="shared" si="4"/>
        <v>6</v>
      </c>
      <c r="E292" s="51"/>
      <c r="F292" s="51"/>
      <c r="G292" s="50"/>
      <c r="H292" s="50"/>
      <c r="I292" s="50">
        <v>14</v>
      </c>
      <c r="J292" s="50">
        <v>20</v>
      </c>
    </row>
    <row r="293" spans="1:10" ht="15.75" x14ac:dyDescent="0.25">
      <c r="A293" s="46" t="s">
        <v>21</v>
      </c>
      <c r="B293" s="47">
        <v>5</v>
      </c>
      <c r="C293" s="47" t="s">
        <v>31</v>
      </c>
      <c r="D293" s="47">
        <f t="shared" si="4"/>
        <v>10</v>
      </c>
      <c r="E293" s="51"/>
      <c r="F293" s="51"/>
      <c r="G293" s="50">
        <v>7</v>
      </c>
      <c r="H293" s="50">
        <v>9.5</v>
      </c>
      <c r="I293" s="50">
        <v>15.5</v>
      </c>
      <c r="J293" s="50">
        <v>23</v>
      </c>
    </row>
    <row r="294" spans="1:10" ht="15.75" x14ac:dyDescent="0.25">
      <c r="A294" s="46" t="s">
        <v>21</v>
      </c>
      <c r="B294" s="47">
        <v>5</v>
      </c>
      <c r="C294" s="47" t="s">
        <v>32</v>
      </c>
      <c r="D294" s="47">
        <f t="shared" si="4"/>
        <v>0</v>
      </c>
      <c r="E294" s="51"/>
      <c r="F294" s="51"/>
      <c r="G294" s="50"/>
      <c r="H294" s="50"/>
      <c r="I294" s="50"/>
      <c r="J294" s="50"/>
    </row>
    <row r="295" spans="1:10" ht="15.75" x14ac:dyDescent="0.25">
      <c r="A295" s="46" t="s">
        <v>21</v>
      </c>
      <c r="B295" s="47">
        <v>5</v>
      </c>
      <c r="C295" s="47" t="s">
        <v>33</v>
      </c>
      <c r="D295" s="47">
        <f t="shared" si="4"/>
        <v>0</v>
      </c>
      <c r="E295" s="51"/>
      <c r="F295" s="51"/>
      <c r="G295" s="50"/>
      <c r="H295" s="50"/>
      <c r="I295" s="50"/>
      <c r="J295" s="50"/>
    </row>
    <row r="296" spans="1:10" ht="15.75" x14ac:dyDescent="0.25">
      <c r="A296" s="46" t="s">
        <v>21</v>
      </c>
      <c r="B296" s="47">
        <v>6</v>
      </c>
      <c r="C296" s="47" t="s">
        <v>27</v>
      </c>
      <c r="D296" s="47">
        <f t="shared" si="4"/>
        <v>8</v>
      </c>
      <c r="E296" s="51"/>
      <c r="F296" s="51"/>
      <c r="G296" s="50"/>
      <c r="H296" s="50"/>
      <c r="I296" s="50">
        <v>14</v>
      </c>
      <c r="J296" s="50">
        <v>22</v>
      </c>
    </row>
    <row r="297" spans="1:10" ht="15.75" x14ac:dyDescent="0.25">
      <c r="A297" s="46" t="s">
        <v>21</v>
      </c>
      <c r="B297" s="47">
        <v>6</v>
      </c>
      <c r="C297" s="47" t="s">
        <v>28</v>
      </c>
      <c r="D297" s="47">
        <f t="shared" si="4"/>
        <v>7.5</v>
      </c>
      <c r="E297" s="51"/>
      <c r="F297" s="51"/>
      <c r="G297" s="50">
        <v>9.5</v>
      </c>
      <c r="H297" s="50">
        <v>12.5</v>
      </c>
      <c r="I297" s="50">
        <v>16.5</v>
      </c>
      <c r="J297" s="50">
        <v>21</v>
      </c>
    </row>
    <row r="298" spans="1:10" ht="15.75" x14ac:dyDescent="0.25">
      <c r="A298" s="46" t="s">
        <v>21</v>
      </c>
      <c r="B298" s="47">
        <v>6</v>
      </c>
      <c r="C298" s="47" t="s">
        <v>29</v>
      </c>
      <c r="D298" s="47">
        <f t="shared" si="4"/>
        <v>10</v>
      </c>
      <c r="E298" s="51"/>
      <c r="F298" s="51"/>
      <c r="G298" s="50">
        <v>9</v>
      </c>
      <c r="H298" s="50">
        <v>12</v>
      </c>
      <c r="I298" s="50">
        <v>12</v>
      </c>
      <c r="J298" s="50">
        <v>19</v>
      </c>
    </row>
    <row r="299" spans="1:10" ht="15.75" x14ac:dyDescent="0.25">
      <c r="A299" s="46" t="s">
        <v>21</v>
      </c>
      <c r="B299" s="47">
        <v>6</v>
      </c>
      <c r="C299" s="47" t="s">
        <v>30</v>
      </c>
      <c r="D299" s="47">
        <f t="shared" si="4"/>
        <v>11</v>
      </c>
      <c r="E299" s="51"/>
      <c r="F299" s="51"/>
      <c r="G299" s="50">
        <v>7</v>
      </c>
      <c r="H299" s="50">
        <v>9.5</v>
      </c>
      <c r="I299" s="50">
        <v>14</v>
      </c>
      <c r="J299" s="50">
        <v>22.5</v>
      </c>
    </row>
    <row r="300" spans="1:10" ht="15.75" x14ac:dyDescent="0.25">
      <c r="A300" s="46" t="s">
        <v>21</v>
      </c>
      <c r="B300" s="47">
        <v>6</v>
      </c>
      <c r="C300" s="47" t="s">
        <v>31</v>
      </c>
      <c r="D300" s="47">
        <f t="shared" si="4"/>
        <v>0</v>
      </c>
      <c r="E300" s="51"/>
      <c r="F300" s="51"/>
      <c r="G300" s="50"/>
      <c r="H300" s="50"/>
      <c r="I300" s="50"/>
      <c r="J300" s="50"/>
    </row>
    <row r="301" spans="1:10" ht="15.75" x14ac:dyDescent="0.25">
      <c r="A301" s="46" t="s">
        <v>21</v>
      </c>
      <c r="B301" s="47">
        <v>6</v>
      </c>
      <c r="C301" s="47" t="s">
        <v>32</v>
      </c>
      <c r="D301" s="47">
        <f t="shared" si="4"/>
        <v>0</v>
      </c>
      <c r="E301" s="51"/>
      <c r="F301" s="51"/>
      <c r="G301" s="50"/>
      <c r="H301" s="50"/>
      <c r="I301" s="50"/>
      <c r="J301" s="50"/>
    </row>
    <row r="302" spans="1:10" ht="15.75" x14ac:dyDescent="0.25">
      <c r="A302" s="46" t="s">
        <v>21</v>
      </c>
      <c r="B302" s="47">
        <v>6</v>
      </c>
      <c r="C302" s="47" t="s">
        <v>33</v>
      </c>
      <c r="D302" s="47">
        <f t="shared" si="4"/>
        <v>0</v>
      </c>
      <c r="E302" s="51"/>
      <c r="F302" s="51"/>
      <c r="G302" s="50"/>
      <c r="H302" s="50"/>
      <c r="I302" s="50"/>
      <c r="J302" s="50"/>
    </row>
    <row r="303" spans="1:10" ht="15.75" x14ac:dyDescent="0.25">
      <c r="A303" s="46" t="s">
        <v>52</v>
      </c>
      <c r="B303" s="47">
        <v>1</v>
      </c>
      <c r="C303" s="47" t="s">
        <v>27</v>
      </c>
      <c r="D303" s="47">
        <f t="shared" si="4"/>
        <v>8.5</v>
      </c>
      <c r="E303" s="51"/>
      <c r="F303" s="51"/>
      <c r="G303" s="50"/>
      <c r="H303" s="50"/>
      <c r="I303" s="50">
        <v>14</v>
      </c>
      <c r="J303" s="50">
        <v>22.5</v>
      </c>
    </row>
    <row r="304" spans="1:10" ht="15.75" x14ac:dyDescent="0.25">
      <c r="A304" s="46" t="s">
        <v>52</v>
      </c>
      <c r="B304" s="47">
        <v>1</v>
      </c>
      <c r="C304" s="47" t="s">
        <v>28</v>
      </c>
      <c r="D304" s="47">
        <f t="shared" si="4"/>
        <v>9</v>
      </c>
      <c r="E304" s="51"/>
      <c r="F304" s="51"/>
      <c r="G304" s="50">
        <v>9.5</v>
      </c>
      <c r="H304" s="50">
        <v>12.5</v>
      </c>
      <c r="I304" s="50">
        <v>16.5</v>
      </c>
      <c r="J304" s="50">
        <v>22.5</v>
      </c>
    </row>
    <row r="305" spans="1:10" ht="15.75" x14ac:dyDescent="0.25">
      <c r="A305" s="46" t="s">
        <v>52</v>
      </c>
      <c r="B305" s="47">
        <v>1</v>
      </c>
      <c r="C305" s="47" t="s">
        <v>29</v>
      </c>
      <c r="D305" s="47">
        <f t="shared" si="4"/>
        <v>0</v>
      </c>
      <c r="E305" s="51"/>
      <c r="F305" s="51"/>
      <c r="G305" s="50"/>
      <c r="H305" s="50"/>
      <c r="I305" s="50"/>
      <c r="J305" s="50"/>
    </row>
    <row r="306" spans="1:10" ht="15.75" x14ac:dyDescent="0.25">
      <c r="A306" s="46" t="s">
        <v>52</v>
      </c>
      <c r="B306" s="47">
        <v>1</v>
      </c>
      <c r="C306" s="47" t="s">
        <v>30</v>
      </c>
      <c r="D306" s="47">
        <f t="shared" si="4"/>
        <v>0</v>
      </c>
      <c r="E306" s="51"/>
      <c r="F306" s="51"/>
      <c r="G306" s="50"/>
      <c r="H306" s="50"/>
      <c r="I306" s="50"/>
      <c r="J306" s="50"/>
    </row>
    <row r="307" spans="1:10" ht="15.75" x14ac:dyDescent="0.25">
      <c r="A307" s="46" t="s">
        <v>52</v>
      </c>
      <c r="B307" s="47">
        <v>1</v>
      </c>
      <c r="C307" s="47" t="s">
        <v>31</v>
      </c>
      <c r="D307" s="47">
        <f t="shared" si="4"/>
        <v>0</v>
      </c>
      <c r="E307" s="51"/>
      <c r="F307" s="51"/>
      <c r="G307" s="50"/>
      <c r="H307" s="50"/>
      <c r="I307" s="50"/>
      <c r="J307" s="50"/>
    </row>
    <row r="308" spans="1:10" ht="15.75" x14ac:dyDescent="0.25">
      <c r="A308" s="46" t="s">
        <v>52</v>
      </c>
      <c r="B308" s="47">
        <v>1</v>
      </c>
      <c r="C308" s="47" t="s">
        <v>32</v>
      </c>
      <c r="D308" s="47">
        <f t="shared" si="4"/>
        <v>12</v>
      </c>
      <c r="E308" s="51"/>
      <c r="F308" s="51"/>
      <c r="G308" s="50">
        <v>9</v>
      </c>
      <c r="H308" s="50">
        <v>12</v>
      </c>
      <c r="I308" s="50">
        <v>12</v>
      </c>
      <c r="J308" s="50">
        <v>21</v>
      </c>
    </row>
    <row r="309" spans="1:10" ht="15.75" x14ac:dyDescent="0.25">
      <c r="A309" s="46" t="s">
        <v>52</v>
      </c>
      <c r="B309" s="47">
        <v>1</v>
      </c>
      <c r="C309" s="47" t="s">
        <v>33</v>
      </c>
      <c r="D309" s="47">
        <f t="shared" si="4"/>
        <v>12</v>
      </c>
      <c r="E309" s="51"/>
      <c r="F309" s="51"/>
      <c r="G309" s="50">
        <v>9</v>
      </c>
      <c r="H309" s="50">
        <v>12</v>
      </c>
      <c r="I309" s="50">
        <v>12</v>
      </c>
      <c r="J309" s="50">
        <v>21</v>
      </c>
    </row>
    <row r="310" spans="1:10" ht="15.75" x14ac:dyDescent="0.25">
      <c r="A310" s="46" t="s">
        <v>52</v>
      </c>
      <c r="B310" s="47">
        <v>2</v>
      </c>
      <c r="C310" s="47" t="s">
        <v>27</v>
      </c>
      <c r="D310" s="47">
        <f t="shared" si="4"/>
        <v>0</v>
      </c>
      <c r="E310" s="51"/>
      <c r="F310" s="51"/>
      <c r="G310" s="50"/>
      <c r="H310" s="50"/>
      <c r="I310" s="50"/>
      <c r="J310" s="50"/>
    </row>
    <row r="311" spans="1:10" ht="15.75" x14ac:dyDescent="0.25">
      <c r="A311" s="46" t="s">
        <v>52</v>
      </c>
      <c r="B311" s="47">
        <v>2</v>
      </c>
      <c r="C311" s="47" t="s">
        <v>28</v>
      </c>
      <c r="D311" s="47">
        <f t="shared" si="4"/>
        <v>11.5</v>
      </c>
      <c r="E311" s="51"/>
      <c r="F311" s="51">
        <v>6</v>
      </c>
      <c r="G311" s="50">
        <v>7</v>
      </c>
      <c r="H311" s="50">
        <v>12.5</v>
      </c>
      <c r="I311" s="50">
        <v>16.5</v>
      </c>
      <c r="J311" s="50">
        <v>22.5</v>
      </c>
    </row>
    <row r="312" spans="1:10" ht="15.75" x14ac:dyDescent="0.25">
      <c r="A312" s="46" t="s">
        <v>52</v>
      </c>
      <c r="B312" s="47">
        <v>2</v>
      </c>
      <c r="C312" s="47" t="s">
        <v>29</v>
      </c>
      <c r="D312" s="47">
        <f t="shared" si="4"/>
        <v>5.5</v>
      </c>
      <c r="E312" s="51"/>
      <c r="F312" s="51"/>
      <c r="G312" s="50"/>
      <c r="H312" s="50"/>
      <c r="I312" s="50">
        <v>16.5</v>
      </c>
      <c r="J312" s="50">
        <v>22</v>
      </c>
    </row>
    <row r="313" spans="1:10" ht="15.75" x14ac:dyDescent="0.25">
      <c r="A313" s="46" t="s">
        <v>52</v>
      </c>
      <c r="B313" s="47">
        <v>2</v>
      </c>
      <c r="C313" s="47" t="s">
        <v>30</v>
      </c>
      <c r="D313" s="47">
        <f t="shared" si="4"/>
        <v>10</v>
      </c>
      <c r="E313" s="51"/>
      <c r="F313" s="51"/>
      <c r="G313" s="50">
        <v>9</v>
      </c>
      <c r="H313" s="50">
        <v>12</v>
      </c>
      <c r="I313" s="50">
        <v>12</v>
      </c>
      <c r="J313" s="50">
        <v>19</v>
      </c>
    </row>
    <row r="314" spans="1:10" ht="15.75" x14ac:dyDescent="0.25">
      <c r="A314" s="46" t="s">
        <v>52</v>
      </c>
      <c r="B314" s="47">
        <v>2</v>
      </c>
      <c r="C314" s="47" t="s">
        <v>31</v>
      </c>
      <c r="D314" s="47">
        <f t="shared" si="4"/>
        <v>10</v>
      </c>
      <c r="E314" s="51"/>
      <c r="F314" s="51"/>
      <c r="G314" s="50">
        <v>7</v>
      </c>
      <c r="H314" s="50">
        <v>9.5</v>
      </c>
      <c r="I314" s="50">
        <v>15.5</v>
      </c>
      <c r="J314" s="50">
        <v>23</v>
      </c>
    </row>
    <row r="315" spans="1:10" ht="15.75" x14ac:dyDescent="0.25">
      <c r="A315" s="46" t="s">
        <v>52</v>
      </c>
      <c r="B315" s="47">
        <v>2</v>
      </c>
      <c r="C315" s="47" t="s">
        <v>32</v>
      </c>
      <c r="D315" s="47">
        <f t="shared" si="4"/>
        <v>0</v>
      </c>
      <c r="E315" s="51"/>
      <c r="F315" s="51"/>
      <c r="G315" s="50"/>
      <c r="H315" s="50"/>
      <c r="I315" s="50"/>
      <c r="J315" s="50"/>
    </row>
    <row r="316" spans="1:10" ht="15.75" x14ac:dyDescent="0.25">
      <c r="A316" s="46" t="s">
        <v>52</v>
      </c>
      <c r="B316" s="47">
        <v>2</v>
      </c>
      <c r="C316" s="47" t="s">
        <v>33</v>
      </c>
      <c r="D316" s="47">
        <f t="shared" si="4"/>
        <v>0</v>
      </c>
      <c r="E316" s="51"/>
      <c r="F316" s="51"/>
      <c r="G316" s="50"/>
      <c r="H316" s="50"/>
      <c r="I316" s="50"/>
      <c r="J316" s="50"/>
    </row>
    <row r="317" spans="1:10" ht="15.75" x14ac:dyDescent="0.25">
      <c r="A317" s="46" t="s">
        <v>52</v>
      </c>
      <c r="B317" s="47">
        <v>3</v>
      </c>
      <c r="C317" s="47" t="s">
        <v>27</v>
      </c>
      <c r="D317" s="47">
        <f t="shared" si="4"/>
        <v>9.5</v>
      </c>
      <c r="E317" s="51"/>
      <c r="F317" s="51"/>
      <c r="G317" s="50">
        <v>7</v>
      </c>
      <c r="H317" s="50">
        <v>9.5</v>
      </c>
      <c r="I317" s="50">
        <v>14</v>
      </c>
      <c r="J317" s="50">
        <v>21</v>
      </c>
    </row>
    <row r="318" spans="1:10" ht="15.75" x14ac:dyDescent="0.25">
      <c r="A318" s="46" t="s">
        <v>52</v>
      </c>
      <c r="B318" s="47">
        <v>3</v>
      </c>
      <c r="C318" s="47" t="s">
        <v>28</v>
      </c>
      <c r="D318" s="47">
        <f t="shared" si="4"/>
        <v>6</v>
      </c>
      <c r="E318" s="51"/>
      <c r="F318" s="51"/>
      <c r="G318" s="50">
        <v>9.5</v>
      </c>
      <c r="H318" s="50">
        <v>12.5</v>
      </c>
      <c r="I318" s="50">
        <v>16.5</v>
      </c>
      <c r="J318" s="50">
        <v>19.5</v>
      </c>
    </row>
    <row r="319" spans="1:10" ht="15.75" x14ac:dyDescent="0.25">
      <c r="A319" s="46" t="s">
        <v>52</v>
      </c>
      <c r="B319" s="47">
        <v>3</v>
      </c>
      <c r="C319" s="47" t="s">
        <v>29</v>
      </c>
      <c r="D319" s="47">
        <f t="shared" si="4"/>
        <v>8.5</v>
      </c>
      <c r="E319" s="51"/>
      <c r="F319" s="51"/>
      <c r="G319" s="50">
        <v>7</v>
      </c>
      <c r="H319" s="50">
        <v>9.5</v>
      </c>
      <c r="I319" s="50">
        <v>16.5</v>
      </c>
      <c r="J319" s="50">
        <v>22.5</v>
      </c>
    </row>
    <row r="320" spans="1:10" ht="15.75" x14ac:dyDescent="0.25">
      <c r="A320" s="46" t="s">
        <v>52</v>
      </c>
      <c r="B320" s="47">
        <v>3</v>
      </c>
      <c r="C320" s="47" t="s">
        <v>30</v>
      </c>
      <c r="D320" s="47">
        <f t="shared" si="4"/>
        <v>8.5</v>
      </c>
      <c r="E320" s="51"/>
      <c r="F320" s="51"/>
      <c r="G320" s="50"/>
      <c r="H320" s="50"/>
      <c r="I320" s="50">
        <v>14</v>
      </c>
      <c r="J320" s="50">
        <v>22.5</v>
      </c>
    </row>
    <row r="321" spans="1:10" ht="15.75" x14ac:dyDescent="0.25">
      <c r="A321" s="46" t="s">
        <v>52</v>
      </c>
      <c r="B321" s="47">
        <v>3</v>
      </c>
      <c r="C321" s="47" t="s">
        <v>31</v>
      </c>
      <c r="D321" s="47">
        <f t="shared" si="4"/>
        <v>0</v>
      </c>
      <c r="E321" s="51"/>
      <c r="F321" s="51"/>
      <c r="G321" s="50"/>
      <c r="H321" s="50"/>
      <c r="I321" s="50"/>
      <c r="J321" s="50"/>
    </row>
    <row r="322" spans="1:10" ht="15.75" x14ac:dyDescent="0.25">
      <c r="A322" s="46" t="s">
        <v>52</v>
      </c>
      <c r="B322" s="47">
        <v>3</v>
      </c>
      <c r="C322" s="47" t="s">
        <v>32</v>
      </c>
      <c r="D322" s="47">
        <f t="shared" si="4"/>
        <v>0</v>
      </c>
      <c r="E322" s="51"/>
      <c r="F322" s="51"/>
      <c r="G322" s="50"/>
      <c r="H322" s="50"/>
      <c r="I322" s="50"/>
      <c r="J322" s="50"/>
    </row>
    <row r="323" spans="1:10" ht="15.75" x14ac:dyDescent="0.25">
      <c r="A323" s="46" t="s">
        <v>52</v>
      </c>
      <c r="B323" s="47">
        <v>3</v>
      </c>
      <c r="C323" s="47" t="s">
        <v>33</v>
      </c>
      <c r="D323" s="47">
        <f t="shared" si="4"/>
        <v>0</v>
      </c>
      <c r="E323" s="51"/>
      <c r="F323" s="51"/>
      <c r="G323" s="50"/>
      <c r="H323" s="50"/>
      <c r="I323" s="50"/>
      <c r="J323" s="50"/>
    </row>
    <row r="324" spans="1:10" ht="15.75" x14ac:dyDescent="0.25">
      <c r="A324" s="46" t="s">
        <v>52</v>
      </c>
      <c r="B324" s="47">
        <v>4</v>
      </c>
      <c r="C324" s="47" t="s">
        <v>27</v>
      </c>
      <c r="D324" s="47">
        <f t="shared" si="4"/>
        <v>8.5</v>
      </c>
      <c r="E324" s="51"/>
      <c r="F324" s="51"/>
      <c r="G324" s="50"/>
      <c r="H324" s="50"/>
      <c r="I324" s="50">
        <v>14</v>
      </c>
      <c r="J324" s="50">
        <v>22.5</v>
      </c>
    </row>
    <row r="325" spans="1:10" ht="15.75" x14ac:dyDescent="0.25">
      <c r="A325" s="46" t="s">
        <v>52</v>
      </c>
      <c r="B325" s="47">
        <v>4</v>
      </c>
      <c r="C325" s="47" t="s">
        <v>28</v>
      </c>
      <c r="D325" s="47">
        <f t="shared" si="4"/>
        <v>9</v>
      </c>
      <c r="E325" s="51"/>
      <c r="F325" s="51"/>
      <c r="G325" s="50">
        <v>9.5</v>
      </c>
      <c r="H325" s="50">
        <v>12.5</v>
      </c>
      <c r="I325" s="50">
        <v>16.5</v>
      </c>
      <c r="J325" s="50">
        <v>22.5</v>
      </c>
    </row>
    <row r="326" spans="1:10" ht="15.75" x14ac:dyDescent="0.25">
      <c r="A326" s="46" t="s">
        <v>52</v>
      </c>
      <c r="B326" s="47">
        <v>4</v>
      </c>
      <c r="C326" s="47" t="s">
        <v>29</v>
      </c>
      <c r="D326" s="47">
        <f t="shared" si="4"/>
        <v>0</v>
      </c>
      <c r="E326" s="51"/>
      <c r="F326" s="51"/>
      <c r="G326" s="50"/>
      <c r="H326" s="50"/>
      <c r="I326" s="50"/>
      <c r="J326" s="50"/>
    </row>
    <row r="327" spans="1:10" ht="15.75" x14ac:dyDescent="0.25">
      <c r="A327" s="46" t="s">
        <v>52</v>
      </c>
      <c r="B327" s="47">
        <v>4</v>
      </c>
      <c r="C327" s="47" t="s">
        <v>30</v>
      </c>
      <c r="D327" s="47">
        <f t="shared" si="4"/>
        <v>0</v>
      </c>
      <c r="E327" s="51"/>
      <c r="F327" s="51"/>
      <c r="G327" s="50"/>
      <c r="H327" s="50"/>
      <c r="I327" s="50"/>
      <c r="J327" s="50"/>
    </row>
    <row r="328" spans="1:10" ht="15.75" x14ac:dyDescent="0.25">
      <c r="A328" s="46" t="s">
        <v>52</v>
      </c>
      <c r="B328" s="47">
        <v>4</v>
      </c>
      <c r="C328" s="47" t="s">
        <v>31</v>
      </c>
      <c r="D328" s="47">
        <f t="shared" si="4"/>
        <v>0</v>
      </c>
      <c r="E328" s="51"/>
      <c r="F328" s="51"/>
      <c r="G328" s="50"/>
      <c r="H328" s="50"/>
      <c r="I328" s="50"/>
      <c r="J328" s="50"/>
    </row>
    <row r="329" spans="1:10" ht="15.75" x14ac:dyDescent="0.25">
      <c r="A329" s="46" t="s">
        <v>52</v>
      </c>
      <c r="B329" s="47">
        <v>4</v>
      </c>
      <c r="C329" s="47" t="s">
        <v>32</v>
      </c>
      <c r="D329" s="47">
        <f t="shared" si="4"/>
        <v>12</v>
      </c>
      <c r="E329" s="51"/>
      <c r="F329" s="51"/>
      <c r="G329" s="50">
        <v>9</v>
      </c>
      <c r="H329" s="50">
        <v>12</v>
      </c>
      <c r="I329" s="50">
        <v>12</v>
      </c>
      <c r="J329" s="50">
        <v>21</v>
      </c>
    </row>
    <row r="330" spans="1:10" ht="15.75" x14ac:dyDescent="0.25">
      <c r="A330" s="46" t="s">
        <v>52</v>
      </c>
      <c r="B330" s="47">
        <v>4</v>
      </c>
      <c r="C330" s="47" t="s">
        <v>33</v>
      </c>
      <c r="D330" s="47">
        <f t="shared" si="4"/>
        <v>12</v>
      </c>
      <c r="E330" s="51"/>
      <c r="F330" s="51"/>
      <c r="G330" s="50">
        <v>9</v>
      </c>
      <c r="H330" s="50">
        <v>12</v>
      </c>
      <c r="I330" s="50">
        <v>12</v>
      </c>
      <c r="J330" s="50">
        <v>21</v>
      </c>
    </row>
    <row r="331" spans="1:10" ht="15.75" x14ac:dyDescent="0.25">
      <c r="A331" s="46" t="s">
        <v>52</v>
      </c>
      <c r="B331" s="47">
        <v>5</v>
      </c>
      <c r="C331" s="47" t="s">
        <v>27</v>
      </c>
      <c r="D331" s="47">
        <f t="shared" si="4"/>
        <v>0</v>
      </c>
      <c r="E331" s="51"/>
      <c r="F331" s="51"/>
      <c r="G331" s="50"/>
      <c r="H331" s="50"/>
      <c r="I331" s="50"/>
      <c r="J331" s="50"/>
    </row>
    <row r="332" spans="1:10" ht="15.75" x14ac:dyDescent="0.25">
      <c r="A332" s="46" t="s">
        <v>52</v>
      </c>
      <c r="B332" s="47">
        <v>5</v>
      </c>
      <c r="C332" s="47" t="s">
        <v>28</v>
      </c>
      <c r="D332" s="47">
        <f t="shared" si="4"/>
        <v>11</v>
      </c>
      <c r="E332" s="51"/>
      <c r="F332" s="51"/>
      <c r="G332" s="50">
        <v>7</v>
      </c>
      <c r="H332" s="50">
        <v>12.5</v>
      </c>
      <c r="I332" s="50">
        <v>16.5</v>
      </c>
      <c r="J332" s="50">
        <v>22</v>
      </c>
    </row>
    <row r="333" spans="1:10" ht="15.75" x14ac:dyDescent="0.25">
      <c r="A333" s="46" t="s">
        <v>52</v>
      </c>
      <c r="B333" s="47">
        <v>5</v>
      </c>
      <c r="C333" s="47" t="s">
        <v>29</v>
      </c>
      <c r="D333" s="47">
        <f t="shared" si="4"/>
        <v>5.5</v>
      </c>
      <c r="E333" s="51"/>
      <c r="F333" s="51"/>
      <c r="G333" s="50"/>
      <c r="H333" s="50"/>
      <c r="I333" s="50">
        <v>16.5</v>
      </c>
      <c r="J333" s="50">
        <v>22</v>
      </c>
    </row>
    <row r="334" spans="1:10" ht="15.75" x14ac:dyDescent="0.25">
      <c r="A334" s="46" t="s">
        <v>52</v>
      </c>
      <c r="B334" s="47">
        <v>5</v>
      </c>
      <c r="C334" s="47" t="s">
        <v>30</v>
      </c>
      <c r="D334" s="47">
        <f t="shared" si="4"/>
        <v>10</v>
      </c>
      <c r="E334" s="51"/>
      <c r="F334" s="51"/>
      <c r="G334" s="50">
        <v>9</v>
      </c>
      <c r="H334" s="50">
        <v>12</v>
      </c>
      <c r="I334" s="50">
        <v>12</v>
      </c>
      <c r="J334" s="50">
        <v>19</v>
      </c>
    </row>
    <row r="335" spans="1:10" ht="15.75" x14ac:dyDescent="0.25">
      <c r="A335" s="46" t="s">
        <v>52</v>
      </c>
      <c r="B335" s="47">
        <v>5</v>
      </c>
      <c r="C335" s="47" t="s">
        <v>31</v>
      </c>
      <c r="D335" s="47">
        <f t="shared" si="4"/>
        <v>10</v>
      </c>
      <c r="E335" s="51"/>
      <c r="F335" s="51"/>
      <c r="G335" s="50">
        <v>7</v>
      </c>
      <c r="H335" s="50">
        <v>9.5</v>
      </c>
      <c r="I335" s="50">
        <v>15.5</v>
      </c>
      <c r="J335" s="50">
        <v>23</v>
      </c>
    </row>
    <row r="336" spans="1:10" ht="15.75" x14ac:dyDescent="0.25">
      <c r="A336" s="46" t="s">
        <v>52</v>
      </c>
      <c r="B336" s="47">
        <v>5</v>
      </c>
      <c r="C336" s="47" t="s">
        <v>32</v>
      </c>
      <c r="D336" s="47">
        <f t="shared" si="4"/>
        <v>0</v>
      </c>
      <c r="E336" s="51"/>
      <c r="F336" s="51"/>
      <c r="G336" s="50"/>
      <c r="H336" s="50"/>
      <c r="I336" s="50"/>
      <c r="J336" s="50"/>
    </row>
    <row r="337" spans="1:10" ht="15.75" x14ac:dyDescent="0.25">
      <c r="A337" s="46" t="s">
        <v>52</v>
      </c>
      <c r="B337" s="47">
        <v>5</v>
      </c>
      <c r="C337" s="47" t="s">
        <v>33</v>
      </c>
      <c r="D337" s="47">
        <f t="shared" si="4"/>
        <v>0</v>
      </c>
      <c r="E337" s="51"/>
      <c r="F337" s="51"/>
      <c r="G337" s="50"/>
      <c r="H337" s="50"/>
      <c r="I337" s="50"/>
      <c r="J337" s="50"/>
    </row>
    <row r="338" spans="1:10" ht="15.75" x14ac:dyDescent="0.25">
      <c r="A338" s="46" t="s">
        <v>52</v>
      </c>
      <c r="B338" s="47">
        <v>6</v>
      </c>
      <c r="C338" s="47" t="s">
        <v>27</v>
      </c>
      <c r="D338" s="47">
        <f t="shared" si="4"/>
        <v>9.5</v>
      </c>
      <c r="E338" s="51"/>
      <c r="F338" s="51"/>
      <c r="G338" s="50">
        <v>7</v>
      </c>
      <c r="H338" s="50">
        <v>9.5</v>
      </c>
      <c r="I338" s="50">
        <v>14</v>
      </c>
      <c r="J338" s="50">
        <v>21</v>
      </c>
    </row>
    <row r="339" spans="1:10" ht="15.75" x14ac:dyDescent="0.25">
      <c r="A339" s="46" t="s">
        <v>52</v>
      </c>
      <c r="B339" s="47">
        <v>6</v>
      </c>
      <c r="C339" s="47" t="s">
        <v>28</v>
      </c>
      <c r="D339" s="47">
        <f t="shared" si="4"/>
        <v>6.5</v>
      </c>
      <c r="E339" s="51"/>
      <c r="F339" s="51"/>
      <c r="G339" s="50">
        <v>9.5</v>
      </c>
      <c r="H339" s="50">
        <v>12.5</v>
      </c>
      <c r="I339" s="50">
        <v>16.5</v>
      </c>
      <c r="J339" s="50">
        <v>20</v>
      </c>
    </row>
    <row r="340" spans="1:10" ht="15.75" x14ac:dyDescent="0.25">
      <c r="A340" s="46" t="s">
        <v>52</v>
      </c>
      <c r="B340" s="47">
        <v>6</v>
      </c>
      <c r="C340" s="47" t="s">
        <v>29</v>
      </c>
      <c r="D340" s="47">
        <f t="shared" si="4"/>
        <v>8.5</v>
      </c>
      <c r="E340" s="51"/>
      <c r="F340" s="51"/>
      <c r="G340" s="50">
        <v>7</v>
      </c>
      <c r="H340" s="50">
        <v>9.5</v>
      </c>
      <c r="I340" s="50">
        <v>16.5</v>
      </c>
      <c r="J340" s="50">
        <v>22.5</v>
      </c>
    </row>
    <row r="341" spans="1:10" ht="15.75" x14ac:dyDescent="0.25">
      <c r="A341" s="46" t="s">
        <v>52</v>
      </c>
      <c r="B341" s="47">
        <v>6</v>
      </c>
      <c r="C341" s="47" t="s">
        <v>30</v>
      </c>
      <c r="D341" s="47">
        <f t="shared" si="4"/>
        <v>8.5</v>
      </c>
      <c r="E341" s="51"/>
      <c r="F341" s="51"/>
      <c r="G341" s="50"/>
      <c r="H341" s="50"/>
      <c r="I341" s="50">
        <v>14</v>
      </c>
      <c r="J341" s="50">
        <v>22.5</v>
      </c>
    </row>
    <row r="342" spans="1:10" ht="15.75" x14ac:dyDescent="0.25">
      <c r="A342" s="46" t="s">
        <v>52</v>
      </c>
      <c r="B342" s="47">
        <v>6</v>
      </c>
      <c r="C342" s="47" t="s">
        <v>31</v>
      </c>
      <c r="D342" s="47">
        <f t="shared" si="4"/>
        <v>0</v>
      </c>
      <c r="E342" s="51"/>
      <c r="F342" s="51"/>
      <c r="G342" s="50"/>
      <c r="H342" s="50"/>
      <c r="I342" s="50"/>
      <c r="J342" s="50"/>
    </row>
    <row r="343" spans="1:10" ht="15.75" x14ac:dyDescent="0.25">
      <c r="A343" s="46" t="s">
        <v>52</v>
      </c>
      <c r="B343" s="47">
        <v>6</v>
      </c>
      <c r="C343" s="47" t="s">
        <v>32</v>
      </c>
      <c r="D343" s="47">
        <f t="shared" si="4"/>
        <v>0</v>
      </c>
      <c r="E343" s="51"/>
      <c r="F343" s="51"/>
      <c r="G343" s="50"/>
      <c r="H343" s="50"/>
      <c r="I343" s="50"/>
      <c r="J343" s="50"/>
    </row>
    <row r="344" spans="1:10" ht="15.75" x14ac:dyDescent="0.25">
      <c r="A344" s="46" t="s">
        <v>52</v>
      </c>
      <c r="B344" s="47">
        <v>6</v>
      </c>
      <c r="C344" s="47" t="s">
        <v>33</v>
      </c>
      <c r="D344" s="47">
        <f t="shared" si="4"/>
        <v>0</v>
      </c>
      <c r="E344" s="51"/>
      <c r="F344" s="51"/>
      <c r="G344" s="50"/>
      <c r="H344" s="50"/>
      <c r="I344" s="50"/>
      <c r="J344" s="50"/>
    </row>
    <row r="345" spans="1:10" ht="15.75" x14ac:dyDescent="0.25">
      <c r="A345" s="46" t="s">
        <v>62</v>
      </c>
      <c r="B345" s="47">
        <v>1</v>
      </c>
      <c r="C345" s="47" t="s">
        <v>27</v>
      </c>
      <c r="D345" s="47">
        <f t="shared" si="4"/>
        <v>0</v>
      </c>
      <c r="E345" s="51"/>
      <c r="F345" s="51"/>
      <c r="G345" s="50"/>
      <c r="H345" s="50"/>
      <c r="I345" s="50"/>
      <c r="J345" s="50"/>
    </row>
    <row r="346" spans="1:10" ht="15.75" x14ac:dyDescent="0.25">
      <c r="A346" s="46" t="s">
        <v>62</v>
      </c>
      <c r="B346" s="47">
        <v>1</v>
      </c>
      <c r="C346" s="47" t="s">
        <v>28</v>
      </c>
      <c r="D346" s="47">
        <f t="shared" si="4"/>
        <v>3</v>
      </c>
      <c r="E346" s="51"/>
      <c r="F346" s="51"/>
      <c r="G346" s="50">
        <v>9.5</v>
      </c>
      <c r="H346" s="50">
        <v>12.5</v>
      </c>
      <c r="I346" s="50"/>
      <c r="J346" s="50"/>
    </row>
    <row r="347" spans="1:10" ht="15.75" x14ac:dyDescent="0.25">
      <c r="A347" s="46" t="s">
        <v>62</v>
      </c>
      <c r="B347" s="47">
        <v>1</v>
      </c>
      <c r="C347" s="47" t="s">
        <v>29</v>
      </c>
      <c r="D347" s="47">
        <f t="shared" si="4"/>
        <v>0</v>
      </c>
      <c r="E347" s="51"/>
      <c r="F347" s="51"/>
      <c r="G347" s="50"/>
      <c r="H347" s="50"/>
      <c r="I347" s="50"/>
      <c r="J347" s="50"/>
    </row>
    <row r="348" spans="1:10" ht="15.75" x14ac:dyDescent="0.25">
      <c r="A348" s="46" t="s">
        <v>62</v>
      </c>
      <c r="B348" s="47">
        <v>1</v>
      </c>
      <c r="C348" s="47" t="s">
        <v>30</v>
      </c>
      <c r="D348" s="47">
        <f t="shared" si="4"/>
        <v>2.5</v>
      </c>
      <c r="E348" s="51"/>
      <c r="F348" s="51"/>
      <c r="G348" s="50">
        <v>7</v>
      </c>
      <c r="H348" s="50">
        <v>9.5</v>
      </c>
      <c r="I348" s="50"/>
      <c r="J348" s="50"/>
    </row>
    <row r="349" spans="1:10" ht="15.75" x14ac:dyDescent="0.25">
      <c r="A349" s="46" t="s">
        <v>62</v>
      </c>
      <c r="B349" s="47">
        <v>1</v>
      </c>
      <c r="C349" s="47" t="s">
        <v>31</v>
      </c>
      <c r="D349" s="47">
        <f t="shared" si="4"/>
        <v>0</v>
      </c>
      <c r="E349" s="51"/>
      <c r="F349" s="51"/>
      <c r="G349" s="50"/>
      <c r="H349" s="50"/>
      <c r="I349" s="50"/>
      <c r="J349" s="50"/>
    </row>
    <row r="350" spans="1:10" ht="15.75" x14ac:dyDescent="0.25">
      <c r="A350" s="46" t="s">
        <v>62</v>
      </c>
      <c r="B350" s="47">
        <v>1</v>
      </c>
      <c r="C350" s="47" t="s">
        <v>32</v>
      </c>
      <c r="D350" s="47">
        <f t="shared" si="4"/>
        <v>8</v>
      </c>
      <c r="E350" s="51"/>
      <c r="F350" s="51"/>
      <c r="G350" s="50">
        <v>11</v>
      </c>
      <c r="H350" s="50">
        <v>12</v>
      </c>
      <c r="I350" s="50">
        <v>12</v>
      </c>
      <c r="J350" s="50">
        <v>19</v>
      </c>
    </row>
    <row r="351" spans="1:10" ht="15.75" x14ac:dyDescent="0.25">
      <c r="A351" s="46" t="s">
        <v>62</v>
      </c>
      <c r="B351" s="47">
        <v>1</v>
      </c>
      <c r="C351" s="47" t="s">
        <v>33</v>
      </c>
      <c r="D351" s="47">
        <f t="shared" si="4"/>
        <v>8</v>
      </c>
      <c r="E351" s="51"/>
      <c r="F351" s="51"/>
      <c r="G351" s="50">
        <v>11</v>
      </c>
      <c r="H351" s="50">
        <v>12</v>
      </c>
      <c r="I351" s="50">
        <v>12</v>
      </c>
      <c r="J351" s="50">
        <v>19</v>
      </c>
    </row>
    <row r="352" spans="1:10" ht="15.75" x14ac:dyDescent="0.25">
      <c r="A352" s="46" t="s">
        <v>62</v>
      </c>
      <c r="B352" s="47">
        <v>2</v>
      </c>
      <c r="C352" s="47" t="s">
        <v>27</v>
      </c>
      <c r="D352" s="47">
        <f t="shared" si="4"/>
        <v>7</v>
      </c>
      <c r="E352" s="51"/>
      <c r="F352" s="51"/>
      <c r="G352" s="50"/>
      <c r="H352" s="50"/>
      <c r="I352" s="50">
        <v>14</v>
      </c>
      <c r="J352" s="50">
        <v>21</v>
      </c>
    </row>
    <row r="353" spans="1:10" ht="15.75" x14ac:dyDescent="0.25">
      <c r="A353" s="46" t="s">
        <v>62</v>
      </c>
      <c r="B353" s="47">
        <v>2</v>
      </c>
      <c r="C353" s="47" t="s">
        <v>28</v>
      </c>
      <c r="D353" s="47">
        <f t="shared" si="4"/>
        <v>4.5</v>
      </c>
      <c r="E353" s="51"/>
      <c r="F353" s="51"/>
      <c r="G353" s="50"/>
      <c r="H353" s="50"/>
      <c r="I353" s="50">
        <v>16.5</v>
      </c>
      <c r="J353" s="50">
        <v>21</v>
      </c>
    </row>
    <row r="354" spans="1:10" ht="15.75" x14ac:dyDescent="0.25">
      <c r="A354" s="46" t="s">
        <v>62</v>
      </c>
      <c r="B354" s="47">
        <v>2</v>
      </c>
      <c r="C354" s="47" t="s">
        <v>29</v>
      </c>
      <c r="D354" s="47">
        <f t="shared" si="4"/>
        <v>0</v>
      </c>
      <c r="E354" s="51"/>
      <c r="F354" s="51"/>
      <c r="G354" s="50"/>
      <c r="H354" s="50"/>
      <c r="I354" s="50"/>
      <c r="J354" s="50"/>
    </row>
    <row r="355" spans="1:10" ht="15.75" x14ac:dyDescent="0.25">
      <c r="A355" s="46" t="s">
        <v>62</v>
      </c>
      <c r="B355" s="47">
        <v>2</v>
      </c>
      <c r="C355" s="47" t="s">
        <v>30</v>
      </c>
      <c r="D355" s="47">
        <f t="shared" si="4"/>
        <v>2.5</v>
      </c>
      <c r="E355" s="51"/>
      <c r="F355" s="51"/>
      <c r="G355" s="50">
        <v>7</v>
      </c>
      <c r="H355" s="50">
        <v>9.5</v>
      </c>
      <c r="I355" s="50"/>
      <c r="J355" s="50"/>
    </row>
    <row r="356" spans="1:10" ht="15.75" x14ac:dyDescent="0.25">
      <c r="A356" s="46" t="s">
        <v>62</v>
      </c>
      <c r="B356" s="47">
        <v>2</v>
      </c>
      <c r="C356" s="47" t="s">
        <v>31</v>
      </c>
      <c r="D356" s="47">
        <f t="shared" si="4"/>
        <v>5.5</v>
      </c>
      <c r="E356" s="51"/>
      <c r="F356" s="51"/>
      <c r="G356" s="50"/>
      <c r="H356" s="50"/>
      <c r="I356" s="50">
        <v>15.5</v>
      </c>
      <c r="J356" s="50">
        <v>21</v>
      </c>
    </row>
    <row r="357" spans="1:10" ht="15.75" x14ac:dyDescent="0.25">
      <c r="A357" s="46" t="s">
        <v>62</v>
      </c>
      <c r="B357" s="47">
        <v>2</v>
      </c>
      <c r="C357" s="47" t="s">
        <v>32</v>
      </c>
      <c r="D357" s="47">
        <f t="shared" si="4"/>
        <v>0</v>
      </c>
      <c r="E357" s="51"/>
      <c r="F357" s="51"/>
      <c r="G357" s="50"/>
      <c r="H357" s="50"/>
      <c r="I357" s="50"/>
      <c r="J357" s="50"/>
    </row>
    <row r="358" spans="1:10" ht="15.75" x14ac:dyDescent="0.25">
      <c r="A358" s="46" t="s">
        <v>62</v>
      </c>
      <c r="B358" s="47">
        <v>2</v>
      </c>
      <c r="C358" s="47" t="s">
        <v>33</v>
      </c>
      <c r="D358" s="47">
        <f t="shared" si="4"/>
        <v>0</v>
      </c>
      <c r="E358" s="51"/>
      <c r="F358" s="51"/>
      <c r="G358" s="50"/>
      <c r="H358" s="50"/>
      <c r="I358" s="50"/>
      <c r="J358" s="50"/>
    </row>
    <row r="359" spans="1:10" ht="15.75" x14ac:dyDescent="0.25">
      <c r="A359" s="46" t="s">
        <v>62</v>
      </c>
      <c r="B359" s="47">
        <v>3</v>
      </c>
      <c r="C359" s="47" t="s">
        <v>27</v>
      </c>
      <c r="D359" s="47">
        <f t="shared" si="4"/>
        <v>0</v>
      </c>
      <c r="E359" s="51"/>
      <c r="F359" s="51"/>
      <c r="G359" s="50"/>
      <c r="H359" s="50"/>
      <c r="I359" s="50"/>
      <c r="J359" s="50"/>
    </row>
    <row r="360" spans="1:10" ht="15.75" x14ac:dyDescent="0.25">
      <c r="A360" s="46" t="s">
        <v>62</v>
      </c>
      <c r="B360" s="47">
        <v>3</v>
      </c>
      <c r="C360" s="47" t="s">
        <v>28</v>
      </c>
      <c r="D360" s="47">
        <f t="shared" si="4"/>
        <v>3</v>
      </c>
      <c r="E360" s="51"/>
      <c r="F360" s="51"/>
      <c r="G360" s="50">
        <v>9.5</v>
      </c>
      <c r="H360" s="50">
        <v>12.5</v>
      </c>
      <c r="I360" s="50"/>
      <c r="J360" s="50"/>
    </row>
    <row r="361" spans="1:10" ht="15.75" x14ac:dyDescent="0.25">
      <c r="A361" s="46" t="s">
        <v>62</v>
      </c>
      <c r="B361" s="47">
        <v>3</v>
      </c>
      <c r="C361" s="47" t="s">
        <v>29</v>
      </c>
      <c r="D361" s="47">
        <f t="shared" si="4"/>
        <v>0</v>
      </c>
      <c r="E361" s="51"/>
      <c r="F361" s="51"/>
      <c r="G361" s="50"/>
      <c r="H361" s="50"/>
      <c r="I361" s="50"/>
      <c r="J361" s="50"/>
    </row>
    <row r="362" spans="1:10" ht="15.75" x14ac:dyDescent="0.25">
      <c r="A362" s="46" t="s">
        <v>62</v>
      </c>
      <c r="B362" s="47">
        <v>3</v>
      </c>
      <c r="C362" s="47" t="s">
        <v>30</v>
      </c>
      <c r="D362" s="47">
        <f t="shared" si="4"/>
        <v>9.5</v>
      </c>
      <c r="E362" s="51"/>
      <c r="F362" s="51"/>
      <c r="G362" s="50">
        <v>7</v>
      </c>
      <c r="H362" s="50">
        <v>9.5</v>
      </c>
      <c r="I362" s="50">
        <v>14</v>
      </c>
      <c r="J362" s="50">
        <v>21</v>
      </c>
    </row>
    <row r="363" spans="1:10" ht="15.75" x14ac:dyDescent="0.25">
      <c r="A363" s="46" t="s">
        <v>62</v>
      </c>
      <c r="B363" s="47">
        <v>3</v>
      </c>
      <c r="C363" s="47" t="s">
        <v>31</v>
      </c>
      <c r="D363" s="47">
        <f t="shared" si="4"/>
        <v>0</v>
      </c>
      <c r="E363" s="51"/>
      <c r="F363" s="51"/>
      <c r="G363" s="50"/>
      <c r="H363" s="50"/>
      <c r="I363" s="50"/>
      <c r="J363" s="50"/>
    </row>
    <row r="364" spans="1:10" ht="15.75" x14ac:dyDescent="0.25">
      <c r="A364" s="46" t="s">
        <v>62</v>
      </c>
      <c r="B364" s="47">
        <v>3</v>
      </c>
      <c r="C364" s="47" t="s">
        <v>32</v>
      </c>
      <c r="D364" s="47">
        <f t="shared" si="4"/>
        <v>0</v>
      </c>
      <c r="E364" s="51"/>
      <c r="F364" s="51"/>
      <c r="G364" s="50"/>
      <c r="H364" s="50"/>
      <c r="I364" s="50"/>
      <c r="J364" s="50"/>
    </row>
    <row r="365" spans="1:10" ht="15.75" x14ac:dyDescent="0.25">
      <c r="A365" s="46" t="s">
        <v>62</v>
      </c>
      <c r="B365" s="47">
        <v>3</v>
      </c>
      <c r="C365" s="47" t="s">
        <v>33</v>
      </c>
      <c r="D365" s="47">
        <f t="shared" si="4"/>
        <v>0</v>
      </c>
      <c r="E365" s="51"/>
      <c r="F365" s="51"/>
      <c r="G365" s="50"/>
      <c r="H365" s="50"/>
      <c r="I365" s="50"/>
      <c r="J365" s="50"/>
    </row>
    <row r="366" spans="1:10" ht="15.75" x14ac:dyDescent="0.25">
      <c r="A366" s="46" t="s">
        <v>62</v>
      </c>
      <c r="B366" s="47">
        <v>4</v>
      </c>
      <c r="C366" s="47" t="s">
        <v>27</v>
      </c>
      <c r="D366" s="47">
        <f t="shared" si="4"/>
        <v>5</v>
      </c>
      <c r="E366" s="51"/>
      <c r="F366" s="51"/>
      <c r="G366" s="50"/>
      <c r="H366" s="50"/>
      <c r="I366" s="50">
        <v>16.5</v>
      </c>
      <c r="J366" s="50">
        <v>21.5</v>
      </c>
    </row>
    <row r="367" spans="1:10" ht="15.75" x14ac:dyDescent="0.25">
      <c r="A367" s="46" t="s">
        <v>62</v>
      </c>
      <c r="B367" s="47">
        <v>4</v>
      </c>
      <c r="C367" s="47" t="s">
        <v>28</v>
      </c>
      <c r="D367" s="47">
        <f t="shared" si="4"/>
        <v>4.5</v>
      </c>
      <c r="E367" s="51"/>
      <c r="F367" s="51"/>
      <c r="G367" s="50"/>
      <c r="H367" s="50"/>
      <c r="I367" s="50">
        <v>16.5</v>
      </c>
      <c r="J367" s="50">
        <v>21</v>
      </c>
    </row>
    <row r="368" spans="1:10" ht="15.75" x14ac:dyDescent="0.25">
      <c r="A368" s="46" t="s">
        <v>62</v>
      </c>
      <c r="B368" s="47">
        <v>4</v>
      </c>
      <c r="C368" s="47" t="s">
        <v>29</v>
      </c>
      <c r="D368" s="47">
        <f t="shared" si="4"/>
        <v>0</v>
      </c>
      <c r="E368" s="51"/>
      <c r="F368" s="51"/>
      <c r="G368" s="50"/>
      <c r="H368" s="50"/>
      <c r="I368" s="50"/>
      <c r="J368" s="50"/>
    </row>
    <row r="369" spans="1:10" ht="15.75" x14ac:dyDescent="0.25">
      <c r="A369" s="46" t="s">
        <v>62</v>
      </c>
      <c r="B369" s="47">
        <v>4</v>
      </c>
      <c r="C369" s="47" t="s">
        <v>30</v>
      </c>
      <c r="D369" s="47">
        <f t="shared" si="4"/>
        <v>7</v>
      </c>
      <c r="E369" s="51"/>
      <c r="F369" s="51"/>
      <c r="G369" s="50">
        <v>7</v>
      </c>
      <c r="H369" s="50">
        <v>9.5</v>
      </c>
      <c r="I369" s="50">
        <v>16.5</v>
      </c>
      <c r="J369" s="50">
        <v>21</v>
      </c>
    </row>
    <row r="370" spans="1:10" ht="15.75" x14ac:dyDescent="0.25">
      <c r="A370" s="46" t="s">
        <v>62</v>
      </c>
      <c r="B370" s="47">
        <v>4</v>
      </c>
      <c r="C370" s="47" t="s">
        <v>31</v>
      </c>
      <c r="D370" s="47">
        <f t="shared" si="4"/>
        <v>0</v>
      </c>
      <c r="E370" s="51"/>
      <c r="F370" s="51"/>
      <c r="G370" s="50"/>
      <c r="H370" s="50"/>
      <c r="I370" s="50"/>
      <c r="J370" s="50"/>
    </row>
    <row r="371" spans="1:10" ht="15.75" x14ac:dyDescent="0.25">
      <c r="A371" s="46" t="s">
        <v>62</v>
      </c>
      <c r="B371" s="47">
        <v>4</v>
      </c>
      <c r="C371" s="47" t="s">
        <v>32</v>
      </c>
      <c r="D371" s="47">
        <f t="shared" si="4"/>
        <v>0</v>
      </c>
      <c r="E371" s="51"/>
      <c r="F371" s="51"/>
      <c r="G371" s="50"/>
      <c r="H371" s="50"/>
      <c r="I371" s="50"/>
      <c r="J371" s="50"/>
    </row>
    <row r="372" spans="1:10" ht="15.75" x14ac:dyDescent="0.25">
      <c r="A372" s="46" t="s">
        <v>62</v>
      </c>
      <c r="B372" s="47">
        <v>4</v>
      </c>
      <c r="C372" s="47" t="s">
        <v>33</v>
      </c>
      <c r="D372" s="47">
        <f t="shared" si="4"/>
        <v>0</v>
      </c>
      <c r="E372" s="51"/>
      <c r="F372" s="51"/>
      <c r="G372" s="50"/>
      <c r="H372" s="50"/>
      <c r="I372" s="50"/>
      <c r="J372" s="50"/>
    </row>
    <row r="373" spans="1:10" ht="15.75" x14ac:dyDescent="0.25">
      <c r="A373" s="46" t="s">
        <v>23</v>
      </c>
      <c r="B373" s="47">
        <v>1</v>
      </c>
      <c r="C373" s="47" t="s">
        <v>27</v>
      </c>
      <c r="D373" s="47">
        <f t="shared" si="4"/>
        <v>10</v>
      </c>
      <c r="E373" s="51"/>
      <c r="F373" s="51"/>
      <c r="G373" s="50">
        <v>7</v>
      </c>
      <c r="H373" s="50">
        <v>12</v>
      </c>
      <c r="I373" s="50">
        <v>12</v>
      </c>
      <c r="J373" s="50">
        <v>17</v>
      </c>
    </row>
    <row r="374" spans="1:10" ht="15.75" x14ac:dyDescent="0.25">
      <c r="A374" s="46" t="s">
        <v>23</v>
      </c>
      <c r="B374" s="47">
        <v>1</v>
      </c>
      <c r="C374" s="47" t="s">
        <v>28</v>
      </c>
      <c r="D374" s="47">
        <f t="shared" si="4"/>
        <v>8</v>
      </c>
      <c r="E374" s="51"/>
      <c r="F374" s="51"/>
      <c r="G374" s="50">
        <v>9.5</v>
      </c>
      <c r="H374" s="50">
        <v>12.5</v>
      </c>
      <c r="I374" s="50">
        <v>16.5</v>
      </c>
      <c r="J374" s="50">
        <v>21.5</v>
      </c>
    </row>
    <row r="375" spans="1:10" ht="15.75" x14ac:dyDescent="0.25">
      <c r="A375" s="46" t="s">
        <v>23</v>
      </c>
      <c r="B375" s="47">
        <v>1</v>
      </c>
      <c r="C375" s="47" t="s">
        <v>29</v>
      </c>
      <c r="D375" s="47">
        <f t="shared" si="4"/>
        <v>0</v>
      </c>
      <c r="E375" s="51"/>
      <c r="F375" s="51"/>
      <c r="G375" s="50"/>
      <c r="H375" s="50"/>
      <c r="I375" s="50"/>
      <c r="J375" s="50"/>
    </row>
    <row r="376" spans="1:10" ht="15.75" x14ac:dyDescent="0.25">
      <c r="A376" s="46" t="s">
        <v>23</v>
      </c>
      <c r="B376" s="47">
        <v>1</v>
      </c>
      <c r="C376" s="47" t="s">
        <v>30</v>
      </c>
      <c r="D376" s="47">
        <f t="shared" si="4"/>
        <v>0</v>
      </c>
      <c r="E376" s="51"/>
      <c r="F376" s="51"/>
      <c r="G376" s="50"/>
      <c r="H376" s="50"/>
      <c r="I376" s="50"/>
      <c r="J376" s="50"/>
    </row>
    <row r="377" spans="1:10" ht="15.75" x14ac:dyDescent="0.25">
      <c r="A377" s="46" t="s">
        <v>23</v>
      </c>
      <c r="B377" s="47">
        <v>1</v>
      </c>
      <c r="C377" s="47" t="s">
        <v>31</v>
      </c>
      <c r="D377" s="47">
        <f t="shared" ref="D377:D440" si="5">(J377-I377)+(H377-G377)</f>
        <v>0</v>
      </c>
      <c r="E377" s="51"/>
      <c r="F377" s="51"/>
      <c r="G377" s="50"/>
      <c r="H377" s="50"/>
      <c r="I377" s="50"/>
      <c r="J377" s="50"/>
    </row>
    <row r="378" spans="1:10" ht="15.75" x14ac:dyDescent="0.25">
      <c r="A378" s="46" t="s">
        <v>23</v>
      </c>
      <c r="B378" s="47">
        <v>1</v>
      </c>
      <c r="C378" s="47" t="s">
        <v>32</v>
      </c>
      <c r="D378" s="47">
        <f t="shared" si="5"/>
        <v>12</v>
      </c>
      <c r="E378" s="51"/>
      <c r="F378" s="51"/>
      <c r="G378" s="50">
        <v>9</v>
      </c>
      <c r="H378" s="50">
        <v>12</v>
      </c>
      <c r="I378" s="50">
        <v>12</v>
      </c>
      <c r="J378" s="50">
        <v>21</v>
      </c>
    </row>
    <row r="379" spans="1:10" ht="15.75" x14ac:dyDescent="0.25">
      <c r="A379" s="46" t="s">
        <v>23</v>
      </c>
      <c r="B379" s="47">
        <v>1</v>
      </c>
      <c r="C379" s="47" t="s">
        <v>33</v>
      </c>
      <c r="D379" s="47">
        <f t="shared" si="5"/>
        <v>12</v>
      </c>
      <c r="E379" s="51"/>
      <c r="F379" s="51"/>
      <c r="G379" s="50">
        <v>9</v>
      </c>
      <c r="H379" s="50">
        <v>12</v>
      </c>
      <c r="I379" s="50">
        <v>12</v>
      </c>
      <c r="J379" s="50">
        <v>21</v>
      </c>
    </row>
    <row r="380" spans="1:10" ht="15.75" x14ac:dyDescent="0.25">
      <c r="A380" s="46" t="s">
        <v>23</v>
      </c>
      <c r="B380" s="47">
        <v>2</v>
      </c>
      <c r="C380" s="47" t="s">
        <v>27</v>
      </c>
      <c r="D380" s="47">
        <f t="shared" si="5"/>
        <v>0</v>
      </c>
      <c r="E380" s="51"/>
      <c r="F380" s="51"/>
      <c r="G380" s="50"/>
      <c r="H380" s="50"/>
      <c r="I380" s="50"/>
      <c r="J380" s="50"/>
    </row>
    <row r="381" spans="1:10" ht="15.75" x14ac:dyDescent="0.25">
      <c r="A381" s="46" t="s">
        <v>23</v>
      </c>
      <c r="B381" s="47">
        <v>2</v>
      </c>
      <c r="C381" s="47" t="s">
        <v>28</v>
      </c>
      <c r="D381" s="47">
        <f t="shared" si="5"/>
        <v>11.5</v>
      </c>
      <c r="E381" s="51"/>
      <c r="F381" s="51">
        <v>6</v>
      </c>
      <c r="G381" s="50">
        <v>7</v>
      </c>
      <c r="H381" s="50">
        <v>12.5</v>
      </c>
      <c r="I381" s="50">
        <v>16</v>
      </c>
      <c r="J381" s="50">
        <v>22</v>
      </c>
    </row>
    <row r="382" spans="1:10" ht="15.75" x14ac:dyDescent="0.25">
      <c r="A382" s="46" t="s">
        <v>23</v>
      </c>
      <c r="B382" s="47">
        <v>2</v>
      </c>
      <c r="C382" s="47" t="s">
        <v>29</v>
      </c>
      <c r="D382" s="47">
        <f t="shared" si="5"/>
        <v>8.5</v>
      </c>
      <c r="E382" s="51"/>
      <c r="F382" s="51"/>
      <c r="G382" s="50">
        <v>7</v>
      </c>
      <c r="H382" s="50">
        <v>9.5</v>
      </c>
      <c r="I382" s="50">
        <v>16.5</v>
      </c>
      <c r="J382" s="50">
        <v>22.5</v>
      </c>
    </row>
    <row r="383" spans="1:10" ht="15.75" x14ac:dyDescent="0.25">
      <c r="A383" s="46" t="s">
        <v>23</v>
      </c>
      <c r="B383" s="47">
        <v>2</v>
      </c>
      <c r="C383" s="47" t="s">
        <v>30</v>
      </c>
      <c r="D383" s="47">
        <f t="shared" si="5"/>
        <v>8.5</v>
      </c>
      <c r="E383" s="51"/>
      <c r="F383" s="51"/>
      <c r="G383" s="50"/>
      <c r="H383" s="50"/>
      <c r="I383" s="50">
        <v>14</v>
      </c>
      <c r="J383" s="50">
        <v>22.5</v>
      </c>
    </row>
    <row r="384" spans="1:10" ht="15.75" x14ac:dyDescent="0.25">
      <c r="A384" s="46" t="s">
        <v>23</v>
      </c>
      <c r="B384" s="47">
        <v>2</v>
      </c>
      <c r="C384" s="47" t="s">
        <v>31</v>
      </c>
      <c r="D384" s="47">
        <f t="shared" si="5"/>
        <v>7.5</v>
      </c>
      <c r="E384" s="51"/>
      <c r="F384" s="51"/>
      <c r="G384" s="50"/>
      <c r="H384" s="50"/>
      <c r="I384" s="50">
        <v>15.5</v>
      </c>
      <c r="J384" s="50">
        <v>23</v>
      </c>
    </row>
    <row r="385" spans="1:10" ht="15.75" x14ac:dyDescent="0.25">
      <c r="A385" s="46" t="s">
        <v>23</v>
      </c>
      <c r="B385" s="47">
        <v>2</v>
      </c>
      <c r="C385" s="47" t="s">
        <v>32</v>
      </c>
      <c r="D385" s="47">
        <f t="shared" si="5"/>
        <v>0</v>
      </c>
      <c r="E385" s="51"/>
      <c r="F385" s="51"/>
      <c r="G385" s="50"/>
      <c r="H385" s="50"/>
      <c r="I385" s="50"/>
      <c r="J385" s="50"/>
    </row>
    <row r="386" spans="1:10" ht="15.75" x14ac:dyDescent="0.25">
      <c r="A386" s="46" t="s">
        <v>23</v>
      </c>
      <c r="B386" s="47">
        <v>2</v>
      </c>
      <c r="C386" s="47" t="s">
        <v>33</v>
      </c>
      <c r="D386" s="47">
        <f t="shared" si="5"/>
        <v>0</v>
      </c>
      <c r="E386" s="51"/>
      <c r="F386" s="51"/>
      <c r="G386" s="50"/>
      <c r="H386" s="50"/>
      <c r="I386" s="50"/>
      <c r="J386" s="50"/>
    </row>
    <row r="387" spans="1:10" ht="15.75" x14ac:dyDescent="0.25">
      <c r="A387" s="46" t="s">
        <v>23</v>
      </c>
      <c r="B387" s="47">
        <v>3</v>
      </c>
      <c r="C387" s="47" t="s">
        <v>27</v>
      </c>
      <c r="D387" s="47">
        <f t="shared" si="5"/>
        <v>8.5</v>
      </c>
      <c r="E387" s="51"/>
      <c r="F387" s="51"/>
      <c r="G387" s="50"/>
      <c r="H387" s="50"/>
      <c r="I387" s="50">
        <v>14</v>
      </c>
      <c r="J387" s="50">
        <v>22.5</v>
      </c>
    </row>
    <row r="388" spans="1:10" ht="15.75" x14ac:dyDescent="0.25">
      <c r="A388" s="46" t="s">
        <v>23</v>
      </c>
      <c r="B388" s="47">
        <v>3</v>
      </c>
      <c r="C388" s="47" t="s">
        <v>28</v>
      </c>
      <c r="D388" s="47">
        <f t="shared" si="5"/>
        <v>9</v>
      </c>
      <c r="E388" s="51"/>
      <c r="F388" s="51"/>
      <c r="G388" s="50">
        <v>9.5</v>
      </c>
      <c r="H388" s="50">
        <v>12.5</v>
      </c>
      <c r="I388" s="50">
        <v>16.5</v>
      </c>
      <c r="J388" s="50">
        <v>22.5</v>
      </c>
    </row>
    <row r="389" spans="1:10" ht="15.75" x14ac:dyDescent="0.25">
      <c r="A389" s="46" t="s">
        <v>23</v>
      </c>
      <c r="B389" s="47">
        <v>3</v>
      </c>
      <c r="C389" s="47" t="s">
        <v>29</v>
      </c>
      <c r="D389" s="47">
        <f t="shared" si="5"/>
        <v>6</v>
      </c>
      <c r="E389" s="51"/>
      <c r="F389" s="51"/>
      <c r="G389" s="50"/>
      <c r="H389" s="50"/>
      <c r="I389" s="50">
        <v>14</v>
      </c>
      <c r="J389" s="50">
        <v>20</v>
      </c>
    </row>
    <row r="390" spans="1:10" ht="15.75" x14ac:dyDescent="0.25">
      <c r="A390" s="46" t="s">
        <v>23</v>
      </c>
      <c r="B390" s="47">
        <v>3</v>
      </c>
      <c r="C390" s="47" t="s">
        <v>30</v>
      </c>
      <c r="D390" s="47">
        <f t="shared" si="5"/>
        <v>10.5</v>
      </c>
      <c r="E390" s="51"/>
      <c r="F390" s="51"/>
      <c r="G390" s="50">
        <v>7</v>
      </c>
      <c r="H390" s="50">
        <v>9.5</v>
      </c>
      <c r="I390" s="50">
        <v>14</v>
      </c>
      <c r="J390" s="50">
        <v>22</v>
      </c>
    </row>
    <row r="391" spans="1:10" ht="15.75" x14ac:dyDescent="0.25">
      <c r="A391" s="46" t="s">
        <v>23</v>
      </c>
      <c r="B391" s="47">
        <v>3</v>
      </c>
      <c r="C391" s="47" t="s">
        <v>31</v>
      </c>
      <c r="D391" s="47">
        <f t="shared" si="5"/>
        <v>0</v>
      </c>
      <c r="E391" s="51"/>
      <c r="F391" s="51"/>
      <c r="G391" s="50"/>
      <c r="H391" s="50"/>
      <c r="I391" s="50"/>
      <c r="J391" s="50"/>
    </row>
    <row r="392" spans="1:10" ht="15.75" x14ac:dyDescent="0.25">
      <c r="A392" s="46" t="s">
        <v>23</v>
      </c>
      <c r="B392" s="47">
        <v>3</v>
      </c>
      <c r="C392" s="47" t="s">
        <v>32</v>
      </c>
      <c r="D392" s="47">
        <f t="shared" si="5"/>
        <v>0</v>
      </c>
      <c r="E392" s="51"/>
      <c r="F392" s="51"/>
      <c r="G392" s="50"/>
      <c r="H392" s="50"/>
      <c r="I392" s="50"/>
      <c r="J392" s="50"/>
    </row>
    <row r="393" spans="1:10" ht="15.75" x14ac:dyDescent="0.25">
      <c r="A393" s="46" t="s">
        <v>23</v>
      </c>
      <c r="B393" s="47">
        <v>3</v>
      </c>
      <c r="C393" s="47" t="s">
        <v>33</v>
      </c>
      <c r="D393" s="47">
        <f t="shared" si="5"/>
        <v>0</v>
      </c>
      <c r="E393" s="51"/>
      <c r="F393" s="51"/>
      <c r="G393" s="50"/>
      <c r="H393" s="50"/>
      <c r="I393" s="50"/>
      <c r="J393" s="50"/>
    </row>
    <row r="394" spans="1:10" ht="15.75" x14ac:dyDescent="0.25">
      <c r="A394" s="46" t="s">
        <v>23</v>
      </c>
      <c r="B394" s="47">
        <v>4</v>
      </c>
      <c r="C394" s="47" t="s">
        <v>27</v>
      </c>
      <c r="D394" s="47">
        <f t="shared" si="5"/>
        <v>10</v>
      </c>
      <c r="E394" s="51"/>
      <c r="F394" s="51"/>
      <c r="G394" s="50">
        <v>7</v>
      </c>
      <c r="H394" s="50">
        <v>12</v>
      </c>
      <c r="I394" s="50">
        <v>12</v>
      </c>
      <c r="J394" s="50">
        <v>17</v>
      </c>
    </row>
    <row r="395" spans="1:10" ht="15.75" x14ac:dyDescent="0.25">
      <c r="A395" s="46" t="s">
        <v>23</v>
      </c>
      <c r="B395" s="47">
        <v>4</v>
      </c>
      <c r="C395" s="47" t="s">
        <v>28</v>
      </c>
      <c r="D395" s="47">
        <f t="shared" si="5"/>
        <v>8.5</v>
      </c>
      <c r="E395" s="51"/>
      <c r="F395" s="51"/>
      <c r="G395" s="50">
        <v>9.5</v>
      </c>
      <c r="H395" s="50">
        <v>12.5</v>
      </c>
      <c r="I395" s="50">
        <v>16.5</v>
      </c>
      <c r="J395" s="50">
        <v>22</v>
      </c>
    </row>
    <row r="396" spans="1:10" ht="15.75" x14ac:dyDescent="0.25">
      <c r="A396" s="46" t="s">
        <v>23</v>
      </c>
      <c r="B396" s="47">
        <v>4</v>
      </c>
      <c r="C396" s="47" t="s">
        <v>29</v>
      </c>
      <c r="D396" s="47">
        <f t="shared" si="5"/>
        <v>0</v>
      </c>
      <c r="E396" s="51"/>
      <c r="F396" s="51"/>
      <c r="G396" s="50"/>
      <c r="H396" s="50"/>
      <c r="I396" s="50"/>
      <c r="J396" s="50"/>
    </row>
    <row r="397" spans="1:10" ht="15.75" x14ac:dyDescent="0.25">
      <c r="A397" s="46" t="s">
        <v>23</v>
      </c>
      <c r="B397" s="47">
        <v>4</v>
      </c>
      <c r="C397" s="47" t="s">
        <v>30</v>
      </c>
      <c r="D397" s="47">
        <f t="shared" si="5"/>
        <v>0</v>
      </c>
      <c r="E397" s="51"/>
      <c r="F397" s="51"/>
      <c r="G397" s="50"/>
      <c r="H397" s="50"/>
      <c r="I397" s="50"/>
      <c r="J397" s="50"/>
    </row>
    <row r="398" spans="1:10" ht="15.75" x14ac:dyDescent="0.25">
      <c r="A398" s="46" t="s">
        <v>23</v>
      </c>
      <c r="B398" s="47">
        <v>4</v>
      </c>
      <c r="C398" s="47" t="s">
        <v>31</v>
      </c>
      <c r="D398" s="47">
        <f t="shared" si="5"/>
        <v>0</v>
      </c>
      <c r="E398" s="51"/>
      <c r="F398" s="51"/>
      <c r="G398" s="50"/>
      <c r="H398" s="50"/>
      <c r="I398" s="50"/>
      <c r="J398" s="50"/>
    </row>
    <row r="399" spans="1:10" ht="15.75" x14ac:dyDescent="0.25">
      <c r="A399" s="46" t="s">
        <v>23</v>
      </c>
      <c r="B399" s="47">
        <v>4</v>
      </c>
      <c r="C399" s="47" t="s">
        <v>32</v>
      </c>
      <c r="D399" s="47">
        <f t="shared" si="5"/>
        <v>12</v>
      </c>
      <c r="E399" s="51"/>
      <c r="F399" s="51"/>
      <c r="G399" s="50">
        <v>9</v>
      </c>
      <c r="H399" s="50">
        <v>12</v>
      </c>
      <c r="I399" s="50">
        <v>12</v>
      </c>
      <c r="J399" s="50">
        <v>21</v>
      </c>
    </row>
    <row r="400" spans="1:10" ht="15.75" x14ac:dyDescent="0.25">
      <c r="A400" s="46" t="s">
        <v>23</v>
      </c>
      <c r="B400" s="47">
        <v>4</v>
      </c>
      <c r="C400" s="47" t="s">
        <v>33</v>
      </c>
      <c r="D400" s="47">
        <f t="shared" si="5"/>
        <v>12</v>
      </c>
      <c r="E400" s="51"/>
      <c r="F400" s="51"/>
      <c r="G400" s="50">
        <v>9</v>
      </c>
      <c r="H400" s="50">
        <v>12</v>
      </c>
      <c r="I400" s="50">
        <v>12</v>
      </c>
      <c r="J400" s="50">
        <v>21</v>
      </c>
    </row>
    <row r="401" spans="1:10" ht="15.75" x14ac:dyDescent="0.25">
      <c r="A401" s="46" t="s">
        <v>23</v>
      </c>
      <c r="B401" s="47">
        <v>5</v>
      </c>
      <c r="C401" s="47" t="s">
        <v>27</v>
      </c>
      <c r="D401" s="47">
        <f t="shared" si="5"/>
        <v>0</v>
      </c>
      <c r="E401" s="51"/>
      <c r="F401" s="51"/>
      <c r="G401" s="50"/>
      <c r="H401" s="50"/>
      <c r="I401" s="50"/>
      <c r="J401" s="50"/>
    </row>
    <row r="402" spans="1:10" ht="15.75" x14ac:dyDescent="0.25">
      <c r="A402" s="46" t="s">
        <v>23</v>
      </c>
      <c r="B402" s="47">
        <v>5</v>
      </c>
      <c r="C402" s="47" t="s">
        <v>28</v>
      </c>
      <c r="D402" s="47">
        <f t="shared" si="5"/>
        <v>9</v>
      </c>
      <c r="E402" s="51"/>
      <c r="F402" s="51"/>
      <c r="G402" s="50">
        <v>7</v>
      </c>
      <c r="H402" s="50">
        <v>12.5</v>
      </c>
      <c r="I402" s="50">
        <v>16.5</v>
      </c>
      <c r="J402" s="50">
        <v>20</v>
      </c>
    </row>
    <row r="403" spans="1:10" ht="15.75" x14ac:dyDescent="0.25">
      <c r="A403" s="46" t="s">
        <v>23</v>
      </c>
      <c r="B403" s="47">
        <v>5</v>
      </c>
      <c r="C403" s="47" t="s">
        <v>29</v>
      </c>
      <c r="D403" s="47">
        <f t="shared" si="5"/>
        <v>8.5</v>
      </c>
      <c r="E403" s="51"/>
      <c r="F403" s="51"/>
      <c r="G403" s="50">
        <v>7</v>
      </c>
      <c r="H403" s="50">
        <v>9.5</v>
      </c>
      <c r="I403" s="50">
        <v>16.5</v>
      </c>
      <c r="J403" s="50">
        <v>22.5</v>
      </c>
    </row>
    <row r="404" spans="1:10" ht="15.75" x14ac:dyDescent="0.25">
      <c r="A404" s="46" t="s">
        <v>23</v>
      </c>
      <c r="B404" s="47">
        <v>5</v>
      </c>
      <c r="C404" s="47" t="s">
        <v>30</v>
      </c>
      <c r="D404" s="47">
        <f t="shared" si="5"/>
        <v>8.5</v>
      </c>
      <c r="E404" s="51"/>
      <c r="F404" s="51"/>
      <c r="G404" s="50"/>
      <c r="H404" s="50"/>
      <c r="I404" s="50">
        <v>14</v>
      </c>
      <c r="J404" s="50">
        <v>22.5</v>
      </c>
    </row>
    <row r="405" spans="1:10" ht="15.75" x14ac:dyDescent="0.25">
      <c r="A405" s="46" t="s">
        <v>23</v>
      </c>
      <c r="B405" s="47">
        <v>5</v>
      </c>
      <c r="C405" s="47" t="s">
        <v>31</v>
      </c>
      <c r="D405" s="47">
        <f t="shared" si="5"/>
        <v>7.5</v>
      </c>
      <c r="E405" s="51"/>
      <c r="F405" s="51"/>
      <c r="G405" s="50"/>
      <c r="H405" s="50"/>
      <c r="I405" s="50">
        <v>15.5</v>
      </c>
      <c r="J405" s="50">
        <v>23</v>
      </c>
    </row>
    <row r="406" spans="1:10" ht="15.75" x14ac:dyDescent="0.25">
      <c r="A406" s="46" t="s">
        <v>23</v>
      </c>
      <c r="B406" s="47">
        <v>5</v>
      </c>
      <c r="C406" s="47" t="s">
        <v>32</v>
      </c>
      <c r="D406" s="47">
        <f t="shared" si="5"/>
        <v>0</v>
      </c>
      <c r="E406" s="51"/>
      <c r="F406" s="51"/>
      <c r="G406" s="50"/>
      <c r="H406" s="50"/>
      <c r="I406" s="50"/>
      <c r="J406" s="50"/>
    </row>
    <row r="407" spans="1:10" ht="15.75" x14ac:dyDescent="0.25">
      <c r="A407" s="46" t="s">
        <v>23</v>
      </c>
      <c r="B407" s="47">
        <v>5</v>
      </c>
      <c r="C407" s="47" t="s">
        <v>33</v>
      </c>
      <c r="D407" s="47">
        <f t="shared" si="5"/>
        <v>0</v>
      </c>
      <c r="E407" s="51"/>
      <c r="F407" s="51"/>
      <c r="G407" s="50"/>
      <c r="H407" s="50"/>
      <c r="I407" s="50"/>
      <c r="J407" s="50"/>
    </row>
    <row r="408" spans="1:10" ht="15.75" x14ac:dyDescent="0.25">
      <c r="A408" s="46" t="s">
        <v>23</v>
      </c>
      <c r="B408" s="47">
        <v>6</v>
      </c>
      <c r="C408" s="47" t="s">
        <v>27</v>
      </c>
      <c r="D408" s="47">
        <f t="shared" si="5"/>
        <v>8.5</v>
      </c>
      <c r="E408" s="51"/>
      <c r="F408" s="51"/>
      <c r="G408" s="50"/>
      <c r="H408" s="50"/>
      <c r="I408" s="50">
        <v>14</v>
      </c>
      <c r="J408" s="50">
        <v>22.5</v>
      </c>
    </row>
    <row r="409" spans="1:10" ht="15.75" x14ac:dyDescent="0.25">
      <c r="A409" s="46" t="s">
        <v>23</v>
      </c>
      <c r="B409" s="47">
        <v>6</v>
      </c>
      <c r="C409" s="47" t="s">
        <v>28</v>
      </c>
      <c r="D409" s="47">
        <f t="shared" si="5"/>
        <v>9</v>
      </c>
      <c r="E409" s="51"/>
      <c r="F409" s="51"/>
      <c r="G409" s="50">
        <v>9.5</v>
      </c>
      <c r="H409" s="50">
        <v>12.5</v>
      </c>
      <c r="I409" s="50">
        <v>16.5</v>
      </c>
      <c r="J409" s="50">
        <v>22.5</v>
      </c>
    </row>
    <row r="410" spans="1:10" ht="15.75" x14ac:dyDescent="0.25">
      <c r="A410" s="46" t="s">
        <v>23</v>
      </c>
      <c r="B410" s="47">
        <v>6</v>
      </c>
      <c r="C410" s="47" t="s">
        <v>29</v>
      </c>
      <c r="D410" s="47">
        <f t="shared" si="5"/>
        <v>6</v>
      </c>
      <c r="E410" s="51"/>
      <c r="F410" s="51"/>
      <c r="G410" s="50"/>
      <c r="H410" s="50"/>
      <c r="I410" s="50">
        <v>14</v>
      </c>
      <c r="J410" s="50">
        <v>20</v>
      </c>
    </row>
    <row r="411" spans="1:10" ht="15.75" x14ac:dyDescent="0.25">
      <c r="A411" s="46" t="s">
        <v>23</v>
      </c>
      <c r="B411" s="47">
        <v>6</v>
      </c>
      <c r="C411" s="47" t="s">
        <v>30</v>
      </c>
      <c r="D411" s="47">
        <f t="shared" si="5"/>
        <v>10.5</v>
      </c>
      <c r="E411" s="51"/>
      <c r="F411" s="51"/>
      <c r="G411" s="50">
        <v>7</v>
      </c>
      <c r="H411" s="50">
        <v>9.5</v>
      </c>
      <c r="I411" s="50">
        <v>14</v>
      </c>
      <c r="J411" s="50">
        <v>22</v>
      </c>
    </row>
    <row r="412" spans="1:10" ht="15.75" x14ac:dyDescent="0.25">
      <c r="A412" s="46" t="s">
        <v>23</v>
      </c>
      <c r="B412" s="47">
        <v>6</v>
      </c>
      <c r="C412" s="47" t="s">
        <v>31</v>
      </c>
      <c r="D412" s="47">
        <f t="shared" si="5"/>
        <v>0</v>
      </c>
      <c r="E412" s="51"/>
      <c r="F412" s="51"/>
      <c r="G412" s="50"/>
      <c r="H412" s="50"/>
      <c r="I412" s="50"/>
      <c r="J412" s="50"/>
    </row>
    <row r="413" spans="1:10" ht="15.75" x14ac:dyDescent="0.25">
      <c r="A413" s="46" t="s">
        <v>23</v>
      </c>
      <c r="B413" s="47">
        <v>6</v>
      </c>
      <c r="C413" s="47" t="s">
        <v>32</v>
      </c>
      <c r="D413" s="47">
        <f t="shared" si="5"/>
        <v>0</v>
      </c>
      <c r="E413" s="51"/>
      <c r="F413" s="51"/>
      <c r="G413" s="50"/>
      <c r="H413" s="50"/>
      <c r="I413" s="50"/>
      <c r="J413" s="50"/>
    </row>
    <row r="414" spans="1:10" ht="15.75" x14ac:dyDescent="0.25">
      <c r="A414" s="46" t="s">
        <v>23</v>
      </c>
      <c r="B414" s="47">
        <v>6</v>
      </c>
      <c r="C414" s="47" t="s">
        <v>33</v>
      </c>
      <c r="D414" s="47">
        <f t="shared" si="5"/>
        <v>0</v>
      </c>
      <c r="E414" s="51"/>
      <c r="F414" s="51"/>
      <c r="G414" s="50"/>
      <c r="H414" s="50"/>
      <c r="I414" s="50"/>
      <c r="J414" s="50"/>
    </row>
    <row r="415" spans="1:10" ht="15.75" x14ac:dyDescent="0.25">
      <c r="A415" s="46" t="s">
        <v>22</v>
      </c>
      <c r="B415" s="47">
        <v>1</v>
      </c>
      <c r="C415" s="47" t="s">
        <v>27</v>
      </c>
      <c r="D415" s="47">
        <f t="shared" si="5"/>
        <v>8.5</v>
      </c>
      <c r="E415" s="51"/>
      <c r="F415" s="51"/>
      <c r="G415" s="50"/>
      <c r="H415" s="50"/>
      <c r="I415" s="50">
        <v>14</v>
      </c>
      <c r="J415" s="50">
        <v>22.5</v>
      </c>
    </row>
    <row r="416" spans="1:10" ht="15.75" x14ac:dyDescent="0.25">
      <c r="A416" s="46" t="s">
        <v>22</v>
      </c>
      <c r="B416" s="47">
        <v>1</v>
      </c>
      <c r="C416" s="47" t="s">
        <v>28</v>
      </c>
      <c r="D416" s="47">
        <f t="shared" si="5"/>
        <v>9</v>
      </c>
      <c r="E416" s="51"/>
      <c r="F416" s="51"/>
      <c r="G416" s="50">
        <v>9.5</v>
      </c>
      <c r="H416" s="50">
        <v>12.5</v>
      </c>
      <c r="I416" s="50">
        <v>16.5</v>
      </c>
      <c r="J416" s="50">
        <v>22.5</v>
      </c>
    </row>
    <row r="417" spans="1:10" ht="15.75" x14ac:dyDescent="0.25">
      <c r="A417" s="46" t="s">
        <v>22</v>
      </c>
      <c r="B417" s="47">
        <v>1</v>
      </c>
      <c r="C417" s="47" t="s">
        <v>29</v>
      </c>
      <c r="D417" s="47">
        <f t="shared" si="5"/>
        <v>0</v>
      </c>
      <c r="E417" s="51"/>
      <c r="F417" s="51"/>
      <c r="G417" s="50"/>
      <c r="H417" s="50"/>
      <c r="I417" s="50"/>
      <c r="J417" s="50"/>
    </row>
    <row r="418" spans="1:10" ht="15.75" x14ac:dyDescent="0.25">
      <c r="A418" s="46" t="s">
        <v>22</v>
      </c>
      <c r="B418" s="47">
        <v>1</v>
      </c>
      <c r="C418" s="47" t="s">
        <v>30</v>
      </c>
      <c r="D418" s="47">
        <f t="shared" si="5"/>
        <v>0</v>
      </c>
      <c r="E418" s="51"/>
      <c r="F418" s="51"/>
      <c r="G418" s="50"/>
      <c r="H418" s="50"/>
      <c r="I418" s="50"/>
      <c r="J418" s="50"/>
    </row>
    <row r="419" spans="1:10" ht="15.75" x14ac:dyDescent="0.25">
      <c r="A419" s="46" t="s">
        <v>22</v>
      </c>
      <c r="B419" s="47">
        <v>1</v>
      </c>
      <c r="C419" s="47" t="s">
        <v>31</v>
      </c>
      <c r="D419" s="47">
        <f t="shared" si="5"/>
        <v>0</v>
      </c>
      <c r="E419" s="51"/>
      <c r="F419" s="51"/>
      <c r="G419" s="50"/>
      <c r="H419" s="50"/>
      <c r="I419" s="50"/>
      <c r="J419" s="50"/>
    </row>
    <row r="420" spans="1:10" ht="15.75" x14ac:dyDescent="0.25">
      <c r="A420" s="46" t="s">
        <v>22</v>
      </c>
      <c r="B420" s="47">
        <v>1</v>
      </c>
      <c r="C420" s="47" t="s">
        <v>32</v>
      </c>
      <c r="D420" s="47">
        <f t="shared" si="5"/>
        <v>12</v>
      </c>
      <c r="E420" s="51"/>
      <c r="F420" s="51"/>
      <c r="G420" s="50">
        <v>8</v>
      </c>
      <c r="H420" s="50">
        <v>12</v>
      </c>
      <c r="I420" s="50">
        <v>12</v>
      </c>
      <c r="J420" s="50">
        <v>20</v>
      </c>
    </row>
    <row r="421" spans="1:10" ht="15.75" x14ac:dyDescent="0.25">
      <c r="A421" s="46" t="s">
        <v>22</v>
      </c>
      <c r="B421" s="47">
        <v>1</v>
      </c>
      <c r="C421" s="47" t="s">
        <v>33</v>
      </c>
      <c r="D421" s="47">
        <f t="shared" si="5"/>
        <v>12</v>
      </c>
      <c r="E421" s="51"/>
      <c r="F421" s="51"/>
      <c r="G421" s="50">
        <v>8</v>
      </c>
      <c r="H421" s="50">
        <v>12</v>
      </c>
      <c r="I421" s="50">
        <v>12</v>
      </c>
      <c r="J421" s="50">
        <v>20</v>
      </c>
    </row>
    <row r="422" spans="1:10" ht="15.75" x14ac:dyDescent="0.25">
      <c r="A422" s="46" t="s">
        <v>22</v>
      </c>
      <c r="B422" s="47">
        <v>2</v>
      </c>
      <c r="C422" s="47" t="s">
        <v>27</v>
      </c>
      <c r="D422" s="47">
        <f t="shared" si="5"/>
        <v>0</v>
      </c>
      <c r="E422" s="51"/>
      <c r="F422" s="51"/>
      <c r="G422" s="50"/>
      <c r="H422" s="50"/>
      <c r="I422" s="50"/>
      <c r="J422" s="50"/>
    </row>
    <row r="423" spans="1:10" ht="15.75" x14ac:dyDescent="0.25">
      <c r="A423" s="46" t="s">
        <v>22</v>
      </c>
      <c r="B423" s="47">
        <v>2</v>
      </c>
      <c r="C423" s="47" t="s">
        <v>28</v>
      </c>
      <c r="D423" s="47">
        <f t="shared" si="5"/>
        <v>11.5</v>
      </c>
      <c r="E423" s="51"/>
      <c r="F423" s="51">
        <v>6</v>
      </c>
      <c r="G423" s="50">
        <v>7</v>
      </c>
      <c r="H423" s="50">
        <v>12.5</v>
      </c>
      <c r="I423" s="50">
        <v>16.5</v>
      </c>
      <c r="J423" s="50">
        <v>22.5</v>
      </c>
    </row>
    <row r="424" spans="1:10" ht="15.75" x14ac:dyDescent="0.25">
      <c r="A424" s="46" t="s">
        <v>22</v>
      </c>
      <c r="B424" s="47">
        <v>2</v>
      </c>
      <c r="C424" s="47" t="s">
        <v>29</v>
      </c>
      <c r="D424" s="47">
        <f t="shared" si="5"/>
        <v>6</v>
      </c>
      <c r="E424" s="51"/>
      <c r="F424" s="51"/>
      <c r="G424" s="50"/>
      <c r="H424" s="50"/>
      <c r="I424" s="50">
        <v>16.5</v>
      </c>
      <c r="J424" s="50">
        <v>22.5</v>
      </c>
    </row>
    <row r="425" spans="1:10" ht="15.75" x14ac:dyDescent="0.25">
      <c r="A425" s="46" t="s">
        <v>22</v>
      </c>
      <c r="B425" s="47">
        <v>2</v>
      </c>
      <c r="C425" s="47" t="s">
        <v>30</v>
      </c>
      <c r="D425" s="47">
        <f t="shared" si="5"/>
        <v>6</v>
      </c>
      <c r="E425" s="51"/>
      <c r="F425" s="51"/>
      <c r="G425" s="50"/>
      <c r="H425" s="50"/>
      <c r="I425" s="50">
        <v>14</v>
      </c>
      <c r="J425" s="50">
        <v>20</v>
      </c>
    </row>
    <row r="426" spans="1:10" ht="15.75" x14ac:dyDescent="0.25">
      <c r="A426" s="46" t="s">
        <v>22</v>
      </c>
      <c r="B426" s="47">
        <v>2</v>
      </c>
      <c r="C426" s="47" t="s">
        <v>31</v>
      </c>
      <c r="D426" s="47">
        <f t="shared" si="5"/>
        <v>10</v>
      </c>
      <c r="E426" s="51"/>
      <c r="F426" s="51"/>
      <c r="G426" s="50">
        <v>7</v>
      </c>
      <c r="H426" s="50">
        <v>9.5</v>
      </c>
      <c r="I426" s="50">
        <v>15.5</v>
      </c>
      <c r="J426" s="50">
        <v>23</v>
      </c>
    </row>
    <row r="427" spans="1:10" ht="15.75" x14ac:dyDescent="0.25">
      <c r="A427" s="46" t="s">
        <v>22</v>
      </c>
      <c r="B427" s="47">
        <v>2</v>
      </c>
      <c r="C427" s="47" t="s">
        <v>32</v>
      </c>
      <c r="D427" s="47">
        <f t="shared" si="5"/>
        <v>0</v>
      </c>
      <c r="E427" s="51"/>
      <c r="F427" s="51"/>
      <c r="G427" s="50"/>
      <c r="H427" s="50"/>
      <c r="I427" s="50"/>
      <c r="J427" s="50"/>
    </row>
    <row r="428" spans="1:10" ht="15.75" x14ac:dyDescent="0.25">
      <c r="A428" s="46" t="s">
        <v>22</v>
      </c>
      <c r="B428" s="47">
        <v>2</v>
      </c>
      <c r="C428" s="47" t="s">
        <v>33</v>
      </c>
      <c r="D428" s="47">
        <f t="shared" si="5"/>
        <v>0</v>
      </c>
      <c r="E428" s="51"/>
      <c r="F428" s="51"/>
      <c r="G428" s="50"/>
      <c r="H428" s="50"/>
      <c r="I428" s="50"/>
      <c r="J428" s="50"/>
    </row>
    <row r="429" spans="1:10" ht="15.75" x14ac:dyDescent="0.25">
      <c r="A429" s="46" t="s">
        <v>22</v>
      </c>
      <c r="B429" s="47">
        <v>3</v>
      </c>
      <c r="C429" s="47" t="s">
        <v>27</v>
      </c>
      <c r="D429" s="47">
        <f t="shared" si="5"/>
        <v>9.5</v>
      </c>
      <c r="E429" s="51"/>
      <c r="F429" s="51"/>
      <c r="G429" s="50">
        <v>7</v>
      </c>
      <c r="H429" s="50">
        <v>9.5</v>
      </c>
      <c r="I429" s="50">
        <v>14</v>
      </c>
      <c r="J429" s="50">
        <v>21</v>
      </c>
    </row>
    <row r="430" spans="1:10" ht="15.75" x14ac:dyDescent="0.25">
      <c r="A430" s="46" t="s">
        <v>22</v>
      </c>
      <c r="B430" s="47">
        <v>3</v>
      </c>
      <c r="C430" s="47" t="s">
        <v>28</v>
      </c>
      <c r="D430" s="47">
        <f t="shared" si="5"/>
        <v>10</v>
      </c>
      <c r="E430" s="51"/>
      <c r="F430" s="51"/>
      <c r="G430" s="50">
        <v>9</v>
      </c>
      <c r="H430" s="50">
        <v>12</v>
      </c>
      <c r="I430" s="50">
        <v>12</v>
      </c>
      <c r="J430" s="50">
        <v>19</v>
      </c>
    </row>
    <row r="431" spans="1:10" ht="15.75" x14ac:dyDescent="0.25">
      <c r="A431" s="46" t="s">
        <v>22</v>
      </c>
      <c r="B431" s="47">
        <v>3</v>
      </c>
      <c r="C431" s="47" t="s">
        <v>29</v>
      </c>
      <c r="D431" s="47">
        <f t="shared" si="5"/>
        <v>8</v>
      </c>
      <c r="E431" s="51"/>
      <c r="F431" s="51"/>
      <c r="G431" s="50">
        <v>7</v>
      </c>
      <c r="H431" s="50">
        <v>9.5</v>
      </c>
      <c r="I431" s="50">
        <v>16.5</v>
      </c>
      <c r="J431" s="50">
        <v>22</v>
      </c>
    </row>
    <row r="432" spans="1:10" ht="15.75" x14ac:dyDescent="0.25">
      <c r="A432" s="46" t="s">
        <v>22</v>
      </c>
      <c r="B432" s="47">
        <v>3</v>
      </c>
      <c r="C432" s="47" t="s">
        <v>30</v>
      </c>
      <c r="D432" s="47">
        <f t="shared" si="5"/>
        <v>8.5</v>
      </c>
      <c r="E432" s="51"/>
      <c r="F432" s="51"/>
      <c r="G432" s="50"/>
      <c r="H432" s="50"/>
      <c r="I432" s="50">
        <v>14</v>
      </c>
      <c r="J432" s="50">
        <v>22.5</v>
      </c>
    </row>
    <row r="433" spans="1:10" ht="15.75" x14ac:dyDescent="0.25">
      <c r="A433" s="46" t="s">
        <v>22</v>
      </c>
      <c r="B433" s="47">
        <v>3</v>
      </c>
      <c r="C433" s="47" t="s">
        <v>31</v>
      </c>
      <c r="D433" s="47">
        <f t="shared" si="5"/>
        <v>0</v>
      </c>
      <c r="E433" s="51"/>
      <c r="F433" s="51"/>
      <c r="G433" s="50"/>
      <c r="H433" s="50"/>
      <c r="I433" s="50"/>
      <c r="J433" s="50"/>
    </row>
    <row r="434" spans="1:10" ht="15.75" x14ac:dyDescent="0.25">
      <c r="A434" s="46" t="s">
        <v>22</v>
      </c>
      <c r="B434" s="47">
        <v>3</v>
      </c>
      <c r="C434" s="47" t="s">
        <v>32</v>
      </c>
      <c r="D434" s="47">
        <f t="shared" si="5"/>
        <v>0</v>
      </c>
      <c r="E434" s="51"/>
      <c r="F434" s="51"/>
      <c r="G434" s="50"/>
      <c r="H434" s="50"/>
      <c r="I434" s="50"/>
      <c r="J434" s="50"/>
    </row>
    <row r="435" spans="1:10" ht="15.75" x14ac:dyDescent="0.25">
      <c r="A435" s="52" t="s">
        <v>22</v>
      </c>
      <c r="B435" s="47">
        <v>3</v>
      </c>
      <c r="C435" s="47" t="s">
        <v>33</v>
      </c>
      <c r="D435" s="47">
        <f t="shared" si="5"/>
        <v>0</v>
      </c>
      <c r="E435" s="51"/>
      <c r="F435" s="51"/>
      <c r="G435" s="50"/>
      <c r="H435" s="50"/>
      <c r="I435" s="50"/>
      <c r="J435" s="50"/>
    </row>
    <row r="436" spans="1:10" ht="15.75" x14ac:dyDescent="0.25">
      <c r="A436" s="46" t="s">
        <v>22</v>
      </c>
      <c r="B436" s="47">
        <v>4</v>
      </c>
      <c r="C436" s="47" t="s">
        <v>27</v>
      </c>
      <c r="D436" s="47">
        <f t="shared" si="5"/>
        <v>8.5</v>
      </c>
      <c r="E436" s="51"/>
      <c r="F436" s="51"/>
      <c r="G436" s="50"/>
      <c r="H436" s="50"/>
      <c r="I436" s="50">
        <v>14</v>
      </c>
      <c r="J436" s="50">
        <v>22.5</v>
      </c>
    </row>
    <row r="437" spans="1:10" ht="15.75" x14ac:dyDescent="0.25">
      <c r="A437" s="46" t="s">
        <v>22</v>
      </c>
      <c r="B437" s="47">
        <v>4</v>
      </c>
      <c r="C437" s="47" t="s">
        <v>28</v>
      </c>
      <c r="D437" s="47">
        <f t="shared" si="5"/>
        <v>9</v>
      </c>
      <c r="E437" s="51"/>
      <c r="F437" s="51"/>
      <c r="G437" s="50">
        <v>9.5</v>
      </c>
      <c r="H437" s="50">
        <v>12.5</v>
      </c>
      <c r="I437" s="50">
        <v>16.5</v>
      </c>
      <c r="J437" s="50">
        <v>22.5</v>
      </c>
    </row>
    <row r="438" spans="1:10" ht="15.75" x14ac:dyDescent="0.25">
      <c r="A438" s="46" t="s">
        <v>22</v>
      </c>
      <c r="B438" s="47">
        <v>4</v>
      </c>
      <c r="C438" s="47" t="s">
        <v>29</v>
      </c>
      <c r="D438" s="47">
        <f t="shared" si="5"/>
        <v>0</v>
      </c>
      <c r="E438" s="51"/>
      <c r="F438" s="51"/>
      <c r="G438" s="50"/>
      <c r="H438" s="50"/>
      <c r="I438" s="50"/>
      <c r="J438" s="50"/>
    </row>
    <row r="439" spans="1:10" ht="15.75" x14ac:dyDescent="0.25">
      <c r="A439" s="46" t="s">
        <v>22</v>
      </c>
      <c r="B439" s="47">
        <v>4</v>
      </c>
      <c r="C439" s="47" t="s">
        <v>30</v>
      </c>
      <c r="D439" s="47">
        <f t="shared" si="5"/>
        <v>0</v>
      </c>
      <c r="E439" s="51"/>
      <c r="F439" s="51"/>
      <c r="G439" s="50"/>
      <c r="H439" s="50"/>
      <c r="I439" s="50"/>
      <c r="J439" s="50"/>
    </row>
    <row r="440" spans="1:10" ht="15.75" x14ac:dyDescent="0.25">
      <c r="A440" s="46" t="s">
        <v>22</v>
      </c>
      <c r="B440" s="47">
        <v>4</v>
      </c>
      <c r="C440" s="47" t="s">
        <v>31</v>
      </c>
      <c r="D440" s="47">
        <f t="shared" si="5"/>
        <v>0</v>
      </c>
      <c r="E440" s="51"/>
      <c r="F440" s="51"/>
      <c r="G440" s="50"/>
      <c r="H440" s="50"/>
      <c r="I440" s="50"/>
      <c r="J440" s="50"/>
    </row>
    <row r="441" spans="1:10" ht="15.75" x14ac:dyDescent="0.25">
      <c r="A441" s="46" t="s">
        <v>22</v>
      </c>
      <c r="B441" s="47">
        <v>4</v>
      </c>
      <c r="C441" s="47" t="s">
        <v>32</v>
      </c>
      <c r="D441" s="47">
        <f t="shared" ref="D441:D456" si="6">(J441-I441)+(H441-G441)</f>
        <v>12</v>
      </c>
      <c r="E441" s="51"/>
      <c r="F441" s="51"/>
      <c r="G441" s="50">
        <v>8</v>
      </c>
      <c r="H441" s="50">
        <v>12</v>
      </c>
      <c r="I441" s="50">
        <v>12</v>
      </c>
      <c r="J441" s="50">
        <v>20</v>
      </c>
    </row>
    <row r="442" spans="1:10" ht="15.75" x14ac:dyDescent="0.25">
      <c r="A442" s="46" t="s">
        <v>22</v>
      </c>
      <c r="B442" s="47">
        <v>4</v>
      </c>
      <c r="C442" s="47" t="s">
        <v>33</v>
      </c>
      <c r="D442" s="47">
        <f t="shared" si="6"/>
        <v>12</v>
      </c>
      <c r="E442" s="51"/>
      <c r="F442" s="51"/>
      <c r="G442" s="50">
        <v>8</v>
      </c>
      <c r="H442" s="50">
        <v>12</v>
      </c>
      <c r="I442" s="50">
        <v>12</v>
      </c>
      <c r="J442" s="50">
        <v>20</v>
      </c>
    </row>
    <row r="443" spans="1:10" ht="15.75" x14ac:dyDescent="0.25">
      <c r="A443" s="46" t="s">
        <v>22</v>
      </c>
      <c r="B443" s="47">
        <v>5</v>
      </c>
      <c r="C443" s="47" t="s">
        <v>27</v>
      </c>
      <c r="D443" s="47">
        <f t="shared" si="6"/>
        <v>0</v>
      </c>
      <c r="E443" s="51"/>
      <c r="F443" s="51"/>
      <c r="G443" s="50"/>
      <c r="H443" s="50"/>
      <c r="I443" s="50"/>
      <c r="J443" s="50"/>
    </row>
    <row r="444" spans="1:10" ht="15.75" x14ac:dyDescent="0.25">
      <c r="A444" s="46" t="s">
        <v>22</v>
      </c>
      <c r="B444" s="47">
        <v>5</v>
      </c>
      <c r="C444" s="47" t="s">
        <v>28</v>
      </c>
      <c r="D444" s="47">
        <f t="shared" si="6"/>
        <v>11.5</v>
      </c>
      <c r="E444" s="51"/>
      <c r="F444" s="51"/>
      <c r="G444" s="50">
        <v>7</v>
      </c>
      <c r="H444" s="50">
        <v>12.5</v>
      </c>
      <c r="I444" s="50">
        <v>16.5</v>
      </c>
      <c r="J444" s="50">
        <v>22.5</v>
      </c>
    </row>
    <row r="445" spans="1:10" ht="15.75" x14ac:dyDescent="0.25">
      <c r="A445" s="46" t="s">
        <v>22</v>
      </c>
      <c r="B445" s="47">
        <v>5</v>
      </c>
      <c r="C445" s="47" t="s">
        <v>29</v>
      </c>
      <c r="D445" s="47">
        <f t="shared" si="6"/>
        <v>5.5</v>
      </c>
      <c r="E445" s="51"/>
      <c r="F445" s="51"/>
      <c r="G445" s="50"/>
      <c r="H445" s="50"/>
      <c r="I445" s="50">
        <v>16.5</v>
      </c>
      <c r="J445" s="50">
        <v>22</v>
      </c>
    </row>
    <row r="446" spans="1:10" ht="15.75" x14ac:dyDescent="0.25">
      <c r="A446" s="46" t="s">
        <v>22</v>
      </c>
      <c r="B446" s="47">
        <v>5</v>
      </c>
      <c r="C446" s="47" t="s">
        <v>30</v>
      </c>
      <c r="D446" s="47">
        <f t="shared" si="6"/>
        <v>6</v>
      </c>
      <c r="E446" s="51"/>
      <c r="F446" s="51"/>
      <c r="G446" s="50"/>
      <c r="H446" s="50"/>
      <c r="I446" s="50">
        <v>14</v>
      </c>
      <c r="J446" s="50">
        <v>20</v>
      </c>
    </row>
    <row r="447" spans="1:10" ht="15.75" x14ac:dyDescent="0.25">
      <c r="A447" s="46" t="s">
        <v>22</v>
      </c>
      <c r="B447" s="47">
        <v>5</v>
      </c>
      <c r="C447" s="47" t="s">
        <v>31</v>
      </c>
      <c r="D447" s="47">
        <f t="shared" si="6"/>
        <v>10</v>
      </c>
      <c r="E447" s="51"/>
      <c r="F447" s="51"/>
      <c r="G447" s="50">
        <v>7</v>
      </c>
      <c r="H447" s="50">
        <v>9.5</v>
      </c>
      <c r="I447" s="50">
        <v>15.5</v>
      </c>
      <c r="J447" s="50">
        <v>23</v>
      </c>
    </row>
    <row r="448" spans="1:10" ht="15.75" x14ac:dyDescent="0.25">
      <c r="A448" s="46" t="s">
        <v>22</v>
      </c>
      <c r="B448" s="47">
        <v>5</v>
      </c>
      <c r="C448" s="47" t="s">
        <v>32</v>
      </c>
      <c r="D448" s="47">
        <f t="shared" si="6"/>
        <v>0</v>
      </c>
      <c r="E448" s="51"/>
      <c r="F448" s="51"/>
      <c r="G448" s="50"/>
      <c r="H448" s="50"/>
      <c r="I448" s="50"/>
      <c r="J448" s="50"/>
    </row>
    <row r="449" spans="1:10" ht="15.75" x14ac:dyDescent="0.25">
      <c r="A449" s="46" t="s">
        <v>22</v>
      </c>
      <c r="B449" s="47">
        <v>5</v>
      </c>
      <c r="C449" s="47" t="s">
        <v>33</v>
      </c>
      <c r="D449" s="47">
        <f t="shared" si="6"/>
        <v>0</v>
      </c>
      <c r="E449" s="51"/>
      <c r="F449" s="51"/>
      <c r="G449" s="50"/>
      <c r="H449" s="50"/>
      <c r="I449" s="50"/>
      <c r="J449" s="50"/>
    </row>
    <row r="450" spans="1:10" ht="15.75" x14ac:dyDescent="0.25">
      <c r="A450" s="46" t="s">
        <v>22</v>
      </c>
      <c r="B450" s="47">
        <v>6</v>
      </c>
      <c r="C450" s="47" t="s">
        <v>27</v>
      </c>
      <c r="D450" s="47">
        <f t="shared" si="6"/>
        <v>10</v>
      </c>
      <c r="E450" s="51"/>
      <c r="F450" s="51"/>
      <c r="G450" s="50">
        <v>7</v>
      </c>
      <c r="H450" s="50">
        <v>9.5</v>
      </c>
      <c r="I450" s="50">
        <v>14</v>
      </c>
      <c r="J450" s="50">
        <v>21.5</v>
      </c>
    </row>
    <row r="451" spans="1:10" ht="15.75" x14ac:dyDescent="0.25">
      <c r="A451" s="46" t="s">
        <v>22</v>
      </c>
      <c r="B451" s="47">
        <v>6</v>
      </c>
      <c r="C451" s="47" t="s">
        <v>28</v>
      </c>
      <c r="D451" s="47">
        <f t="shared" si="6"/>
        <v>10</v>
      </c>
      <c r="E451" s="51"/>
      <c r="F451" s="51"/>
      <c r="G451" s="50">
        <v>9</v>
      </c>
      <c r="H451" s="50">
        <v>12</v>
      </c>
      <c r="I451" s="50">
        <v>12</v>
      </c>
      <c r="J451" s="50">
        <v>19</v>
      </c>
    </row>
    <row r="452" spans="1:10" ht="15.75" x14ac:dyDescent="0.25">
      <c r="A452" s="46" t="s">
        <v>22</v>
      </c>
      <c r="B452" s="47">
        <v>6</v>
      </c>
      <c r="C452" s="47" t="s">
        <v>29</v>
      </c>
      <c r="D452" s="47">
        <f t="shared" si="6"/>
        <v>8</v>
      </c>
      <c r="E452" s="51"/>
      <c r="F452" s="51"/>
      <c r="G452" s="50">
        <v>7</v>
      </c>
      <c r="H452" s="50">
        <v>9.5</v>
      </c>
      <c r="I452" s="50">
        <v>16.5</v>
      </c>
      <c r="J452" s="50">
        <v>22</v>
      </c>
    </row>
    <row r="453" spans="1:10" ht="15.75" x14ac:dyDescent="0.25">
      <c r="A453" s="46" t="s">
        <v>22</v>
      </c>
      <c r="B453" s="47">
        <v>6</v>
      </c>
      <c r="C453" s="47" t="s">
        <v>30</v>
      </c>
      <c r="D453" s="47">
        <f t="shared" si="6"/>
        <v>8.5</v>
      </c>
      <c r="E453" s="51"/>
      <c r="F453" s="51"/>
      <c r="G453" s="50"/>
      <c r="H453" s="50"/>
      <c r="I453" s="50">
        <v>14</v>
      </c>
      <c r="J453" s="50">
        <v>22.5</v>
      </c>
    </row>
    <row r="454" spans="1:10" ht="15.75" x14ac:dyDescent="0.25">
      <c r="A454" s="46" t="s">
        <v>22</v>
      </c>
      <c r="B454" s="47">
        <v>6</v>
      </c>
      <c r="C454" s="47" t="s">
        <v>31</v>
      </c>
      <c r="D454" s="47">
        <f t="shared" si="6"/>
        <v>0</v>
      </c>
      <c r="E454" s="51"/>
      <c r="F454" s="51"/>
      <c r="G454" s="50"/>
      <c r="H454" s="50"/>
      <c r="I454" s="50"/>
      <c r="J454" s="50"/>
    </row>
    <row r="455" spans="1:10" ht="15.75" x14ac:dyDescent="0.25">
      <c r="A455" s="46" t="s">
        <v>22</v>
      </c>
      <c r="B455" s="47">
        <v>6</v>
      </c>
      <c r="C455" s="47" t="s">
        <v>32</v>
      </c>
      <c r="D455" s="47">
        <f t="shared" si="6"/>
        <v>0</v>
      </c>
      <c r="E455" s="51"/>
      <c r="F455" s="51"/>
      <c r="G455" s="50"/>
      <c r="H455" s="50"/>
      <c r="I455" s="50"/>
      <c r="J455" s="50"/>
    </row>
    <row r="456" spans="1:10" ht="15.75" x14ac:dyDescent="0.25">
      <c r="A456" s="46" t="s">
        <v>22</v>
      </c>
      <c r="B456" s="47">
        <v>6</v>
      </c>
      <c r="C456" s="47" t="s">
        <v>33</v>
      </c>
      <c r="D456" s="47">
        <f t="shared" si="6"/>
        <v>0</v>
      </c>
      <c r="E456" s="51"/>
      <c r="F456" s="51"/>
      <c r="G456" s="50"/>
      <c r="H456" s="50"/>
      <c r="I456" s="50"/>
      <c r="J456" s="5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120"/>
  <sheetViews>
    <sheetView zoomScale="145" zoomScaleNormal="145" workbookViewId="0">
      <selection activeCell="D5" sqref="D5"/>
    </sheetView>
  </sheetViews>
  <sheetFormatPr baseColWidth="10" defaultColWidth="13.42578125" defaultRowHeight="15.75" x14ac:dyDescent="0.25"/>
  <cols>
    <col min="1" max="1" width="2.5703125" style="3" customWidth="1"/>
    <col min="2" max="2" width="28.28515625" style="3" customWidth="1"/>
    <col min="3" max="3" width="3.5703125" style="3" customWidth="1"/>
    <col min="4" max="4" width="35.140625" style="5" customWidth="1"/>
    <col min="5" max="5" width="3.5703125" style="3" customWidth="1"/>
    <col min="6" max="6" width="18.42578125" style="3" bestFit="1" customWidth="1"/>
    <col min="7" max="10" width="13.42578125" style="3"/>
    <col min="11" max="11" width="13.7109375" style="3" hidden="1" customWidth="1"/>
    <col min="12" max="256" width="13.42578125" style="3"/>
    <col min="257" max="257" width="2.5703125" style="3" customWidth="1"/>
    <col min="258" max="258" width="28.28515625" style="3" customWidth="1"/>
    <col min="259" max="259" width="3.5703125" style="3" customWidth="1"/>
    <col min="260" max="260" width="35.140625" style="3" customWidth="1"/>
    <col min="261" max="261" width="3.5703125" style="3" customWidth="1"/>
    <col min="262" max="262" width="18.42578125" style="3" bestFit="1" customWidth="1"/>
    <col min="263" max="266" width="13.42578125" style="3"/>
    <col min="267" max="267" width="0" style="3" hidden="1" customWidth="1"/>
    <col min="268" max="512" width="13.42578125" style="3"/>
    <col min="513" max="513" width="2.5703125" style="3" customWidth="1"/>
    <col min="514" max="514" width="28.28515625" style="3" customWidth="1"/>
    <col min="515" max="515" width="3.5703125" style="3" customWidth="1"/>
    <col min="516" max="516" width="35.140625" style="3" customWidth="1"/>
    <col min="517" max="517" width="3.5703125" style="3" customWidth="1"/>
    <col min="518" max="518" width="18.42578125" style="3" bestFit="1" customWidth="1"/>
    <col min="519" max="522" width="13.42578125" style="3"/>
    <col min="523" max="523" width="0" style="3" hidden="1" customWidth="1"/>
    <col min="524" max="768" width="13.42578125" style="3"/>
    <col min="769" max="769" width="2.5703125" style="3" customWidth="1"/>
    <col min="770" max="770" width="28.28515625" style="3" customWidth="1"/>
    <col min="771" max="771" width="3.5703125" style="3" customWidth="1"/>
    <col min="772" max="772" width="35.140625" style="3" customWidth="1"/>
    <col min="773" max="773" width="3.5703125" style="3" customWidth="1"/>
    <col min="774" max="774" width="18.42578125" style="3" bestFit="1" customWidth="1"/>
    <col min="775" max="778" width="13.42578125" style="3"/>
    <col min="779" max="779" width="0" style="3" hidden="1" customWidth="1"/>
    <col min="780" max="1024" width="13.42578125" style="3"/>
    <col min="1025" max="1025" width="2.5703125" style="3" customWidth="1"/>
    <col min="1026" max="1026" width="28.28515625" style="3" customWidth="1"/>
    <col min="1027" max="1027" width="3.5703125" style="3" customWidth="1"/>
    <col min="1028" max="1028" width="35.140625" style="3" customWidth="1"/>
    <col min="1029" max="1029" width="3.5703125" style="3" customWidth="1"/>
    <col min="1030" max="1030" width="18.42578125" style="3" bestFit="1" customWidth="1"/>
    <col min="1031" max="1034" width="13.42578125" style="3"/>
    <col min="1035" max="1035" width="0" style="3" hidden="1" customWidth="1"/>
    <col min="1036" max="1280" width="13.42578125" style="3"/>
    <col min="1281" max="1281" width="2.5703125" style="3" customWidth="1"/>
    <col min="1282" max="1282" width="28.28515625" style="3" customWidth="1"/>
    <col min="1283" max="1283" width="3.5703125" style="3" customWidth="1"/>
    <col min="1284" max="1284" width="35.140625" style="3" customWidth="1"/>
    <col min="1285" max="1285" width="3.5703125" style="3" customWidth="1"/>
    <col min="1286" max="1286" width="18.42578125" style="3" bestFit="1" customWidth="1"/>
    <col min="1287" max="1290" width="13.42578125" style="3"/>
    <col min="1291" max="1291" width="0" style="3" hidden="1" customWidth="1"/>
    <col min="1292" max="1536" width="13.42578125" style="3"/>
    <col min="1537" max="1537" width="2.5703125" style="3" customWidth="1"/>
    <col min="1538" max="1538" width="28.28515625" style="3" customWidth="1"/>
    <col min="1539" max="1539" width="3.5703125" style="3" customWidth="1"/>
    <col min="1540" max="1540" width="35.140625" style="3" customWidth="1"/>
    <col min="1541" max="1541" width="3.5703125" style="3" customWidth="1"/>
    <col min="1542" max="1542" width="18.42578125" style="3" bestFit="1" customWidth="1"/>
    <col min="1543" max="1546" width="13.42578125" style="3"/>
    <col min="1547" max="1547" width="0" style="3" hidden="1" customWidth="1"/>
    <col min="1548" max="1792" width="13.42578125" style="3"/>
    <col min="1793" max="1793" width="2.5703125" style="3" customWidth="1"/>
    <col min="1794" max="1794" width="28.28515625" style="3" customWidth="1"/>
    <col min="1795" max="1795" width="3.5703125" style="3" customWidth="1"/>
    <col min="1796" max="1796" width="35.140625" style="3" customWidth="1"/>
    <col min="1797" max="1797" width="3.5703125" style="3" customWidth="1"/>
    <col min="1798" max="1798" width="18.42578125" style="3" bestFit="1" customWidth="1"/>
    <col min="1799" max="1802" width="13.42578125" style="3"/>
    <col min="1803" max="1803" width="0" style="3" hidden="1" customWidth="1"/>
    <col min="1804" max="2048" width="13.42578125" style="3"/>
    <col min="2049" max="2049" width="2.5703125" style="3" customWidth="1"/>
    <col min="2050" max="2050" width="28.28515625" style="3" customWidth="1"/>
    <col min="2051" max="2051" width="3.5703125" style="3" customWidth="1"/>
    <col min="2052" max="2052" width="35.140625" style="3" customWidth="1"/>
    <col min="2053" max="2053" width="3.5703125" style="3" customWidth="1"/>
    <col min="2054" max="2054" width="18.42578125" style="3" bestFit="1" customWidth="1"/>
    <col min="2055" max="2058" width="13.42578125" style="3"/>
    <col min="2059" max="2059" width="0" style="3" hidden="1" customWidth="1"/>
    <col min="2060" max="2304" width="13.42578125" style="3"/>
    <col min="2305" max="2305" width="2.5703125" style="3" customWidth="1"/>
    <col min="2306" max="2306" width="28.28515625" style="3" customWidth="1"/>
    <col min="2307" max="2307" width="3.5703125" style="3" customWidth="1"/>
    <col min="2308" max="2308" width="35.140625" style="3" customWidth="1"/>
    <col min="2309" max="2309" width="3.5703125" style="3" customWidth="1"/>
    <col min="2310" max="2310" width="18.42578125" style="3" bestFit="1" customWidth="1"/>
    <col min="2311" max="2314" width="13.42578125" style="3"/>
    <col min="2315" max="2315" width="0" style="3" hidden="1" customWidth="1"/>
    <col min="2316" max="2560" width="13.42578125" style="3"/>
    <col min="2561" max="2561" width="2.5703125" style="3" customWidth="1"/>
    <col min="2562" max="2562" width="28.28515625" style="3" customWidth="1"/>
    <col min="2563" max="2563" width="3.5703125" style="3" customWidth="1"/>
    <col min="2564" max="2564" width="35.140625" style="3" customWidth="1"/>
    <col min="2565" max="2565" width="3.5703125" style="3" customWidth="1"/>
    <col min="2566" max="2566" width="18.42578125" style="3" bestFit="1" customWidth="1"/>
    <col min="2567" max="2570" width="13.42578125" style="3"/>
    <col min="2571" max="2571" width="0" style="3" hidden="1" customWidth="1"/>
    <col min="2572" max="2816" width="13.42578125" style="3"/>
    <col min="2817" max="2817" width="2.5703125" style="3" customWidth="1"/>
    <col min="2818" max="2818" width="28.28515625" style="3" customWidth="1"/>
    <col min="2819" max="2819" width="3.5703125" style="3" customWidth="1"/>
    <col min="2820" max="2820" width="35.140625" style="3" customWidth="1"/>
    <col min="2821" max="2821" width="3.5703125" style="3" customWidth="1"/>
    <col min="2822" max="2822" width="18.42578125" style="3" bestFit="1" customWidth="1"/>
    <col min="2823" max="2826" width="13.42578125" style="3"/>
    <col min="2827" max="2827" width="0" style="3" hidden="1" customWidth="1"/>
    <col min="2828" max="3072" width="13.42578125" style="3"/>
    <col min="3073" max="3073" width="2.5703125" style="3" customWidth="1"/>
    <col min="3074" max="3074" width="28.28515625" style="3" customWidth="1"/>
    <col min="3075" max="3075" width="3.5703125" style="3" customWidth="1"/>
    <col min="3076" max="3076" width="35.140625" style="3" customWidth="1"/>
    <col min="3077" max="3077" width="3.5703125" style="3" customWidth="1"/>
    <col min="3078" max="3078" width="18.42578125" style="3" bestFit="1" customWidth="1"/>
    <col min="3079" max="3082" width="13.42578125" style="3"/>
    <col min="3083" max="3083" width="0" style="3" hidden="1" customWidth="1"/>
    <col min="3084" max="3328" width="13.42578125" style="3"/>
    <col min="3329" max="3329" width="2.5703125" style="3" customWidth="1"/>
    <col min="3330" max="3330" width="28.28515625" style="3" customWidth="1"/>
    <col min="3331" max="3331" width="3.5703125" style="3" customWidth="1"/>
    <col min="3332" max="3332" width="35.140625" style="3" customWidth="1"/>
    <col min="3333" max="3333" width="3.5703125" style="3" customWidth="1"/>
    <col min="3334" max="3334" width="18.42578125" style="3" bestFit="1" customWidth="1"/>
    <col min="3335" max="3338" width="13.42578125" style="3"/>
    <col min="3339" max="3339" width="0" style="3" hidden="1" customWidth="1"/>
    <col min="3340" max="3584" width="13.42578125" style="3"/>
    <col min="3585" max="3585" width="2.5703125" style="3" customWidth="1"/>
    <col min="3586" max="3586" width="28.28515625" style="3" customWidth="1"/>
    <col min="3587" max="3587" width="3.5703125" style="3" customWidth="1"/>
    <col min="3588" max="3588" width="35.140625" style="3" customWidth="1"/>
    <col min="3589" max="3589" width="3.5703125" style="3" customWidth="1"/>
    <col min="3590" max="3590" width="18.42578125" style="3" bestFit="1" customWidth="1"/>
    <col min="3591" max="3594" width="13.42578125" style="3"/>
    <col min="3595" max="3595" width="0" style="3" hidden="1" customWidth="1"/>
    <col min="3596" max="3840" width="13.42578125" style="3"/>
    <col min="3841" max="3841" width="2.5703125" style="3" customWidth="1"/>
    <col min="3842" max="3842" width="28.28515625" style="3" customWidth="1"/>
    <col min="3843" max="3843" width="3.5703125" style="3" customWidth="1"/>
    <col min="3844" max="3844" width="35.140625" style="3" customWidth="1"/>
    <col min="3845" max="3845" width="3.5703125" style="3" customWidth="1"/>
    <col min="3846" max="3846" width="18.42578125" style="3" bestFit="1" customWidth="1"/>
    <col min="3847" max="3850" width="13.42578125" style="3"/>
    <col min="3851" max="3851" width="0" style="3" hidden="1" customWidth="1"/>
    <col min="3852" max="4096" width="13.42578125" style="3"/>
    <col min="4097" max="4097" width="2.5703125" style="3" customWidth="1"/>
    <col min="4098" max="4098" width="28.28515625" style="3" customWidth="1"/>
    <col min="4099" max="4099" width="3.5703125" style="3" customWidth="1"/>
    <col min="4100" max="4100" width="35.140625" style="3" customWidth="1"/>
    <col min="4101" max="4101" width="3.5703125" style="3" customWidth="1"/>
    <col min="4102" max="4102" width="18.42578125" style="3" bestFit="1" customWidth="1"/>
    <col min="4103" max="4106" width="13.42578125" style="3"/>
    <col min="4107" max="4107" width="0" style="3" hidden="1" customWidth="1"/>
    <col min="4108" max="4352" width="13.42578125" style="3"/>
    <col min="4353" max="4353" width="2.5703125" style="3" customWidth="1"/>
    <col min="4354" max="4354" width="28.28515625" style="3" customWidth="1"/>
    <col min="4355" max="4355" width="3.5703125" style="3" customWidth="1"/>
    <col min="4356" max="4356" width="35.140625" style="3" customWidth="1"/>
    <col min="4357" max="4357" width="3.5703125" style="3" customWidth="1"/>
    <col min="4358" max="4358" width="18.42578125" style="3" bestFit="1" customWidth="1"/>
    <col min="4359" max="4362" width="13.42578125" style="3"/>
    <col min="4363" max="4363" width="0" style="3" hidden="1" customWidth="1"/>
    <col min="4364" max="4608" width="13.42578125" style="3"/>
    <col min="4609" max="4609" width="2.5703125" style="3" customWidth="1"/>
    <col min="4610" max="4610" width="28.28515625" style="3" customWidth="1"/>
    <col min="4611" max="4611" width="3.5703125" style="3" customWidth="1"/>
    <col min="4612" max="4612" width="35.140625" style="3" customWidth="1"/>
    <col min="4613" max="4613" width="3.5703125" style="3" customWidth="1"/>
    <col min="4614" max="4614" width="18.42578125" style="3" bestFit="1" customWidth="1"/>
    <col min="4615" max="4618" width="13.42578125" style="3"/>
    <col min="4619" max="4619" width="0" style="3" hidden="1" customWidth="1"/>
    <col min="4620" max="4864" width="13.42578125" style="3"/>
    <col min="4865" max="4865" width="2.5703125" style="3" customWidth="1"/>
    <col min="4866" max="4866" width="28.28515625" style="3" customWidth="1"/>
    <col min="4867" max="4867" width="3.5703125" style="3" customWidth="1"/>
    <col min="4868" max="4868" width="35.140625" style="3" customWidth="1"/>
    <col min="4869" max="4869" width="3.5703125" style="3" customWidth="1"/>
    <col min="4870" max="4870" width="18.42578125" style="3" bestFit="1" customWidth="1"/>
    <col min="4871" max="4874" width="13.42578125" style="3"/>
    <col min="4875" max="4875" width="0" style="3" hidden="1" customWidth="1"/>
    <col min="4876" max="5120" width="13.42578125" style="3"/>
    <col min="5121" max="5121" width="2.5703125" style="3" customWidth="1"/>
    <col min="5122" max="5122" width="28.28515625" style="3" customWidth="1"/>
    <col min="5123" max="5123" width="3.5703125" style="3" customWidth="1"/>
    <col min="5124" max="5124" width="35.140625" style="3" customWidth="1"/>
    <col min="5125" max="5125" width="3.5703125" style="3" customWidth="1"/>
    <col min="5126" max="5126" width="18.42578125" style="3" bestFit="1" customWidth="1"/>
    <col min="5127" max="5130" width="13.42578125" style="3"/>
    <col min="5131" max="5131" width="0" style="3" hidden="1" customWidth="1"/>
    <col min="5132" max="5376" width="13.42578125" style="3"/>
    <col min="5377" max="5377" width="2.5703125" style="3" customWidth="1"/>
    <col min="5378" max="5378" width="28.28515625" style="3" customWidth="1"/>
    <col min="5379" max="5379" width="3.5703125" style="3" customWidth="1"/>
    <col min="5380" max="5380" width="35.140625" style="3" customWidth="1"/>
    <col min="5381" max="5381" width="3.5703125" style="3" customWidth="1"/>
    <col min="5382" max="5382" width="18.42578125" style="3" bestFit="1" customWidth="1"/>
    <col min="5383" max="5386" width="13.42578125" style="3"/>
    <col min="5387" max="5387" width="0" style="3" hidden="1" customWidth="1"/>
    <col min="5388" max="5632" width="13.42578125" style="3"/>
    <col min="5633" max="5633" width="2.5703125" style="3" customWidth="1"/>
    <col min="5634" max="5634" width="28.28515625" style="3" customWidth="1"/>
    <col min="5635" max="5635" width="3.5703125" style="3" customWidth="1"/>
    <col min="5636" max="5636" width="35.140625" style="3" customWidth="1"/>
    <col min="5637" max="5637" width="3.5703125" style="3" customWidth="1"/>
    <col min="5638" max="5638" width="18.42578125" style="3" bestFit="1" customWidth="1"/>
    <col min="5639" max="5642" width="13.42578125" style="3"/>
    <col min="5643" max="5643" width="0" style="3" hidden="1" customWidth="1"/>
    <col min="5644" max="5888" width="13.42578125" style="3"/>
    <col min="5889" max="5889" width="2.5703125" style="3" customWidth="1"/>
    <col min="5890" max="5890" width="28.28515625" style="3" customWidth="1"/>
    <col min="5891" max="5891" width="3.5703125" style="3" customWidth="1"/>
    <col min="5892" max="5892" width="35.140625" style="3" customWidth="1"/>
    <col min="5893" max="5893" width="3.5703125" style="3" customWidth="1"/>
    <col min="5894" max="5894" width="18.42578125" style="3" bestFit="1" customWidth="1"/>
    <col min="5895" max="5898" width="13.42578125" style="3"/>
    <col min="5899" max="5899" width="0" style="3" hidden="1" customWidth="1"/>
    <col min="5900" max="6144" width="13.42578125" style="3"/>
    <col min="6145" max="6145" width="2.5703125" style="3" customWidth="1"/>
    <col min="6146" max="6146" width="28.28515625" style="3" customWidth="1"/>
    <col min="6147" max="6147" width="3.5703125" style="3" customWidth="1"/>
    <col min="6148" max="6148" width="35.140625" style="3" customWidth="1"/>
    <col min="6149" max="6149" width="3.5703125" style="3" customWidth="1"/>
    <col min="6150" max="6150" width="18.42578125" style="3" bestFit="1" customWidth="1"/>
    <col min="6151" max="6154" width="13.42578125" style="3"/>
    <col min="6155" max="6155" width="0" style="3" hidden="1" customWidth="1"/>
    <col min="6156" max="6400" width="13.42578125" style="3"/>
    <col min="6401" max="6401" width="2.5703125" style="3" customWidth="1"/>
    <col min="6402" max="6402" width="28.28515625" style="3" customWidth="1"/>
    <col min="6403" max="6403" width="3.5703125" style="3" customWidth="1"/>
    <col min="6404" max="6404" width="35.140625" style="3" customWidth="1"/>
    <col min="6405" max="6405" width="3.5703125" style="3" customWidth="1"/>
    <col min="6406" max="6406" width="18.42578125" style="3" bestFit="1" customWidth="1"/>
    <col min="6407" max="6410" width="13.42578125" style="3"/>
    <col min="6411" max="6411" width="0" style="3" hidden="1" customWidth="1"/>
    <col min="6412" max="6656" width="13.42578125" style="3"/>
    <col min="6657" max="6657" width="2.5703125" style="3" customWidth="1"/>
    <col min="6658" max="6658" width="28.28515625" style="3" customWidth="1"/>
    <col min="6659" max="6659" width="3.5703125" style="3" customWidth="1"/>
    <col min="6660" max="6660" width="35.140625" style="3" customWidth="1"/>
    <col min="6661" max="6661" width="3.5703125" style="3" customWidth="1"/>
    <col min="6662" max="6662" width="18.42578125" style="3" bestFit="1" customWidth="1"/>
    <col min="6663" max="6666" width="13.42578125" style="3"/>
    <col min="6667" max="6667" width="0" style="3" hidden="1" customWidth="1"/>
    <col min="6668" max="6912" width="13.42578125" style="3"/>
    <col min="6913" max="6913" width="2.5703125" style="3" customWidth="1"/>
    <col min="6914" max="6914" width="28.28515625" style="3" customWidth="1"/>
    <col min="6915" max="6915" width="3.5703125" style="3" customWidth="1"/>
    <col min="6916" max="6916" width="35.140625" style="3" customWidth="1"/>
    <col min="6917" max="6917" width="3.5703125" style="3" customWidth="1"/>
    <col min="6918" max="6918" width="18.42578125" style="3" bestFit="1" customWidth="1"/>
    <col min="6919" max="6922" width="13.42578125" style="3"/>
    <col min="6923" max="6923" width="0" style="3" hidden="1" customWidth="1"/>
    <col min="6924" max="7168" width="13.42578125" style="3"/>
    <col min="7169" max="7169" width="2.5703125" style="3" customWidth="1"/>
    <col min="7170" max="7170" width="28.28515625" style="3" customWidth="1"/>
    <col min="7171" max="7171" width="3.5703125" style="3" customWidth="1"/>
    <col min="7172" max="7172" width="35.140625" style="3" customWidth="1"/>
    <col min="7173" max="7173" width="3.5703125" style="3" customWidth="1"/>
    <col min="7174" max="7174" width="18.42578125" style="3" bestFit="1" customWidth="1"/>
    <col min="7175" max="7178" width="13.42578125" style="3"/>
    <col min="7179" max="7179" width="0" style="3" hidden="1" customWidth="1"/>
    <col min="7180" max="7424" width="13.42578125" style="3"/>
    <col min="7425" max="7425" width="2.5703125" style="3" customWidth="1"/>
    <col min="7426" max="7426" width="28.28515625" style="3" customWidth="1"/>
    <col min="7427" max="7427" width="3.5703125" style="3" customWidth="1"/>
    <col min="7428" max="7428" width="35.140625" style="3" customWidth="1"/>
    <col min="7429" max="7429" width="3.5703125" style="3" customWidth="1"/>
    <col min="7430" max="7430" width="18.42578125" style="3" bestFit="1" customWidth="1"/>
    <col min="7431" max="7434" width="13.42578125" style="3"/>
    <col min="7435" max="7435" width="0" style="3" hidden="1" customWidth="1"/>
    <col min="7436" max="7680" width="13.42578125" style="3"/>
    <col min="7681" max="7681" width="2.5703125" style="3" customWidth="1"/>
    <col min="7682" max="7682" width="28.28515625" style="3" customWidth="1"/>
    <col min="7683" max="7683" width="3.5703125" style="3" customWidth="1"/>
    <col min="7684" max="7684" width="35.140625" style="3" customWidth="1"/>
    <col min="7685" max="7685" width="3.5703125" style="3" customWidth="1"/>
    <col min="7686" max="7686" width="18.42578125" style="3" bestFit="1" customWidth="1"/>
    <col min="7687" max="7690" width="13.42578125" style="3"/>
    <col min="7691" max="7691" width="0" style="3" hidden="1" customWidth="1"/>
    <col min="7692" max="7936" width="13.42578125" style="3"/>
    <col min="7937" max="7937" width="2.5703125" style="3" customWidth="1"/>
    <col min="7938" max="7938" width="28.28515625" style="3" customWidth="1"/>
    <col min="7939" max="7939" width="3.5703125" style="3" customWidth="1"/>
    <col min="7940" max="7940" width="35.140625" style="3" customWidth="1"/>
    <col min="7941" max="7941" width="3.5703125" style="3" customWidth="1"/>
    <col min="7942" max="7942" width="18.42578125" style="3" bestFit="1" customWidth="1"/>
    <col min="7943" max="7946" width="13.42578125" style="3"/>
    <col min="7947" max="7947" width="0" style="3" hidden="1" customWidth="1"/>
    <col min="7948" max="8192" width="13.42578125" style="3"/>
    <col min="8193" max="8193" width="2.5703125" style="3" customWidth="1"/>
    <col min="8194" max="8194" width="28.28515625" style="3" customWidth="1"/>
    <col min="8195" max="8195" width="3.5703125" style="3" customWidth="1"/>
    <col min="8196" max="8196" width="35.140625" style="3" customWidth="1"/>
    <col min="8197" max="8197" width="3.5703125" style="3" customWidth="1"/>
    <col min="8198" max="8198" width="18.42578125" style="3" bestFit="1" customWidth="1"/>
    <col min="8199" max="8202" width="13.42578125" style="3"/>
    <col min="8203" max="8203" width="0" style="3" hidden="1" customWidth="1"/>
    <col min="8204" max="8448" width="13.42578125" style="3"/>
    <col min="8449" max="8449" width="2.5703125" style="3" customWidth="1"/>
    <col min="8450" max="8450" width="28.28515625" style="3" customWidth="1"/>
    <col min="8451" max="8451" width="3.5703125" style="3" customWidth="1"/>
    <col min="8452" max="8452" width="35.140625" style="3" customWidth="1"/>
    <col min="8453" max="8453" width="3.5703125" style="3" customWidth="1"/>
    <col min="8454" max="8454" width="18.42578125" style="3" bestFit="1" customWidth="1"/>
    <col min="8455" max="8458" width="13.42578125" style="3"/>
    <col min="8459" max="8459" width="0" style="3" hidden="1" customWidth="1"/>
    <col min="8460" max="8704" width="13.42578125" style="3"/>
    <col min="8705" max="8705" width="2.5703125" style="3" customWidth="1"/>
    <col min="8706" max="8706" width="28.28515625" style="3" customWidth="1"/>
    <col min="8707" max="8707" width="3.5703125" style="3" customWidth="1"/>
    <col min="8708" max="8708" width="35.140625" style="3" customWidth="1"/>
    <col min="8709" max="8709" width="3.5703125" style="3" customWidth="1"/>
    <col min="8710" max="8710" width="18.42578125" style="3" bestFit="1" customWidth="1"/>
    <col min="8711" max="8714" width="13.42578125" style="3"/>
    <col min="8715" max="8715" width="0" style="3" hidden="1" customWidth="1"/>
    <col min="8716" max="8960" width="13.42578125" style="3"/>
    <col min="8961" max="8961" width="2.5703125" style="3" customWidth="1"/>
    <col min="8962" max="8962" width="28.28515625" style="3" customWidth="1"/>
    <col min="8963" max="8963" width="3.5703125" style="3" customWidth="1"/>
    <col min="8964" max="8964" width="35.140625" style="3" customWidth="1"/>
    <col min="8965" max="8965" width="3.5703125" style="3" customWidth="1"/>
    <col min="8966" max="8966" width="18.42578125" style="3" bestFit="1" customWidth="1"/>
    <col min="8967" max="8970" width="13.42578125" style="3"/>
    <col min="8971" max="8971" width="0" style="3" hidden="1" customWidth="1"/>
    <col min="8972" max="9216" width="13.42578125" style="3"/>
    <col min="9217" max="9217" width="2.5703125" style="3" customWidth="1"/>
    <col min="9218" max="9218" width="28.28515625" style="3" customWidth="1"/>
    <col min="9219" max="9219" width="3.5703125" style="3" customWidth="1"/>
    <col min="9220" max="9220" width="35.140625" style="3" customWidth="1"/>
    <col min="9221" max="9221" width="3.5703125" style="3" customWidth="1"/>
    <col min="9222" max="9222" width="18.42578125" style="3" bestFit="1" customWidth="1"/>
    <col min="9223" max="9226" width="13.42578125" style="3"/>
    <col min="9227" max="9227" width="0" style="3" hidden="1" customWidth="1"/>
    <col min="9228" max="9472" width="13.42578125" style="3"/>
    <col min="9473" max="9473" width="2.5703125" style="3" customWidth="1"/>
    <col min="9474" max="9474" width="28.28515625" style="3" customWidth="1"/>
    <col min="9475" max="9475" width="3.5703125" style="3" customWidth="1"/>
    <col min="9476" max="9476" width="35.140625" style="3" customWidth="1"/>
    <col min="9477" max="9477" width="3.5703125" style="3" customWidth="1"/>
    <col min="9478" max="9478" width="18.42578125" style="3" bestFit="1" customWidth="1"/>
    <col min="9479" max="9482" width="13.42578125" style="3"/>
    <col min="9483" max="9483" width="0" style="3" hidden="1" customWidth="1"/>
    <col min="9484" max="9728" width="13.42578125" style="3"/>
    <col min="9729" max="9729" width="2.5703125" style="3" customWidth="1"/>
    <col min="9730" max="9730" width="28.28515625" style="3" customWidth="1"/>
    <col min="9731" max="9731" width="3.5703125" style="3" customWidth="1"/>
    <col min="9732" max="9732" width="35.140625" style="3" customWidth="1"/>
    <col min="9733" max="9733" width="3.5703125" style="3" customWidth="1"/>
    <col min="9734" max="9734" width="18.42578125" style="3" bestFit="1" customWidth="1"/>
    <col min="9735" max="9738" width="13.42578125" style="3"/>
    <col min="9739" max="9739" width="0" style="3" hidden="1" customWidth="1"/>
    <col min="9740" max="9984" width="13.42578125" style="3"/>
    <col min="9985" max="9985" width="2.5703125" style="3" customWidth="1"/>
    <col min="9986" max="9986" width="28.28515625" style="3" customWidth="1"/>
    <col min="9987" max="9987" width="3.5703125" style="3" customWidth="1"/>
    <col min="9988" max="9988" width="35.140625" style="3" customWidth="1"/>
    <col min="9989" max="9989" width="3.5703125" style="3" customWidth="1"/>
    <col min="9990" max="9990" width="18.42578125" style="3" bestFit="1" customWidth="1"/>
    <col min="9991" max="9994" width="13.42578125" style="3"/>
    <col min="9995" max="9995" width="0" style="3" hidden="1" customWidth="1"/>
    <col min="9996" max="10240" width="13.42578125" style="3"/>
    <col min="10241" max="10241" width="2.5703125" style="3" customWidth="1"/>
    <col min="10242" max="10242" width="28.28515625" style="3" customWidth="1"/>
    <col min="10243" max="10243" width="3.5703125" style="3" customWidth="1"/>
    <col min="10244" max="10244" width="35.140625" style="3" customWidth="1"/>
    <col min="10245" max="10245" width="3.5703125" style="3" customWidth="1"/>
    <col min="10246" max="10246" width="18.42578125" style="3" bestFit="1" customWidth="1"/>
    <col min="10247" max="10250" width="13.42578125" style="3"/>
    <col min="10251" max="10251" width="0" style="3" hidden="1" customWidth="1"/>
    <col min="10252" max="10496" width="13.42578125" style="3"/>
    <col min="10497" max="10497" width="2.5703125" style="3" customWidth="1"/>
    <col min="10498" max="10498" width="28.28515625" style="3" customWidth="1"/>
    <col min="10499" max="10499" width="3.5703125" style="3" customWidth="1"/>
    <col min="10500" max="10500" width="35.140625" style="3" customWidth="1"/>
    <col min="10501" max="10501" width="3.5703125" style="3" customWidth="1"/>
    <col min="10502" max="10502" width="18.42578125" style="3" bestFit="1" customWidth="1"/>
    <col min="10503" max="10506" width="13.42578125" style="3"/>
    <col min="10507" max="10507" width="0" style="3" hidden="1" customWidth="1"/>
    <col min="10508" max="10752" width="13.42578125" style="3"/>
    <col min="10753" max="10753" width="2.5703125" style="3" customWidth="1"/>
    <col min="10754" max="10754" width="28.28515625" style="3" customWidth="1"/>
    <col min="10755" max="10755" width="3.5703125" style="3" customWidth="1"/>
    <col min="10756" max="10756" width="35.140625" style="3" customWidth="1"/>
    <col min="10757" max="10757" width="3.5703125" style="3" customWidth="1"/>
    <col min="10758" max="10758" width="18.42578125" style="3" bestFit="1" customWidth="1"/>
    <col min="10759" max="10762" width="13.42578125" style="3"/>
    <col min="10763" max="10763" width="0" style="3" hidden="1" customWidth="1"/>
    <col min="10764" max="11008" width="13.42578125" style="3"/>
    <col min="11009" max="11009" width="2.5703125" style="3" customWidth="1"/>
    <col min="11010" max="11010" width="28.28515625" style="3" customWidth="1"/>
    <col min="11011" max="11011" width="3.5703125" style="3" customWidth="1"/>
    <col min="11012" max="11012" width="35.140625" style="3" customWidth="1"/>
    <col min="11013" max="11013" width="3.5703125" style="3" customWidth="1"/>
    <col min="11014" max="11014" width="18.42578125" style="3" bestFit="1" customWidth="1"/>
    <col min="11015" max="11018" width="13.42578125" style="3"/>
    <col min="11019" max="11019" width="0" style="3" hidden="1" customWidth="1"/>
    <col min="11020" max="11264" width="13.42578125" style="3"/>
    <col min="11265" max="11265" width="2.5703125" style="3" customWidth="1"/>
    <col min="11266" max="11266" width="28.28515625" style="3" customWidth="1"/>
    <col min="11267" max="11267" width="3.5703125" style="3" customWidth="1"/>
    <col min="11268" max="11268" width="35.140625" style="3" customWidth="1"/>
    <col min="11269" max="11269" width="3.5703125" style="3" customWidth="1"/>
    <col min="11270" max="11270" width="18.42578125" style="3" bestFit="1" customWidth="1"/>
    <col min="11271" max="11274" width="13.42578125" style="3"/>
    <col min="11275" max="11275" width="0" style="3" hidden="1" customWidth="1"/>
    <col min="11276" max="11520" width="13.42578125" style="3"/>
    <col min="11521" max="11521" width="2.5703125" style="3" customWidth="1"/>
    <col min="11522" max="11522" width="28.28515625" style="3" customWidth="1"/>
    <col min="11523" max="11523" width="3.5703125" style="3" customWidth="1"/>
    <col min="11524" max="11524" width="35.140625" style="3" customWidth="1"/>
    <col min="11525" max="11525" width="3.5703125" style="3" customWidth="1"/>
    <col min="11526" max="11526" width="18.42578125" style="3" bestFit="1" customWidth="1"/>
    <col min="11527" max="11530" width="13.42578125" style="3"/>
    <col min="11531" max="11531" width="0" style="3" hidden="1" customWidth="1"/>
    <col min="11532" max="11776" width="13.42578125" style="3"/>
    <col min="11777" max="11777" width="2.5703125" style="3" customWidth="1"/>
    <col min="11778" max="11778" width="28.28515625" style="3" customWidth="1"/>
    <col min="11779" max="11779" width="3.5703125" style="3" customWidth="1"/>
    <col min="11780" max="11780" width="35.140625" style="3" customWidth="1"/>
    <col min="11781" max="11781" width="3.5703125" style="3" customWidth="1"/>
    <col min="11782" max="11782" width="18.42578125" style="3" bestFit="1" customWidth="1"/>
    <col min="11783" max="11786" width="13.42578125" style="3"/>
    <col min="11787" max="11787" width="0" style="3" hidden="1" customWidth="1"/>
    <col min="11788" max="12032" width="13.42578125" style="3"/>
    <col min="12033" max="12033" width="2.5703125" style="3" customWidth="1"/>
    <col min="12034" max="12034" width="28.28515625" style="3" customWidth="1"/>
    <col min="12035" max="12035" width="3.5703125" style="3" customWidth="1"/>
    <col min="12036" max="12036" width="35.140625" style="3" customWidth="1"/>
    <col min="12037" max="12037" width="3.5703125" style="3" customWidth="1"/>
    <col min="12038" max="12038" width="18.42578125" style="3" bestFit="1" customWidth="1"/>
    <col min="12039" max="12042" width="13.42578125" style="3"/>
    <col min="12043" max="12043" width="0" style="3" hidden="1" customWidth="1"/>
    <col min="12044" max="12288" width="13.42578125" style="3"/>
    <col min="12289" max="12289" width="2.5703125" style="3" customWidth="1"/>
    <col min="12290" max="12290" width="28.28515625" style="3" customWidth="1"/>
    <col min="12291" max="12291" width="3.5703125" style="3" customWidth="1"/>
    <col min="12292" max="12292" width="35.140625" style="3" customWidth="1"/>
    <col min="12293" max="12293" width="3.5703125" style="3" customWidth="1"/>
    <col min="12294" max="12294" width="18.42578125" style="3" bestFit="1" customWidth="1"/>
    <col min="12295" max="12298" width="13.42578125" style="3"/>
    <col min="12299" max="12299" width="0" style="3" hidden="1" customWidth="1"/>
    <col min="12300" max="12544" width="13.42578125" style="3"/>
    <col min="12545" max="12545" width="2.5703125" style="3" customWidth="1"/>
    <col min="12546" max="12546" width="28.28515625" style="3" customWidth="1"/>
    <col min="12547" max="12547" width="3.5703125" style="3" customWidth="1"/>
    <col min="12548" max="12548" width="35.140625" style="3" customWidth="1"/>
    <col min="12549" max="12549" width="3.5703125" style="3" customWidth="1"/>
    <col min="12550" max="12550" width="18.42578125" style="3" bestFit="1" customWidth="1"/>
    <col min="12551" max="12554" width="13.42578125" style="3"/>
    <col min="12555" max="12555" width="0" style="3" hidden="1" customWidth="1"/>
    <col min="12556" max="12800" width="13.42578125" style="3"/>
    <col min="12801" max="12801" width="2.5703125" style="3" customWidth="1"/>
    <col min="12802" max="12802" width="28.28515625" style="3" customWidth="1"/>
    <col min="12803" max="12803" width="3.5703125" style="3" customWidth="1"/>
    <col min="12804" max="12804" width="35.140625" style="3" customWidth="1"/>
    <col min="12805" max="12805" width="3.5703125" style="3" customWidth="1"/>
    <col min="12806" max="12806" width="18.42578125" style="3" bestFit="1" customWidth="1"/>
    <col min="12807" max="12810" width="13.42578125" style="3"/>
    <col min="12811" max="12811" width="0" style="3" hidden="1" customWidth="1"/>
    <col min="12812" max="13056" width="13.42578125" style="3"/>
    <col min="13057" max="13057" width="2.5703125" style="3" customWidth="1"/>
    <col min="13058" max="13058" width="28.28515625" style="3" customWidth="1"/>
    <col min="13059" max="13059" width="3.5703125" style="3" customWidth="1"/>
    <col min="13060" max="13060" width="35.140625" style="3" customWidth="1"/>
    <col min="13061" max="13061" width="3.5703125" style="3" customWidth="1"/>
    <col min="13062" max="13062" width="18.42578125" style="3" bestFit="1" customWidth="1"/>
    <col min="13063" max="13066" width="13.42578125" style="3"/>
    <col min="13067" max="13067" width="0" style="3" hidden="1" customWidth="1"/>
    <col min="13068" max="13312" width="13.42578125" style="3"/>
    <col min="13313" max="13313" width="2.5703125" style="3" customWidth="1"/>
    <col min="13314" max="13314" width="28.28515625" style="3" customWidth="1"/>
    <col min="13315" max="13315" width="3.5703125" style="3" customWidth="1"/>
    <col min="13316" max="13316" width="35.140625" style="3" customWidth="1"/>
    <col min="13317" max="13317" width="3.5703125" style="3" customWidth="1"/>
    <col min="13318" max="13318" width="18.42578125" style="3" bestFit="1" customWidth="1"/>
    <col min="13319" max="13322" width="13.42578125" style="3"/>
    <col min="13323" max="13323" width="0" style="3" hidden="1" customWidth="1"/>
    <col min="13324" max="13568" width="13.42578125" style="3"/>
    <col min="13569" max="13569" width="2.5703125" style="3" customWidth="1"/>
    <col min="13570" max="13570" width="28.28515625" style="3" customWidth="1"/>
    <col min="13571" max="13571" width="3.5703125" style="3" customWidth="1"/>
    <col min="13572" max="13572" width="35.140625" style="3" customWidth="1"/>
    <col min="13573" max="13573" width="3.5703125" style="3" customWidth="1"/>
    <col min="13574" max="13574" width="18.42578125" style="3" bestFit="1" customWidth="1"/>
    <col min="13575" max="13578" width="13.42578125" style="3"/>
    <col min="13579" max="13579" width="0" style="3" hidden="1" customWidth="1"/>
    <col min="13580" max="13824" width="13.42578125" style="3"/>
    <col min="13825" max="13825" width="2.5703125" style="3" customWidth="1"/>
    <col min="13826" max="13826" width="28.28515625" style="3" customWidth="1"/>
    <col min="13827" max="13827" width="3.5703125" style="3" customWidth="1"/>
    <col min="13828" max="13828" width="35.140625" style="3" customWidth="1"/>
    <col min="13829" max="13829" width="3.5703125" style="3" customWidth="1"/>
    <col min="13830" max="13830" width="18.42578125" style="3" bestFit="1" customWidth="1"/>
    <col min="13831" max="13834" width="13.42578125" style="3"/>
    <col min="13835" max="13835" width="0" style="3" hidden="1" customWidth="1"/>
    <col min="13836" max="14080" width="13.42578125" style="3"/>
    <col min="14081" max="14081" width="2.5703125" style="3" customWidth="1"/>
    <col min="14082" max="14082" width="28.28515625" style="3" customWidth="1"/>
    <col min="14083" max="14083" width="3.5703125" style="3" customWidth="1"/>
    <col min="14084" max="14084" width="35.140625" style="3" customWidth="1"/>
    <col min="14085" max="14085" width="3.5703125" style="3" customWidth="1"/>
    <col min="14086" max="14086" width="18.42578125" style="3" bestFit="1" customWidth="1"/>
    <col min="14087" max="14090" width="13.42578125" style="3"/>
    <col min="14091" max="14091" width="0" style="3" hidden="1" customWidth="1"/>
    <col min="14092" max="14336" width="13.42578125" style="3"/>
    <col min="14337" max="14337" width="2.5703125" style="3" customWidth="1"/>
    <col min="14338" max="14338" width="28.28515625" style="3" customWidth="1"/>
    <col min="14339" max="14339" width="3.5703125" style="3" customWidth="1"/>
    <col min="14340" max="14340" width="35.140625" style="3" customWidth="1"/>
    <col min="14341" max="14341" width="3.5703125" style="3" customWidth="1"/>
    <col min="14342" max="14342" width="18.42578125" style="3" bestFit="1" customWidth="1"/>
    <col min="14343" max="14346" width="13.42578125" style="3"/>
    <col min="14347" max="14347" width="0" style="3" hidden="1" customWidth="1"/>
    <col min="14348" max="14592" width="13.42578125" style="3"/>
    <col min="14593" max="14593" width="2.5703125" style="3" customWidth="1"/>
    <col min="14594" max="14594" width="28.28515625" style="3" customWidth="1"/>
    <col min="14595" max="14595" width="3.5703125" style="3" customWidth="1"/>
    <col min="14596" max="14596" width="35.140625" style="3" customWidth="1"/>
    <col min="14597" max="14597" width="3.5703125" style="3" customWidth="1"/>
    <col min="14598" max="14598" width="18.42578125" style="3" bestFit="1" customWidth="1"/>
    <col min="14599" max="14602" width="13.42578125" style="3"/>
    <col min="14603" max="14603" width="0" style="3" hidden="1" customWidth="1"/>
    <col min="14604" max="14848" width="13.42578125" style="3"/>
    <col min="14849" max="14849" width="2.5703125" style="3" customWidth="1"/>
    <col min="14850" max="14850" width="28.28515625" style="3" customWidth="1"/>
    <col min="14851" max="14851" width="3.5703125" style="3" customWidth="1"/>
    <col min="14852" max="14852" width="35.140625" style="3" customWidth="1"/>
    <col min="14853" max="14853" width="3.5703125" style="3" customWidth="1"/>
    <col min="14854" max="14854" width="18.42578125" style="3" bestFit="1" customWidth="1"/>
    <col min="14855" max="14858" width="13.42578125" style="3"/>
    <col min="14859" max="14859" width="0" style="3" hidden="1" customWidth="1"/>
    <col min="14860" max="15104" width="13.42578125" style="3"/>
    <col min="15105" max="15105" width="2.5703125" style="3" customWidth="1"/>
    <col min="15106" max="15106" width="28.28515625" style="3" customWidth="1"/>
    <col min="15107" max="15107" width="3.5703125" style="3" customWidth="1"/>
    <col min="15108" max="15108" width="35.140625" style="3" customWidth="1"/>
    <col min="15109" max="15109" width="3.5703125" style="3" customWidth="1"/>
    <col min="15110" max="15110" width="18.42578125" style="3" bestFit="1" customWidth="1"/>
    <col min="15111" max="15114" width="13.42578125" style="3"/>
    <col min="15115" max="15115" width="0" style="3" hidden="1" customWidth="1"/>
    <col min="15116" max="15360" width="13.42578125" style="3"/>
    <col min="15361" max="15361" width="2.5703125" style="3" customWidth="1"/>
    <col min="15362" max="15362" width="28.28515625" style="3" customWidth="1"/>
    <col min="15363" max="15363" width="3.5703125" style="3" customWidth="1"/>
    <col min="15364" max="15364" width="35.140625" style="3" customWidth="1"/>
    <col min="15365" max="15365" width="3.5703125" style="3" customWidth="1"/>
    <col min="15366" max="15366" width="18.42578125" style="3" bestFit="1" customWidth="1"/>
    <col min="15367" max="15370" width="13.42578125" style="3"/>
    <col min="15371" max="15371" width="0" style="3" hidden="1" customWidth="1"/>
    <col min="15372" max="15616" width="13.42578125" style="3"/>
    <col min="15617" max="15617" width="2.5703125" style="3" customWidth="1"/>
    <col min="15618" max="15618" width="28.28515625" style="3" customWidth="1"/>
    <col min="15619" max="15619" width="3.5703125" style="3" customWidth="1"/>
    <col min="15620" max="15620" width="35.140625" style="3" customWidth="1"/>
    <col min="15621" max="15621" width="3.5703125" style="3" customWidth="1"/>
    <col min="15622" max="15622" width="18.42578125" style="3" bestFit="1" customWidth="1"/>
    <col min="15623" max="15626" width="13.42578125" style="3"/>
    <col min="15627" max="15627" width="0" style="3" hidden="1" customWidth="1"/>
    <col min="15628" max="15872" width="13.42578125" style="3"/>
    <col min="15873" max="15873" width="2.5703125" style="3" customWidth="1"/>
    <col min="15874" max="15874" width="28.28515625" style="3" customWidth="1"/>
    <col min="15875" max="15875" width="3.5703125" style="3" customWidth="1"/>
    <col min="15876" max="15876" width="35.140625" style="3" customWidth="1"/>
    <col min="15877" max="15877" width="3.5703125" style="3" customWidth="1"/>
    <col min="15878" max="15878" width="18.42578125" style="3" bestFit="1" customWidth="1"/>
    <col min="15879" max="15882" width="13.42578125" style="3"/>
    <col min="15883" max="15883" width="0" style="3" hidden="1" customWidth="1"/>
    <col min="15884" max="16128" width="13.42578125" style="3"/>
    <col min="16129" max="16129" width="2.5703125" style="3" customWidth="1"/>
    <col min="16130" max="16130" width="28.28515625" style="3" customWidth="1"/>
    <col min="16131" max="16131" width="3.5703125" style="3" customWidth="1"/>
    <col min="16132" max="16132" width="35.140625" style="3" customWidth="1"/>
    <col min="16133" max="16133" width="3.5703125" style="3" customWidth="1"/>
    <col min="16134" max="16134" width="18.42578125" style="3" bestFit="1" customWidth="1"/>
    <col min="16135" max="16138" width="13.42578125" style="3"/>
    <col min="16139" max="16139" width="0" style="3" hidden="1" customWidth="1"/>
    <col min="16140" max="16384" width="13.42578125" style="3"/>
  </cols>
  <sheetData>
    <row r="1" spans="2:11" x14ac:dyDescent="0.25">
      <c r="B1" s="10">
        <v>2011</v>
      </c>
      <c r="C1" s="10" t="s">
        <v>49</v>
      </c>
      <c r="D1" s="10">
        <f>B1+8</f>
        <v>2019</v>
      </c>
      <c r="K1" s="4">
        <v>2000</v>
      </c>
    </row>
    <row r="2" spans="2:11" x14ac:dyDescent="0.25">
      <c r="K2" s="4">
        <v>2001</v>
      </c>
    </row>
    <row r="3" spans="2:11" x14ac:dyDescent="0.25">
      <c r="B3" s="6"/>
      <c r="C3" s="6"/>
      <c r="D3" s="7"/>
      <c r="K3" s="4">
        <v>2002</v>
      </c>
    </row>
    <row r="4" spans="2:11" x14ac:dyDescent="0.25">
      <c r="B4" s="11" t="s">
        <v>35</v>
      </c>
      <c r="C4" s="12"/>
      <c r="D4" s="13">
        <f>DATE(An,1,1)</f>
        <v>40544</v>
      </c>
      <c r="F4" s="8"/>
      <c r="K4" s="4">
        <v>2003</v>
      </c>
    </row>
    <row r="5" spans="2:11" x14ac:dyDescent="0.25">
      <c r="B5" s="11" t="s">
        <v>36</v>
      </c>
      <c r="C5" s="12"/>
      <c r="D5" s="14">
        <f>FLOOR(DATE(An,5,DAY(MINUTE(An/38)/2+56)),7)-34+7*(An=2079)</f>
        <v>40657</v>
      </c>
      <c r="F5" s="8"/>
      <c r="K5" s="4">
        <v>2004</v>
      </c>
    </row>
    <row r="6" spans="2:11" x14ac:dyDescent="0.25">
      <c r="B6" s="11" t="s">
        <v>37</v>
      </c>
      <c r="C6" s="12"/>
      <c r="D6" s="14">
        <f>D5+1</f>
        <v>40658</v>
      </c>
      <c r="F6" s="9"/>
      <c r="K6" s="4">
        <v>2005</v>
      </c>
    </row>
    <row r="7" spans="2:11" x14ac:dyDescent="0.25">
      <c r="B7" s="11" t="s">
        <v>38</v>
      </c>
      <c r="C7" s="12"/>
      <c r="D7" s="14">
        <f>DATE(An,5,1)</f>
        <v>40664</v>
      </c>
      <c r="K7" s="4">
        <v>2006</v>
      </c>
    </row>
    <row r="8" spans="2:11" x14ac:dyDescent="0.25">
      <c r="B8" s="11" t="s">
        <v>39</v>
      </c>
      <c r="C8" s="12"/>
      <c r="D8" s="14">
        <f>DATE(An,5,8)</f>
        <v>40671</v>
      </c>
      <c r="K8" s="4">
        <v>2007</v>
      </c>
    </row>
    <row r="9" spans="2:11" x14ac:dyDescent="0.25">
      <c r="B9" s="11" t="s">
        <v>40</v>
      </c>
      <c r="C9" s="12"/>
      <c r="D9" s="14">
        <f>D5+39</f>
        <v>40696</v>
      </c>
      <c r="K9" s="4">
        <v>2008</v>
      </c>
    </row>
    <row r="10" spans="2:11" x14ac:dyDescent="0.25">
      <c r="B10" s="11" t="s">
        <v>41</v>
      </c>
      <c r="C10" s="12"/>
      <c r="D10" s="13">
        <f>D5+49</f>
        <v>40706</v>
      </c>
      <c r="K10" s="4">
        <v>2009</v>
      </c>
    </row>
    <row r="11" spans="2:11" x14ac:dyDescent="0.25">
      <c r="B11" s="11" t="s">
        <v>42</v>
      </c>
      <c r="C11" s="12"/>
      <c r="D11" s="13">
        <f>D10+1</f>
        <v>40707</v>
      </c>
      <c r="K11" s="4">
        <v>2010</v>
      </c>
    </row>
    <row r="12" spans="2:11" x14ac:dyDescent="0.25">
      <c r="B12" s="11" t="s">
        <v>43</v>
      </c>
      <c r="C12" s="12"/>
      <c r="D12" s="13">
        <f>DATE(An,7,14)</f>
        <v>40738</v>
      </c>
      <c r="K12" s="4">
        <v>2011</v>
      </c>
    </row>
    <row r="13" spans="2:11" x14ac:dyDescent="0.25">
      <c r="B13" s="11" t="s">
        <v>44</v>
      </c>
      <c r="C13" s="12"/>
      <c r="D13" s="13">
        <f>DATE(An,8,15)</f>
        <v>40770</v>
      </c>
      <c r="F13" s="8"/>
      <c r="K13" s="4">
        <v>2012</v>
      </c>
    </row>
    <row r="14" spans="2:11" x14ac:dyDescent="0.25">
      <c r="B14" s="11" t="s">
        <v>45</v>
      </c>
      <c r="C14" s="12"/>
      <c r="D14" s="13">
        <f>DATE(An,11,1)</f>
        <v>40848</v>
      </c>
      <c r="K14" s="4">
        <v>2013</v>
      </c>
    </row>
    <row r="15" spans="2:11" x14ac:dyDescent="0.25">
      <c r="B15" s="11" t="s">
        <v>46</v>
      </c>
      <c r="C15" s="12"/>
      <c r="D15" s="13">
        <f>DATE(An,11,11)</f>
        <v>40858</v>
      </c>
      <c r="K15" s="4">
        <v>2014</v>
      </c>
    </row>
    <row r="16" spans="2:11" x14ac:dyDescent="0.25">
      <c r="B16" s="11" t="s">
        <v>47</v>
      </c>
      <c r="C16" s="12"/>
      <c r="D16" s="13">
        <f>DATE(An,12,25)</f>
        <v>40902</v>
      </c>
      <c r="K16" s="4">
        <v>2015</v>
      </c>
    </row>
    <row r="17" spans="2:4" x14ac:dyDescent="0.25">
      <c r="B17" s="11" t="s">
        <v>50</v>
      </c>
      <c r="C17" s="12"/>
      <c r="D17" s="13">
        <f>DATE(An+1,1,1)</f>
        <v>40909</v>
      </c>
    </row>
    <row r="18" spans="2:4" x14ac:dyDescent="0.25">
      <c r="B18" s="11" t="s">
        <v>36</v>
      </c>
      <c r="C18" s="12"/>
      <c r="D18" s="14">
        <f>FLOOR(DATE(An+1,5,DAY(MINUTE((An+1)/38)/2+56)),7)-34+7*(An+1=2079)</f>
        <v>41007</v>
      </c>
    </row>
    <row r="19" spans="2:4" x14ac:dyDescent="0.25">
      <c r="B19" s="11" t="s">
        <v>37</v>
      </c>
      <c r="C19" s="12"/>
      <c r="D19" s="14">
        <f>D18+1</f>
        <v>41008</v>
      </c>
    </row>
    <row r="20" spans="2:4" x14ac:dyDescent="0.25">
      <c r="B20" s="11" t="s">
        <v>38</v>
      </c>
      <c r="C20" s="12"/>
      <c r="D20" s="14">
        <f>DATE(An+1,5,1)</f>
        <v>41030</v>
      </c>
    </row>
    <row r="21" spans="2:4" x14ac:dyDescent="0.25">
      <c r="B21" s="11" t="s">
        <v>39</v>
      </c>
      <c r="C21" s="12"/>
      <c r="D21" s="14">
        <f>DATE(An+1,5,8)</f>
        <v>41037</v>
      </c>
    </row>
    <row r="22" spans="2:4" x14ac:dyDescent="0.25">
      <c r="B22" s="11" t="s">
        <v>40</v>
      </c>
      <c r="C22" s="12"/>
      <c r="D22" s="14">
        <f>D18+39</f>
        <v>41046</v>
      </c>
    </row>
    <row r="23" spans="2:4" x14ac:dyDescent="0.25">
      <c r="B23" s="11" t="s">
        <v>41</v>
      </c>
      <c r="C23" s="12"/>
      <c r="D23" s="13">
        <f>D18+49</f>
        <v>41056</v>
      </c>
    </row>
    <row r="24" spans="2:4" x14ac:dyDescent="0.25">
      <c r="B24" s="11" t="s">
        <v>42</v>
      </c>
      <c r="C24" s="12"/>
      <c r="D24" s="13">
        <f>D23+1</f>
        <v>41057</v>
      </c>
    </row>
    <row r="25" spans="2:4" x14ac:dyDescent="0.25">
      <c r="B25" s="11" t="s">
        <v>43</v>
      </c>
      <c r="C25" s="12"/>
      <c r="D25" s="13">
        <f>DATE(An+1,7,14)</f>
        <v>41104</v>
      </c>
    </row>
    <row r="26" spans="2:4" x14ac:dyDescent="0.25">
      <c r="B26" s="11" t="s">
        <v>44</v>
      </c>
      <c r="C26" s="12"/>
      <c r="D26" s="13">
        <f>DATE(An+1,8,15)</f>
        <v>41136</v>
      </c>
    </row>
    <row r="27" spans="2:4" x14ac:dyDescent="0.25">
      <c r="B27" s="11" t="s">
        <v>45</v>
      </c>
      <c r="C27" s="12"/>
      <c r="D27" s="13">
        <f>DATE(An+1,11,1)</f>
        <v>41214</v>
      </c>
    </row>
    <row r="28" spans="2:4" x14ac:dyDescent="0.25">
      <c r="B28" s="11" t="s">
        <v>46</v>
      </c>
      <c r="C28" s="12"/>
      <c r="D28" s="13">
        <f>DATE(An+1,11,11)</f>
        <v>41224</v>
      </c>
    </row>
    <row r="29" spans="2:4" x14ac:dyDescent="0.25">
      <c r="B29" s="11" t="s">
        <v>47</v>
      </c>
      <c r="C29" s="12"/>
      <c r="D29" s="13">
        <f>DATE(An+1,12,25)</f>
        <v>41268</v>
      </c>
    </row>
    <row r="30" spans="2:4" x14ac:dyDescent="0.25">
      <c r="B30" s="11" t="s">
        <v>50</v>
      </c>
      <c r="C30" s="12"/>
      <c r="D30" s="13">
        <f>DATE(An+2,1,1)</f>
        <v>41275</v>
      </c>
    </row>
    <row r="31" spans="2:4" x14ac:dyDescent="0.25">
      <c r="B31" s="11" t="s">
        <v>36</v>
      </c>
      <c r="C31" s="12"/>
      <c r="D31" s="14">
        <f>FLOOR(DATE(An+2,5,DAY(MINUTE((An+2)/38)/2+56)),7)-34+7*(An+2=2079)</f>
        <v>41364</v>
      </c>
    </row>
    <row r="32" spans="2:4" x14ac:dyDescent="0.25">
      <c r="B32" s="11" t="s">
        <v>37</v>
      </c>
      <c r="C32" s="12"/>
      <c r="D32" s="14">
        <f>D31+1</f>
        <v>41365</v>
      </c>
    </row>
    <row r="33" spans="2:4" x14ac:dyDescent="0.25">
      <c r="B33" s="11" t="s">
        <v>38</v>
      </c>
      <c r="C33" s="12"/>
      <c r="D33" s="14">
        <f>DATE(An+2,5,1)</f>
        <v>41395</v>
      </c>
    </row>
    <row r="34" spans="2:4" x14ac:dyDescent="0.25">
      <c r="B34" s="11" t="s">
        <v>39</v>
      </c>
      <c r="C34" s="12"/>
      <c r="D34" s="14">
        <f>DATE(An+2,5,8)</f>
        <v>41402</v>
      </c>
    </row>
    <row r="35" spans="2:4" x14ac:dyDescent="0.25">
      <c r="B35" s="11" t="s">
        <v>40</v>
      </c>
      <c r="C35" s="12"/>
      <c r="D35" s="14">
        <f>D31+39</f>
        <v>41403</v>
      </c>
    </row>
    <row r="36" spans="2:4" x14ac:dyDescent="0.25">
      <c r="B36" s="11" t="s">
        <v>41</v>
      </c>
      <c r="C36" s="12"/>
      <c r="D36" s="13">
        <f>D31+49</f>
        <v>41413</v>
      </c>
    </row>
    <row r="37" spans="2:4" x14ac:dyDescent="0.25">
      <c r="B37" s="11" t="s">
        <v>42</v>
      </c>
      <c r="C37" s="12"/>
      <c r="D37" s="13">
        <f>D36+1</f>
        <v>41414</v>
      </c>
    </row>
    <row r="38" spans="2:4" x14ac:dyDescent="0.25">
      <c r="B38" s="11" t="s">
        <v>43</v>
      </c>
      <c r="C38" s="12"/>
      <c r="D38" s="13">
        <f>DATE(An+2,7,14)</f>
        <v>41469</v>
      </c>
    </row>
    <row r="39" spans="2:4" x14ac:dyDescent="0.25">
      <c r="B39" s="11" t="s">
        <v>44</v>
      </c>
      <c r="C39" s="12"/>
      <c r="D39" s="13">
        <f>DATE(An+2,8,15)</f>
        <v>41501</v>
      </c>
    </row>
    <row r="40" spans="2:4" x14ac:dyDescent="0.25">
      <c r="B40" s="11" t="s">
        <v>45</v>
      </c>
      <c r="C40" s="12"/>
      <c r="D40" s="13">
        <f>DATE(An+2,11,1)</f>
        <v>41579</v>
      </c>
    </row>
    <row r="41" spans="2:4" x14ac:dyDescent="0.25">
      <c r="B41" s="11" t="s">
        <v>46</v>
      </c>
      <c r="C41" s="12"/>
      <c r="D41" s="13">
        <f>DATE(An+2,11,11)</f>
        <v>41589</v>
      </c>
    </row>
    <row r="42" spans="2:4" x14ac:dyDescent="0.25">
      <c r="B42" s="11" t="s">
        <v>47</v>
      </c>
      <c r="C42" s="12"/>
      <c r="D42" s="13">
        <f>DATE(An+2,12,25)</f>
        <v>41633</v>
      </c>
    </row>
    <row r="43" spans="2:4" x14ac:dyDescent="0.25">
      <c r="B43" s="21" t="s">
        <v>50</v>
      </c>
      <c r="C43" s="22"/>
      <c r="D43" s="23">
        <f>DATE(An+3,1,1)</f>
        <v>41640</v>
      </c>
    </row>
    <row r="44" spans="2:4" x14ac:dyDescent="0.25">
      <c r="B44" s="21" t="s">
        <v>36</v>
      </c>
      <c r="C44" s="22"/>
      <c r="D44" s="24">
        <f>FLOOR(DATE(An+3,5,DAY(MINUTE((An+3)/38)/2+56)),7)-34+7*(An+3=2079)</f>
        <v>41749</v>
      </c>
    </row>
    <row r="45" spans="2:4" x14ac:dyDescent="0.25">
      <c r="B45" s="21" t="s">
        <v>37</v>
      </c>
      <c r="C45" s="22"/>
      <c r="D45" s="24">
        <f>D44+1</f>
        <v>41750</v>
      </c>
    </row>
    <row r="46" spans="2:4" x14ac:dyDescent="0.25">
      <c r="B46" s="21" t="s">
        <v>38</v>
      </c>
      <c r="C46" s="22"/>
      <c r="D46" s="24">
        <f>DATE(An+3,5,1)</f>
        <v>41760</v>
      </c>
    </row>
    <row r="47" spans="2:4" x14ac:dyDescent="0.25">
      <c r="B47" s="21" t="s">
        <v>39</v>
      </c>
      <c r="C47" s="22"/>
      <c r="D47" s="24">
        <f>DATE(An+3,5,8)</f>
        <v>41767</v>
      </c>
    </row>
    <row r="48" spans="2:4" x14ac:dyDescent="0.25">
      <c r="B48" s="21" t="s">
        <v>40</v>
      </c>
      <c r="C48" s="22"/>
      <c r="D48" s="24">
        <f>D44+39</f>
        <v>41788</v>
      </c>
    </row>
    <row r="49" spans="2:4" x14ac:dyDescent="0.25">
      <c r="B49" s="21" t="s">
        <v>41</v>
      </c>
      <c r="C49" s="22"/>
      <c r="D49" s="23">
        <f>D44+49</f>
        <v>41798</v>
      </c>
    </row>
    <row r="50" spans="2:4" x14ac:dyDescent="0.25">
      <c r="B50" s="21" t="s">
        <v>42</v>
      </c>
      <c r="C50" s="22"/>
      <c r="D50" s="23">
        <f>D49+1</f>
        <v>41799</v>
      </c>
    </row>
    <row r="51" spans="2:4" x14ac:dyDescent="0.25">
      <c r="B51" s="21" t="s">
        <v>43</v>
      </c>
      <c r="C51" s="22"/>
      <c r="D51" s="23">
        <f>DATE(An+3,7,14)</f>
        <v>41834</v>
      </c>
    </row>
    <row r="52" spans="2:4" x14ac:dyDescent="0.25">
      <c r="B52" s="21" t="s">
        <v>44</v>
      </c>
      <c r="C52" s="22"/>
      <c r="D52" s="23">
        <f>DATE(An+3,8,15)</f>
        <v>41866</v>
      </c>
    </row>
    <row r="53" spans="2:4" x14ac:dyDescent="0.25">
      <c r="B53" s="21" t="s">
        <v>45</v>
      </c>
      <c r="C53" s="22"/>
      <c r="D53" s="23">
        <f>DATE(An+3,11,1)</f>
        <v>41944</v>
      </c>
    </row>
    <row r="54" spans="2:4" x14ac:dyDescent="0.25">
      <c r="B54" s="21" t="s">
        <v>46</v>
      </c>
      <c r="C54" s="22"/>
      <c r="D54" s="23">
        <f>DATE(An+3,11,11)</f>
        <v>41954</v>
      </c>
    </row>
    <row r="55" spans="2:4" x14ac:dyDescent="0.25">
      <c r="B55" s="21" t="s">
        <v>47</v>
      </c>
      <c r="C55" s="22"/>
      <c r="D55" s="23">
        <f>DATE(An+3,12,25)</f>
        <v>41998</v>
      </c>
    </row>
    <row r="56" spans="2:4" x14ac:dyDescent="0.25">
      <c r="B56" s="21" t="s">
        <v>50</v>
      </c>
      <c r="C56" s="22"/>
      <c r="D56" s="23">
        <f>DATE(An+4,1,1)</f>
        <v>42005</v>
      </c>
    </row>
    <row r="57" spans="2:4" x14ac:dyDescent="0.25">
      <c r="B57" s="21" t="s">
        <v>36</v>
      </c>
      <c r="C57" s="22"/>
      <c r="D57" s="24">
        <f>FLOOR(DATE(An+4,5,DAY(MINUTE((An+4)/38)/2+56)),7)-34+7*(An+4=2079)</f>
        <v>42099</v>
      </c>
    </row>
    <row r="58" spans="2:4" x14ac:dyDescent="0.25">
      <c r="B58" s="21" t="s">
        <v>37</v>
      </c>
      <c r="C58" s="22"/>
      <c r="D58" s="24">
        <f>D57+1</f>
        <v>42100</v>
      </c>
    </row>
    <row r="59" spans="2:4" x14ac:dyDescent="0.25">
      <c r="B59" s="21" t="s">
        <v>38</v>
      </c>
      <c r="C59" s="22"/>
      <c r="D59" s="24">
        <f>DATE(An+4,5,1)</f>
        <v>42125</v>
      </c>
    </row>
    <row r="60" spans="2:4" x14ac:dyDescent="0.25">
      <c r="B60" s="21" t="s">
        <v>39</v>
      </c>
      <c r="C60" s="22"/>
      <c r="D60" s="24">
        <f>DATE(An+4,5,8)</f>
        <v>42132</v>
      </c>
    </row>
    <row r="61" spans="2:4" x14ac:dyDescent="0.25">
      <c r="B61" s="21" t="s">
        <v>40</v>
      </c>
      <c r="C61" s="22"/>
      <c r="D61" s="24">
        <f>D57+39</f>
        <v>42138</v>
      </c>
    </row>
    <row r="62" spans="2:4" x14ac:dyDescent="0.25">
      <c r="B62" s="21" t="s">
        <v>41</v>
      </c>
      <c r="C62" s="22"/>
      <c r="D62" s="23">
        <f>D57+49</f>
        <v>42148</v>
      </c>
    </row>
    <row r="63" spans="2:4" x14ac:dyDescent="0.25">
      <c r="B63" s="21" t="s">
        <v>42</v>
      </c>
      <c r="C63" s="22"/>
      <c r="D63" s="23">
        <f>D62+1</f>
        <v>42149</v>
      </c>
    </row>
    <row r="64" spans="2:4" x14ac:dyDescent="0.25">
      <c r="B64" s="21" t="s">
        <v>43</v>
      </c>
      <c r="C64" s="22"/>
      <c r="D64" s="23">
        <f>DATE(An+4,7,14)</f>
        <v>42199</v>
      </c>
    </row>
    <row r="65" spans="2:4" x14ac:dyDescent="0.25">
      <c r="B65" s="21" t="s">
        <v>44</v>
      </c>
      <c r="C65" s="22"/>
      <c r="D65" s="23">
        <f>DATE(An+4,8,15)</f>
        <v>42231</v>
      </c>
    </row>
    <row r="66" spans="2:4" x14ac:dyDescent="0.25">
      <c r="B66" s="21" t="s">
        <v>45</v>
      </c>
      <c r="C66" s="22"/>
      <c r="D66" s="23">
        <f>DATE(An+4,11,1)</f>
        <v>42309</v>
      </c>
    </row>
    <row r="67" spans="2:4" x14ac:dyDescent="0.25">
      <c r="B67" s="21" t="s">
        <v>46</v>
      </c>
      <c r="C67" s="22"/>
      <c r="D67" s="23">
        <f>DATE(An+4,11,11)</f>
        <v>42319</v>
      </c>
    </row>
    <row r="68" spans="2:4" x14ac:dyDescent="0.25">
      <c r="B68" s="21" t="s">
        <v>47</v>
      </c>
      <c r="C68" s="22"/>
      <c r="D68" s="23">
        <f>DATE(An+4,12,25)</f>
        <v>42363</v>
      </c>
    </row>
    <row r="69" spans="2:4" x14ac:dyDescent="0.25">
      <c r="B69" s="21" t="s">
        <v>50</v>
      </c>
      <c r="C69" s="22"/>
      <c r="D69" s="23">
        <f>DATE(An+5,1,1)</f>
        <v>42370</v>
      </c>
    </row>
    <row r="70" spans="2:4" x14ac:dyDescent="0.25">
      <c r="B70" s="21" t="s">
        <v>36</v>
      </c>
      <c r="C70" s="22"/>
      <c r="D70" s="24">
        <f>FLOOR(DATE(An+5,5,DAY(MINUTE((An+5)/38)/2+56)),7)-34+7*(An+5=2079)</f>
        <v>42456</v>
      </c>
    </row>
    <row r="71" spans="2:4" x14ac:dyDescent="0.25">
      <c r="B71" s="21" t="s">
        <v>37</v>
      </c>
      <c r="C71" s="22"/>
      <c r="D71" s="24">
        <f>D70+1</f>
        <v>42457</v>
      </c>
    </row>
    <row r="72" spans="2:4" x14ac:dyDescent="0.25">
      <c r="B72" s="21" t="s">
        <v>38</v>
      </c>
      <c r="C72" s="22"/>
      <c r="D72" s="24">
        <f>DATE(An+5,5,1)</f>
        <v>42491</v>
      </c>
    </row>
    <row r="73" spans="2:4" x14ac:dyDescent="0.25">
      <c r="B73" s="21" t="s">
        <v>39</v>
      </c>
      <c r="C73" s="22"/>
      <c r="D73" s="24">
        <f>DATE(An+5,5,8)</f>
        <v>42498</v>
      </c>
    </row>
    <row r="74" spans="2:4" x14ac:dyDescent="0.25">
      <c r="B74" s="21" t="s">
        <v>40</v>
      </c>
      <c r="C74" s="22"/>
      <c r="D74" s="24">
        <f>D70+39</f>
        <v>42495</v>
      </c>
    </row>
    <row r="75" spans="2:4" x14ac:dyDescent="0.25">
      <c r="B75" s="21" t="s">
        <v>41</v>
      </c>
      <c r="C75" s="22"/>
      <c r="D75" s="23">
        <f>D70+49</f>
        <v>42505</v>
      </c>
    </row>
    <row r="76" spans="2:4" x14ac:dyDescent="0.25">
      <c r="B76" s="21" t="s">
        <v>42</v>
      </c>
      <c r="C76" s="22"/>
      <c r="D76" s="23">
        <f>D75+1</f>
        <v>42506</v>
      </c>
    </row>
    <row r="77" spans="2:4" x14ac:dyDescent="0.25">
      <c r="B77" s="21" t="s">
        <v>43</v>
      </c>
      <c r="C77" s="22"/>
      <c r="D77" s="23">
        <f>DATE(An+5,7,14)</f>
        <v>42565</v>
      </c>
    </row>
    <row r="78" spans="2:4" x14ac:dyDescent="0.25">
      <c r="B78" s="21" t="s">
        <v>44</v>
      </c>
      <c r="C78" s="22"/>
      <c r="D78" s="23">
        <f>DATE(An+5,8,15)</f>
        <v>42597</v>
      </c>
    </row>
    <row r="79" spans="2:4" x14ac:dyDescent="0.25">
      <c r="B79" s="21" t="s">
        <v>45</v>
      </c>
      <c r="C79" s="22"/>
      <c r="D79" s="23">
        <f>DATE(An+5,11,1)</f>
        <v>42675</v>
      </c>
    </row>
    <row r="80" spans="2:4" x14ac:dyDescent="0.25">
      <c r="B80" s="21" t="s">
        <v>46</v>
      </c>
      <c r="C80" s="22"/>
      <c r="D80" s="23">
        <f>DATE(An+5,11,11)</f>
        <v>42685</v>
      </c>
    </row>
    <row r="81" spans="2:4" x14ac:dyDescent="0.25">
      <c r="B81" s="21" t="s">
        <v>47</v>
      </c>
      <c r="C81" s="22"/>
      <c r="D81" s="23">
        <f>DATE(An+5,12,25)</f>
        <v>42729</v>
      </c>
    </row>
    <row r="82" spans="2:4" x14ac:dyDescent="0.25">
      <c r="B82" s="21" t="s">
        <v>50</v>
      </c>
      <c r="C82" s="22"/>
      <c r="D82" s="23">
        <f>DATE(An+6,1,1)</f>
        <v>42736</v>
      </c>
    </row>
    <row r="83" spans="2:4" x14ac:dyDescent="0.25">
      <c r="B83" s="21" t="s">
        <v>36</v>
      </c>
      <c r="C83" s="22"/>
      <c r="D83" s="24">
        <f>FLOOR(DATE(An+6,5,DAY(MINUTE((An+6)/38)/2+56)),7)-34+7*(An+6=2079)</f>
        <v>42841</v>
      </c>
    </row>
    <row r="84" spans="2:4" x14ac:dyDescent="0.25">
      <c r="B84" s="21" t="s">
        <v>37</v>
      </c>
      <c r="C84" s="22"/>
      <c r="D84" s="24">
        <f>D83+1</f>
        <v>42842</v>
      </c>
    </row>
    <row r="85" spans="2:4" x14ac:dyDescent="0.25">
      <c r="B85" s="21" t="s">
        <v>38</v>
      </c>
      <c r="C85" s="22"/>
      <c r="D85" s="24">
        <f>DATE(An+6,5,1)</f>
        <v>42856</v>
      </c>
    </row>
    <row r="86" spans="2:4" x14ac:dyDescent="0.25">
      <c r="B86" s="21" t="s">
        <v>39</v>
      </c>
      <c r="C86" s="22"/>
      <c r="D86" s="24">
        <f>DATE(An+6,5,8)</f>
        <v>42863</v>
      </c>
    </row>
    <row r="87" spans="2:4" x14ac:dyDescent="0.25">
      <c r="B87" s="21" t="s">
        <v>40</v>
      </c>
      <c r="C87" s="22"/>
      <c r="D87" s="24">
        <f>D83+39</f>
        <v>42880</v>
      </c>
    </row>
    <row r="88" spans="2:4" x14ac:dyDescent="0.25">
      <c r="B88" s="21" t="s">
        <v>41</v>
      </c>
      <c r="C88" s="22"/>
      <c r="D88" s="23">
        <f>D83+49</f>
        <v>42890</v>
      </c>
    </row>
    <row r="89" spans="2:4" x14ac:dyDescent="0.25">
      <c r="B89" s="21" t="s">
        <v>42</v>
      </c>
      <c r="C89" s="22"/>
      <c r="D89" s="23">
        <f>D88+1</f>
        <v>42891</v>
      </c>
    </row>
    <row r="90" spans="2:4" x14ac:dyDescent="0.25">
      <c r="B90" s="21" t="s">
        <v>43</v>
      </c>
      <c r="C90" s="22"/>
      <c r="D90" s="23">
        <f>DATE(An+6,7,14)</f>
        <v>42930</v>
      </c>
    </row>
    <row r="91" spans="2:4" x14ac:dyDescent="0.25">
      <c r="B91" s="21" t="s">
        <v>44</v>
      </c>
      <c r="C91" s="22"/>
      <c r="D91" s="23">
        <f>DATE(An+6,8,15)</f>
        <v>42962</v>
      </c>
    </row>
    <row r="92" spans="2:4" x14ac:dyDescent="0.25">
      <c r="B92" s="21" t="s">
        <v>45</v>
      </c>
      <c r="C92" s="22"/>
      <c r="D92" s="23">
        <f>DATE(An+6,11,1)</f>
        <v>43040</v>
      </c>
    </row>
    <row r="93" spans="2:4" x14ac:dyDescent="0.25">
      <c r="B93" s="21" t="s">
        <v>46</v>
      </c>
      <c r="C93" s="22"/>
      <c r="D93" s="23">
        <f>DATE(An+6,11,11)</f>
        <v>43050</v>
      </c>
    </row>
    <row r="94" spans="2:4" x14ac:dyDescent="0.25">
      <c r="B94" s="21" t="s">
        <v>47</v>
      </c>
      <c r="C94" s="22"/>
      <c r="D94" s="23">
        <f>DATE(An+6,12,25)</f>
        <v>43094</v>
      </c>
    </row>
    <row r="95" spans="2:4" x14ac:dyDescent="0.25">
      <c r="B95" s="21" t="s">
        <v>50</v>
      </c>
      <c r="C95" s="22"/>
      <c r="D95" s="23">
        <f>DATE(An+7,1,1)</f>
        <v>43101</v>
      </c>
    </row>
    <row r="96" spans="2:4" x14ac:dyDescent="0.25">
      <c r="B96" s="21" t="s">
        <v>36</v>
      </c>
      <c r="C96" s="22"/>
      <c r="D96" s="24">
        <f>FLOOR(DATE(An+7,5,DAY(MINUTE((An+7)/38)/2+56)),7)-34+7*(An+7=2079)</f>
        <v>43191</v>
      </c>
    </row>
    <row r="97" spans="2:4" x14ac:dyDescent="0.25">
      <c r="B97" s="21" t="s">
        <v>37</v>
      </c>
      <c r="C97" s="22"/>
      <c r="D97" s="24">
        <f>D96+1</f>
        <v>43192</v>
      </c>
    </row>
    <row r="98" spans="2:4" x14ac:dyDescent="0.25">
      <c r="B98" s="21" t="s">
        <v>38</v>
      </c>
      <c r="C98" s="22"/>
      <c r="D98" s="24">
        <f>DATE(An+7,5,1)</f>
        <v>43221</v>
      </c>
    </row>
    <row r="99" spans="2:4" x14ac:dyDescent="0.25">
      <c r="B99" s="21" t="s">
        <v>39</v>
      </c>
      <c r="C99" s="22"/>
      <c r="D99" s="24">
        <f>DATE(An+7,5,8)</f>
        <v>43228</v>
      </c>
    </row>
    <row r="100" spans="2:4" x14ac:dyDescent="0.25">
      <c r="B100" s="21" t="s">
        <v>40</v>
      </c>
      <c r="C100" s="22"/>
      <c r="D100" s="24">
        <f>D96+39</f>
        <v>43230</v>
      </c>
    </row>
    <row r="101" spans="2:4" x14ac:dyDescent="0.25">
      <c r="B101" s="21" t="s">
        <v>41</v>
      </c>
      <c r="C101" s="22"/>
      <c r="D101" s="23">
        <f>D96+49</f>
        <v>43240</v>
      </c>
    </row>
    <row r="102" spans="2:4" x14ac:dyDescent="0.25">
      <c r="B102" s="21" t="s">
        <v>42</v>
      </c>
      <c r="C102" s="22"/>
      <c r="D102" s="23">
        <f>D101+1</f>
        <v>43241</v>
      </c>
    </row>
    <row r="103" spans="2:4" x14ac:dyDescent="0.25">
      <c r="B103" s="21" t="s">
        <v>43</v>
      </c>
      <c r="C103" s="22"/>
      <c r="D103" s="23">
        <f>DATE(An+7,7,14)</f>
        <v>43295</v>
      </c>
    </row>
    <row r="104" spans="2:4" x14ac:dyDescent="0.25">
      <c r="B104" s="21" t="s">
        <v>44</v>
      </c>
      <c r="C104" s="22"/>
      <c r="D104" s="23">
        <f>DATE(An+7,8,15)</f>
        <v>43327</v>
      </c>
    </row>
    <row r="105" spans="2:4" x14ac:dyDescent="0.25">
      <c r="B105" s="21" t="s">
        <v>45</v>
      </c>
      <c r="C105" s="22"/>
      <c r="D105" s="23">
        <f>DATE(An+7,11,1)</f>
        <v>43405</v>
      </c>
    </row>
    <row r="106" spans="2:4" x14ac:dyDescent="0.25">
      <c r="B106" s="21" t="s">
        <v>46</v>
      </c>
      <c r="C106" s="22"/>
      <c r="D106" s="23">
        <f>DATE(An+7,11,11)</f>
        <v>43415</v>
      </c>
    </row>
    <row r="107" spans="2:4" x14ac:dyDescent="0.25">
      <c r="B107" s="21" t="s">
        <v>47</v>
      </c>
      <c r="C107" s="22"/>
      <c r="D107" s="23">
        <f>DATE(An+7,12,25)</f>
        <v>43459</v>
      </c>
    </row>
    <row r="108" spans="2:4" x14ac:dyDescent="0.25">
      <c r="B108" s="21" t="s">
        <v>50</v>
      </c>
      <c r="C108" s="22"/>
      <c r="D108" s="23">
        <f>DATE(An+8,1,1)</f>
        <v>43466</v>
      </c>
    </row>
    <row r="109" spans="2:4" x14ac:dyDescent="0.25">
      <c r="B109" s="21" t="s">
        <v>36</v>
      </c>
      <c r="C109" s="22"/>
      <c r="D109" s="24">
        <f>FLOOR(DATE(An+8,5,DAY(MINUTE((An+8)/38)/2+56)),7)-34+7*(An+8=2079)</f>
        <v>43576</v>
      </c>
    </row>
    <row r="110" spans="2:4" x14ac:dyDescent="0.25">
      <c r="B110" s="21" t="s">
        <v>37</v>
      </c>
      <c r="C110" s="22"/>
      <c r="D110" s="24">
        <f>D109+1</f>
        <v>43577</v>
      </c>
    </row>
    <row r="111" spans="2:4" x14ac:dyDescent="0.25">
      <c r="B111" s="21" t="s">
        <v>38</v>
      </c>
      <c r="C111" s="22"/>
      <c r="D111" s="24">
        <f>DATE(An+8,5,1)</f>
        <v>43586</v>
      </c>
    </row>
    <row r="112" spans="2:4" x14ac:dyDescent="0.25">
      <c r="B112" s="21" t="s">
        <v>39</v>
      </c>
      <c r="C112" s="22"/>
      <c r="D112" s="24">
        <f>DATE(An+8,5,8)</f>
        <v>43593</v>
      </c>
    </row>
    <row r="113" spans="2:4" x14ac:dyDescent="0.25">
      <c r="B113" s="21" t="s">
        <v>40</v>
      </c>
      <c r="C113" s="22"/>
      <c r="D113" s="24">
        <f>D109+39</f>
        <v>43615</v>
      </c>
    </row>
    <row r="114" spans="2:4" x14ac:dyDescent="0.25">
      <c r="B114" s="21" t="s">
        <v>41</v>
      </c>
      <c r="C114" s="22"/>
      <c r="D114" s="23">
        <f>D109+49</f>
        <v>43625</v>
      </c>
    </row>
    <row r="115" spans="2:4" x14ac:dyDescent="0.25">
      <c r="B115" s="21" t="s">
        <v>42</v>
      </c>
      <c r="C115" s="22"/>
      <c r="D115" s="23">
        <f>D114+1</f>
        <v>43626</v>
      </c>
    </row>
    <row r="116" spans="2:4" x14ac:dyDescent="0.25">
      <c r="B116" s="21" t="s">
        <v>43</v>
      </c>
      <c r="C116" s="22"/>
      <c r="D116" s="23">
        <f>DATE(An+8,7,14)</f>
        <v>43660</v>
      </c>
    </row>
    <row r="117" spans="2:4" x14ac:dyDescent="0.25">
      <c r="B117" s="21" t="s">
        <v>44</v>
      </c>
      <c r="C117" s="22"/>
      <c r="D117" s="23">
        <f>DATE(An+8,8,15)</f>
        <v>43692</v>
      </c>
    </row>
    <row r="118" spans="2:4" x14ac:dyDescent="0.25">
      <c r="B118" s="21" t="s">
        <v>45</v>
      </c>
      <c r="C118" s="22"/>
      <c r="D118" s="23">
        <f>DATE(An+8,11,1)</f>
        <v>43770</v>
      </c>
    </row>
    <row r="119" spans="2:4" x14ac:dyDescent="0.25">
      <c r="B119" s="21" t="s">
        <v>46</v>
      </c>
      <c r="C119" s="22"/>
      <c r="D119" s="23">
        <f>DATE(An+8,11,11)</f>
        <v>43780</v>
      </c>
    </row>
    <row r="120" spans="2:4" x14ac:dyDescent="0.25">
      <c r="B120" s="21" t="s">
        <v>47</v>
      </c>
      <c r="C120" s="22"/>
      <c r="D120" s="23">
        <f>DATE(An+8,12,25)</f>
        <v>43824</v>
      </c>
    </row>
  </sheetData>
  <conditionalFormatting sqref="B4:D16">
    <cfRule type="expression" dxfId="6" priority="1" stopIfTrue="1">
      <formula>MOD(ROW(),2)</formula>
    </cfRule>
  </conditionalFormatting>
  <conditionalFormatting sqref="B17:D29">
    <cfRule type="expression" dxfId="5" priority="2" stopIfTrue="1">
      <formula>MOD(ROW(),2)</formula>
    </cfRule>
  </conditionalFormatting>
  <conditionalFormatting sqref="B30:D55 B108:D120">
    <cfRule type="expression" dxfId="4" priority="3" stopIfTrue="1">
      <formula>MOD(ROW(),2)</formula>
    </cfRule>
  </conditionalFormatting>
  <conditionalFormatting sqref="B56:D68">
    <cfRule type="expression" dxfId="3" priority="4" stopIfTrue="1">
      <formula>MOD(ROW(),2)</formula>
    </cfRule>
  </conditionalFormatting>
  <conditionalFormatting sqref="B69:D81">
    <cfRule type="expression" dxfId="2" priority="5" stopIfTrue="1">
      <formula>MOD(ROW(),2)</formula>
    </cfRule>
  </conditionalFormatting>
  <conditionalFormatting sqref="B82:D94">
    <cfRule type="expression" dxfId="1" priority="6" stopIfTrue="1">
      <formula>MOD(ROW(),2)</formula>
    </cfRule>
  </conditionalFormatting>
  <conditionalFormatting sqref="B95:D107">
    <cfRule type="expression" dxfId="0" priority="7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21"/>
  <sheetViews>
    <sheetView workbookViewId="0">
      <selection activeCell="A2" sqref="A2:A21"/>
    </sheetView>
  </sheetViews>
  <sheetFormatPr baseColWidth="10" defaultRowHeight="15" x14ac:dyDescent="0.25"/>
  <cols>
    <col min="1" max="1" width="20.140625" customWidth="1"/>
  </cols>
  <sheetData>
    <row r="2" spans="1:1" x14ac:dyDescent="0.25">
      <c r="A2" t="s">
        <v>67</v>
      </c>
    </row>
    <row r="3" spans="1:1" x14ac:dyDescent="0.25">
      <c r="A3" t="s">
        <v>79</v>
      </c>
    </row>
    <row r="4" spans="1:1" x14ac:dyDescent="0.25">
      <c r="A4" t="s">
        <v>9</v>
      </c>
    </row>
    <row r="5" spans="1:1" x14ac:dyDescent="0.25">
      <c r="A5" t="s">
        <v>6</v>
      </c>
    </row>
    <row r="6" spans="1:1" x14ac:dyDescent="0.25">
      <c r="A6" t="s">
        <v>116</v>
      </c>
    </row>
    <row r="7" spans="1:1" x14ac:dyDescent="0.25">
      <c r="A7" t="s">
        <v>90</v>
      </c>
    </row>
    <row r="8" spans="1:1" x14ac:dyDescent="0.25">
      <c r="A8" t="s">
        <v>68</v>
      </c>
    </row>
    <row r="9" spans="1:1" x14ac:dyDescent="0.25">
      <c r="A9" t="s">
        <v>117</v>
      </c>
    </row>
    <row r="10" spans="1:1" x14ac:dyDescent="0.25">
      <c r="A10" t="s">
        <v>89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83</v>
      </c>
    </row>
    <row r="14" spans="1:1" x14ac:dyDescent="0.25">
      <c r="A14" t="s">
        <v>82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91</v>
      </c>
    </row>
    <row r="19" spans="1:1" x14ac:dyDescent="0.25">
      <c r="A19" t="s">
        <v>69</v>
      </c>
    </row>
    <row r="20" spans="1:1" x14ac:dyDescent="0.25">
      <c r="A20" t="s">
        <v>70</v>
      </c>
    </row>
    <row r="21" spans="1:1" x14ac:dyDescent="0.25">
      <c r="A2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Base de donnée</vt:lpstr>
      <vt:lpstr>Planning hebdo</vt:lpstr>
      <vt:lpstr>Personnels</vt:lpstr>
      <vt:lpstr>Cycles</vt:lpstr>
      <vt:lpstr>Fériés</vt:lpstr>
      <vt:lpstr>Liste Formations</vt:lpstr>
      <vt:lpstr>Fériés!An</vt:lpstr>
      <vt:lpstr>Fériés!annee</vt:lpstr>
      <vt:lpstr>basededonnés</vt:lpstr>
      <vt:lpstr>Fériés!Fériés</vt:lpstr>
      <vt:lpstr>Fériés2010</vt:lpstr>
      <vt:lpstr>Fériés!Fériés3</vt:lpstr>
      <vt:lpstr>Fonction</vt:lpstr>
      <vt:lpstr>FORMATIONS</vt:lpstr>
      <vt:lpstr>'Base de donnée'!Impression_des_titres</vt:lpstr>
      <vt:lpstr>Personnels!Nom</vt:lpstr>
      <vt:lpstr>Personnels!Personnels</vt:lpstr>
      <vt:lpstr>'Base de donnée'!Zone_d_impression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Francky</dc:creator>
  <cp:lastModifiedBy>Franck CURIEN</cp:lastModifiedBy>
  <cp:lastPrinted>2012-10-06T12:09:35Z</cp:lastPrinted>
  <dcterms:created xsi:type="dcterms:W3CDTF">2009-12-05T08:23:50Z</dcterms:created>
  <dcterms:modified xsi:type="dcterms:W3CDTF">2012-10-06T14:45:28Z</dcterms:modified>
</cp:coreProperties>
</file>