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showPivotChartFilter="1" defaultThemeVersion="124226"/>
  <bookViews>
    <workbookView xWindow="8730" yWindow="1545" windowWidth="8565" windowHeight="6135" tabRatio="778"/>
  </bookViews>
  <sheets>
    <sheet name="Base de donnée" sheetId="1" r:id="rId1"/>
    <sheet name="Personnels" sheetId="13" r:id="rId2"/>
    <sheet name="Vérification planning" sheetId="19" r:id="rId3"/>
    <sheet name="Cycles" sheetId="15" r:id="rId4"/>
    <sheet name="Fériés" sheetId="17" r:id="rId5"/>
    <sheet name="Liste Formations" sheetId="20" r:id="rId6"/>
    <sheet name="0" sheetId="43" r:id="rId7"/>
  </sheets>
  <definedNames>
    <definedName name="_xlnm._FilterDatabase" localSheetId="1" hidden="1">Personnels!$B$2:$D$11</definedName>
    <definedName name="An" localSheetId="4">Fériés!$B$1</definedName>
    <definedName name="annee" localSheetId="4">Fériés!$K$1:$K$16</definedName>
    <definedName name="basededonnés">GestionPersonnelRDJ[]</definedName>
    <definedName name="Fériés2010">Fériés!$D$4:$D$120</definedName>
    <definedName name="Fonction">Personnels!$C$3:$C$11</definedName>
    <definedName name="FORMATIONS">'Liste Formations'!$A$2:$A$22</definedName>
    <definedName name="groupe">OFFSET(Cycles!$A$2,,,COUNTA(Cycles!$A:$A)-1)</definedName>
    <definedName name="_xlnm.Print_Titles" localSheetId="0">'Base de donnée'!$3:$3</definedName>
    <definedName name="Nom" localSheetId="1">Personnels!$B$3:$B$11</definedName>
    <definedName name="NOMS">OFFSET(Personnels!$B$3,,,COUNTA(Personnels!$B:$B))</definedName>
    <definedName name="Personnels" localSheetId="1">Table[]</definedName>
    <definedName name="_xlnm.Print_Area" localSheetId="0">GestionPersonnelRDJ[#All]</definedName>
  </definedNames>
  <calcPr calcId="145621"/>
  <pivotCaches>
    <pivotCache cacheId="0" r:id="rId8"/>
  </pivotCaches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C5" i="1"/>
  <c r="C6" i="1"/>
  <c r="C7" i="1"/>
  <c r="C8" i="1"/>
  <c r="C9" i="1"/>
  <c r="I9" i="1" s="1"/>
  <c r="C10" i="1"/>
  <c r="C11" i="1"/>
  <c r="D5" i="1"/>
  <c r="D6" i="1"/>
  <c r="D7" i="1"/>
  <c r="D8" i="1"/>
  <c r="D9" i="1"/>
  <c r="D10" i="1"/>
  <c r="D11" i="1"/>
  <c r="E5" i="1"/>
  <c r="E6" i="1"/>
  <c r="E7" i="1"/>
  <c r="E8" i="1"/>
  <c r="E9" i="1"/>
  <c r="E10" i="1"/>
  <c r="E11" i="1"/>
  <c r="H5" i="1"/>
  <c r="H6" i="1"/>
  <c r="I6" i="1" s="1"/>
  <c r="H7" i="1"/>
  <c r="H8" i="1"/>
  <c r="H9" i="1"/>
  <c r="H10" i="1"/>
  <c r="I10" i="1" s="1"/>
  <c r="H11" i="1"/>
  <c r="I5" i="1"/>
  <c r="S5" i="1"/>
  <c r="S6" i="1"/>
  <c r="S7" i="1"/>
  <c r="S8" i="1"/>
  <c r="S9" i="1"/>
  <c r="S10" i="1"/>
  <c r="U5" i="1"/>
  <c r="U6" i="1"/>
  <c r="U7" i="1"/>
  <c r="U8" i="1"/>
  <c r="U9" i="1"/>
  <c r="U10" i="1"/>
  <c r="U11" i="1"/>
  <c r="V5" i="1"/>
  <c r="V6" i="1"/>
  <c r="V7" i="1"/>
  <c r="V8" i="1"/>
  <c r="V9" i="1"/>
  <c r="V10" i="1"/>
  <c r="B12" i="1"/>
  <c r="B13" i="1"/>
  <c r="B14" i="1"/>
  <c r="B15" i="1"/>
  <c r="B16" i="1"/>
  <c r="B17" i="1"/>
  <c r="B18" i="1"/>
  <c r="C12" i="1"/>
  <c r="C13" i="1"/>
  <c r="C14" i="1"/>
  <c r="C15" i="1"/>
  <c r="C16" i="1"/>
  <c r="I16" i="1" s="1"/>
  <c r="C17" i="1"/>
  <c r="C18" i="1"/>
  <c r="D12" i="1"/>
  <c r="D13" i="1"/>
  <c r="D14" i="1"/>
  <c r="D15" i="1"/>
  <c r="D16" i="1"/>
  <c r="D17" i="1"/>
  <c r="D18" i="1"/>
  <c r="E12" i="1"/>
  <c r="E13" i="1"/>
  <c r="E14" i="1"/>
  <c r="E15" i="1"/>
  <c r="E16" i="1"/>
  <c r="E17" i="1"/>
  <c r="E18" i="1"/>
  <c r="H12" i="1"/>
  <c r="H13" i="1"/>
  <c r="I13" i="1" s="1"/>
  <c r="H14" i="1"/>
  <c r="H15" i="1"/>
  <c r="H16" i="1"/>
  <c r="H17" i="1"/>
  <c r="I17" i="1" s="1"/>
  <c r="H18" i="1"/>
  <c r="I12" i="1"/>
  <c r="S12" i="1"/>
  <c r="S13" i="1"/>
  <c r="S14" i="1"/>
  <c r="S15" i="1"/>
  <c r="S16" i="1"/>
  <c r="S17" i="1"/>
  <c r="U12" i="1"/>
  <c r="U13" i="1"/>
  <c r="U14" i="1"/>
  <c r="U15" i="1"/>
  <c r="U16" i="1"/>
  <c r="U17" i="1"/>
  <c r="U18" i="1"/>
  <c r="V12" i="1"/>
  <c r="V13" i="1"/>
  <c r="V14" i="1"/>
  <c r="V15" i="1"/>
  <c r="V16" i="1"/>
  <c r="V17" i="1"/>
  <c r="I11" i="1" l="1"/>
  <c r="I7" i="1"/>
  <c r="N9" i="1"/>
  <c r="O9" i="1" s="1"/>
  <c r="I8" i="1"/>
  <c r="I18" i="1"/>
  <c r="I14" i="1"/>
  <c r="N15" i="1"/>
  <c r="O15" i="1" s="1"/>
  <c r="I15" i="1"/>
  <c r="H4" i="1"/>
  <c r="N5" i="1" l="1"/>
  <c r="O5" i="1" s="1"/>
  <c r="P5" i="1" s="1"/>
  <c r="N11" i="1"/>
  <c r="N7" i="1"/>
  <c r="O7" i="1" s="1"/>
  <c r="Q7" i="1" s="1"/>
  <c r="N8" i="1"/>
  <c r="O8" i="1" s="1"/>
  <c r="Q8" i="1" s="1"/>
  <c r="Q9" i="1"/>
  <c r="P9" i="1"/>
  <c r="Q5" i="1"/>
  <c r="N6" i="1"/>
  <c r="O6" i="1" s="1"/>
  <c r="N10" i="1"/>
  <c r="O10" i="1" s="1"/>
  <c r="N18" i="1"/>
  <c r="N16" i="1"/>
  <c r="O16" i="1" s="1"/>
  <c r="Q16" i="1" s="1"/>
  <c r="Q15" i="1"/>
  <c r="N17" i="1"/>
  <c r="O17" i="1" s="1"/>
  <c r="Q17" i="1" s="1"/>
  <c r="N12" i="1"/>
  <c r="O12" i="1" s="1"/>
  <c r="P12" i="1" s="1"/>
  <c r="N14" i="1"/>
  <c r="O14" i="1" s="1"/>
  <c r="P14" i="1" s="1"/>
  <c r="N13" i="1"/>
  <c r="O13" i="1" s="1"/>
  <c r="P15" i="1"/>
  <c r="O11" i="1" l="1"/>
  <c r="S11" i="1"/>
  <c r="V11" i="1"/>
  <c r="P7" i="1"/>
  <c r="P8" i="1"/>
  <c r="Q6" i="1"/>
  <c r="P6" i="1"/>
  <c r="Q10" i="1"/>
  <c r="P10" i="1"/>
  <c r="O18" i="1"/>
  <c r="Q18" i="1" s="1"/>
  <c r="V18" i="1"/>
  <c r="S18" i="1"/>
  <c r="P16" i="1"/>
  <c r="Q14" i="1"/>
  <c r="P17" i="1"/>
  <c r="Q12" i="1"/>
  <c r="Q13" i="1"/>
  <c r="P13" i="1"/>
  <c r="V4" i="1"/>
  <c r="U4" i="1"/>
  <c r="S4" i="1"/>
  <c r="E4" i="1"/>
  <c r="D4" i="1"/>
  <c r="C4" i="1"/>
  <c r="B4" i="1"/>
  <c r="Q11" i="1" l="1"/>
  <c r="P11" i="1"/>
  <c r="P18" i="1"/>
  <c r="X4" i="1"/>
  <c r="J4" i="1"/>
  <c r="K4" i="1"/>
  <c r="L4" i="1"/>
  <c r="M4" i="1"/>
  <c r="I4" i="1"/>
  <c r="N4" i="1" l="1"/>
  <c r="O4" i="1" s="1"/>
  <c r="P4" i="1" s="1"/>
  <c r="Q4" i="1" l="1"/>
  <c r="K2" i="43" l="1"/>
  <c r="P2" i="43" s="1"/>
  <c r="B4" i="43" l="1"/>
  <c r="F4" i="43" l="1"/>
  <c r="J4" i="43" l="1"/>
  <c r="N4" i="43" l="1"/>
  <c r="R4" i="43" s="1"/>
  <c r="V4" i="43" s="1"/>
  <c r="Z4" i="43" s="1"/>
  <c r="F4" i="13" l="1"/>
  <c r="D197" i="15" l="1"/>
  <c r="D198" i="15"/>
  <c r="D199" i="15"/>
  <c r="D200" i="15"/>
  <c r="D201" i="15"/>
  <c r="D202" i="15"/>
  <c r="D203" i="15"/>
  <c r="D204" i="15"/>
  <c r="D184" i="15"/>
  <c r="D185" i="15"/>
  <c r="D186" i="15"/>
  <c r="D187" i="15"/>
  <c r="D188" i="15"/>
  <c r="D189" i="15"/>
  <c r="D190" i="15"/>
  <c r="D191" i="15"/>
  <c r="D192" i="15"/>
  <c r="D193" i="15"/>
  <c r="D194" i="15"/>
  <c r="D195" i="15"/>
  <c r="D196" i="15"/>
  <c r="D12" i="43" l="1"/>
  <c r="L13" i="43"/>
  <c r="L12" i="43"/>
  <c r="T13" i="43"/>
  <c r="T12" i="43"/>
  <c r="D13" i="43"/>
  <c r="X12" i="43"/>
  <c r="X13" i="43"/>
  <c r="AB12" i="43"/>
  <c r="AB13" i="43"/>
  <c r="H12" i="43"/>
  <c r="P13" i="43"/>
  <c r="H13" i="43"/>
  <c r="P12" i="43"/>
  <c r="C12" i="43"/>
  <c r="K13" i="43"/>
  <c r="K12" i="43"/>
  <c r="C13" i="43"/>
  <c r="O13" i="43"/>
  <c r="O12" i="43"/>
  <c r="W13" i="43"/>
  <c r="S13" i="43"/>
  <c r="G13" i="43"/>
  <c r="G12" i="43"/>
  <c r="S12" i="43"/>
  <c r="AA13" i="43"/>
  <c r="AA12" i="43"/>
  <c r="W12" i="43"/>
  <c r="Y12" i="43"/>
  <c r="Y13" i="43"/>
  <c r="AC13" i="43"/>
  <c r="AC12" i="43"/>
  <c r="U12" i="43"/>
  <c r="M12" i="43"/>
  <c r="I12" i="43"/>
  <c r="I13" i="43"/>
  <c r="Q13" i="43"/>
  <c r="M13" i="43"/>
  <c r="E13" i="43"/>
  <c r="Q12" i="43"/>
  <c r="U13" i="43"/>
  <c r="E12" i="43"/>
  <c r="B12" i="43"/>
  <c r="V12" i="43"/>
  <c r="N12" i="43"/>
  <c r="N13" i="43"/>
  <c r="R13" i="43"/>
  <c r="J12" i="43"/>
  <c r="R12" i="43"/>
  <c r="V13" i="43"/>
  <c r="B13" i="43"/>
  <c r="J13" i="43"/>
  <c r="F13" i="43"/>
  <c r="F12" i="43"/>
  <c r="Z13" i="43"/>
  <c r="Z12" i="43"/>
  <c r="H19" i="43"/>
  <c r="L19" i="43"/>
  <c r="D19" i="43"/>
  <c r="C19" i="43"/>
  <c r="K19" i="43"/>
  <c r="G19" i="43"/>
  <c r="M19" i="43"/>
  <c r="E19" i="43"/>
  <c r="I19" i="43"/>
  <c r="J19" i="43"/>
  <c r="B19" i="43"/>
  <c r="F19" i="43"/>
  <c r="AA19" i="43"/>
  <c r="S19" i="43"/>
  <c r="O19" i="43"/>
  <c r="W19" i="43"/>
  <c r="T19" i="43"/>
  <c r="X19" i="43"/>
  <c r="AB19" i="43"/>
  <c r="P19" i="43"/>
  <c r="Y19" i="43"/>
  <c r="Q19" i="43"/>
  <c r="AC19" i="43"/>
  <c r="U19" i="43"/>
  <c r="R19" i="43"/>
  <c r="Z19" i="43"/>
  <c r="V19" i="43"/>
  <c r="N19" i="43"/>
  <c r="H20" i="43"/>
  <c r="X20" i="43"/>
  <c r="T20" i="43"/>
  <c r="L20" i="43"/>
  <c r="AB20" i="43"/>
  <c r="P20" i="43"/>
  <c r="D20" i="43"/>
  <c r="C20" i="43"/>
  <c r="W20" i="43"/>
  <c r="S20" i="43"/>
  <c r="O20" i="43"/>
  <c r="K20" i="43"/>
  <c r="AA20" i="43"/>
  <c r="G20" i="43"/>
  <c r="E20" i="43"/>
  <c r="U20" i="43"/>
  <c r="Y20" i="43"/>
  <c r="I20" i="43"/>
  <c r="Q20" i="43"/>
  <c r="M20" i="43"/>
  <c r="AC20" i="43"/>
  <c r="B7" i="43"/>
  <c r="B20" i="43"/>
  <c r="R20" i="43"/>
  <c r="Z20" i="43"/>
  <c r="N20" i="43"/>
  <c r="F20" i="43"/>
  <c r="J20" i="43"/>
  <c r="V20" i="43"/>
  <c r="AB7" i="43"/>
  <c r="AB8" i="43"/>
  <c r="AB14" i="43"/>
  <c r="AB11" i="43"/>
  <c r="AB10" i="43"/>
  <c r="AB15" i="43"/>
  <c r="AB18" i="43"/>
  <c r="AB16" i="43"/>
  <c r="AB21" i="43"/>
  <c r="AB22" i="43"/>
  <c r="AB9" i="43"/>
  <c r="AB17" i="43"/>
  <c r="AC10" i="43"/>
  <c r="AC15" i="43"/>
  <c r="AC11" i="43"/>
  <c r="AC8" i="43"/>
  <c r="AC21" i="43"/>
  <c r="AC9" i="43"/>
  <c r="AC22" i="43"/>
  <c r="AC17" i="43"/>
  <c r="AC14" i="43"/>
  <c r="AC18" i="43"/>
  <c r="AC16" i="43"/>
  <c r="Y7" i="43"/>
  <c r="AC7" i="43"/>
  <c r="AA7" i="43"/>
  <c r="AA10" i="43"/>
  <c r="AA14" i="43"/>
  <c r="AA16" i="43"/>
  <c r="AA8" i="43"/>
  <c r="AA17" i="43"/>
  <c r="AA9" i="43"/>
  <c r="AA15" i="43"/>
  <c r="AA22" i="43"/>
  <c r="AA21" i="43"/>
  <c r="AA18" i="43"/>
  <c r="AA11" i="43"/>
  <c r="Z21" i="43"/>
  <c r="Z8" i="43"/>
  <c r="Z11" i="43"/>
  <c r="Z16" i="43"/>
  <c r="Z22" i="43"/>
  <c r="Z14" i="43"/>
  <c r="Z17" i="43"/>
  <c r="Z15" i="43"/>
  <c r="Z10" i="43"/>
  <c r="Z18" i="43"/>
  <c r="Z9" i="43"/>
  <c r="Z7" i="43"/>
  <c r="X7" i="43"/>
  <c r="X14" i="43"/>
  <c r="X22" i="43"/>
  <c r="X15" i="43"/>
  <c r="X17" i="43"/>
  <c r="X18" i="43"/>
  <c r="X16" i="43"/>
  <c r="X10" i="43"/>
  <c r="X8" i="43"/>
  <c r="X11" i="43"/>
  <c r="X9" i="43"/>
  <c r="X21" i="43"/>
  <c r="W9" i="43"/>
  <c r="W10" i="43"/>
  <c r="W18" i="43"/>
  <c r="W14" i="43"/>
  <c r="W16" i="43"/>
  <c r="W15" i="43"/>
  <c r="W8" i="43"/>
  <c r="W22" i="43"/>
  <c r="W21" i="43"/>
  <c r="W11" i="43"/>
  <c r="W17" i="43"/>
  <c r="Y18" i="43"/>
  <c r="Y22" i="43"/>
  <c r="Y10" i="43"/>
  <c r="Y17" i="43"/>
  <c r="Y14" i="43"/>
  <c r="Y9" i="43"/>
  <c r="Y11" i="43"/>
  <c r="Y15" i="43"/>
  <c r="Y8" i="43"/>
  <c r="Y16" i="43"/>
  <c r="Y21" i="43"/>
  <c r="V7" i="43"/>
  <c r="V8" i="43"/>
  <c r="V14" i="43"/>
  <c r="V15" i="43"/>
  <c r="V11" i="43"/>
  <c r="V21" i="43"/>
  <c r="V17" i="43"/>
  <c r="V16" i="43"/>
  <c r="V9" i="43"/>
  <c r="V18" i="43"/>
  <c r="V10" i="43"/>
  <c r="V22" i="43"/>
  <c r="W7" i="43"/>
  <c r="T7" i="43"/>
  <c r="T16" i="43"/>
  <c r="T8" i="43"/>
  <c r="T10" i="43"/>
  <c r="T21" i="43"/>
  <c r="T22" i="43"/>
  <c r="T17" i="43"/>
  <c r="T11" i="43"/>
  <c r="T14" i="43"/>
  <c r="T18" i="43"/>
  <c r="T15" i="43"/>
  <c r="T9" i="43"/>
  <c r="S10" i="43"/>
  <c r="S15" i="43"/>
  <c r="S22" i="43"/>
  <c r="S21" i="43"/>
  <c r="S9" i="43"/>
  <c r="S11" i="43"/>
  <c r="S17" i="43"/>
  <c r="S16" i="43"/>
  <c r="S14" i="43"/>
  <c r="S8" i="43"/>
  <c r="S18" i="43"/>
  <c r="U7" i="43"/>
  <c r="U14" i="43"/>
  <c r="U11" i="43"/>
  <c r="U17" i="43"/>
  <c r="U21" i="43"/>
  <c r="U16" i="43"/>
  <c r="U15" i="43"/>
  <c r="U18" i="43"/>
  <c r="U8" i="43"/>
  <c r="U9" i="43"/>
  <c r="U22" i="43"/>
  <c r="U10" i="43"/>
  <c r="R9" i="43"/>
  <c r="R11" i="43"/>
  <c r="R8" i="43"/>
  <c r="R10" i="43"/>
  <c r="R18" i="43"/>
  <c r="R15" i="43"/>
  <c r="R16" i="43"/>
  <c r="R21" i="43"/>
  <c r="R14" i="43"/>
  <c r="R22" i="43"/>
  <c r="R17" i="43"/>
  <c r="S7" i="43"/>
  <c r="R7" i="43"/>
  <c r="P7" i="43"/>
  <c r="P8" i="43"/>
  <c r="P16" i="43"/>
  <c r="P11" i="43"/>
  <c r="P17" i="43"/>
  <c r="P15" i="43"/>
  <c r="P18" i="43"/>
  <c r="P22" i="43"/>
  <c r="P21" i="43"/>
  <c r="P14" i="43"/>
  <c r="P9" i="43"/>
  <c r="P10" i="43"/>
  <c r="O10" i="43"/>
  <c r="O9" i="43"/>
  <c r="O17" i="43"/>
  <c r="O8" i="43"/>
  <c r="O16" i="43"/>
  <c r="O18" i="43"/>
  <c r="O11" i="43"/>
  <c r="O15" i="43"/>
  <c r="O21" i="43"/>
  <c r="O22" i="43"/>
  <c r="O14" i="43"/>
  <c r="Q7" i="43"/>
  <c r="Q16" i="43"/>
  <c r="Q9" i="43"/>
  <c r="Q17" i="43"/>
  <c r="Q21" i="43"/>
  <c r="Q22" i="43"/>
  <c r="Q18" i="43"/>
  <c r="Q11" i="43"/>
  <c r="Q10" i="43"/>
  <c r="Q15" i="43"/>
  <c r="Q8" i="43"/>
  <c r="Q14" i="43"/>
  <c r="N10" i="43"/>
  <c r="N21" i="43"/>
  <c r="N8" i="43"/>
  <c r="N16" i="43"/>
  <c r="N14" i="43"/>
  <c r="N18" i="43"/>
  <c r="N22" i="43"/>
  <c r="N15" i="43"/>
  <c r="N17" i="43"/>
  <c r="N11" i="43"/>
  <c r="N9" i="43"/>
  <c r="O7" i="43"/>
  <c r="N7" i="43"/>
  <c r="L7" i="43"/>
  <c r="L8" i="43"/>
  <c r="L10" i="43"/>
  <c r="L15" i="43"/>
  <c r="L14" i="43"/>
  <c r="L11" i="43"/>
  <c r="L18" i="43"/>
  <c r="L22" i="43"/>
  <c r="L21" i="43"/>
  <c r="L16" i="43"/>
  <c r="L9" i="43"/>
  <c r="L17" i="43"/>
  <c r="K10" i="43"/>
  <c r="K11" i="43"/>
  <c r="K17" i="43"/>
  <c r="K9" i="43"/>
  <c r="K21" i="43"/>
  <c r="K15" i="43"/>
  <c r="K18" i="43"/>
  <c r="K22" i="43"/>
  <c r="K14" i="43"/>
  <c r="K8" i="43"/>
  <c r="K16" i="43"/>
  <c r="M7" i="43"/>
  <c r="M17" i="43"/>
  <c r="M18" i="43"/>
  <c r="M16" i="43"/>
  <c r="M21" i="43"/>
  <c r="M10" i="43"/>
  <c r="M9" i="43"/>
  <c r="M11" i="43"/>
  <c r="M8" i="43"/>
  <c r="M14" i="43"/>
  <c r="M22" i="43"/>
  <c r="M15" i="43"/>
  <c r="J7" i="43"/>
  <c r="J18" i="43"/>
  <c r="J10" i="43"/>
  <c r="J16" i="43"/>
  <c r="J9" i="43"/>
  <c r="J22" i="43"/>
  <c r="J11" i="43"/>
  <c r="J17" i="43"/>
  <c r="J8" i="43"/>
  <c r="J14" i="43"/>
  <c r="J21" i="43"/>
  <c r="J15" i="43"/>
  <c r="K7" i="43"/>
  <c r="H7" i="43"/>
  <c r="H16" i="43"/>
  <c r="H15" i="43"/>
  <c r="H21" i="43"/>
  <c r="H18" i="43"/>
  <c r="H9" i="43"/>
  <c r="H11" i="43"/>
  <c r="H17" i="43"/>
  <c r="H8" i="43"/>
  <c r="H14" i="43"/>
  <c r="H22" i="43"/>
  <c r="H10" i="43"/>
  <c r="G11" i="43"/>
  <c r="G16" i="43"/>
  <c r="G10" i="43"/>
  <c r="G18" i="43"/>
  <c r="G9" i="43"/>
  <c r="G8" i="43"/>
  <c r="G14" i="43"/>
  <c r="G17" i="43"/>
  <c r="G22" i="43"/>
  <c r="G15" i="43"/>
  <c r="G21" i="43"/>
  <c r="I7" i="43"/>
  <c r="I8" i="43"/>
  <c r="I21" i="43"/>
  <c r="I9" i="43"/>
  <c r="I10" i="43"/>
  <c r="I15" i="43"/>
  <c r="I16" i="43"/>
  <c r="I18" i="43"/>
  <c r="I14" i="43"/>
  <c r="I22" i="43"/>
  <c r="I17" i="43"/>
  <c r="I11" i="43"/>
  <c r="F7" i="43"/>
  <c r="F10" i="43"/>
  <c r="F22" i="43"/>
  <c r="F8" i="43"/>
  <c r="F17" i="43"/>
  <c r="F21" i="43"/>
  <c r="F16" i="43"/>
  <c r="F18" i="43"/>
  <c r="F11" i="43"/>
  <c r="F15" i="43"/>
  <c r="F14" i="43"/>
  <c r="F9" i="43"/>
  <c r="G7" i="43"/>
  <c r="D22" i="43"/>
  <c r="D21" i="43"/>
  <c r="C21" i="43"/>
  <c r="C22" i="43"/>
  <c r="E21" i="43"/>
  <c r="E22" i="43"/>
  <c r="B21" i="43"/>
  <c r="B22" i="43"/>
  <c r="D11" i="43"/>
  <c r="D18" i="43"/>
  <c r="D16" i="43"/>
  <c r="D10" i="43"/>
  <c r="D15" i="43"/>
  <c r="D17" i="43"/>
  <c r="D14" i="43"/>
  <c r="D9" i="43"/>
  <c r="D8" i="43"/>
  <c r="C16" i="43"/>
  <c r="C18" i="43"/>
  <c r="C8" i="43"/>
  <c r="C11" i="43"/>
  <c r="C14" i="43"/>
  <c r="C15" i="43"/>
  <c r="C17" i="43"/>
  <c r="C10" i="43"/>
  <c r="C9" i="43"/>
  <c r="E7" i="43"/>
  <c r="E9" i="43"/>
  <c r="E18" i="43"/>
  <c r="E14" i="43"/>
  <c r="E11" i="43"/>
  <c r="E8" i="43"/>
  <c r="E16" i="43"/>
  <c r="E10" i="43"/>
  <c r="E15" i="43"/>
  <c r="E17" i="43"/>
  <c r="B10" i="43"/>
  <c r="B15" i="43"/>
  <c r="B8" i="43"/>
  <c r="B9" i="43"/>
  <c r="B11" i="43"/>
  <c r="B14" i="43"/>
  <c r="B18" i="43"/>
  <c r="B17" i="43"/>
  <c r="B16" i="43"/>
  <c r="D7" i="43"/>
  <c r="C7" i="43"/>
  <c r="D120" i="17" l="1"/>
  <c r="D119" i="17"/>
  <c r="D118" i="17"/>
  <c r="D117" i="17"/>
  <c r="D116" i="17"/>
  <c r="D112" i="17"/>
  <c r="D111" i="17"/>
  <c r="D109" i="17"/>
  <c r="D114" i="17" s="1"/>
  <c r="D115" i="17" s="1"/>
  <c r="D108" i="17"/>
  <c r="D107" i="17"/>
  <c r="D106" i="17"/>
  <c r="D105" i="17"/>
  <c r="D104" i="17"/>
  <c r="D103" i="17"/>
  <c r="D99" i="17"/>
  <c r="D98" i="17"/>
  <c r="D96" i="17"/>
  <c r="D100" i="17" s="1"/>
  <c r="D95" i="17"/>
  <c r="D94" i="17"/>
  <c r="D93" i="17"/>
  <c r="D92" i="17"/>
  <c r="D91" i="17"/>
  <c r="D90" i="17"/>
  <c r="D86" i="17"/>
  <c r="D85" i="17"/>
  <c r="D83" i="17"/>
  <c r="D88" i="17" s="1"/>
  <c r="D89" i="17" s="1"/>
  <c r="D82" i="17"/>
  <c r="D81" i="17"/>
  <c r="D80" i="17"/>
  <c r="D79" i="17"/>
  <c r="D78" i="17"/>
  <c r="D77" i="17"/>
  <c r="D73" i="17"/>
  <c r="D72" i="17"/>
  <c r="D70" i="17"/>
  <c r="D74" i="17" s="1"/>
  <c r="D69" i="17"/>
  <c r="D68" i="17"/>
  <c r="D67" i="17"/>
  <c r="D66" i="17"/>
  <c r="D65" i="17"/>
  <c r="D64" i="17"/>
  <c r="D60" i="17"/>
  <c r="D59" i="17"/>
  <c r="D57" i="17"/>
  <c r="D62" i="17" s="1"/>
  <c r="D63" i="17" s="1"/>
  <c r="D56" i="17"/>
  <c r="D55" i="17"/>
  <c r="D54" i="17"/>
  <c r="D53" i="17"/>
  <c r="D52" i="17"/>
  <c r="D51" i="17"/>
  <c r="D47" i="17"/>
  <c r="D46" i="17"/>
  <c r="D44" i="17"/>
  <c r="D48" i="17" s="1"/>
  <c r="D43" i="17"/>
  <c r="D42" i="17"/>
  <c r="D41" i="17"/>
  <c r="D40" i="17"/>
  <c r="D39" i="17"/>
  <c r="D38" i="17"/>
  <c r="D34" i="17"/>
  <c r="D33" i="17"/>
  <c r="D31" i="17"/>
  <c r="D36" i="17" s="1"/>
  <c r="D37" i="17" s="1"/>
  <c r="D30" i="17"/>
  <c r="D29" i="17"/>
  <c r="D28" i="17"/>
  <c r="D27" i="17"/>
  <c r="D26" i="17"/>
  <c r="D25" i="17"/>
  <c r="D21" i="17"/>
  <c r="D20" i="17"/>
  <c r="D18" i="17"/>
  <c r="D22" i="17" s="1"/>
  <c r="D17" i="17"/>
  <c r="D16" i="17"/>
  <c r="D15" i="17"/>
  <c r="D14" i="17"/>
  <c r="D13" i="17"/>
  <c r="D12" i="17"/>
  <c r="D8" i="17"/>
  <c r="D7" i="17"/>
  <c r="D5" i="17"/>
  <c r="D10" i="17" s="1"/>
  <c r="D11" i="17" s="1"/>
  <c r="D4" i="17"/>
  <c r="D1" i="17"/>
  <c r="D456" i="15"/>
  <c r="D455" i="15"/>
  <c r="D454" i="15"/>
  <c r="D453" i="15"/>
  <c r="D452" i="15"/>
  <c r="D451" i="15"/>
  <c r="D450" i="15"/>
  <c r="D449" i="15"/>
  <c r="D448" i="15"/>
  <c r="D447" i="15"/>
  <c r="D446" i="15"/>
  <c r="D445" i="15"/>
  <c r="D444" i="15"/>
  <c r="D443" i="15"/>
  <c r="D442" i="15"/>
  <c r="D441" i="15"/>
  <c r="D440" i="15"/>
  <c r="D439" i="15"/>
  <c r="D438" i="15"/>
  <c r="D437" i="15"/>
  <c r="D436" i="15"/>
  <c r="D435" i="15"/>
  <c r="D434" i="15"/>
  <c r="D433" i="15"/>
  <c r="D432" i="15"/>
  <c r="D431" i="15"/>
  <c r="D430" i="15"/>
  <c r="D429" i="15"/>
  <c r="D428" i="15"/>
  <c r="D427" i="15"/>
  <c r="D426" i="15"/>
  <c r="D425" i="15"/>
  <c r="D424" i="15"/>
  <c r="D423" i="15"/>
  <c r="D422" i="15"/>
  <c r="D421" i="15"/>
  <c r="D420" i="15"/>
  <c r="D419" i="15"/>
  <c r="D418" i="15"/>
  <c r="D417" i="15"/>
  <c r="D416" i="15"/>
  <c r="D415" i="15"/>
  <c r="D414" i="15"/>
  <c r="D413" i="15"/>
  <c r="D412" i="15"/>
  <c r="D411" i="15"/>
  <c r="D410" i="15"/>
  <c r="D409" i="15"/>
  <c r="D408" i="15"/>
  <c r="D407" i="15"/>
  <c r="D406" i="15"/>
  <c r="D405" i="15"/>
  <c r="D404" i="15"/>
  <c r="D403" i="15"/>
  <c r="D402" i="15"/>
  <c r="D401" i="15"/>
  <c r="D400" i="15"/>
  <c r="D399" i="15"/>
  <c r="D398" i="15"/>
  <c r="D397" i="15"/>
  <c r="D396" i="15"/>
  <c r="D395" i="15"/>
  <c r="D394" i="15"/>
  <c r="D393" i="15"/>
  <c r="D392" i="15"/>
  <c r="D391" i="15"/>
  <c r="D390" i="15"/>
  <c r="D389" i="15"/>
  <c r="D388" i="15"/>
  <c r="D387" i="15"/>
  <c r="D386" i="15"/>
  <c r="D385" i="15"/>
  <c r="D384" i="15"/>
  <c r="D383" i="15"/>
  <c r="D382" i="15"/>
  <c r="D381" i="15"/>
  <c r="D380" i="15"/>
  <c r="D379" i="15"/>
  <c r="D378" i="15"/>
  <c r="D377" i="15"/>
  <c r="D376" i="15"/>
  <c r="D375" i="15"/>
  <c r="D374" i="15"/>
  <c r="D373" i="15"/>
  <c r="D372" i="15"/>
  <c r="D371" i="15"/>
  <c r="D370" i="15"/>
  <c r="D369" i="15"/>
  <c r="D368" i="15"/>
  <c r="D367" i="15"/>
  <c r="D366" i="15"/>
  <c r="D365" i="15"/>
  <c r="D364" i="15"/>
  <c r="D363" i="15"/>
  <c r="D362" i="15"/>
  <c r="D361" i="15"/>
  <c r="D360" i="15"/>
  <c r="D359" i="15"/>
  <c r="D358" i="15"/>
  <c r="D357" i="15"/>
  <c r="D356" i="15"/>
  <c r="D355" i="15"/>
  <c r="D354" i="15"/>
  <c r="D353" i="15"/>
  <c r="D352" i="15"/>
  <c r="D351" i="15"/>
  <c r="D350" i="15"/>
  <c r="D349" i="15"/>
  <c r="D348" i="15"/>
  <c r="D347" i="15"/>
  <c r="D346" i="15"/>
  <c r="D345" i="15"/>
  <c r="D344" i="15"/>
  <c r="D343" i="15"/>
  <c r="D342" i="15"/>
  <c r="D341" i="15"/>
  <c r="D340" i="15"/>
  <c r="D339" i="15"/>
  <c r="D338" i="15"/>
  <c r="D337" i="15"/>
  <c r="D336" i="15"/>
  <c r="D335" i="15"/>
  <c r="D334" i="15"/>
  <c r="D333" i="15"/>
  <c r="D332" i="15"/>
  <c r="D331" i="15"/>
  <c r="D330" i="15"/>
  <c r="D329" i="15"/>
  <c r="D328" i="15"/>
  <c r="D327" i="15"/>
  <c r="D326" i="15"/>
  <c r="D325" i="15"/>
  <c r="D324" i="15"/>
  <c r="D323" i="15"/>
  <c r="D322" i="15"/>
  <c r="D321" i="15"/>
  <c r="D320" i="15"/>
  <c r="D319" i="15"/>
  <c r="D318" i="15"/>
  <c r="D317" i="15"/>
  <c r="D316" i="15"/>
  <c r="D315" i="15"/>
  <c r="D314" i="15"/>
  <c r="D313" i="15"/>
  <c r="D312" i="15"/>
  <c r="D311" i="15"/>
  <c r="D310" i="15"/>
  <c r="D309" i="15"/>
  <c r="D308" i="15"/>
  <c r="D307" i="15"/>
  <c r="D306" i="15"/>
  <c r="D305" i="15"/>
  <c r="D304" i="15"/>
  <c r="D303" i="15"/>
  <c r="D302" i="15"/>
  <c r="D301" i="15"/>
  <c r="D300" i="15"/>
  <c r="D299" i="15"/>
  <c r="D298" i="15"/>
  <c r="D297" i="15"/>
  <c r="D296" i="15"/>
  <c r="D295" i="15"/>
  <c r="D294" i="15"/>
  <c r="D293" i="15"/>
  <c r="D292" i="15"/>
  <c r="D291" i="15"/>
  <c r="D290" i="15"/>
  <c r="D289" i="15"/>
  <c r="D288" i="15"/>
  <c r="D287" i="15"/>
  <c r="D286" i="15"/>
  <c r="D285" i="15"/>
  <c r="D284" i="15"/>
  <c r="D283" i="15"/>
  <c r="D282" i="15"/>
  <c r="D281" i="15"/>
  <c r="D280" i="15"/>
  <c r="D279" i="15"/>
  <c r="D278" i="15"/>
  <c r="D277" i="15"/>
  <c r="D276" i="15"/>
  <c r="D275" i="15"/>
  <c r="D274" i="15"/>
  <c r="D273" i="15"/>
  <c r="D272" i="15"/>
  <c r="D271" i="15"/>
  <c r="D270" i="15"/>
  <c r="D269" i="15"/>
  <c r="D268" i="15"/>
  <c r="D267" i="15"/>
  <c r="D266" i="15"/>
  <c r="D265" i="15"/>
  <c r="D264" i="15"/>
  <c r="D263" i="15"/>
  <c r="D262" i="15"/>
  <c r="D261" i="15"/>
  <c r="D260" i="15"/>
  <c r="D259" i="15"/>
  <c r="D258" i="15"/>
  <c r="D257" i="15"/>
  <c r="D256" i="15"/>
  <c r="D255" i="15"/>
  <c r="D254" i="15"/>
  <c r="D253" i="15"/>
  <c r="D252" i="15"/>
  <c r="D251" i="15"/>
  <c r="D250" i="15"/>
  <c r="D249" i="15"/>
  <c r="D248" i="15"/>
  <c r="D247" i="15"/>
  <c r="D246" i="15"/>
  <c r="D245" i="15"/>
  <c r="D244" i="15"/>
  <c r="D243" i="15"/>
  <c r="D242" i="15"/>
  <c r="D241" i="15"/>
  <c r="D240" i="15"/>
  <c r="D239" i="15"/>
  <c r="D238" i="15"/>
  <c r="D237" i="15"/>
  <c r="D236" i="15"/>
  <c r="D235" i="15"/>
  <c r="D234" i="15"/>
  <c r="D233" i="15"/>
  <c r="D232" i="15"/>
  <c r="D231" i="15"/>
  <c r="D230" i="15"/>
  <c r="D229" i="15"/>
  <c r="D228" i="15"/>
  <c r="D227" i="15"/>
  <c r="D226" i="15"/>
  <c r="D225" i="15"/>
  <c r="D224" i="15"/>
  <c r="D223" i="15"/>
  <c r="D222" i="15"/>
  <c r="D221" i="15"/>
  <c r="D220" i="15"/>
  <c r="D219" i="15"/>
  <c r="D218" i="15"/>
  <c r="D217" i="15"/>
  <c r="D216" i="15"/>
  <c r="D215" i="15"/>
  <c r="D214" i="15"/>
  <c r="D213" i="15"/>
  <c r="D212" i="15"/>
  <c r="D211" i="15"/>
  <c r="D210" i="15"/>
  <c r="D209" i="15"/>
  <c r="D208" i="15"/>
  <c r="D207" i="15"/>
  <c r="D206" i="15"/>
  <c r="D205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D11" i="15"/>
  <c r="D10" i="15"/>
  <c r="D9" i="15"/>
  <c r="D8" i="15"/>
  <c r="D7" i="15"/>
  <c r="D6" i="15"/>
  <c r="D5" i="15"/>
  <c r="D4" i="15"/>
  <c r="D3" i="15"/>
  <c r="D2" i="15"/>
  <c r="F11" i="13"/>
  <c r="F10" i="13"/>
  <c r="F9" i="13"/>
  <c r="F8" i="13"/>
  <c r="F7" i="13"/>
  <c r="F6" i="13"/>
  <c r="F5" i="13"/>
  <c r="F3" i="13"/>
  <c r="D19" i="17" l="1"/>
  <c r="D71" i="17"/>
  <c r="D23" i="17"/>
  <c r="D24" i="17" s="1"/>
  <c r="D75" i="17"/>
  <c r="D76" i="17" s="1"/>
  <c r="D9" i="17"/>
  <c r="D45" i="17"/>
  <c r="D49" i="17"/>
  <c r="D50" i="17" s="1"/>
  <c r="D61" i="17"/>
  <c r="D97" i="17"/>
  <c r="D101" i="17"/>
  <c r="D102" i="17" s="1"/>
  <c r="D113" i="17"/>
  <c r="D6" i="17"/>
  <c r="D58" i="17"/>
  <c r="D110" i="17"/>
  <c r="D87" i="17"/>
  <c r="D35" i="17"/>
  <c r="D32" i="17"/>
  <c r="D84" i="17"/>
</calcChain>
</file>

<file path=xl/sharedStrings.xml><?xml version="1.0" encoding="utf-8"?>
<sst xmlns="http://schemas.openxmlformats.org/spreadsheetml/2006/main" count="1250" uniqueCount="153">
  <si>
    <t>Fonction</t>
  </si>
  <si>
    <t>Groupe</t>
  </si>
  <si>
    <t>Date</t>
  </si>
  <si>
    <t>C. Payés</t>
  </si>
  <si>
    <t>C. Alged</t>
  </si>
  <si>
    <t>C. Ansc.</t>
  </si>
  <si>
    <t>ES</t>
  </si>
  <si>
    <t>RDJ</t>
  </si>
  <si>
    <t>Sem. Cycle</t>
  </si>
  <si>
    <t>AMP</t>
  </si>
  <si>
    <t>ME</t>
  </si>
  <si>
    <t>H. planning</t>
  </si>
  <si>
    <t>H. Récup</t>
  </si>
  <si>
    <t>H. Comp.</t>
  </si>
  <si>
    <t>Sem. Calen.</t>
  </si>
  <si>
    <t>Nom Prénom</t>
  </si>
  <si>
    <t>H. Tra.</t>
  </si>
  <si>
    <t>H. Compta.</t>
  </si>
  <si>
    <t>H. Av. 235</t>
  </si>
  <si>
    <t>Étiquettes de lignes</t>
  </si>
  <si>
    <t>Total général</t>
  </si>
  <si>
    <t>NOM Prénom</t>
  </si>
  <si>
    <t>App1</t>
  </si>
  <si>
    <t>Glycines</t>
  </si>
  <si>
    <t>FB2</t>
  </si>
  <si>
    <t>FB3</t>
  </si>
  <si>
    <t>Jour</t>
  </si>
  <si>
    <t>Arrêt M.</t>
  </si>
  <si>
    <t>H. Supp</t>
  </si>
  <si>
    <t>lundi</t>
  </si>
  <si>
    <t>mardi</t>
  </si>
  <si>
    <t>mercredi</t>
  </si>
  <si>
    <t>jeudi</t>
  </si>
  <si>
    <t>vendredi</t>
  </si>
  <si>
    <t>samedi</t>
  </si>
  <si>
    <t>dimanche</t>
  </si>
  <si>
    <t>RTT O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</si>
  <si>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</si>
  <si>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</si>
  <si>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</si>
  <si>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</si>
  <si>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</si>
  <si>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</si>
  <si>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</si>
  <si>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</si>
  <si>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</si>
  <si>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</si>
  <si>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</si>
  <si>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</si>
  <si>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</si>
  <si>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Heures Compensatoire</t>
  </si>
  <si>
    <t>a</t>
  </si>
  <si>
    <t>Jour de l'An</t>
  </si>
  <si>
    <t>Service</t>
  </si>
  <si>
    <t>Fhaut</t>
  </si>
  <si>
    <t>Passerelle</t>
  </si>
  <si>
    <t>AUDY Catherine</t>
  </si>
  <si>
    <t>GB</t>
  </si>
  <si>
    <t>FDV</t>
  </si>
  <si>
    <t>SN</t>
  </si>
  <si>
    <t>CHABANAS Céline</t>
  </si>
  <si>
    <t>GA</t>
  </si>
  <si>
    <t>DJEBABLI Mona</t>
  </si>
  <si>
    <t>DODE Ophélie</t>
  </si>
  <si>
    <t>NOUVEL Jacqueline</t>
  </si>
  <si>
    <t>SIMONIN Alexandre</t>
  </si>
  <si>
    <t>TETARD Aurélia</t>
  </si>
  <si>
    <t>H1</t>
  </si>
  <si>
    <t>H2</t>
  </si>
  <si>
    <t>H3</t>
  </si>
  <si>
    <t>H4</t>
  </si>
  <si>
    <t>Horaire réel</t>
  </si>
  <si>
    <t>Somme de H. planning</t>
  </si>
  <si>
    <t>Fhaut05</t>
  </si>
  <si>
    <t>MATIN</t>
  </si>
  <si>
    <t>Formation jours</t>
  </si>
  <si>
    <t>Formation Intitulé</t>
  </si>
  <si>
    <t>GPEC</t>
  </si>
  <si>
    <t>PSC1</t>
  </si>
  <si>
    <t>EXTINCTEUR</t>
  </si>
  <si>
    <t>PSI</t>
  </si>
  <si>
    <t>VASC</t>
  </si>
  <si>
    <t>PP</t>
  </si>
  <si>
    <t>FH1</t>
  </si>
  <si>
    <t>FH07</t>
  </si>
  <si>
    <t>Fériés Tra.</t>
  </si>
  <si>
    <t>APRÈS-MIDI ET SOIR</t>
  </si>
  <si>
    <t>Diman. Tra.</t>
  </si>
  <si>
    <t>CAJmc</t>
  </si>
  <si>
    <t>C.
Excep.</t>
  </si>
  <si>
    <t>PSC1 Recy.</t>
  </si>
  <si>
    <t>WINDOWS</t>
  </si>
  <si>
    <t>WORD INI</t>
  </si>
  <si>
    <t>WORD PERF</t>
  </si>
  <si>
    <t>WORD INT</t>
  </si>
  <si>
    <t>EXCEL INI</t>
  </si>
  <si>
    <t>EXCEL INT</t>
  </si>
  <si>
    <t>EXCEL PERF</t>
  </si>
  <si>
    <t>RTTs</t>
  </si>
  <si>
    <t>RTTe</t>
  </si>
  <si>
    <t>AMP FAMILLES</t>
  </si>
  <si>
    <t>DUPERRET Frédéric</t>
  </si>
  <si>
    <t>BILAN COMP</t>
  </si>
  <si>
    <t>SYNDICALE</t>
  </si>
  <si>
    <t>SPOTO Anne-Sarine</t>
  </si>
  <si>
    <t>GAs</t>
  </si>
  <si>
    <t>Repos Comp.</t>
  </si>
  <si>
    <t>DÉLÉGATIONS</t>
  </si>
  <si>
    <t>DP</t>
  </si>
  <si>
    <t>CE</t>
  </si>
  <si>
    <t>DS</t>
  </si>
  <si>
    <t>MARTIN Guillaume</t>
  </si>
  <si>
    <t>LACHISE Erika</t>
  </si>
  <si>
    <t>Heures de grève</t>
  </si>
  <si>
    <t>Récup Fériés</t>
  </si>
  <si>
    <t>Rem. ADEC.</t>
  </si>
  <si>
    <t>Rem. ALGED</t>
  </si>
  <si>
    <t>NOM Remp.</t>
  </si>
  <si>
    <t>AM</t>
  </si>
  <si>
    <t>HORS DÉLÉGATIONS</t>
  </si>
  <si>
    <t>DP
ptt2</t>
  </si>
  <si>
    <t>DP
htt3</t>
  </si>
  <si>
    <t>CE
ptt4</t>
  </si>
  <si>
    <t>CE
htt5</t>
  </si>
  <si>
    <t>DS
ptt6</t>
  </si>
  <si>
    <t>DS
htt7</t>
  </si>
  <si>
    <t>DPh
ptt</t>
  </si>
  <si>
    <t>DPh
htt</t>
  </si>
  <si>
    <t>CEh
ptt</t>
  </si>
  <si>
    <t>CEh
htt</t>
  </si>
  <si>
    <t>DSh
ptt</t>
  </si>
  <si>
    <t>DSh
htt</t>
  </si>
  <si>
    <t>APPROCHE HANDICAP</t>
  </si>
  <si>
    <t>Formation buccodentaire</t>
  </si>
  <si>
    <t>PELORDET Geneviève</t>
  </si>
  <si>
    <t>CPRO</t>
  </si>
  <si>
    <t>C.
Parent</t>
  </si>
  <si>
    <t>PM</t>
  </si>
  <si>
    <t>au :</t>
  </si>
  <si>
    <t>du :</t>
  </si>
  <si>
    <t>Semaine :</t>
  </si>
  <si>
    <t>Année :</t>
  </si>
  <si>
    <t>A</t>
  </si>
  <si>
    <t>D</t>
  </si>
  <si>
    <t>Catherine</t>
  </si>
  <si>
    <t>Céline</t>
  </si>
  <si>
    <t>Mona</t>
  </si>
  <si>
    <t>Ophélie</t>
  </si>
  <si>
    <t>Frédéric</t>
  </si>
  <si>
    <t>Erika</t>
  </si>
  <si>
    <t>Dominique</t>
  </si>
  <si>
    <t>Guillaume</t>
  </si>
  <si>
    <t>Jacqueline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</si>
</sst>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dd/mm/yy;@"/>
    <numFmt numFmtId="165" formatCode="dddd"/>
    <numFmt numFmtId="166" formatCode="dddd\ dd\ mmmm\ yyyy"/>
    <numFmt numFmtId="167" formatCode="[$-F800]dddd\,\ mmmm\ dd\,\ yyyy"/>
    <numFmt numFmtId="169" formatCode="General;\ General;&quot;&quot;"/>
    <numFmt numFmtId="171" formatCode="ddd\ d\ mmm"/>
    <numFmt numFmtId="172" formatCode="ddd\ d\ mmm\-yy"/>
    <numFmt numFmtId="173" formatCode="0.0"/>
  </numFmts>
  <fonts count="26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2"/>
      <color indexed="12"/>
      <name val="Arial"/>
      <family val="2"/>
    </font>
    <font>
      <sz val="10"/>
      <name val="Verdana"/>
      <family val="2"/>
    </font>
    <font>
      <sz val="12"/>
      <color indexed="8"/>
      <name val="Calibri"/>
      <family val="2"/>
    </font>
    <font>
      <sz val="12"/>
      <name val="Calibri"/>
      <family val="2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</font>
    <font>
      <b/>
      <sz val="12"/>
      <color rgb="FFFF000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1"/>
      <name val="Calibri"/>
      <family val="2"/>
      <scheme val="minor"/>
    </font>
    <font>
      <b/>
      <sz val="36"/>
      <color theme="5" tint="-0.249977111117893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8"/>
      <color rgb="FF00FF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FF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indexed="4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616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theme="8" tint="-0.24994659260841701"/>
      </bottom>
      <diagonal/>
    </border>
    <border>
      <left style="medium">
        <color theme="8" tint="-0.24994659260841701"/>
      </left>
      <right/>
      <top style="medium">
        <color theme="8" tint="-0.24994659260841701"/>
      </top>
      <bottom style="thin">
        <color theme="8" tint="-0.24994659260841701"/>
      </bottom>
      <diagonal/>
    </border>
    <border>
      <left/>
      <right/>
      <top style="medium">
        <color theme="8" tint="-0.24994659260841701"/>
      </top>
      <bottom style="thin">
        <color theme="8" tint="-0.24994659260841701"/>
      </bottom>
      <diagonal/>
    </border>
    <border>
      <left/>
      <right style="medium">
        <color theme="8" tint="-0.24994659260841701"/>
      </right>
      <top style="medium">
        <color theme="8" tint="-0.24994659260841701"/>
      </top>
      <bottom style="thin">
        <color theme="8" tint="-0.24994659260841701"/>
      </bottom>
      <diagonal/>
    </border>
    <border>
      <left style="medium">
        <color theme="8" tint="-0.24994659260841701"/>
      </left>
      <right/>
      <top/>
      <bottom style="thin">
        <color theme="8" tint="-0.24994659260841701"/>
      </bottom>
      <diagonal/>
    </border>
    <border>
      <left/>
      <right style="medium">
        <color theme="8" tint="-0.24994659260841701"/>
      </right>
      <top/>
      <bottom style="thin">
        <color theme="8" tint="-0.24994659260841701"/>
      </bottom>
      <diagonal/>
    </border>
    <border>
      <left style="medium">
        <color theme="8" tint="-0.24994659260841701"/>
      </left>
      <right/>
      <top/>
      <bottom style="medium">
        <color theme="8" tint="-0.24994659260841701"/>
      </bottom>
      <diagonal/>
    </border>
    <border>
      <left/>
      <right/>
      <top/>
      <bottom style="medium">
        <color theme="8" tint="-0.24994659260841701"/>
      </bottom>
      <diagonal/>
    </border>
    <border>
      <left/>
      <right style="medium">
        <color theme="8" tint="-0.24994659260841701"/>
      </right>
      <top/>
      <bottom style="medium">
        <color theme="8" tint="-0.24994659260841701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08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2" fillId="0" borderId="0" xfId="1"/>
    <xf numFmtId="0" fontId="2" fillId="0" borderId="0" xfId="1" applyNumberFormat="1" applyBorder="1" applyAlignment="1">
      <alignment horizontal="center" wrapText="1"/>
    </xf>
    <xf numFmtId="0" fontId="2" fillId="0" borderId="0" xfId="1" applyAlignment="1">
      <alignment horizontal="center"/>
    </xf>
    <xf numFmtId="0" fontId="2" fillId="0" borderId="0" xfId="1" applyBorder="1"/>
    <xf numFmtId="0" fontId="2" fillId="0" borderId="0" xfId="1" applyBorder="1" applyAlignment="1">
      <alignment horizontal="center"/>
    </xf>
    <xf numFmtId="14" fontId="2" fillId="0" borderId="0" xfId="1" applyNumberFormat="1"/>
    <xf numFmtId="2" fontId="2" fillId="0" borderId="0" xfId="1" applyNumberFormat="1"/>
    <xf numFmtId="0" fontId="5" fillId="2" borderId="0" xfId="1" applyNumberFormat="1" applyFont="1" applyFill="1" applyBorder="1" applyAlignment="1">
      <alignment horizontal="center" wrapText="1"/>
    </xf>
    <xf numFmtId="0" fontId="3" fillId="3" borderId="0" xfId="1" applyFont="1" applyFill="1" applyBorder="1"/>
    <xf numFmtId="0" fontId="4" fillId="3" borderId="0" xfId="1" applyFont="1" applyFill="1" applyBorder="1"/>
    <xf numFmtId="166" fontId="3" fillId="3" borderId="0" xfId="1" applyNumberFormat="1" applyFont="1" applyFill="1" applyBorder="1" applyAlignment="1">
      <alignment horizontal="center"/>
    </xf>
    <xf numFmtId="167" fontId="3" fillId="3" borderId="0" xfId="1" applyNumberFormat="1" applyFont="1" applyFill="1" applyBorder="1" applyAlignment="1">
      <alignment horizontal="center"/>
    </xf>
    <xf numFmtId="0" fontId="6" fillId="0" borderId="0" xfId="2"/>
    <xf numFmtId="0" fontId="6" fillId="0" borderId="0" xfId="2" applyFill="1" applyBorder="1"/>
    <xf numFmtId="0" fontId="6" fillId="0" borderId="0" xfId="2" applyBorder="1"/>
    <xf numFmtId="0" fontId="6" fillId="4" borderId="1" xfId="2" applyNumberFormat="1" applyFont="1" applyFill="1" applyBorder="1" applyAlignment="1"/>
    <xf numFmtId="0" fontId="7" fillId="0" borderId="0" xfId="0" applyFont="1" applyAlignment="1">
      <alignment horizontal="center" vertical="center"/>
    </xf>
    <xf numFmtId="0" fontId="0" fillId="0" borderId="0" xfId="0" applyFill="1" applyProtection="1">
      <protection locked="0"/>
    </xf>
    <xf numFmtId="0" fontId="6" fillId="0" borderId="0" xfId="2" applyFont="1" applyFill="1" applyBorder="1"/>
    <xf numFmtId="0" fontId="3" fillId="5" borderId="0" xfId="1" applyFont="1" applyFill="1" applyBorder="1"/>
    <xf numFmtId="0" fontId="4" fillId="5" borderId="0" xfId="1" applyFont="1" applyFill="1" applyBorder="1"/>
    <xf numFmtId="166" fontId="3" fillId="5" borderId="0" xfId="1" applyNumberFormat="1" applyFont="1" applyFill="1" applyBorder="1" applyAlignment="1">
      <alignment horizontal="center"/>
    </xf>
    <xf numFmtId="167" fontId="3" fillId="5" borderId="0" xfId="1" applyNumberFormat="1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 wrapText="1"/>
    </xf>
    <xf numFmtId="0" fontId="0" fillId="6" borderId="0" xfId="0" applyFill="1"/>
    <xf numFmtId="164" fontId="0" fillId="6" borderId="0" xfId="0" applyNumberFormat="1" applyFill="1"/>
    <xf numFmtId="165" fontId="0" fillId="6" borderId="0" xfId="0" applyNumberFormat="1" applyFill="1"/>
    <xf numFmtId="49" fontId="1" fillId="7" borderId="0" xfId="0" applyNumberFormat="1" applyFont="1" applyFill="1" applyAlignment="1">
      <alignment horizontal="center" vertical="center" wrapText="1"/>
    </xf>
    <xf numFmtId="0" fontId="1" fillId="7" borderId="0" xfId="0" applyFont="1" applyFill="1" applyAlignment="1" applyProtection="1">
      <alignment horizontal="right" vertical="center" wrapText="1"/>
    </xf>
    <xf numFmtId="0" fontId="1" fillId="7" borderId="0" xfId="0" applyFont="1" applyFill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164" fontId="1" fillId="8" borderId="0" xfId="0" applyNumberFormat="1" applyFont="1" applyFill="1" applyAlignment="1">
      <alignment horizontal="center" vertical="center" wrapText="1"/>
    </xf>
    <xf numFmtId="165" fontId="1" fillId="8" borderId="0" xfId="0" applyNumberFormat="1" applyFont="1" applyFill="1" applyAlignment="1">
      <alignment horizontal="center" vertical="center" wrapText="1"/>
    </xf>
    <xf numFmtId="0" fontId="1" fillId="9" borderId="0" xfId="0" applyFont="1" applyFill="1" applyAlignment="1">
      <alignment horizontal="center" vertical="center" wrapText="1"/>
    </xf>
    <xf numFmtId="0" fontId="1" fillId="9" borderId="0" xfId="0" applyFont="1" applyFill="1" applyAlignment="1" applyProtection="1">
      <alignment horizontal="center" vertical="center" wrapText="1"/>
    </xf>
    <xf numFmtId="0" fontId="13" fillId="10" borderId="0" xfId="0" applyFont="1" applyFill="1" applyAlignment="1">
      <alignment horizontal="center" vertical="center" wrapText="1"/>
    </xf>
    <xf numFmtId="0" fontId="14" fillId="11" borderId="0" xfId="0" applyFont="1" applyFill="1" applyAlignment="1">
      <alignment horizontal="center" vertical="center" wrapText="1"/>
    </xf>
    <xf numFmtId="0" fontId="14" fillId="12" borderId="0" xfId="0" applyFont="1" applyFill="1" applyAlignment="1">
      <alignment horizontal="center" vertical="center" wrapText="1"/>
    </xf>
    <xf numFmtId="0" fontId="6" fillId="0" borderId="0" xfId="2" applyFill="1"/>
    <xf numFmtId="0" fontId="12" fillId="0" borderId="0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 wrapText="1"/>
    </xf>
    <xf numFmtId="0" fontId="11" fillId="0" borderId="3" xfId="0" applyFont="1" applyFill="1" applyBorder="1" applyAlignment="1">
      <alignment vertical="center" wrapText="1"/>
    </xf>
    <xf numFmtId="0" fontId="7" fillId="0" borderId="0" xfId="0" applyFont="1" applyFill="1" applyAlignment="1">
      <alignment horizontal="center"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10" fillId="0" borderId="4" xfId="0" applyFont="1" applyFill="1" applyBorder="1"/>
    <xf numFmtId="0" fontId="0" fillId="0" borderId="0" xfId="0" applyNumberFormat="1" applyFill="1"/>
    <xf numFmtId="0" fontId="0" fillId="0" borderId="0" xfId="0" applyFill="1"/>
    <xf numFmtId="0" fontId="10" fillId="0" borderId="2" xfId="0" applyFont="1" applyFill="1" applyBorder="1"/>
    <xf numFmtId="0" fontId="8" fillId="0" borderId="5" xfId="0" applyNumberFormat="1" applyFont="1" applyFill="1" applyBorder="1"/>
    <xf numFmtId="0" fontId="15" fillId="0" borderId="0" xfId="0" applyFont="1" applyFill="1" applyBorder="1"/>
    <xf numFmtId="0" fontId="15" fillId="0" borderId="2" xfId="0" applyFont="1" applyFill="1" applyBorder="1"/>
    <xf numFmtId="0" fontId="10" fillId="0" borderId="3" xfId="0" applyFont="1" applyFill="1" applyBorder="1"/>
    <xf numFmtId="0" fontId="1" fillId="14" borderId="0" xfId="0" applyFont="1" applyFill="1" applyAlignment="1">
      <alignment horizontal="center" vertical="center" wrapText="1"/>
    </xf>
    <xf numFmtId="0" fontId="15" fillId="0" borderId="0" xfId="0" applyNumberFormat="1" applyFont="1"/>
    <xf numFmtId="0" fontId="18" fillId="9" borderId="0" xfId="0" applyFont="1" applyFill="1" applyAlignment="1" applyProtection="1">
      <alignment horizontal="center" vertical="center" wrapText="1"/>
    </xf>
    <xf numFmtId="0" fontId="21" fillId="9" borderId="0" xfId="0" applyFont="1" applyFill="1" applyAlignment="1" applyProtection="1">
      <alignment horizontal="center" vertical="center" wrapText="1"/>
    </xf>
    <xf numFmtId="0" fontId="22" fillId="18" borderId="0" xfId="0" applyFont="1" applyFill="1" applyAlignment="1" applyProtection="1">
      <alignment horizontal="center" vertical="center" wrapText="1"/>
    </xf>
    <xf numFmtId="0" fontId="1" fillId="21" borderId="0" xfId="0" applyFont="1" applyFill="1" applyAlignment="1">
      <alignment horizontal="center" vertical="center" wrapText="1"/>
    </xf>
    <xf numFmtId="0" fontId="1" fillId="19" borderId="0" xfId="0" applyFont="1" applyFill="1" applyAlignment="1">
      <alignment horizontal="center" vertical="center" wrapText="1"/>
    </xf>
    <xf numFmtId="0" fontId="18" fillId="10" borderId="0" xfId="0" applyFont="1" applyFill="1" applyAlignment="1" applyProtection="1">
      <alignment horizontal="center" vertical="center" wrapText="1"/>
    </xf>
    <xf numFmtId="0" fontId="24" fillId="17" borderId="0" xfId="0" applyFont="1" applyFill="1" applyAlignment="1" applyProtection="1">
      <alignment horizontal="center" vertical="center" wrapText="1"/>
    </xf>
    <xf numFmtId="0" fontId="0" fillId="0" borderId="0" xfId="0" applyFont="1" applyFill="1" applyProtection="1"/>
    <xf numFmtId="0" fontId="25" fillId="0" borderId="0" xfId="0" applyFont="1" applyAlignment="1">
      <alignment horizontal="right"/>
    </xf>
    <xf numFmtId="49" fontId="0" fillId="0" borderId="0" xfId="0" applyNumberFormat="1" applyFill="1" applyProtection="1">
      <protection locked="0"/>
    </xf>
    <xf numFmtId="0" fontId="0" fillId="0" borderId="0" xfId="0" applyFill="1" applyAlignment="1" applyProtection="1">
      <alignment horizontal="right"/>
    </xf>
    <xf numFmtId="0" fontId="0" fillId="0" borderId="0" xfId="0" applyFill="1" applyAlignment="1">
      <alignment horizontal="right"/>
    </xf>
    <xf numFmtId="164" fontId="0" fillId="0" borderId="0" xfId="0" applyNumberFormat="1" applyFill="1" applyProtection="1">
      <protection locked="0"/>
    </xf>
    <xf numFmtId="165" fontId="0" fillId="0" borderId="0" xfId="0" applyNumberFormat="1" applyFill="1"/>
    <xf numFmtId="0" fontId="0" fillId="0" borderId="0" xfId="0" applyFill="1" applyProtection="1"/>
    <xf numFmtId="0" fontId="0" fillId="0" borderId="0" xfId="0" applyFont="1" applyFill="1"/>
    <xf numFmtId="169" fontId="0" fillId="0" borderId="0" xfId="0" applyNumberFormat="1" applyFill="1" applyProtection="1"/>
    <xf numFmtId="169" fontId="0" fillId="0" borderId="0" xfId="0" applyNumberFormat="1" applyFont="1" applyFill="1" applyProtection="1"/>
    <xf numFmtId="0" fontId="15" fillId="0" borderId="0" xfId="0" applyFont="1" applyFill="1" applyProtection="1"/>
    <xf numFmtId="0" fontId="0" fillId="23" borderId="0" xfId="0" applyFill="1" applyAlignment="1">
      <alignment horizontal="center"/>
    </xf>
    <xf numFmtId="0" fontId="0" fillId="22" borderId="0" xfId="0" applyFill="1" applyAlignment="1">
      <alignment horizontal="center"/>
    </xf>
    <xf numFmtId="0" fontId="20" fillId="24" borderId="0" xfId="0" applyFont="1" applyFill="1" applyAlignment="1">
      <alignment horizontal="center"/>
    </xf>
    <xf numFmtId="173" fontId="0" fillId="0" borderId="8" xfId="0" applyNumberFormat="1" applyBorder="1"/>
    <xf numFmtId="0" fontId="0" fillId="22" borderId="0" xfId="0" applyFill="1"/>
    <xf numFmtId="0" fontId="0" fillId="0" borderId="0" xfId="0" applyAlignment="1"/>
    <xf numFmtId="0" fontId="0" fillId="22" borderId="0" xfId="0" applyFont="1" applyFill="1" applyAlignment="1">
      <alignment horizontal="center"/>
    </xf>
    <xf numFmtId="173" fontId="0" fillId="0" borderId="9" xfId="0" applyNumberFormat="1" applyBorder="1"/>
    <xf numFmtId="173" fontId="0" fillId="0" borderId="10" xfId="0" applyNumberFormat="1" applyBorder="1"/>
    <xf numFmtId="173" fontId="0" fillId="0" borderId="11" xfId="0" applyNumberFormat="1" applyBorder="1"/>
    <xf numFmtId="173" fontId="0" fillId="0" borderId="12" xfId="0" applyNumberFormat="1" applyBorder="1"/>
    <xf numFmtId="173" fontId="0" fillId="0" borderId="13" xfId="0" applyNumberFormat="1" applyBorder="1"/>
    <xf numFmtId="173" fontId="0" fillId="0" borderId="14" xfId="0" applyNumberFormat="1" applyBorder="1"/>
    <xf numFmtId="173" fontId="0" fillId="0" borderId="15" xfId="0" applyNumberFormat="1" applyBorder="1"/>
    <xf numFmtId="173" fontId="0" fillId="0" borderId="16" xfId="0" applyNumberFormat="1" applyBorder="1"/>
    <xf numFmtId="0" fontId="0" fillId="25" borderId="0" xfId="0" applyFill="1"/>
    <xf numFmtId="0" fontId="16" fillId="13" borderId="0" xfId="0" applyFont="1" applyFill="1" applyAlignment="1">
      <alignment horizontal="center" vertical="center" wrapText="1"/>
    </xf>
    <xf numFmtId="0" fontId="19" fillId="13" borderId="7" xfId="0" applyFont="1" applyFill="1" applyBorder="1" applyAlignment="1">
      <alignment horizontal="center" vertical="center"/>
    </xf>
    <xf numFmtId="0" fontId="19" fillId="15" borderId="7" xfId="0" applyFont="1" applyFill="1" applyBorder="1" applyAlignment="1">
      <alignment horizontal="center" vertical="center" wrapText="1"/>
    </xf>
    <xf numFmtId="0" fontId="17" fillId="16" borderId="0" xfId="0" applyFont="1" applyFill="1" applyAlignment="1">
      <alignment horizontal="center" vertical="center"/>
    </xf>
    <xf numFmtId="0" fontId="23" fillId="20" borderId="0" xfId="0" applyFont="1" applyFill="1" applyAlignment="1">
      <alignment horizontal="center" vertical="center"/>
    </xf>
    <xf numFmtId="0" fontId="23" fillId="19" borderId="0" xfId="0" applyFont="1" applyFill="1" applyAlignment="1">
      <alignment horizontal="center" vertical="center"/>
    </xf>
    <xf numFmtId="0" fontId="20" fillId="24" borderId="0" xfId="0" applyFont="1" applyFill="1" applyAlignment="1">
      <alignment horizontal="center"/>
    </xf>
    <xf numFmtId="172" fontId="25" fillId="22" borderId="0" xfId="0" applyNumberFormat="1" applyFont="1" applyFill="1" applyAlignment="1">
      <alignment horizontal="center"/>
    </xf>
    <xf numFmtId="171" fontId="20" fillId="24" borderId="0" xfId="0" applyNumberFormat="1" applyFont="1" applyFill="1" applyAlignment="1">
      <alignment horizontal="center"/>
    </xf>
    <xf numFmtId="171" fontId="0" fillId="23" borderId="0" xfId="0" applyNumberFormat="1" applyFill="1" applyAlignment="1">
      <alignment horizontal="center"/>
    </xf>
    <xf numFmtId="0" fontId="0" fillId="23" borderId="0" xfId="0" applyFill="1" applyAlignment="1">
      <alignment horizontal="center"/>
    </xf>
  </cellXfs>
  <cellStyles count="3">
    <cellStyle name="Normal" xfId="0" builtinId="0"/>
    <cellStyle name="Normal 2" xfId="2"/>
    <cellStyle name="Normal_feries" xfId="1"/>
  </cellStyles>
  <dxfs count="75">
    <dxf>
      <font>
        <color theme="0"/>
      </font>
      <fill>
        <patternFill patternType="none">
          <bgColor auto="1"/>
        </patternFill>
      </fill>
    </dxf>
    <dxf>
      <fill>
        <patternFill>
          <bgColor indexed="49"/>
        </patternFill>
      </fill>
    </dxf>
    <dxf>
      <fill>
        <patternFill>
          <bgColor indexed="11"/>
        </patternFill>
      </fill>
    </dxf>
    <dxf>
      <fill>
        <patternFill>
          <bgColor indexed="44"/>
        </patternFill>
      </fill>
    </dxf>
    <dxf>
      <fill>
        <patternFill>
          <bgColor indexed="47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  <dxf>
      <fill>
        <patternFill>
          <bgColor indexed="41"/>
        </patternFill>
      </fill>
    </dxf>
    <dxf>
      <font>
        <b/>
        <i val="0"/>
        <color auto="1"/>
      </font>
      <fill>
        <patternFill>
          <bgColor theme="9"/>
        </patternFill>
      </fill>
    </dxf>
    <dxf>
      <font>
        <b/>
        <i val="0"/>
        <color rgb="FFFF0000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9"/>
        </left>
        <right/>
        <top style="thin">
          <color indexed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9"/>
        </left>
        <right/>
        <top style="thin">
          <color indexed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9"/>
        </left>
        <right/>
        <top style="thin">
          <color indexed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9"/>
        </top>
        <bottom/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color auto="1"/>
      </font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Verdana"/>
        <scheme val="none"/>
      </font>
      <fill>
        <patternFill patternType="none">
          <fgColor indexed="64"/>
          <bgColor indexed="65"/>
        </patternFill>
      </fill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protection locked="1" hidden="0"/>
    </dxf>
    <dxf>
      <numFmt numFmtId="169" formatCode="General;\ General;&quot;&quot;"/>
      <protection locked="1" hidden="0"/>
    </dxf>
    <dxf>
      <numFmt numFmtId="169" formatCode="General;\ General;&quot;&quot;"/>
      <protection locked="1" hidden="0"/>
    </dxf>
    <dxf>
      <numFmt numFmtId="169" formatCode="General;\ General;&quot;&quot;"/>
      <protection locked="1" hidden="0"/>
    </dxf>
    <dxf>
      <numFmt numFmtId="169" formatCode="General;\ General;&quot;&quot;"/>
      <protection locked="1" hidden="0"/>
    </dxf>
    <dxf>
      <numFmt numFmtId="169" formatCode="General;\ General;&quot;&quot;"/>
      <protection locked="1" hidden="0"/>
    </dxf>
    <dxf>
      <numFmt numFmtId="169" formatCode="General;\ General;&quot;&quot;"/>
      <protection locked="1" hidden="0"/>
    </dxf>
    <dxf>
      <numFmt numFmtId="0" formatCode="General"/>
      <protection locked="1" hidden="0"/>
    </dxf>
    <dxf>
      <font>
        <b val="0"/>
      </font>
      <numFmt numFmtId="0" formatCode="General"/>
    </dxf>
    <dxf>
      <font>
        <b val="0"/>
      </font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  <protection locked="1" hidden="0"/>
    </dxf>
    <dxf>
      <numFmt numFmtId="0" formatCode="General"/>
      <protection locked="1" hidden="0"/>
    </dxf>
    <dxf>
      <numFmt numFmtId="0" formatCode="General"/>
      <fill>
        <patternFill patternType="solid">
          <fgColor indexed="64"/>
          <bgColor theme="5" tint="0.39997558519241921"/>
        </patternFill>
      </fill>
      <protection locked="1" hidden="0"/>
    </dxf>
    <dxf>
      <numFmt numFmtId="0" formatCode="General"/>
      <fill>
        <patternFill patternType="solid">
          <fgColor indexed="64"/>
          <bgColor theme="5" tint="0.39997558519241921"/>
        </patternFill>
      </fill>
      <protection locked="1" hidden="0"/>
    </dxf>
    <dxf>
      <numFmt numFmtId="0" formatCode="General"/>
      <fill>
        <patternFill patternType="solid">
          <fgColor indexed="64"/>
          <bgColor theme="5" tint="0.59999389629810485"/>
        </patternFill>
      </fill>
      <protection locked="1" hidden="0"/>
    </dxf>
    <dxf>
      <numFmt numFmtId="0" formatCode="General"/>
      <fill>
        <patternFill patternType="solid">
          <fgColor indexed="64"/>
          <bgColor theme="5" tint="0.59999389629810485"/>
        </patternFill>
      </fill>
      <protection locked="1" hidden="0"/>
    </dxf>
    <dxf>
      <numFmt numFmtId="0" formatCode="General"/>
      <protection locked="1" hidden="0"/>
    </dxf>
    <dxf>
      <numFmt numFmtId="0" formatCode="General"/>
    </dxf>
    <dxf>
      <numFmt numFmtId="164" formatCode="dd/mm/yy;@"/>
      <protection locked="0" hidden="0"/>
    </dxf>
    <dxf>
      <protection locked="0" hidden="0"/>
    </dxf>
    <dxf>
      <numFmt numFmtId="0" formatCode="General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protection locked="0" hidden="0"/>
    </dxf>
    <dxf>
      <numFmt numFmtId="0" formatCode="General"/>
      <alignment horizontal="right" textRotation="0" wrapText="0" indent="0" justifyLastLine="0" shrinkToFit="0" readingOrder="0"/>
      <protection locked="1" hidden="0"/>
    </dxf>
    <dxf>
      <numFmt numFmtId="30" formatCode="@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1" relativeIndent="0" justifyLastLine="0" shrinkToFit="0" readingOrder="0"/>
    </dxf>
  </dxfs>
  <tableStyles count="0" defaultTableStyle="TableStyleMedium9" defaultPivotStyle="PivotStyleLight16"/>
  <colors>
    <mruColors>
      <color rgb="FFFF2121"/>
      <color rgb="FF00FF00"/>
      <color rgb="FF66FF99"/>
      <color rgb="FFFF00FF"/>
      <color rgb="FFFF6161"/>
      <color rgb="FF00FFFF"/>
      <color rgb="FF3B1C03"/>
      <color rgb="FFFFFF66"/>
      <color rgb="FF743806"/>
      <color rgb="FF75380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67231</xdr:colOff>
      <xdr:row>0</xdr:row>
      <xdr:rowOff>55877</xdr:rowOff>
    </xdr:from>
    <xdr:to>
      <xdr:col>1</xdr:col>
      <xdr:colOff>136072</xdr:colOff>
      <xdr:row>1</xdr:row>
      <xdr:rowOff>737196</xdr:rowOff>
    </xdr:to>
    <xdr:sp macro="[0]!inser_7_lignes" textlink="">
      <xdr:nvSpPr>
        <xdr:cNvPr id="4" name="Rectangle 3"/>
        <xdr:cNvSpPr/>
      </xdr:nvSpPr>
      <xdr:spPr>
        <a:xfrm>
          <a:off x="67231" y="55877"/>
          <a:ext cx="1415948" cy="1388890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Insertion</a:t>
          </a:r>
          <a:r>
            <a:rPr lang="fr-FR" sz="16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 d'une semaine vierge</a:t>
          </a:r>
          <a:endParaRPr lang="fr-FR" sz="1600" b="1" cap="all" spc="0">
            <a:ln w="9000" cmpd="sng">
              <a:solidFill>
                <a:schemeClr val="accent4">
                  <a:shade val="50000"/>
                  <a:satMod val="120000"/>
                </a:schemeClr>
              </a:solidFill>
              <a:prstDash val="solid"/>
            </a:ln>
            <a:gradFill>
              <a:gsLst>
                <a:gs pos="0">
                  <a:schemeClr val="accent4">
                    <a:shade val="20000"/>
                    <a:satMod val="245000"/>
                  </a:schemeClr>
                </a:gs>
                <a:gs pos="43000">
                  <a:schemeClr val="accent4">
                    <a:satMod val="255000"/>
                  </a:schemeClr>
                </a:gs>
                <a:gs pos="48000">
                  <a:schemeClr val="accent4">
                    <a:shade val="85000"/>
                    <a:satMod val="255000"/>
                  </a:schemeClr>
                </a:gs>
                <a:gs pos="100000">
                  <a:schemeClr val="accent4">
                    <a:shade val="20000"/>
                    <a:satMod val="245000"/>
                  </a:schemeClr>
                </a:gs>
              </a:gsLst>
              <a:lin ang="5400000"/>
            </a:gradFill>
            <a:effectLst>
              <a:reflection blurRad="12700" stA="28000" endPos="45000" dist="1000" dir="5400000" sy="-100000" algn="bl" rotWithShape="0"/>
            </a:effectLst>
          </a:endParaRPr>
        </a:p>
      </xdr:txBody>
    </xdr:sp>
    <xdr:clientData/>
  </xdr:twoCellAnchor>
  <xdr:twoCellAnchor>
    <xdr:from>
      <xdr:col>1</xdr:col>
      <xdr:colOff>301757</xdr:colOff>
      <xdr:row>0</xdr:row>
      <xdr:rowOff>58430</xdr:rowOff>
    </xdr:from>
    <xdr:to>
      <xdr:col>3</xdr:col>
      <xdr:colOff>421821</xdr:colOff>
      <xdr:row>1</xdr:row>
      <xdr:rowOff>739749</xdr:rowOff>
    </xdr:to>
    <xdr:sp macro="[0]!modif_7_lignes" textlink="">
      <xdr:nvSpPr>
        <xdr:cNvPr id="8" name="Rectangle 7"/>
        <xdr:cNvSpPr/>
      </xdr:nvSpPr>
      <xdr:spPr>
        <a:xfrm>
          <a:off x="1648864" y="58430"/>
          <a:ext cx="1548814" cy="138889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1" i="0" u="none" strike="noStrike" kern="0" cap="all" spc="0" normalizeH="0" baseline="0" noProof="0">
              <a:ln w="9000" cmpd="sng">
                <a:solidFill>
                  <a:srgbClr val="8064A2">
                    <a:shade val="50000"/>
                    <a:satMod val="120000"/>
                  </a:srgbClr>
                </a:solidFill>
                <a:prstDash val="solid"/>
              </a:ln>
              <a:gradFill>
                <a:gsLst>
                  <a:gs pos="0">
                    <a:srgbClr val="8064A2">
                      <a:shade val="20000"/>
                      <a:satMod val="245000"/>
                    </a:srgbClr>
                  </a:gs>
                  <a:gs pos="43000">
                    <a:srgbClr val="8064A2">
                      <a:satMod val="255000"/>
                    </a:srgbClr>
                  </a:gs>
                  <a:gs pos="48000">
                    <a:srgbClr val="8064A2">
                      <a:shade val="85000"/>
                      <a:satMod val="255000"/>
                    </a:srgbClr>
                  </a:gs>
                  <a:gs pos="100000">
                    <a:srgbClr val="8064A2">
                      <a:shade val="20000"/>
                      <a:satMod val="245000"/>
                    </a:srgb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  <a:uLnTx/>
              <a:uFillTx/>
              <a:latin typeface="Calibri"/>
              <a:ea typeface="+mn-ea"/>
              <a:cs typeface="+mn-cs"/>
            </a:rPr>
            <a:t>MODIFICATION d'une semaine vierge</a:t>
          </a:r>
        </a:p>
      </xdr:txBody>
    </xdr:sp>
    <xdr:clientData/>
  </xdr:twoCellAnchor>
  <xdr:twoCellAnchor>
    <xdr:from>
      <xdr:col>3</xdr:col>
      <xdr:colOff>546687</xdr:colOff>
      <xdr:row>0</xdr:row>
      <xdr:rowOff>58430</xdr:rowOff>
    </xdr:from>
    <xdr:to>
      <xdr:col>6</xdr:col>
      <xdr:colOff>185701</xdr:colOff>
      <xdr:row>1</xdr:row>
      <xdr:rowOff>739749</xdr:rowOff>
    </xdr:to>
    <xdr:sp macro="[0]!Rectangle5_QuandClic" textlink="">
      <xdr:nvSpPr>
        <xdr:cNvPr id="6" name="Rectangle 5"/>
        <xdr:cNvSpPr/>
      </xdr:nvSpPr>
      <xdr:spPr>
        <a:xfrm>
          <a:off x="3322544" y="58430"/>
          <a:ext cx="1462371" cy="1388890"/>
        </a:xfrm>
        <a:prstGeom prst="rect">
          <a:avLst/>
        </a:prstGeom>
        <a:solidFill>
          <a:schemeClr val="accent6">
            <a:lumMod val="50000"/>
          </a:schemeClr>
        </a:solidFill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3600" b="0" i="0" u="none" strike="noStrike" kern="0" cap="none" spc="0" normalizeH="0" baseline="0" noProof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uLnTx/>
              <a:uFillTx/>
              <a:latin typeface="Calibri"/>
              <a:ea typeface="+mn-ea"/>
              <a:cs typeface="+mn-cs"/>
            </a:rPr>
            <a:t>GPEC</a:t>
          </a:r>
        </a:p>
      </xdr:txBody>
    </xdr:sp>
    <xdr:clientData/>
  </xdr:twoCellAnchor>
  <xdr:twoCellAnchor>
    <xdr:from>
      <xdr:col>6</xdr:col>
      <xdr:colOff>304481</xdr:colOff>
      <xdr:row>0</xdr:row>
      <xdr:rowOff>61151</xdr:rowOff>
    </xdr:from>
    <xdr:to>
      <xdr:col>8</xdr:col>
      <xdr:colOff>338100</xdr:colOff>
      <xdr:row>1</xdr:row>
      <xdr:rowOff>742470</xdr:rowOff>
    </xdr:to>
    <xdr:sp macro="" textlink="">
      <xdr:nvSpPr>
        <xdr:cNvPr id="7" name="Rectangle 6"/>
        <xdr:cNvSpPr/>
      </xdr:nvSpPr>
      <xdr:spPr>
        <a:xfrm>
          <a:off x="4903695" y="61151"/>
          <a:ext cx="1462369" cy="1388890"/>
        </a:xfrm>
        <a:prstGeom prst="rect">
          <a:avLst/>
        </a:prstGeom>
        <a:solidFill>
          <a:srgbClr val="FF2121"/>
        </a:solidFill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3600" b="0" i="0" u="none" strike="noStrike" kern="0" cap="none" spc="0" normalizeH="0" baseline="0" noProof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  <a:uLnTx/>
              <a:uFillTx/>
              <a:latin typeface="Calibri"/>
              <a:ea typeface="+mn-ea"/>
              <a:cs typeface="+mn-cs"/>
            </a:rPr>
            <a:t>IRP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</xdr:colOff>
      <xdr:row>3</xdr:row>
      <xdr:rowOff>15240</xdr:rowOff>
    </xdr:from>
    <xdr:to>
      <xdr:col>9</xdr:col>
      <xdr:colOff>472440</xdr:colOff>
      <xdr:row>6</xdr:row>
      <xdr:rowOff>190500</xdr:rowOff>
    </xdr:to>
    <xdr:sp macro="" textlink="">
      <xdr:nvSpPr>
        <xdr:cNvPr id="2" name="Zone de texte 1"/>
        <xdr:cNvSpPr txBox="1">
          <a:spLocks noChangeArrowheads="1"/>
        </xdr:cNvSpPr>
      </xdr:nvSpPr>
      <xdr:spPr bwMode="auto">
        <a:xfrm>
          <a:off x="5021580" y="609600"/>
          <a:ext cx="4495800" cy="7696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  <xdr:twoCellAnchor>
    <xdr:from>
      <xdr:col>1</xdr:col>
      <xdr:colOff>1440180</xdr:colOff>
      <xdr:row>1</xdr:row>
      <xdr:rowOff>38100</xdr:rowOff>
    </xdr:from>
    <xdr:to>
      <xdr:col>3</xdr:col>
      <xdr:colOff>868680</xdr:colOff>
      <xdr:row>2</xdr:row>
      <xdr:rowOff>76200</xdr:rowOff>
    </xdr:to>
    <xdr:sp macro="" textlink="">
      <xdr:nvSpPr>
        <xdr:cNvPr id="3" name="Forme automatique 3"/>
        <xdr:cNvSpPr>
          <a:spLocks noChangeArrowheads="1"/>
        </xdr:cNvSpPr>
      </xdr:nvSpPr>
      <xdr:spPr bwMode="auto">
        <a:xfrm>
          <a:off x="1615440" y="236220"/>
          <a:ext cx="1615440" cy="236220"/>
        </a:xfrm>
        <a:prstGeom prst="wedgeRoundRectCallout">
          <a:avLst>
            <a:gd name="adj1" fmla="val -63634"/>
            <a:gd name="adj2" fmla="val -74000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Cellule nommée An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k CURIEN" refreshedDate="41188.370884953707" createdVersion="4" refreshedVersion="4" minRefreshableVersion="3" recordCount="455">
  <cacheSource type="worksheet">
    <worksheetSource name="Tableau3"/>
  </cacheSource>
  <cacheFields count="10">
    <cacheField name="Groupe" numFmtId="0">
      <sharedItems count="18">
        <s v="RDJ"/>
        <s v="FH07"/>
        <s v="FH1"/>
        <s v="CAJmc"/>
        <s v="FDV"/>
        <s v="Passerelle"/>
        <s v="App1"/>
        <s v="GA"/>
        <s v="CPRO"/>
        <s v="GAs"/>
        <s v="GB"/>
        <s v="Glycines"/>
        <s v="Fhaut"/>
        <s v="Fhaut05"/>
        <s v="FB3"/>
        <s v="FB2"/>
        <s v="FH" u="1"/>
        <s v="Fhaut1/2" u="1"/>
      </sharedItems>
    </cacheField>
    <cacheField name="Sem. Cycle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Jour" numFmtId="0">
      <sharedItems count="7">
        <s v="lundi"/>
        <s v="mardi"/>
        <s v="mercredi"/>
        <s v="jeudi"/>
        <s v="vendredi"/>
        <s v="samedi"/>
        <s v="dimanche"/>
      </sharedItems>
    </cacheField>
    <cacheField name="H. planning" numFmtId="0">
      <sharedItems containsSemiMixedTypes="0" containsString="0" containsNumber="1" minValue="0" maxValue="12"/>
    </cacheField>
    <cacheField name="Heures Compensatoire" numFmtId="0">
      <sharedItems containsNonDate="0" containsString="0" containsBlank="1"/>
    </cacheField>
    <cacheField name="RTT O" numFmtId="0">
      <sharedItems containsString="0" containsBlank="1" containsNumber="1" containsInteger="1" minValue="4" maxValue="6"/>
    </cacheField>
    <cacheField name="H1" numFmtId="0">
      <sharedItems containsString="0" containsBlank="1" containsNumber="1" minValue="0" maxValue="11.5"/>
    </cacheField>
    <cacheField name="H2" numFmtId="0">
      <sharedItems containsString="0" containsBlank="1" containsNumber="1" minValue="7.16" maxValue="14"/>
    </cacheField>
    <cacheField name="H3" numFmtId="0">
      <sharedItems containsString="0" containsBlank="1" containsNumber="1" minValue="8" maxValue="22.91"/>
    </cacheField>
    <cacheField name="H4" numFmtId="0">
      <sharedItems containsString="0" containsBlank="1" containsNumber="1" minValue="13.5" maxValue="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5">
  <r>
    <x v="0"/>
    <x v="0"/>
    <x v="0"/>
    <n v="8.5"/>
    <m/>
    <m/>
    <m/>
    <m/>
    <n v="14"/>
    <n v="22.5"/>
  </r>
  <r>
    <x v="0"/>
    <x v="0"/>
    <x v="1"/>
    <n v="9"/>
    <m/>
    <m/>
    <n v="9.5"/>
    <n v="12.5"/>
    <n v="16.5"/>
    <n v="22.5"/>
  </r>
  <r>
    <x v="0"/>
    <x v="0"/>
    <x v="2"/>
    <n v="0"/>
    <m/>
    <m/>
    <m/>
    <m/>
    <m/>
    <m/>
  </r>
  <r>
    <x v="0"/>
    <x v="0"/>
    <x v="3"/>
    <n v="0"/>
    <m/>
    <m/>
    <m/>
    <m/>
    <m/>
    <m/>
  </r>
  <r>
    <x v="0"/>
    <x v="0"/>
    <x v="4"/>
    <n v="0"/>
    <m/>
    <m/>
    <m/>
    <m/>
    <m/>
    <m/>
  </r>
  <r>
    <x v="0"/>
    <x v="0"/>
    <x v="5"/>
    <n v="12"/>
    <m/>
    <m/>
    <m/>
    <m/>
    <n v="10"/>
    <n v="22"/>
  </r>
  <r>
    <x v="0"/>
    <x v="0"/>
    <x v="6"/>
    <n v="12"/>
    <m/>
    <m/>
    <m/>
    <m/>
    <n v="10"/>
    <n v="22"/>
  </r>
  <r>
    <x v="0"/>
    <x v="1"/>
    <x v="0"/>
    <n v="0"/>
    <m/>
    <m/>
    <m/>
    <m/>
    <m/>
    <m/>
  </r>
  <r>
    <x v="0"/>
    <x v="1"/>
    <x v="1"/>
    <n v="6.5"/>
    <m/>
    <m/>
    <n v="9.5"/>
    <n v="12.5"/>
    <n v="16.5"/>
    <n v="20"/>
  </r>
  <r>
    <x v="0"/>
    <x v="1"/>
    <x v="2"/>
    <n v="8"/>
    <m/>
    <m/>
    <n v="7"/>
    <n v="9.5"/>
    <n v="16.5"/>
    <n v="22"/>
  </r>
  <r>
    <x v="0"/>
    <x v="1"/>
    <x v="3"/>
    <n v="6"/>
    <m/>
    <m/>
    <m/>
    <m/>
    <n v="14"/>
    <n v="20"/>
  </r>
  <r>
    <x v="0"/>
    <x v="1"/>
    <x v="4"/>
    <n v="9.5"/>
    <m/>
    <m/>
    <n v="7"/>
    <n v="12"/>
    <n v="12"/>
    <n v="16.5"/>
  </r>
  <r>
    <x v="0"/>
    <x v="1"/>
    <x v="5"/>
    <n v="0"/>
    <m/>
    <m/>
    <m/>
    <m/>
    <m/>
    <m/>
  </r>
  <r>
    <x v="0"/>
    <x v="1"/>
    <x v="6"/>
    <n v="0"/>
    <m/>
    <m/>
    <m/>
    <m/>
    <m/>
    <m/>
  </r>
  <r>
    <x v="0"/>
    <x v="2"/>
    <x v="0"/>
    <n v="10.5"/>
    <m/>
    <m/>
    <n v="7"/>
    <n v="9.5"/>
    <n v="14"/>
    <n v="22"/>
  </r>
  <r>
    <x v="0"/>
    <x v="2"/>
    <x v="1"/>
    <n v="9"/>
    <m/>
    <m/>
    <n v="9.5"/>
    <n v="12.5"/>
    <n v="16.5"/>
    <n v="22.5"/>
  </r>
  <r>
    <x v="0"/>
    <x v="2"/>
    <x v="2"/>
    <n v="6"/>
    <m/>
    <m/>
    <m/>
    <m/>
    <n v="16.5"/>
    <n v="22.5"/>
  </r>
  <r>
    <x v="0"/>
    <x v="2"/>
    <x v="3"/>
    <n v="8.5"/>
    <m/>
    <m/>
    <m/>
    <m/>
    <n v="14"/>
    <n v="22.5"/>
  </r>
  <r>
    <x v="0"/>
    <x v="2"/>
    <x v="4"/>
    <n v="0"/>
    <m/>
    <m/>
    <m/>
    <m/>
    <m/>
    <m/>
  </r>
  <r>
    <x v="0"/>
    <x v="2"/>
    <x v="5"/>
    <n v="0"/>
    <m/>
    <m/>
    <m/>
    <m/>
    <m/>
    <m/>
  </r>
  <r>
    <x v="0"/>
    <x v="2"/>
    <x v="6"/>
    <n v="0"/>
    <m/>
    <m/>
    <m/>
    <m/>
    <m/>
    <m/>
  </r>
  <r>
    <x v="0"/>
    <x v="3"/>
    <x v="0"/>
    <n v="8.5"/>
    <m/>
    <m/>
    <m/>
    <m/>
    <n v="14"/>
    <n v="22.5"/>
  </r>
  <r>
    <x v="0"/>
    <x v="3"/>
    <x v="1"/>
    <n v="8.5"/>
    <m/>
    <m/>
    <n v="9.5"/>
    <n v="12.5"/>
    <n v="16.5"/>
    <n v="22"/>
  </r>
  <r>
    <x v="0"/>
    <x v="3"/>
    <x v="2"/>
    <n v="0"/>
    <m/>
    <m/>
    <m/>
    <m/>
    <m/>
    <m/>
  </r>
  <r>
    <x v="0"/>
    <x v="3"/>
    <x v="3"/>
    <n v="0"/>
    <m/>
    <m/>
    <m/>
    <m/>
    <m/>
    <m/>
  </r>
  <r>
    <x v="0"/>
    <x v="3"/>
    <x v="4"/>
    <n v="0"/>
    <m/>
    <m/>
    <m/>
    <m/>
    <m/>
    <m/>
  </r>
  <r>
    <x v="0"/>
    <x v="3"/>
    <x v="5"/>
    <n v="12"/>
    <m/>
    <m/>
    <m/>
    <m/>
    <n v="8"/>
    <n v="20"/>
  </r>
  <r>
    <x v="0"/>
    <x v="3"/>
    <x v="6"/>
    <n v="12"/>
    <m/>
    <m/>
    <m/>
    <m/>
    <n v="8"/>
    <n v="20"/>
  </r>
  <r>
    <x v="0"/>
    <x v="4"/>
    <x v="0"/>
    <n v="0"/>
    <m/>
    <m/>
    <m/>
    <m/>
    <m/>
    <m/>
  </r>
  <r>
    <x v="0"/>
    <x v="4"/>
    <x v="1"/>
    <n v="11.5"/>
    <m/>
    <m/>
    <n v="7"/>
    <n v="12.5"/>
    <n v="16.5"/>
    <n v="22.5"/>
  </r>
  <r>
    <x v="0"/>
    <x v="4"/>
    <x v="2"/>
    <n v="8.5"/>
    <m/>
    <m/>
    <m/>
    <m/>
    <n v="14"/>
    <n v="22.5"/>
  </r>
  <r>
    <x v="0"/>
    <x v="4"/>
    <x v="3"/>
    <n v="8.5"/>
    <m/>
    <m/>
    <m/>
    <m/>
    <n v="14"/>
    <n v="22.5"/>
  </r>
  <r>
    <x v="0"/>
    <x v="4"/>
    <x v="4"/>
    <n v="7.5"/>
    <m/>
    <m/>
    <m/>
    <m/>
    <n v="15.5"/>
    <n v="23"/>
  </r>
  <r>
    <x v="0"/>
    <x v="4"/>
    <x v="5"/>
    <n v="0"/>
    <m/>
    <m/>
    <m/>
    <m/>
    <m/>
    <m/>
  </r>
  <r>
    <x v="0"/>
    <x v="4"/>
    <x v="6"/>
    <n v="0"/>
    <m/>
    <m/>
    <m/>
    <m/>
    <m/>
    <m/>
  </r>
  <r>
    <x v="0"/>
    <x v="5"/>
    <x v="0"/>
    <n v="8"/>
    <m/>
    <m/>
    <m/>
    <m/>
    <n v="14"/>
    <n v="22"/>
  </r>
  <r>
    <x v="0"/>
    <x v="5"/>
    <x v="1"/>
    <n v="8.5"/>
    <m/>
    <m/>
    <n v="9.5"/>
    <n v="12.5"/>
    <n v="16.5"/>
    <n v="22"/>
  </r>
  <r>
    <x v="0"/>
    <x v="5"/>
    <x v="2"/>
    <n v="6"/>
    <m/>
    <n v="6"/>
    <m/>
    <m/>
    <n v="16"/>
    <n v="22"/>
  </r>
  <r>
    <x v="0"/>
    <x v="5"/>
    <x v="3"/>
    <n v="10.5"/>
    <m/>
    <m/>
    <n v="7"/>
    <n v="9.5"/>
    <n v="14"/>
    <n v="22"/>
  </r>
  <r>
    <x v="0"/>
    <x v="5"/>
    <x v="4"/>
    <n v="6.5"/>
    <m/>
    <m/>
    <m/>
    <m/>
    <n v="15.5"/>
    <n v="22"/>
  </r>
  <r>
    <x v="0"/>
    <x v="5"/>
    <x v="5"/>
    <n v="0"/>
    <m/>
    <m/>
    <m/>
    <m/>
    <m/>
    <m/>
  </r>
  <r>
    <x v="0"/>
    <x v="5"/>
    <x v="6"/>
    <n v="0"/>
    <m/>
    <m/>
    <m/>
    <m/>
    <m/>
    <m/>
  </r>
  <r>
    <x v="1"/>
    <x v="0"/>
    <x v="0"/>
    <n v="8.75"/>
    <m/>
    <m/>
    <n v="0"/>
    <n v="7.16"/>
    <n v="22.41"/>
    <n v="24"/>
  </r>
  <r>
    <x v="1"/>
    <x v="0"/>
    <x v="1"/>
    <n v="7.16"/>
    <m/>
    <m/>
    <n v="0"/>
    <n v="7.16"/>
    <m/>
    <m/>
  </r>
  <r>
    <x v="1"/>
    <x v="0"/>
    <x v="2"/>
    <n v="0"/>
    <m/>
    <m/>
    <m/>
    <m/>
    <m/>
    <m/>
  </r>
  <r>
    <x v="1"/>
    <x v="0"/>
    <x v="3"/>
    <n v="0"/>
    <m/>
    <m/>
    <m/>
    <m/>
    <m/>
    <m/>
  </r>
  <r>
    <x v="1"/>
    <x v="0"/>
    <x v="4"/>
    <n v="0"/>
    <m/>
    <m/>
    <m/>
    <m/>
    <m/>
    <m/>
  </r>
  <r>
    <x v="1"/>
    <x v="0"/>
    <x v="5"/>
    <n v="1.0899999999999999"/>
    <m/>
    <m/>
    <m/>
    <m/>
    <n v="22.91"/>
    <n v="24"/>
  </r>
  <r>
    <x v="1"/>
    <x v="0"/>
    <x v="6"/>
    <n v="9.25"/>
    <m/>
    <m/>
    <n v="0"/>
    <n v="8.16"/>
    <n v="22.91"/>
    <n v="24"/>
  </r>
  <r>
    <x v="2"/>
    <x v="0"/>
    <x v="0"/>
    <n v="0"/>
    <m/>
    <m/>
    <m/>
    <m/>
    <m/>
    <m/>
  </r>
  <r>
    <x v="2"/>
    <x v="0"/>
    <x v="1"/>
    <n v="1.75"/>
    <m/>
    <m/>
    <m/>
    <m/>
    <n v="22.25"/>
    <n v="24"/>
  </r>
  <r>
    <x v="2"/>
    <x v="0"/>
    <x v="2"/>
    <n v="9"/>
    <m/>
    <m/>
    <n v="0"/>
    <n v="7.25"/>
    <n v="22.25"/>
    <n v="24"/>
  </r>
  <r>
    <x v="2"/>
    <x v="0"/>
    <x v="3"/>
    <n v="9"/>
    <m/>
    <m/>
    <n v="0"/>
    <n v="7.25"/>
    <n v="22.25"/>
    <n v="24"/>
  </r>
  <r>
    <x v="2"/>
    <x v="0"/>
    <x v="4"/>
    <n v="8.5"/>
    <m/>
    <m/>
    <n v="0"/>
    <n v="7.25"/>
    <n v="22.75"/>
    <n v="24"/>
  </r>
  <r>
    <x v="2"/>
    <x v="0"/>
    <x v="5"/>
    <n v="8.25"/>
    <m/>
    <m/>
    <n v="0"/>
    <n v="8.25"/>
    <m/>
    <m/>
  </r>
  <r>
    <x v="2"/>
    <x v="0"/>
    <x v="6"/>
    <n v="0"/>
    <m/>
    <m/>
    <m/>
    <m/>
    <m/>
    <m/>
  </r>
  <r>
    <x v="3"/>
    <x v="0"/>
    <x v="0"/>
    <n v="4"/>
    <m/>
    <m/>
    <m/>
    <m/>
    <n v="15"/>
    <n v="19"/>
  </r>
  <r>
    <x v="3"/>
    <x v="0"/>
    <x v="1"/>
    <n v="6"/>
    <m/>
    <m/>
    <n v="10"/>
    <n v="12"/>
    <n v="12"/>
    <n v="16"/>
  </r>
  <r>
    <x v="3"/>
    <x v="0"/>
    <x v="2"/>
    <n v="7.5"/>
    <m/>
    <m/>
    <n v="9.25"/>
    <n v="12"/>
    <n v="12"/>
    <n v="16.75"/>
  </r>
  <r>
    <x v="3"/>
    <x v="0"/>
    <x v="3"/>
    <n v="0"/>
    <m/>
    <m/>
    <m/>
    <m/>
    <m/>
    <m/>
  </r>
  <r>
    <x v="3"/>
    <x v="0"/>
    <x v="4"/>
    <n v="0"/>
    <m/>
    <m/>
    <m/>
    <m/>
    <m/>
    <m/>
  </r>
  <r>
    <x v="3"/>
    <x v="0"/>
    <x v="5"/>
    <n v="0"/>
    <m/>
    <m/>
    <m/>
    <m/>
    <m/>
    <m/>
  </r>
  <r>
    <x v="3"/>
    <x v="0"/>
    <x v="6"/>
    <n v="0"/>
    <m/>
    <m/>
    <m/>
    <m/>
    <m/>
    <m/>
  </r>
  <r>
    <x v="3"/>
    <x v="1"/>
    <x v="0"/>
    <n v="4"/>
    <m/>
    <m/>
    <m/>
    <m/>
    <n v="12"/>
    <n v="16"/>
  </r>
  <r>
    <x v="3"/>
    <x v="1"/>
    <x v="1"/>
    <n v="6"/>
    <m/>
    <m/>
    <n v="10"/>
    <n v="12"/>
    <n v="12"/>
    <n v="16"/>
  </r>
  <r>
    <x v="3"/>
    <x v="1"/>
    <x v="2"/>
    <n v="7.5"/>
    <m/>
    <m/>
    <n v="9.25"/>
    <n v="12"/>
    <n v="12"/>
    <n v="16.75"/>
  </r>
  <r>
    <x v="3"/>
    <x v="1"/>
    <x v="3"/>
    <n v="0"/>
    <m/>
    <m/>
    <m/>
    <m/>
    <m/>
    <m/>
  </r>
  <r>
    <x v="3"/>
    <x v="1"/>
    <x v="4"/>
    <n v="0"/>
    <m/>
    <m/>
    <m/>
    <m/>
    <m/>
    <m/>
  </r>
  <r>
    <x v="3"/>
    <x v="1"/>
    <x v="5"/>
    <n v="0"/>
    <m/>
    <m/>
    <m/>
    <m/>
    <m/>
    <m/>
  </r>
  <r>
    <x v="3"/>
    <x v="1"/>
    <x v="6"/>
    <n v="0"/>
    <m/>
    <m/>
    <m/>
    <m/>
    <m/>
    <m/>
  </r>
  <r>
    <x v="4"/>
    <x v="0"/>
    <x v="0"/>
    <n v="7.25"/>
    <m/>
    <m/>
    <n v="0"/>
    <n v="7.25"/>
    <m/>
    <m/>
  </r>
  <r>
    <x v="4"/>
    <x v="0"/>
    <x v="1"/>
    <n v="0"/>
    <m/>
    <m/>
    <m/>
    <m/>
    <m/>
    <m/>
  </r>
  <r>
    <x v="4"/>
    <x v="0"/>
    <x v="2"/>
    <n v="2.75"/>
    <m/>
    <m/>
    <m/>
    <m/>
    <n v="21.25"/>
    <n v="24"/>
  </r>
  <r>
    <x v="4"/>
    <x v="0"/>
    <x v="3"/>
    <n v="10"/>
    <m/>
    <m/>
    <n v="0"/>
    <n v="7.25"/>
    <n v="21.25"/>
    <n v="24"/>
  </r>
  <r>
    <x v="4"/>
    <x v="0"/>
    <x v="4"/>
    <n v="9.5"/>
    <m/>
    <m/>
    <n v="0"/>
    <n v="7.25"/>
    <n v="21.75"/>
    <n v="24"/>
  </r>
  <r>
    <x v="4"/>
    <x v="0"/>
    <x v="5"/>
    <n v="8.25"/>
    <m/>
    <m/>
    <n v="0"/>
    <n v="8.25"/>
    <m/>
    <m/>
  </r>
  <r>
    <x v="4"/>
    <x v="0"/>
    <x v="6"/>
    <n v="0"/>
    <m/>
    <m/>
    <m/>
    <m/>
    <m/>
    <m/>
  </r>
  <r>
    <x v="4"/>
    <x v="1"/>
    <x v="0"/>
    <n v="2.75"/>
    <m/>
    <m/>
    <m/>
    <m/>
    <n v="21.25"/>
    <n v="24"/>
  </r>
  <r>
    <x v="4"/>
    <x v="1"/>
    <x v="1"/>
    <n v="10"/>
    <m/>
    <m/>
    <n v="0"/>
    <n v="7.25"/>
    <n v="21.25"/>
    <n v="24"/>
  </r>
  <r>
    <x v="4"/>
    <x v="1"/>
    <x v="2"/>
    <n v="7.25"/>
    <m/>
    <m/>
    <n v="0"/>
    <n v="7.25"/>
    <m/>
    <m/>
  </r>
  <r>
    <x v="4"/>
    <x v="1"/>
    <x v="3"/>
    <n v="0"/>
    <m/>
    <m/>
    <m/>
    <m/>
    <m/>
    <m/>
  </r>
  <r>
    <x v="4"/>
    <x v="1"/>
    <x v="4"/>
    <n v="0"/>
    <m/>
    <m/>
    <m/>
    <m/>
    <m/>
    <m/>
  </r>
  <r>
    <x v="4"/>
    <x v="1"/>
    <x v="5"/>
    <n v="2.25"/>
    <m/>
    <m/>
    <m/>
    <m/>
    <n v="21.75"/>
    <n v="24"/>
  </r>
  <r>
    <x v="4"/>
    <x v="1"/>
    <x v="6"/>
    <n v="11"/>
    <m/>
    <m/>
    <n v="0"/>
    <n v="8.25"/>
    <n v="21.25"/>
    <n v="24"/>
  </r>
  <r>
    <x v="5"/>
    <x v="0"/>
    <x v="0"/>
    <n v="10"/>
    <m/>
    <m/>
    <n v="7"/>
    <n v="12"/>
    <n v="12"/>
    <n v="17"/>
  </r>
  <r>
    <x v="5"/>
    <x v="0"/>
    <x v="1"/>
    <n v="3"/>
    <m/>
    <m/>
    <n v="9.5"/>
    <n v="12.5"/>
    <m/>
    <m/>
  </r>
  <r>
    <x v="5"/>
    <x v="0"/>
    <x v="2"/>
    <n v="0"/>
    <m/>
    <m/>
    <m/>
    <m/>
    <m/>
    <m/>
  </r>
  <r>
    <x v="5"/>
    <x v="0"/>
    <x v="3"/>
    <n v="0"/>
    <m/>
    <m/>
    <m/>
    <m/>
    <m/>
    <m/>
  </r>
  <r>
    <x v="5"/>
    <x v="0"/>
    <x v="4"/>
    <n v="0"/>
    <m/>
    <m/>
    <m/>
    <m/>
    <m/>
    <m/>
  </r>
  <r>
    <x v="5"/>
    <x v="0"/>
    <x v="5"/>
    <n v="12"/>
    <m/>
    <m/>
    <n v="8.5"/>
    <n v="12"/>
    <n v="12"/>
    <n v="20.5"/>
  </r>
  <r>
    <x v="5"/>
    <x v="0"/>
    <x v="6"/>
    <n v="12"/>
    <m/>
    <m/>
    <n v="8.5"/>
    <n v="12"/>
    <n v="12"/>
    <n v="20.5"/>
  </r>
  <r>
    <x v="5"/>
    <x v="1"/>
    <x v="0"/>
    <n v="0"/>
    <m/>
    <m/>
    <m/>
    <m/>
    <m/>
    <m/>
  </r>
  <r>
    <x v="5"/>
    <x v="1"/>
    <x v="1"/>
    <n v="9.5"/>
    <m/>
    <n v="4"/>
    <n v="7"/>
    <n v="12.5"/>
    <n v="16.5"/>
    <n v="20.5"/>
  </r>
  <r>
    <x v="5"/>
    <x v="1"/>
    <x v="2"/>
    <n v="10"/>
    <m/>
    <m/>
    <n v="7"/>
    <n v="12"/>
    <n v="12"/>
    <n v="17"/>
  </r>
  <r>
    <x v="5"/>
    <x v="1"/>
    <x v="3"/>
    <n v="7"/>
    <m/>
    <m/>
    <n v="7"/>
    <n v="12"/>
    <n v="12"/>
    <n v="14"/>
  </r>
  <r>
    <x v="5"/>
    <x v="1"/>
    <x v="4"/>
    <n v="9"/>
    <m/>
    <m/>
    <n v="7"/>
    <n v="12"/>
    <n v="12"/>
    <n v="16"/>
  </r>
  <r>
    <x v="5"/>
    <x v="1"/>
    <x v="5"/>
    <n v="0"/>
    <m/>
    <m/>
    <m/>
    <m/>
    <m/>
    <m/>
  </r>
  <r>
    <x v="5"/>
    <x v="1"/>
    <x v="6"/>
    <n v="0"/>
    <m/>
    <m/>
    <m/>
    <m/>
    <m/>
    <m/>
  </r>
  <r>
    <x v="5"/>
    <x v="2"/>
    <x v="0"/>
    <n v="5.5"/>
    <m/>
    <m/>
    <m/>
    <m/>
    <n v="16.5"/>
    <n v="22"/>
  </r>
  <r>
    <x v="5"/>
    <x v="2"/>
    <x v="1"/>
    <n v="12"/>
    <m/>
    <m/>
    <n v="9.5"/>
    <n v="12.5"/>
    <n v="12.5"/>
    <n v="21.5"/>
  </r>
  <r>
    <x v="5"/>
    <x v="2"/>
    <x v="2"/>
    <n v="6"/>
    <m/>
    <m/>
    <m/>
    <m/>
    <n v="16.5"/>
    <n v="22.5"/>
  </r>
  <r>
    <x v="5"/>
    <x v="2"/>
    <x v="3"/>
    <n v="8.5"/>
    <m/>
    <m/>
    <m/>
    <m/>
    <n v="13.5"/>
    <n v="22"/>
  </r>
  <r>
    <x v="5"/>
    <x v="2"/>
    <x v="4"/>
    <n v="6.5"/>
    <m/>
    <m/>
    <m/>
    <m/>
    <n v="15.5"/>
    <n v="22"/>
  </r>
  <r>
    <x v="5"/>
    <x v="2"/>
    <x v="5"/>
    <n v="0"/>
    <m/>
    <m/>
    <m/>
    <m/>
    <m/>
    <m/>
  </r>
  <r>
    <x v="5"/>
    <x v="2"/>
    <x v="6"/>
    <n v="0"/>
    <m/>
    <m/>
    <m/>
    <m/>
    <m/>
    <m/>
  </r>
  <r>
    <x v="5"/>
    <x v="3"/>
    <x v="0"/>
    <n v="7.5"/>
    <m/>
    <m/>
    <n v="10"/>
    <n v="12"/>
    <n v="12"/>
    <n v="17.5"/>
  </r>
  <r>
    <x v="5"/>
    <x v="3"/>
    <x v="1"/>
    <n v="7.5"/>
    <m/>
    <m/>
    <n v="9.5"/>
    <n v="12"/>
    <n v="12"/>
    <n v="17"/>
  </r>
  <r>
    <x v="5"/>
    <x v="3"/>
    <x v="2"/>
    <n v="7.5"/>
    <m/>
    <m/>
    <n v="10"/>
    <n v="12"/>
    <n v="12"/>
    <n v="17.5"/>
  </r>
  <r>
    <x v="5"/>
    <x v="3"/>
    <x v="3"/>
    <n v="7.5"/>
    <m/>
    <m/>
    <n v="10"/>
    <n v="12"/>
    <n v="12"/>
    <n v="17.5"/>
  </r>
  <r>
    <x v="5"/>
    <x v="3"/>
    <x v="4"/>
    <n v="7"/>
    <m/>
    <m/>
    <n v="9.5"/>
    <n v="12"/>
    <n v="12"/>
    <n v="16.5"/>
  </r>
  <r>
    <x v="5"/>
    <x v="3"/>
    <x v="5"/>
    <n v="0"/>
    <m/>
    <m/>
    <m/>
    <m/>
    <m/>
    <m/>
  </r>
  <r>
    <x v="5"/>
    <x v="3"/>
    <x v="6"/>
    <n v="0"/>
    <m/>
    <m/>
    <m/>
    <m/>
    <m/>
    <m/>
  </r>
  <r>
    <x v="6"/>
    <x v="0"/>
    <x v="0"/>
    <n v="8.5"/>
    <m/>
    <m/>
    <m/>
    <m/>
    <n v="14"/>
    <n v="22.5"/>
  </r>
  <r>
    <x v="6"/>
    <x v="0"/>
    <x v="1"/>
    <n v="9"/>
    <m/>
    <m/>
    <n v="9.5"/>
    <n v="12.5"/>
    <n v="16.5"/>
    <n v="22.5"/>
  </r>
  <r>
    <x v="6"/>
    <x v="0"/>
    <x v="2"/>
    <n v="0"/>
    <m/>
    <m/>
    <m/>
    <m/>
    <m/>
    <m/>
  </r>
  <r>
    <x v="6"/>
    <x v="0"/>
    <x v="3"/>
    <n v="0"/>
    <m/>
    <m/>
    <m/>
    <m/>
    <m/>
    <m/>
  </r>
  <r>
    <x v="6"/>
    <x v="0"/>
    <x v="4"/>
    <n v="0"/>
    <m/>
    <m/>
    <m/>
    <m/>
    <m/>
    <m/>
  </r>
  <r>
    <x v="6"/>
    <x v="0"/>
    <x v="5"/>
    <n v="12"/>
    <m/>
    <m/>
    <m/>
    <m/>
    <n v="10"/>
    <n v="22"/>
  </r>
  <r>
    <x v="6"/>
    <x v="0"/>
    <x v="6"/>
    <n v="12"/>
    <m/>
    <m/>
    <m/>
    <m/>
    <n v="10"/>
    <n v="22"/>
  </r>
  <r>
    <x v="6"/>
    <x v="1"/>
    <x v="0"/>
    <n v="0"/>
    <m/>
    <m/>
    <m/>
    <m/>
    <m/>
    <m/>
  </r>
  <r>
    <x v="6"/>
    <x v="1"/>
    <x v="1"/>
    <n v="6.5"/>
    <m/>
    <m/>
    <n v="9.5"/>
    <n v="12.5"/>
    <n v="16.5"/>
    <n v="20"/>
  </r>
  <r>
    <x v="6"/>
    <x v="1"/>
    <x v="2"/>
    <n v="8"/>
    <m/>
    <m/>
    <n v="7"/>
    <n v="9.5"/>
    <n v="16.5"/>
    <n v="22"/>
  </r>
  <r>
    <x v="6"/>
    <x v="1"/>
    <x v="3"/>
    <n v="6"/>
    <m/>
    <m/>
    <m/>
    <m/>
    <n v="14"/>
    <n v="20"/>
  </r>
  <r>
    <x v="6"/>
    <x v="1"/>
    <x v="4"/>
    <n v="9.5"/>
    <m/>
    <m/>
    <n v="7"/>
    <n v="12"/>
    <n v="12"/>
    <n v="16.5"/>
  </r>
  <r>
    <x v="6"/>
    <x v="1"/>
    <x v="5"/>
    <n v="0"/>
    <m/>
    <m/>
    <m/>
    <m/>
    <m/>
    <m/>
  </r>
  <r>
    <x v="6"/>
    <x v="1"/>
    <x v="6"/>
    <n v="0"/>
    <m/>
    <m/>
    <m/>
    <m/>
    <m/>
    <m/>
  </r>
  <r>
    <x v="6"/>
    <x v="2"/>
    <x v="0"/>
    <n v="10.5"/>
    <m/>
    <m/>
    <n v="7"/>
    <n v="9.5"/>
    <n v="14"/>
    <n v="22"/>
  </r>
  <r>
    <x v="6"/>
    <x v="2"/>
    <x v="1"/>
    <n v="9"/>
    <m/>
    <m/>
    <n v="9.5"/>
    <n v="12.5"/>
    <n v="16.5"/>
    <n v="22.5"/>
  </r>
  <r>
    <x v="6"/>
    <x v="2"/>
    <x v="2"/>
    <n v="6"/>
    <m/>
    <m/>
    <m/>
    <m/>
    <n v="16.5"/>
    <n v="22.5"/>
  </r>
  <r>
    <x v="6"/>
    <x v="2"/>
    <x v="3"/>
    <n v="8.5"/>
    <m/>
    <m/>
    <m/>
    <m/>
    <n v="14"/>
    <n v="22.5"/>
  </r>
  <r>
    <x v="6"/>
    <x v="2"/>
    <x v="4"/>
    <n v="0"/>
    <m/>
    <m/>
    <m/>
    <m/>
    <m/>
    <m/>
  </r>
  <r>
    <x v="6"/>
    <x v="2"/>
    <x v="5"/>
    <n v="0"/>
    <m/>
    <m/>
    <m/>
    <m/>
    <m/>
    <m/>
  </r>
  <r>
    <x v="6"/>
    <x v="2"/>
    <x v="6"/>
    <n v="0"/>
    <m/>
    <m/>
    <m/>
    <m/>
    <m/>
    <m/>
  </r>
  <r>
    <x v="6"/>
    <x v="3"/>
    <x v="0"/>
    <n v="8.5"/>
    <m/>
    <m/>
    <m/>
    <m/>
    <n v="14"/>
    <n v="22.5"/>
  </r>
  <r>
    <x v="6"/>
    <x v="3"/>
    <x v="1"/>
    <n v="8.5"/>
    <m/>
    <m/>
    <n v="9.5"/>
    <n v="12.5"/>
    <n v="16.5"/>
    <n v="22"/>
  </r>
  <r>
    <x v="6"/>
    <x v="3"/>
    <x v="2"/>
    <n v="0"/>
    <m/>
    <m/>
    <m/>
    <m/>
    <m/>
    <m/>
  </r>
  <r>
    <x v="6"/>
    <x v="3"/>
    <x v="3"/>
    <n v="0"/>
    <m/>
    <m/>
    <m/>
    <m/>
    <m/>
    <m/>
  </r>
  <r>
    <x v="6"/>
    <x v="3"/>
    <x v="4"/>
    <n v="0"/>
    <m/>
    <m/>
    <m/>
    <m/>
    <m/>
    <m/>
  </r>
  <r>
    <x v="6"/>
    <x v="3"/>
    <x v="5"/>
    <n v="12"/>
    <m/>
    <m/>
    <m/>
    <m/>
    <n v="8"/>
    <n v="20"/>
  </r>
  <r>
    <x v="6"/>
    <x v="3"/>
    <x v="6"/>
    <n v="12"/>
    <m/>
    <m/>
    <m/>
    <m/>
    <n v="8"/>
    <n v="20"/>
  </r>
  <r>
    <x v="6"/>
    <x v="4"/>
    <x v="0"/>
    <n v="0"/>
    <m/>
    <m/>
    <m/>
    <m/>
    <m/>
    <m/>
  </r>
  <r>
    <x v="6"/>
    <x v="4"/>
    <x v="1"/>
    <n v="11.5"/>
    <m/>
    <m/>
    <n v="7"/>
    <n v="12.5"/>
    <n v="16.5"/>
    <n v="22.5"/>
  </r>
  <r>
    <x v="6"/>
    <x v="4"/>
    <x v="2"/>
    <n v="8"/>
    <m/>
    <m/>
    <m/>
    <m/>
    <n v="14.5"/>
    <n v="22.5"/>
  </r>
  <r>
    <x v="6"/>
    <x v="4"/>
    <x v="3"/>
    <n v="8.5"/>
    <m/>
    <m/>
    <m/>
    <m/>
    <n v="14"/>
    <n v="22.5"/>
  </r>
  <r>
    <x v="6"/>
    <x v="4"/>
    <x v="4"/>
    <n v="7.5"/>
    <m/>
    <m/>
    <m/>
    <m/>
    <n v="15.5"/>
    <n v="23"/>
  </r>
  <r>
    <x v="6"/>
    <x v="4"/>
    <x v="5"/>
    <n v="0"/>
    <m/>
    <m/>
    <m/>
    <m/>
    <m/>
    <m/>
  </r>
  <r>
    <x v="6"/>
    <x v="4"/>
    <x v="6"/>
    <n v="0"/>
    <m/>
    <m/>
    <m/>
    <m/>
    <m/>
    <m/>
  </r>
  <r>
    <x v="6"/>
    <x v="5"/>
    <x v="0"/>
    <n v="8"/>
    <m/>
    <m/>
    <m/>
    <m/>
    <n v="14"/>
    <n v="22"/>
  </r>
  <r>
    <x v="6"/>
    <x v="5"/>
    <x v="1"/>
    <n v="8.5"/>
    <m/>
    <m/>
    <n v="9.5"/>
    <n v="12.5"/>
    <n v="16.5"/>
    <n v="22"/>
  </r>
  <r>
    <x v="6"/>
    <x v="5"/>
    <x v="2"/>
    <n v="6"/>
    <m/>
    <n v="6"/>
    <m/>
    <m/>
    <n v="16"/>
    <n v="22"/>
  </r>
  <r>
    <x v="6"/>
    <x v="5"/>
    <x v="3"/>
    <n v="10.5"/>
    <m/>
    <m/>
    <n v="7"/>
    <n v="9.5"/>
    <n v="14"/>
    <n v="22"/>
  </r>
  <r>
    <x v="6"/>
    <x v="5"/>
    <x v="4"/>
    <n v="6.5"/>
    <m/>
    <m/>
    <m/>
    <m/>
    <n v="15.5"/>
    <n v="22"/>
  </r>
  <r>
    <x v="6"/>
    <x v="5"/>
    <x v="5"/>
    <n v="0"/>
    <m/>
    <m/>
    <m/>
    <m/>
    <m/>
    <m/>
  </r>
  <r>
    <x v="6"/>
    <x v="5"/>
    <x v="6"/>
    <n v="0"/>
    <m/>
    <m/>
    <m/>
    <m/>
    <m/>
    <m/>
  </r>
  <r>
    <x v="7"/>
    <x v="0"/>
    <x v="0"/>
    <n v="7.5"/>
    <m/>
    <m/>
    <n v="9.5"/>
    <n v="12"/>
    <n v="12"/>
    <n v="17"/>
  </r>
  <r>
    <x v="7"/>
    <x v="0"/>
    <x v="1"/>
    <n v="10"/>
    <m/>
    <m/>
    <n v="7"/>
    <n v="12"/>
    <n v="12"/>
    <n v="17"/>
  </r>
  <r>
    <x v="7"/>
    <x v="0"/>
    <x v="2"/>
    <n v="0"/>
    <m/>
    <m/>
    <m/>
    <m/>
    <m/>
    <m/>
  </r>
  <r>
    <x v="7"/>
    <x v="0"/>
    <x v="3"/>
    <n v="0"/>
    <m/>
    <m/>
    <m/>
    <m/>
    <m/>
    <m/>
  </r>
  <r>
    <x v="7"/>
    <x v="0"/>
    <x v="4"/>
    <n v="0"/>
    <m/>
    <m/>
    <m/>
    <m/>
    <m/>
    <m/>
  </r>
  <r>
    <x v="7"/>
    <x v="0"/>
    <x v="5"/>
    <n v="12"/>
    <m/>
    <m/>
    <n v="9"/>
    <n v="12"/>
    <n v="12"/>
    <n v="21"/>
  </r>
  <r>
    <x v="7"/>
    <x v="0"/>
    <x v="6"/>
    <n v="12"/>
    <m/>
    <m/>
    <n v="9"/>
    <n v="12"/>
    <n v="12"/>
    <n v="21"/>
  </r>
  <r>
    <x v="7"/>
    <x v="1"/>
    <x v="0"/>
    <n v="0"/>
    <m/>
    <m/>
    <m/>
    <m/>
    <m/>
    <m/>
  </r>
  <r>
    <x v="7"/>
    <x v="1"/>
    <x v="1"/>
    <n v="6.5"/>
    <m/>
    <m/>
    <m/>
    <m/>
    <n v="13.5"/>
    <n v="20"/>
  </r>
  <r>
    <x v="7"/>
    <x v="1"/>
    <x v="2"/>
    <n v="10"/>
    <m/>
    <m/>
    <n v="7"/>
    <n v="12"/>
    <n v="12"/>
    <n v="17"/>
  </r>
  <r>
    <x v="7"/>
    <x v="1"/>
    <x v="3"/>
    <n v="10"/>
    <m/>
    <m/>
    <n v="7"/>
    <n v="12"/>
    <n v="12"/>
    <n v="17"/>
  </r>
  <r>
    <x v="7"/>
    <x v="1"/>
    <x v="4"/>
    <n v="9"/>
    <m/>
    <m/>
    <n v="7"/>
    <n v="12"/>
    <n v="12"/>
    <n v="16"/>
  </r>
  <r>
    <x v="7"/>
    <x v="1"/>
    <x v="5"/>
    <n v="0"/>
    <m/>
    <m/>
    <m/>
    <m/>
    <m/>
    <m/>
  </r>
  <r>
    <x v="7"/>
    <x v="1"/>
    <x v="6"/>
    <n v="0"/>
    <m/>
    <m/>
    <m/>
    <m/>
    <m/>
    <m/>
  </r>
  <r>
    <x v="7"/>
    <x v="2"/>
    <x v="0"/>
    <n v="8"/>
    <m/>
    <m/>
    <m/>
    <m/>
    <n v="13.5"/>
    <n v="21.5"/>
  </r>
  <r>
    <x v="7"/>
    <x v="2"/>
    <x v="1"/>
    <n v="8.5"/>
    <m/>
    <m/>
    <m/>
    <m/>
    <n v="13.5"/>
    <n v="22"/>
  </r>
  <r>
    <x v="7"/>
    <x v="2"/>
    <x v="2"/>
    <n v="10"/>
    <m/>
    <m/>
    <n v="11.5"/>
    <n v="12"/>
    <n v="12"/>
    <n v="21.5"/>
  </r>
  <r>
    <x v="7"/>
    <x v="2"/>
    <x v="3"/>
    <n v="6"/>
    <m/>
    <m/>
    <n v="8.5"/>
    <n v="12"/>
    <n v="12"/>
    <n v="14.5"/>
  </r>
  <r>
    <x v="7"/>
    <x v="2"/>
    <x v="4"/>
    <n v="0"/>
    <m/>
    <m/>
    <m/>
    <m/>
    <m/>
    <m/>
  </r>
  <r>
    <x v="7"/>
    <x v="2"/>
    <x v="5"/>
    <n v="0"/>
    <m/>
    <m/>
    <m/>
    <m/>
    <m/>
    <m/>
  </r>
  <r>
    <x v="7"/>
    <x v="2"/>
    <x v="6"/>
    <n v="0"/>
    <m/>
    <m/>
    <m/>
    <m/>
    <m/>
    <m/>
  </r>
  <r>
    <x v="7"/>
    <x v="3"/>
    <x v="0"/>
    <n v="7"/>
    <m/>
    <m/>
    <n v="7"/>
    <n v="12"/>
    <n v="12"/>
    <n v="14"/>
  </r>
  <r>
    <x v="7"/>
    <x v="3"/>
    <x v="1"/>
    <n v="9"/>
    <m/>
    <m/>
    <n v="8"/>
    <n v="12"/>
    <n v="12"/>
    <n v="17"/>
  </r>
  <r>
    <x v="7"/>
    <x v="3"/>
    <x v="2"/>
    <n v="4"/>
    <m/>
    <n v="4"/>
    <m/>
    <m/>
    <n v="14"/>
    <n v="18"/>
  </r>
  <r>
    <x v="7"/>
    <x v="3"/>
    <x v="3"/>
    <n v="8.5"/>
    <m/>
    <m/>
    <m/>
    <m/>
    <n v="13.5"/>
    <n v="22"/>
  </r>
  <r>
    <x v="7"/>
    <x v="3"/>
    <x v="4"/>
    <n v="10"/>
    <m/>
    <m/>
    <n v="11.5"/>
    <n v="12"/>
    <n v="12"/>
    <n v="21.5"/>
  </r>
  <r>
    <x v="7"/>
    <x v="3"/>
    <x v="5"/>
    <n v="0"/>
    <m/>
    <m/>
    <m/>
    <m/>
    <m/>
    <m/>
  </r>
  <r>
    <x v="7"/>
    <x v="3"/>
    <x v="6"/>
    <n v="0"/>
    <m/>
    <m/>
    <m/>
    <m/>
    <m/>
    <m/>
  </r>
  <r>
    <x v="8"/>
    <x v="0"/>
    <x v="0"/>
    <n v="8.5"/>
    <m/>
    <m/>
    <m/>
    <m/>
    <n v="13.5"/>
    <n v="22"/>
  </r>
  <r>
    <x v="8"/>
    <x v="0"/>
    <x v="1"/>
    <n v="8.5"/>
    <m/>
    <m/>
    <m/>
    <m/>
    <n v="13.5"/>
    <n v="22"/>
  </r>
  <r>
    <x v="8"/>
    <x v="0"/>
    <x v="2"/>
    <n v="0"/>
    <m/>
    <m/>
    <m/>
    <m/>
    <m/>
    <m/>
  </r>
  <r>
    <x v="8"/>
    <x v="0"/>
    <x v="3"/>
    <n v="0"/>
    <m/>
    <m/>
    <m/>
    <m/>
    <m/>
    <m/>
  </r>
  <r>
    <x v="8"/>
    <x v="0"/>
    <x v="4"/>
    <n v="0"/>
    <m/>
    <m/>
    <m/>
    <m/>
    <m/>
    <m/>
  </r>
  <r>
    <x v="8"/>
    <x v="0"/>
    <x v="5"/>
    <n v="10"/>
    <m/>
    <m/>
    <n v="8"/>
    <n v="12"/>
    <n v="12"/>
    <n v="18"/>
  </r>
  <r>
    <x v="8"/>
    <x v="0"/>
    <x v="6"/>
    <n v="10"/>
    <m/>
    <m/>
    <n v="8"/>
    <n v="12"/>
    <n v="12"/>
    <n v="18"/>
  </r>
  <r>
    <x v="8"/>
    <x v="1"/>
    <x v="0"/>
    <n v="0"/>
    <m/>
    <m/>
    <m/>
    <m/>
    <m/>
    <m/>
  </r>
  <r>
    <x v="8"/>
    <x v="1"/>
    <x v="1"/>
    <n v="10"/>
    <m/>
    <m/>
    <n v="7"/>
    <n v="12"/>
    <n v="12"/>
    <n v="17"/>
  </r>
  <r>
    <x v="8"/>
    <x v="1"/>
    <x v="2"/>
    <n v="6.5"/>
    <m/>
    <m/>
    <n v="7"/>
    <n v="12"/>
    <n v="12"/>
    <n v="13.5"/>
  </r>
  <r>
    <x v="8"/>
    <x v="1"/>
    <x v="3"/>
    <n v="8.5"/>
    <m/>
    <m/>
    <m/>
    <m/>
    <n v="13.5"/>
    <n v="22"/>
  </r>
  <r>
    <x v="8"/>
    <x v="1"/>
    <x v="4"/>
    <n v="8.5"/>
    <m/>
    <m/>
    <m/>
    <m/>
    <n v="13.5"/>
    <n v="22"/>
  </r>
  <r>
    <x v="8"/>
    <x v="1"/>
    <x v="5"/>
    <n v="0"/>
    <m/>
    <m/>
    <m/>
    <m/>
    <m/>
    <m/>
  </r>
  <r>
    <x v="8"/>
    <x v="1"/>
    <x v="6"/>
    <n v="0"/>
    <m/>
    <m/>
    <m/>
    <m/>
    <m/>
    <m/>
  </r>
  <r>
    <x v="8"/>
    <x v="2"/>
    <x v="0"/>
    <n v="0"/>
    <m/>
    <m/>
    <m/>
    <m/>
    <m/>
    <m/>
  </r>
  <r>
    <x v="8"/>
    <x v="2"/>
    <x v="1"/>
    <n v="9"/>
    <m/>
    <m/>
    <n v="8"/>
    <n v="12"/>
    <n v="12"/>
    <n v="17"/>
  </r>
  <r>
    <x v="8"/>
    <x v="2"/>
    <x v="2"/>
    <n v="8"/>
    <m/>
    <m/>
    <n v="8"/>
    <n v="12"/>
    <n v="12"/>
    <n v="16"/>
  </r>
  <r>
    <x v="8"/>
    <x v="2"/>
    <x v="3"/>
    <n v="7.5"/>
    <m/>
    <m/>
    <n v="9"/>
    <n v="12"/>
    <n v="12"/>
    <n v="16.5"/>
  </r>
  <r>
    <x v="8"/>
    <x v="2"/>
    <x v="4"/>
    <n v="10"/>
    <m/>
    <m/>
    <n v="11.5"/>
    <n v="12"/>
    <n v="12"/>
    <n v="21.5"/>
  </r>
  <r>
    <x v="8"/>
    <x v="2"/>
    <x v="5"/>
    <n v="0"/>
    <m/>
    <m/>
    <m/>
    <m/>
    <m/>
    <m/>
  </r>
  <r>
    <x v="8"/>
    <x v="2"/>
    <x v="6"/>
    <n v="0"/>
    <m/>
    <m/>
    <m/>
    <m/>
    <m/>
    <m/>
  </r>
  <r>
    <x v="9"/>
    <x v="0"/>
    <x v="0"/>
    <n v="8.5"/>
    <m/>
    <m/>
    <m/>
    <m/>
    <n v="13.5"/>
    <n v="22"/>
  </r>
  <r>
    <x v="9"/>
    <x v="0"/>
    <x v="1"/>
    <n v="8.5"/>
    <m/>
    <m/>
    <m/>
    <m/>
    <n v="13.5"/>
    <n v="22"/>
  </r>
  <r>
    <x v="9"/>
    <x v="0"/>
    <x v="2"/>
    <n v="0"/>
    <m/>
    <m/>
    <m/>
    <m/>
    <m/>
    <m/>
  </r>
  <r>
    <x v="9"/>
    <x v="0"/>
    <x v="3"/>
    <n v="0"/>
    <m/>
    <m/>
    <m/>
    <m/>
    <m/>
    <m/>
  </r>
  <r>
    <x v="9"/>
    <x v="0"/>
    <x v="4"/>
    <n v="0"/>
    <m/>
    <m/>
    <m/>
    <m/>
    <m/>
    <m/>
  </r>
  <r>
    <x v="9"/>
    <x v="0"/>
    <x v="5"/>
    <n v="10"/>
    <m/>
    <m/>
    <n v="8"/>
    <n v="12"/>
    <n v="12"/>
    <n v="18"/>
  </r>
  <r>
    <x v="9"/>
    <x v="0"/>
    <x v="6"/>
    <n v="10"/>
    <m/>
    <m/>
    <n v="8"/>
    <n v="12"/>
    <n v="12"/>
    <n v="18"/>
  </r>
  <r>
    <x v="9"/>
    <x v="1"/>
    <x v="0"/>
    <n v="0"/>
    <m/>
    <m/>
    <m/>
    <m/>
    <m/>
    <m/>
  </r>
  <r>
    <x v="9"/>
    <x v="1"/>
    <x v="1"/>
    <n v="10"/>
    <m/>
    <m/>
    <n v="7"/>
    <n v="12"/>
    <n v="12"/>
    <n v="17"/>
  </r>
  <r>
    <x v="9"/>
    <x v="1"/>
    <x v="2"/>
    <n v="6.5"/>
    <m/>
    <m/>
    <n v="7"/>
    <n v="12"/>
    <n v="12"/>
    <n v="13.5"/>
  </r>
  <r>
    <x v="9"/>
    <x v="1"/>
    <x v="3"/>
    <n v="8.5"/>
    <m/>
    <m/>
    <m/>
    <m/>
    <n v="13.5"/>
    <n v="22"/>
  </r>
  <r>
    <x v="9"/>
    <x v="1"/>
    <x v="4"/>
    <n v="8.5"/>
    <m/>
    <m/>
    <m/>
    <m/>
    <n v="13.5"/>
    <n v="22"/>
  </r>
  <r>
    <x v="9"/>
    <x v="1"/>
    <x v="5"/>
    <n v="0"/>
    <m/>
    <m/>
    <m/>
    <m/>
    <m/>
    <m/>
  </r>
  <r>
    <x v="9"/>
    <x v="1"/>
    <x v="6"/>
    <n v="0"/>
    <m/>
    <m/>
    <m/>
    <m/>
    <m/>
    <m/>
  </r>
  <r>
    <x v="9"/>
    <x v="2"/>
    <x v="0"/>
    <n v="7.5"/>
    <m/>
    <m/>
    <m/>
    <m/>
    <n v="13.5"/>
    <n v="21"/>
  </r>
  <r>
    <x v="9"/>
    <x v="2"/>
    <x v="1"/>
    <n v="9"/>
    <m/>
    <m/>
    <n v="8"/>
    <n v="12"/>
    <n v="12"/>
    <n v="17"/>
  </r>
  <r>
    <x v="9"/>
    <x v="2"/>
    <x v="2"/>
    <n v="8"/>
    <m/>
    <m/>
    <n v="7"/>
    <n v="12"/>
    <n v="12"/>
    <n v="15"/>
  </r>
  <r>
    <x v="9"/>
    <x v="2"/>
    <x v="3"/>
    <n v="10"/>
    <m/>
    <m/>
    <n v="8"/>
    <n v="12"/>
    <n v="12"/>
    <n v="18"/>
  </r>
  <r>
    <x v="9"/>
    <x v="2"/>
    <x v="4"/>
    <n v="0"/>
    <m/>
    <m/>
    <m/>
    <m/>
    <m/>
    <m/>
  </r>
  <r>
    <x v="9"/>
    <x v="2"/>
    <x v="5"/>
    <n v="0"/>
    <m/>
    <m/>
    <m/>
    <m/>
    <m/>
    <m/>
  </r>
  <r>
    <x v="9"/>
    <x v="2"/>
    <x v="6"/>
    <n v="0"/>
    <m/>
    <m/>
    <m/>
    <m/>
    <m/>
    <m/>
  </r>
  <r>
    <x v="10"/>
    <x v="0"/>
    <x v="0"/>
    <n v="7"/>
    <m/>
    <m/>
    <n v="7"/>
    <n v="12"/>
    <n v="12"/>
    <n v="14"/>
  </r>
  <r>
    <x v="10"/>
    <x v="0"/>
    <x v="1"/>
    <n v="10"/>
    <m/>
    <m/>
    <n v="7"/>
    <n v="12"/>
    <n v="12"/>
    <n v="17"/>
  </r>
  <r>
    <x v="10"/>
    <x v="0"/>
    <x v="2"/>
    <n v="0"/>
    <m/>
    <m/>
    <m/>
    <m/>
    <m/>
    <m/>
  </r>
  <r>
    <x v="10"/>
    <x v="0"/>
    <x v="3"/>
    <n v="0"/>
    <m/>
    <m/>
    <m/>
    <m/>
    <m/>
    <m/>
  </r>
  <r>
    <x v="10"/>
    <x v="0"/>
    <x v="4"/>
    <n v="0"/>
    <m/>
    <m/>
    <m/>
    <m/>
    <m/>
    <m/>
  </r>
  <r>
    <x v="10"/>
    <x v="0"/>
    <x v="5"/>
    <n v="12"/>
    <m/>
    <m/>
    <n v="7.5"/>
    <n v="12"/>
    <n v="12"/>
    <n v="19.5"/>
  </r>
  <r>
    <x v="10"/>
    <x v="0"/>
    <x v="6"/>
    <n v="12"/>
    <m/>
    <m/>
    <n v="8"/>
    <n v="12"/>
    <n v="12"/>
    <n v="20"/>
  </r>
  <r>
    <x v="10"/>
    <x v="1"/>
    <x v="0"/>
    <n v="0"/>
    <m/>
    <m/>
    <m/>
    <m/>
    <m/>
    <m/>
  </r>
  <r>
    <x v="10"/>
    <x v="1"/>
    <x v="1"/>
    <n v="6.5"/>
    <m/>
    <m/>
    <m/>
    <m/>
    <n v="13.5"/>
    <n v="20"/>
  </r>
  <r>
    <x v="10"/>
    <x v="1"/>
    <x v="2"/>
    <n v="10"/>
    <m/>
    <m/>
    <n v="7"/>
    <n v="12"/>
    <n v="12"/>
    <n v="17"/>
  </r>
  <r>
    <x v="10"/>
    <x v="1"/>
    <x v="3"/>
    <n v="10"/>
    <m/>
    <m/>
    <n v="7"/>
    <n v="12"/>
    <n v="12"/>
    <n v="17"/>
  </r>
  <r>
    <x v="10"/>
    <x v="1"/>
    <x v="4"/>
    <n v="8.5"/>
    <m/>
    <m/>
    <m/>
    <m/>
    <n v="13.5"/>
    <n v="22"/>
  </r>
  <r>
    <x v="10"/>
    <x v="1"/>
    <x v="5"/>
    <n v="0"/>
    <m/>
    <m/>
    <m/>
    <m/>
    <m/>
    <m/>
  </r>
  <r>
    <x v="10"/>
    <x v="1"/>
    <x v="6"/>
    <n v="0"/>
    <m/>
    <m/>
    <m/>
    <m/>
    <m/>
    <m/>
  </r>
  <r>
    <x v="10"/>
    <x v="2"/>
    <x v="0"/>
    <n v="8.5"/>
    <m/>
    <m/>
    <m/>
    <m/>
    <n v="13.5"/>
    <n v="22"/>
  </r>
  <r>
    <x v="10"/>
    <x v="2"/>
    <x v="1"/>
    <n v="8"/>
    <m/>
    <m/>
    <m/>
    <m/>
    <n v="13.5"/>
    <n v="21.5"/>
  </r>
  <r>
    <x v="10"/>
    <x v="2"/>
    <x v="2"/>
    <n v="8.5"/>
    <m/>
    <m/>
    <n v="8.5"/>
    <n v="12"/>
    <n v="12"/>
    <n v="17"/>
  </r>
  <r>
    <x v="10"/>
    <x v="2"/>
    <x v="3"/>
    <n v="5"/>
    <m/>
    <n v="5"/>
    <m/>
    <m/>
    <n v="14"/>
    <n v="19"/>
  </r>
  <r>
    <x v="10"/>
    <x v="2"/>
    <x v="4"/>
    <n v="7"/>
    <m/>
    <m/>
    <n v="7"/>
    <n v="14"/>
    <m/>
    <m/>
  </r>
  <r>
    <x v="10"/>
    <x v="2"/>
    <x v="5"/>
    <n v="0"/>
    <m/>
    <m/>
    <m/>
    <m/>
    <m/>
    <m/>
  </r>
  <r>
    <x v="10"/>
    <x v="2"/>
    <x v="6"/>
    <n v="0"/>
    <m/>
    <m/>
    <m/>
    <m/>
    <m/>
    <m/>
  </r>
  <r>
    <x v="10"/>
    <x v="3"/>
    <x v="0"/>
    <n v="8.5"/>
    <m/>
    <m/>
    <n v="8.5"/>
    <n v="12"/>
    <n v="12"/>
    <n v="17"/>
  </r>
  <r>
    <x v="10"/>
    <x v="3"/>
    <x v="1"/>
    <n v="9"/>
    <m/>
    <m/>
    <n v="8"/>
    <n v="12"/>
    <n v="12"/>
    <n v="17"/>
  </r>
  <r>
    <x v="10"/>
    <x v="3"/>
    <x v="2"/>
    <n v="0"/>
    <m/>
    <m/>
    <m/>
    <m/>
    <m/>
    <m/>
  </r>
  <r>
    <x v="10"/>
    <x v="3"/>
    <x v="3"/>
    <n v="0"/>
    <m/>
    <m/>
    <m/>
    <m/>
    <m/>
    <m/>
  </r>
  <r>
    <x v="10"/>
    <x v="3"/>
    <x v="4"/>
    <n v="0"/>
    <m/>
    <m/>
    <m/>
    <m/>
    <m/>
    <m/>
  </r>
  <r>
    <x v="10"/>
    <x v="3"/>
    <x v="5"/>
    <n v="12"/>
    <m/>
    <m/>
    <n v="10"/>
    <n v="12"/>
    <n v="12"/>
    <n v="22"/>
  </r>
  <r>
    <x v="10"/>
    <x v="3"/>
    <x v="6"/>
    <n v="12"/>
    <m/>
    <m/>
    <n v="10"/>
    <n v="12"/>
    <n v="12"/>
    <n v="22"/>
  </r>
  <r>
    <x v="10"/>
    <x v="4"/>
    <x v="0"/>
    <n v="0"/>
    <m/>
    <m/>
    <m/>
    <m/>
    <m/>
    <m/>
  </r>
  <r>
    <x v="10"/>
    <x v="4"/>
    <x v="1"/>
    <n v="3.5"/>
    <m/>
    <m/>
    <m/>
    <m/>
    <n v="13.5"/>
    <n v="17"/>
  </r>
  <r>
    <x v="10"/>
    <x v="4"/>
    <x v="2"/>
    <n v="8.5"/>
    <m/>
    <m/>
    <m/>
    <m/>
    <n v="13.5"/>
    <n v="22"/>
  </r>
  <r>
    <x v="10"/>
    <x v="4"/>
    <x v="3"/>
    <n v="10"/>
    <m/>
    <m/>
    <n v="11.5"/>
    <n v="12"/>
    <n v="12"/>
    <n v="21.5"/>
  </r>
  <r>
    <x v="10"/>
    <x v="4"/>
    <x v="4"/>
    <n v="8.5"/>
    <m/>
    <m/>
    <n v="8.5"/>
    <n v="12"/>
    <n v="12"/>
    <n v="17"/>
  </r>
  <r>
    <x v="10"/>
    <x v="4"/>
    <x v="5"/>
    <n v="0"/>
    <m/>
    <m/>
    <m/>
    <m/>
    <m/>
    <m/>
  </r>
  <r>
    <x v="10"/>
    <x v="4"/>
    <x v="6"/>
    <n v="0"/>
    <m/>
    <m/>
    <m/>
    <m/>
    <m/>
    <m/>
  </r>
  <r>
    <x v="11"/>
    <x v="0"/>
    <x v="0"/>
    <n v="8.5"/>
    <m/>
    <m/>
    <m/>
    <m/>
    <n v="14"/>
    <n v="22.5"/>
  </r>
  <r>
    <x v="11"/>
    <x v="0"/>
    <x v="1"/>
    <n v="9"/>
    <m/>
    <m/>
    <n v="9.5"/>
    <n v="12.5"/>
    <n v="16.5"/>
    <n v="22.5"/>
  </r>
  <r>
    <x v="11"/>
    <x v="0"/>
    <x v="2"/>
    <n v="0"/>
    <m/>
    <m/>
    <m/>
    <m/>
    <m/>
    <m/>
  </r>
  <r>
    <x v="11"/>
    <x v="0"/>
    <x v="3"/>
    <n v="0"/>
    <m/>
    <m/>
    <m/>
    <m/>
    <m/>
    <m/>
  </r>
  <r>
    <x v="11"/>
    <x v="0"/>
    <x v="4"/>
    <n v="0"/>
    <m/>
    <m/>
    <m/>
    <m/>
    <m/>
    <m/>
  </r>
  <r>
    <x v="11"/>
    <x v="0"/>
    <x v="5"/>
    <n v="12"/>
    <m/>
    <m/>
    <n v="11"/>
    <n v="12"/>
    <n v="12"/>
    <n v="23"/>
  </r>
  <r>
    <x v="11"/>
    <x v="0"/>
    <x v="6"/>
    <n v="12"/>
    <m/>
    <m/>
    <n v="11"/>
    <n v="12"/>
    <n v="12"/>
    <n v="23"/>
  </r>
  <r>
    <x v="11"/>
    <x v="1"/>
    <x v="0"/>
    <n v="0"/>
    <m/>
    <m/>
    <m/>
    <m/>
    <m/>
    <m/>
  </r>
  <r>
    <x v="11"/>
    <x v="1"/>
    <x v="1"/>
    <n v="9"/>
    <m/>
    <n v="6"/>
    <n v="9.5"/>
    <n v="12.5"/>
    <n v="16.5"/>
    <n v="22.5"/>
  </r>
  <r>
    <x v="11"/>
    <x v="1"/>
    <x v="2"/>
    <n v="8"/>
    <m/>
    <m/>
    <m/>
    <m/>
    <n v="14.5"/>
    <n v="22.5"/>
  </r>
  <r>
    <x v="11"/>
    <x v="1"/>
    <x v="3"/>
    <n v="6"/>
    <m/>
    <m/>
    <m/>
    <m/>
    <n v="14"/>
    <n v="20"/>
  </r>
  <r>
    <x v="11"/>
    <x v="1"/>
    <x v="4"/>
    <n v="10"/>
    <m/>
    <m/>
    <n v="7"/>
    <n v="9.5"/>
    <n v="15.5"/>
    <n v="23"/>
  </r>
  <r>
    <x v="11"/>
    <x v="1"/>
    <x v="5"/>
    <n v="0"/>
    <m/>
    <m/>
    <m/>
    <m/>
    <m/>
    <m/>
  </r>
  <r>
    <x v="11"/>
    <x v="1"/>
    <x v="6"/>
    <n v="0"/>
    <m/>
    <m/>
    <m/>
    <m/>
    <m/>
    <m/>
  </r>
  <r>
    <x v="11"/>
    <x v="2"/>
    <x v="0"/>
    <n v="8"/>
    <m/>
    <m/>
    <m/>
    <m/>
    <n v="14"/>
    <n v="22"/>
  </r>
  <r>
    <x v="11"/>
    <x v="2"/>
    <x v="1"/>
    <n v="7.5"/>
    <m/>
    <m/>
    <n v="9.5"/>
    <n v="12.5"/>
    <n v="16.5"/>
    <n v="21"/>
  </r>
  <r>
    <x v="11"/>
    <x v="2"/>
    <x v="2"/>
    <n v="10"/>
    <m/>
    <m/>
    <n v="9"/>
    <n v="12"/>
    <n v="12"/>
    <n v="19"/>
  </r>
  <r>
    <x v="11"/>
    <x v="2"/>
    <x v="3"/>
    <n v="11"/>
    <m/>
    <m/>
    <n v="7"/>
    <n v="9.5"/>
    <n v="14"/>
    <n v="22.5"/>
  </r>
  <r>
    <x v="11"/>
    <x v="2"/>
    <x v="4"/>
    <n v="0"/>
    <m/>
    <m/>
    <m/>
    <m/>
    <m/>
    <m/>
  </r>
  <r>
    <x v="11"/>
    <x v="2"/>
    <x v="5"/>
    <n v="0"/>
    <m/>
    <m/>
    <m/>
    <m/>
    <m/>
    <m/>
  </r>
  <r>
    <x v="11"/>
    <x v="2"/>
    <x v="6"/>
    <n v="0"/>
    <m/>
    <m/>
    <m/>
    <m/>
    <m/>
    <m/>
  </r>
  <r>
    <x v="11"/>
    <x v="3"/>
    <x v="0"/>
    <n v="8.5"/>
    <m/>
    <m/>
    <m/>
    <m/>
    <n v="14"/>
    <n v="22.5"/>
  </r>
  <r>
    <x v="11"/>
    <x v="3"/>
    <x v="1"/>
    <n v="9"/>
    <m/>
    <m/>
    <n v="9.5"/>
    <n v="12.5"/>
    <n v="16.5"/>
    <n v="22.5"/>
  </r>
  <r>
    <x v="11"/>
    <x v="3"/>
    <x v="2"/>
    <n v="0"/>
    <m/>
    <m/>
    <m/>
    <m/>
    <m/>
    <m/>
  </r>
  <r>
    <x v="11"/>
    <x v="3"/>
    <x v="3"/>
    <n v="0"/>
    <m/>
    <m/>
    <m/>
    <m/>
    <m/>
    <m/>
  </r>
  <r>
    <x v="11"/>
    <x v="3"/>
    <x v="4"/>
    <n v="0"/>
    <m/>
    <m/>
    <m/>
    <m/>
    <m/>
    <m/>
  </r>
  <r>
    <x v="11"/>
    <x v="3"/>
    <x v="5"/>
    <n v="12"/>
    <m/>
    <m/>
    <n v="11"/>
    <n v="12"/>
    <n v="12"/>
    <n v="23"/>
  </r>
  <r>
    <x v="11"/>
    <x v="3"/>
    <x v="6"/>
    <n v="12"/>
    <m/>
    <m/>
    <n v="11"/>
    <n v="12"/>
    <n v="12"/>
    <n v="23"/>
  </r>
  <r>
    <x v="11"/>
    <x v="4"/>
    <x v="0"/>
    <n v="0"/>
    <m/>
    <m/>
    <m/>
    <m/>
    <m/>
    <m/>
  </r>
  <r>
    <x v="11"/>
    <x v="4"/>
    <x v="1"/>
    <n v="8.5"/>
    <m/>
    <m/>
    <n v="9.5"/>
    <n v="12.5"/>
    <n v="16.5"/>
    <n v="22"/>
  </r>
  <r>
    <x v="11"/>
    <x v="4"/>
    <x v="2"/>
    <n v="8.5"/>
    <m/>
    <m/>
    <m/>
    <m/>
    <n v="14"/>
    <n v="22.5"/>
  </r>
  <r>
    <x v="11"/>
    <x v="4"/>
    <x v="3"/>
    <n v="6"/>
    <m/>
    <m/>
    <m/>
    <m/>
    <n v="14"/>
    <n v="20"/>
  </r>
  <r>
    <x v="11"/>
    <x v="4"/>
    <x v="4"/>
    <n v="10"/>
    <m/>
    <m/>
    <n v="7"/>
    <n v="9.5"/>
    <n v="15.5"/>
    <n v="23"/>
  </r>
  <r>
    <x v="11"/>
    <x v="4"/>
    <x v="5"/>
    <n v="0"/>
    <m/>
    <m/>
    <m/>
    <m/>
    <m/>
    <m/>
  </r>
  <r>
    <x v="11"/>
    <x v="4"/>
    <x v="6"/>
    <n v="0"/>
    <m/>
    <m/>
    <m/>
    <m/>
    <m/>
    <m/>
  </r>
  <r>
    <x v="11"/>
    <x v="5"/>
    <x v="0"/>
    <n v="8"/>
    <m/>
    <m/>
    <m/>
    <m/>
    <n v="14"/>
    <n v="22"/>
  </r>
  <r>
    <x v="11"/>
    <x v="5"/>
    <x v="1"/>
    <n v="7.5"/>
    <m/>
    <m/>
    <n v="9.5"/>
    <n v="12.5"/>
    <n v="16.5"/>
    <n v="21"/>
  </r>
  <r>
    <x v="11"/>
    <x v="5"/>
    <x v="2"/>
    <n v="10"/>
    <m/>
    <m/>
    <n v="9"/>
    <n v="12"/>
    <n v="12"/>
    <n v="19"/>
  </r>
  <r>
    <x v="11"/>
    <x v="5"/>
    <x v="3"/>
    <n v="11"/>
    <m/>
    <m/>
    <n v="7"/>
    <n v="9.5"/>
    <n v="14"/>
    <n v="22.5"/>
  </r>
  <r>
    <x v="11"/>
    <x v="5"/>
    <x v="4"/>
    <n v="0"/>
    <m/>
    <m/>
    <m/>
    <m/>
    <m/>
    <m/>
  </r>
  <r>
    <x v="11"/>
    <x v="5"/>
    <x v="5"/>
    <n v="0"/>
    <m/>
    <m/>
    <m/>
    <m/>
    <m/>
    <m/>
  </r>
  <r>
    <x v="11"/>
    <x v="5"/>
    <x v="6"/>
    <n v="0"/>
    <m/>
    <m/>
    <m/>
    <m/>
    <m/>
    <m/>
  </r>
  <r>
    <x v="12"/>
    <x v="0"/>
    <x v="0"/>
    <n v="8.5"/>
    <m/>
    <m/>
    <m/>
    <m/>
    <n v="14"/>
    <n v="22.5"/>
  </r>
  <r>
    <x v="12"/>
    <x v="0"/>
    <x v="1"/>
    <n v="9"/>
    <m/>
    <m/>
    <n v="9.5"/>
    <n v="12.5"/>
    <n v="16.5"/>
    <n v="22.5"/>
  </r>
  <r>
    <x v="12"/>
    <x v="0"/>
    <x v="2"/>
    <n v="0"/>
    <m/>
    <m/>
    <m/>
    <m/>
    <m/>
    <m/>
  </r>
  <r>
    <x v="12"/>
    <x v="0"/>
    <x v="3"/>
    <n v="0"/>
    <m/>
    <m/>
    <m/>
    <m/>
    <m/>
    <m/>
  </r>
  <r>
    <x v="12"/>
    <x v="0"/>
    <x v="4"/>
    <n v="0"/>
    <m/>
    <m/>
    <m/>
    <m/>
    <m/>
    <m/>
  </r>
  <r>
    <x v="12"/>
    <x v="0"/>
    <x v="5"/>
    <n v="12"/>
    <m/>
    <m/>
    <n v="9"/>
    <n v="12"/>
    <n v="12"/>
    <n v="21"/>
  </r>
  <r>
    <x v="12"/>
    <x v="0"/>
    <x v="6"/>
    <n v="12"/>
    <m/>
    <m/>
    <n v="9"/>
    <n v="12"/>
    <n v="12"/>
    <n v="21"/>
  </r>
  <r>
    <x v="12"/>
    <x v="1"/>
    <x v="0"/>
    <n v="0"/>
    <m/>
    <m/>
    <m/>
    <m/>
    <m/>
    <m/>
  </r>
  <r>
    <x v="12"/>
    <x v="1"/>
    <x v="1"/>
    <n v="11.5"/>
    <m/>
    <n v="6"/>
    <n v="7"/>
    <n v="12.5"/>
    <n v="16.5"/>
    <n v="22.5"/>
  </r>
  <r>
    <x v="12"/>
    <x v="1"/>
    <x v="2"/>
    <n v="5.5"/>
    <m/>
    <m/>
    <m/>
    <m/>
    <n v="16.5"/>
    <n v="22"/>
  </r>
  <r>
    <x v="12"/>
    <x v="1"/>
    <x v="3"/>
    <n v="10"/>
    <m/>
    <m/>
    <n v="9"/>
    <n v="12"/>
    <n v="12"/>
    <n v="19"/>
  </r>
  <r>
    <x v="12"/>
    <x v="1"/>
    <x v="4"/>
    <n v="10"/>
    <m/>
    <m/>
    <n v="7"/>
    <n v="9.5"/>
    <n v="15.5"/>
    <n v="23"/>
  </r>
  <r>
    <x v="12"/>
    <x v="1"/>
    <x v="5"/>
    <n v="0"/>
    <m/>
    <m/>
    <m/>
    <m/>
    <m/>
    <m/>
  </r>
  <r>
    <x v="12"/>
    <x v="1"/>
    <x v="6"/>
    <n v="0"/>
    <m/>
    <m/>
    <m/>
    <m/>
    <m/>
    <m/>
  </r>
  <r>
    <x v="12"/>
    <x v="2"/>
    <x v="0"/>
    <n v="9.5"/>
    <m/>
    <m/>
    <n v="7"/>
    <n v="9.5"/>
    <n v="14"/>
    <n v="21"/>
  </r>
  <r>
    <x v="12"/>
    <x v="2"/>
    <x v="1"/>
    <n v="6"/>
    <m/>
    <m/>
    <n v="9.5"/>
    <n v="12.5"/>
    <n v="16.5"/>
    <n v="19.5"/>
  </r>
  <r>
    <x v="12"/>
    <x v="2"/>
    <x v="2"/>
    <n v="8.5"/>
    <m/>
    <m/>
    <n v="7"/>
    <n v="9.5"/>
    <n v="16.5"/>
    <n v="22.5"/>
  </r>
  <r>
    <x v="12"/>
    <x v="2"/>
    <x v="3"/>
    <n v="8.5"/>
    <m/>
    <m/>
    <m/>
    <m/>
    <n v="14"/>
    <n v="22.5"/>
  </r>
  <r>
    <x v="12"/>
    <x v="2"/>
    <x v="4"/>
    <n v="0"/>
    <m/>
    <m/>
    <m/>
    <m/>
    <m/>
    <m/>
  </r>
  <r>
    <x v="12"/>
    <x v="2"/>
    <x v="5"/>
    <n v="0"/>
    <m/>
    <m/>
    <m/>
    <m/>
    <m/>
    <m/>
  </r>
  <r>
    <x v="12"/>
    <x v="2"/>
    <x v="6"/>
    <n v="0"/>
    <m/>
    <m/>
    <m/>
    <m/>
    <m/>
    <m/>
  </r>
  <r>
    <x v="12"/>
    <x v="3"/>
    <x v="0"/>
    <n v="8.5"/>
    <m/>
    <m/>
    <m/>
    <m/>
    <n v="14"/>
    <n v="22.5"/>
  </r>
  <r>
    <x v="12"/>
    <x v="3"/>
    <x v="1"/>
    <n v="9"/>
    <m/>
    <m/>
    <n v="9.5"/>
    <n v="12.5"/>
    <n v="16.5"/>
    <n v="22.5"/>
  </r>
  <r>
    <x v="12"/>
    <x v="3"/>
    <x v="2"/>
    <n v="0"/>
    <m/>
    <m/>
    <m/>
    <m/>
    <m/>
    <m/>
  </r>
  <r>
    <x v="12"/>
    <x v="3"/>
    <x v="3"/>
    <n v="0"/>
    <m/>
    <m/>
    <m/>
    <m/>
    <m/>
    <m/>
  </r>
  <r>
    <x v="12"/>
    <x v="3"/>
    <x v="4"/>
    <n v="0"/>
    <m/>
    <m/>
    <m/>
    <m/>
    <m/>
    <m/>
  </r>
  <r>
    <x v="12"/>
    <x v="3"/>
    <x v="5"/>
    <n v="12"/>
    <m/>
    <m/>
    <n v="9"/>
    <n v="12"/>
    <n v="12"/>
    <n v="21"/>
  </r>
  <r>
    <x v="12"/>
    <x v="3"/>
    <x v="6"/>
    <n v="12"/>
    <m/>
    <m/>
    <n v="9"/>
    <n v="12"/>
    <n v="12"/>
    <n v="21"/>
  </r>
  <r>
    <x v="12"/>
    <x v="4"/>
    <x v="0"/>
    <n v="0"/>
    <m/>
    <m/>
    <m/>
    <m/>
    <m/>
    <m/>
  </r>
  <r>
    <x v="12"/>
    <x v="4"/>
    <x v="1"/>
    <n v="11"/>
    <m/>
    <m/>
    <n v="7"/>
    <n v="12.5"/>
    <n v="16.5"/>
    <n v="22"/>
  </r>
  <r>
    <x v="12"/>
    <x v="4"/>
    <x v="2"/>
    <n v="5.5"/>
    <m/>
    <m/>
    <m/>
    <m/>
    <n v="16.5"/>
    <n v="22"/>
  </r>
  <r>
    <x v="12"/>
    <x v="4"/>
    <x v="3"/>
    <n v="10"/>
    <m/>
    <m/>
    <n v="9"/>
    <n v="12"/>
    <n v="12"/>
    <n v="19"/>
  </r>
  <r>
    <x v="12"/>
    <x v="4"/>
    <x v="4"/>
    <n v="10"/>
    <m/>
    <m/>
    <n v="7"/>
    <n v="9.5"/>
    <n v="15.5"/>
    <n v="23"/>
  </r>
  <r>
    <x v="12"/>
    <x v="4"/>
    <x v="5"/>
    <n v="0"/>
    <m/>
    <m/>
    <m/>
    <m/>
    <m/>
    <m/>
  </r>
  <r>
    <x v="12"/>
    <x v="4"/>
    <x v="6"/>
    <n v="0"/>
    <m/>
    <m/>
    <m/>
    <m/>
    <m/>
    <m/>
  </r>
  <r>
    <x v="12"/>
    <x v="5"/>
    <x v="0"/>
    <n v="9.5"/>
    <m/>
    <m/>
    <n v="7"/>
    <n v="9.5"/>
    <n v="14"/>
    <n v="21"/>
  </r>
  <r>
    <x v="12"/>
    <x v="5"/>
    <x v="1"/>
    <n v="6.5"/>
    <m/>
    <m/>
    <n v="9.5"/>
    <n v="12.5"/>
    <n v="16.5"/>
    <n v="20"/>
  </r>
  <r>
    <x v="12"/>
    <x v="5"/>
    <x v="2"/>
    <n v="8.5"/>
    <m/>
    <m/>
    <n v="7"/>
    <n v="9.5"/>
    <n v="16.5"/>
    <n v="22.5"/>
  </r>
  <r>
    <x v="12"/>
    <x v="5"/>
    <x v="3"/>
    <n v="8.5"/>
    <m/>
    <m/>
    <m/>
    <m/>
    <n v="14"/>
    <n v="22.5"/>
  </r>
  <r>
    <x v="12"/>
    <x v="5"/>
    <x v="4"/>
    <n v="0"/>
    <m/>
    <m/>
    <m/>
    <m/>
    <m/>
    <m/>
  </r>
  <r>
    <x v="12"/>
    <x v="5"/>
    <x v="5"/>
    <n v="0"/>
    <m/>
    <m/>
    <m/>
    <m/>
    <m/>
    <m/>
  </r>
  <r>
    <x v="12"/>
    <x v="5"/>
    <x v="6"/>
    <n v="0"/>
    <m/>
    <m/>
    <m/>
    <m/>
    <m/>
    <m/>
  </r>
  <r>
    <x v="13"/>
    <x v="0"/>
    <x v="0"/>
    <n v="0"/>
    <m/>
    <m/>
    <m/>
    <m/>
    <m/>
    <m/>
  </r>
  <r>
    <x v="13"/>
    <x v="0"/>
    <x v="1"/>
    <n v="3"/>
    <m/>
    <m/>
    <n v="9.5"/>
    <n v="12.5"/>
    <m/>
    <m/>
  </r>
  <r>
    <x v="13"/>
    <x v="0"/>
    <x v="2"/>
    <n v="0"/>
    <m/>
    <m/>
    <m/>
    <m/>
    <m/>
    <m/>
  </r>
  <r>
    <x v="13"/>
    <x v="0"/>
    <x v="3"/>
    <n v="2.5"/>
    <m/>
    <m/>
    <n v="7"/>
    <n v="9.5"/>
    <m/>
    <m/>
  </r>
  <r>
    <x v="13"/>
    <x v="0"/>
    <x v="4"/>
    <n v="0"/>
    <m/>
    <m/>
    <m/>
    <m/>
    <m/>
    <m/>
  </r>
  <r>
    <x v="13"/>
    <x v="0"/>
    <x v="5"/>
    <n v="8"/>
    <m/>
    <m/>
    <n v="11"/>
    <n v="12"/>
    <n v="12"/>
    <n v="19"/>
  </r>
  <r>
    <x v="13"/>
    <x v="0"/>
    <x v="6"/>
    <n v="8"/>
    <m/>
    <m/>
    <n v="11"/>
    <n v="12"/>
    <n v="12"/>
    <n v="19"/>
  </r>
  <r>
    <x v="13"/>
    <x v="1"/>
    <x v="0"/>
    <n v="7"/>
    <m/>
    <m/>
    <m/>
    <m/>
    <n v="14"/>
    <n v="21"/>
  </r>
  <r>
    <x v="13"/>
    <x v="1"/>
    <x v="1"/>
    <n v="4.5"/>
    <m/>
    <m/>
    <m/>
    <m/>
    <n v="16.5"/>
    <n v="21"/>
  </r>
  <r>
    <x v="13"/>
    <x v="1"/>
    <x v="2"/>
    <n v="0"/>
    <m/>
    <m/>
    <m/>
    <m/>
    <m/>
    <m/>
  </r>
  <r>
    <x v="13"/>
    <x v="1"/>
    <x v="3"/>
    <n v="2.5"/>
    <m/>
    <m/>
    <n v="7"/>
    <n v="9.5"/>
    <m/>
    <m/>
  </r>
  <r>
    <x v="13"/>
    <x v="1"/>
    <x v="4"/>
    <n v="5.5"/>
    <m/>
    <m/>
    <m/>
    <m/>
    <n v="15.5"/>
    <n v="21"/>
  </r>
  <r>
    <x v="13"/>
    <x v="1"/>
    <x v="5"/>
    <n v="0"/>
    <m/>
    <m/>
    <m/>
    <m/>
    <m/>
    <m/>
  </r>
  <r>
    <x v="13"/>
    <x v="1"/>
    <x v="6"/>
    <n v="0"/>
    <m/>
    <m/>
    <m/>
    <m/>
    <m/>
    <m/>
  </r>
  <r>
    <x v="13"/>
    <x v="2"/>
    <x v="0"/>
    <n v="0"/>
    <m/>
    <m/>
    <m/>
    <m/>
    <m/>
    <m/>
  </r>
  <r>
    <x v="13"/>
    <x v="2"/>
    <x v="1"/>
    <n v="3"/>
    <m/>
    <m/>
    <n v="9.5"/>
    <n v="12.5"/>
    <m/>
    <m/>
  </r>
  <r>
    <x v="13"/>
    <x v="2"/>
    <x v="2"/>
    <n v="0"/>
    <m/>
    <m/>
    <m/>
    <m/>
    <m/>
    <m/>
  </r>
  <r>
    <x v="13"/>
    <x v="2"/>
    <x v="3"/>
    <n v="9.5"/>
    <m/>
    <m/>
    <n v="7"/>
    <n v="9.5"/>
    <n v="14"/>
    <n v="21"/>
  </r>
  <r>
    <x v="13"/>
    <x v="2"/>
    <x v="4"/>
    <n v="0"/>
    <m/>
    <m/>
    <m/>
    <m/>
    <m/>
    <m/>
  </r>
  <r>
    <x v="13"/>
    <x v="2"/>
    <x v="5"/>
    <n v="0"/>
    <m/>
    <m/>
    <m/>
    <m/>
    <m/>
    <m/>
  </r>
  <r>
    <x v="13"/>
    <x v="2"/>
    <x v="6"/>
    <n v="0"/>
    <m/>
    <m/>
    <m/>
    <m/>
    <m/>
    <m/>
  </r>
  <r>
    <x v="13"/>
    <x v="3"/>
    <x v="0"/>
    <n v="5"/>
    <m/>
    <m/>
    <m/>
    <m/>
    <n v="16.5"/>
    <n v="21.5"/>
  </r>
  <r>
    <x v="13"/>
    <x v="3"/>
    <x v="1"/>
    <n v="4.5"/>
    <m/>
    <m/>
    <m/>
    <m/>
    <n v="16.5"/>
    <n v="21"/>
  </r>
  <r>
    <x v="13"/>
    <x v="3"/>
    <x v="2"/>
    <n v="0"/>
    <m/>
    <m/>
    <m/>
    <m/>
    <m/>
    <m/>
  </r>
  <r>
    <x v="13"/>
    <x v="3"/>
    <x v="3"/>
    <n v="7"/>
    <m/>
    <m/>
    <n v="7"/>
    <n v="9.5"/>
    <n v="16.5"/>
    <n v="21"/>
  </r>
  <r>
    <x v="13"/>
    <x v="3"/>
    <x v="4"/>
    <n v="0"/>
    <m/>
    <m/>
    <m/>
    <m/>
    <m/>
    <m/>
  </r>
  <r>
    <x v="13"/>
    <x v="3"/>
    <x v="5"/>
    <n v="0"/>
    <m/>
    <m/>
    <m/>
    <m/>
    <m/>
    <m/>
  </r>
  <r>
    <x v="13"/>
    <x v="3"/>
    <x v="6"/>
    <n v="0"/>
    <m/>
    <m/>
    <m/>
    <m/>
    <m/>
    <m/>
  </r>
  <r>
    <x v="14"/>
    <x v="0"/>
    <x v="0"/>
    <n v="10"/>
    <m/>
    <m/>
    <n v="7"/>
    <n v="12"/>
    <n v="12"/>
    <n v="17"/>
  </r>
  <r>
    <x v="14"/>
    <x v="0"/>
    <x v="1"/>
    <n v="8"/>
    <m/>
    <m/>
    <n v="9.5"/>
    <n v="12.5"/>
    <n v="16.5"/>
    <n v="21.5"/>
  </r>
  <r>
    <x v="14"/>
    <x v="0"/>
    <x v="2"/>
    <n v="0"/>
    <m/>
    <m/>
    <m/>
    <m/>
    <m/>
    <m/>
  </r>
  <r>
    <x v="14"/>
    <x v="0"/>
    <x v="3"/>
    <n v="0"/>
    <m/>
    <m/>
    <m/>
    <m/>
    <m/>
    <m/>
  </r>
  <r>
    <x v="14"/>
    <x v="0"/>
    <x v="4"/>
    <n v="0"/>
    <m/>
    <m/>
    <m/>
    <m/>
    <m/>
    <m/>
  </r>
  <r>
    <x v="14"/>
    <x v="0"/>
    <x v="5"/>
    <n v="12"/>
    <m/>
    <m/>
    <n v="9"/>
    <n v="12"/>
    <n v="12"/>
    <n v="21"/>
  </r>
  <r>
    <x v="14"/>
    <x v="0"/>
    <x v="6"/>
    <n v="12"/>
    <m/>
    <m/>
    <n v="9"/>
    <n v="12"/>
    <n v="12"/>
    <n v="21"/>
  </r>
  <r>
    <x v="14"/>
    <x v="1"/>
    <x v="0"/>
    <n v="0"/>
    <m/>
    <m/>
    <m/>
    <m/>
    <m/>
    <m/>
  </r>
  <r>
    <x v="14"/>
    <x v="1"/>
    <x v="1"/>
    <n v="11.5"/>
    <m/>
    <n v="6"/>
    <n v="7"/>
    <n v="12.5"/>
    <n v="16"/>
    <n v="22"/>
  </r>
  <r>
    <x v="14"/>
    <x v="1"/>
    <x v="2"/>
    <n v="8.5"/>
    <m/>
    <m/>
    <n v="7"/>
    <n v="9.5"/>
    <n v="16.5"/>
    <n v="22.5"/>
  </r>
  <r>
    <x v="14"/>
    <x v="1"/>
    <x v="3"/>
    <n v="8.5"/>
    <m/>
    <m/>
    <m/>
    <m/>
    <n v="14"/>
    <n v="22.5"/>
  </r>
  <r>
    <x v="14"/>
    <x v="1"/>
    <x v="4"/>
    <n v="7.5"/>
    <m/>
    <m/>
    <m/>
    <m/>
    <n v="15.5"/>
    <n v="23"/>
  </r>
  <r>
    <x v="14"/>
    <x v="1"/>
    <x v="5"/>
    <n v="0"/>
    <m/>
    <m/>
    <m/>
    <m/>
    <m/>
    <m/>
  </r>
  <r>
    <x v="14"/>
    <x v="1"/>
    <x v="6"/>
    <n v="0"/>
    <m/>
    <m/>
    <m/>
    <m/>
    <m/>
    <m/>
  </r>
  <r>
    <x v="14"/>
    <x v="2"/>
    <x v="0"/>
    <n v="8.5"/>
    <m/>
    <m/>
    <m/>
    <m/>
    <n v="14"/>
    <n v="22.5"/>
  </r>
  <r>
    <x v="14"/>
    <x v="2"/>
    <x v="1"/>
    <n v="9"/>
    <m/>
    <m/>
    <n v="9.5"/>
    <n v="12.5"/>
    <n v="16.5"/>
    <n v="22.5"/>
  </r>
  <r>
    <x v="14"/>
    <x v="2"/>
    <x v="2"/>
    <n v="6"/>
    <m/>
    <m/>
    <m/>
    <m/>
    <n v="14"/>
    <n v="20"/>
  </r>
  <r>
    <x v="14"/>
    <x v="2"/>
    <x v="3"/>
    <n v="10.5"/>
    <m/>
    <m/>
    <n v="7"/>
    <n v="9.5"/>
    <n v="14"/>
    <n v="22"/>
  </r>
  <r>
    <x v="14"/>
    <x v="2"/>
    <x v="4"/>
    <n v="0"/>
    <m/>
    <m/>
    <m/>
    <m/>
    <m/>
    <m/>
  </r>
  <r>
    <x v="14"/>
    <x v="2"/>
    <x v="5"/>
    <n v="0"/>
    <m/>
    <m/>
    <m/>
    <m/>
    <m/>
    <m/>
  </r>
  <r>
    <x v="14"/>
    <x v="2"/>
    <x v="6"/>
    <n v="0"/>
    <m/>
    <m/>
    <m/>
    <m/>
    <m/>
    <m/>
  </r>
  <r>
    <x v="14"/>
    <x v="3"/>
    <x v="0"/>
    <n v="10"/>
    <m/>
    <m/>
    <n v="7"/>
    <n v="12"/>
    <n v="12"/>
    <n v="17"/>
  </r>
  <r>
    <x v="14"/>
    <x v="3"/>
    <x v="1"/>
    <n v="8.5"/>
    <m/>
    <m/>
    <n v="9.5"/>
    <n v="12.5"/>
    <n v="16.5"/>
    <n v="22"/>
  </r>
  <r>
    <x v="14"/>
    <x v="3"/>
    <x v="2"/>
    <n v="0"/>
    <m/>
    <m/>
    <m/>
    <m/>
    <m/>
    <m/>
  </r>
  <r>
    <x v="14"/>
    <x v="3"/>
    <x v="3"/>
    <n v="0"/>
    <m/>
    <m/>
    <m/>
    <m/>
    <m/>
    <m/>
  </r>
  <r>
    <x v="14"/>
    <x v="3"/>
    <x v="4"/>
    <n v="0"/>
    <m/>
    <m/>
    <m/>
    <m/>
    <m/>
    <m/>
  </r>
  <r>
    <x v="14"/>
    <x v="3"/>
    <x v="5"/>
    <n v="12"/>
    <m/>
    <m/>
    <n v="9"/>
    <n v="12"/>
    <n v="12"/>
    <n v="21"/>
  </r>
  <r>
    <x v="14"/>
    <x v="3"/>
    <x v="6"/>
    <n v="12"/>
    <m/>
    <m/>
    <n v="9"/>
    <n v="12"/>
    <n v="12"/>
    <n v="21"/>
  </r>
  <r>
    <x v="14"/>
    <x v="4"/>
    <x v="0"/>
    <n v="0"/>
    <m/>
    <m/>
    <m/>
    <m/>
    <m/>
    <m/>
  </r>
  <r>
    <x v="14"/>
    <x v="4"/>
    <x v="1"/>
    <n v="9"/>
    <m/>
    <m/>
    <n v="7"/>
    <n v="12.5"/>
    <n v="16.5"/>
    <n v="20"/>
  </r>
  <r>
    <x v="14"/>
    <x v="4"/>
    <x v="2"/>
    <n v="8.5"/>
    <m/>
    <m/>
    <n v="7"/>
    <n v="9.5"/>
    <n v="16.5"/>
    <n v="22.5"/>
  </r>
  <r>
    <x v="14"/>
    <x v="4"/>
    <x v="3"/>
    <n v="8.5"/>
    <m/>
    <m/>
    <m/>
    <m/>
    <n v="14"/>
    <n v="22.5"/>
  </r>
  <r>
    <x v="14"/>
    <x v="4"/>
    <x v="4"/>
    <n v="7.5"/>
    <m/>
    <m/>
    <m/>
    <m/>
    <n v="15.5"/>
    <n v="23"/>
  </r>
  <r>
    <x v="14"/>
    <x v="4"/>
    <x v="5"/>
    <n v="0"/>
    <m/>
    <m/>
    <m/>
    <m/>
    <m/>
    <m/>
  </r>
  <r>
    <x v="14"/>
    <x v="4"/>
    <x v="6"/>
    <n v="0"/>
    <m/>
    <m/>
    <m/>
    <m/>
    <m/>
    <m/>
  </r>
  <r>
    <x v="14"/>
    <x v="5"/>
    <x v="0"/>
    <n v="8.5"/>
    <m/>
    <m/>
    <m/>
    <m/>
    <n v="14"/>
    <n v="22.5"/>
  </r>
  <r>
    <x v="14"/>
    <x v="5"/>
    <x v="1"/>
    <n v="9"/>
    <m/>
    <m/>
    <n v="9.5"/>
    <n v="12.5"/>
    <n v="16.5"/>
    <n v="22.5"/>
  </r>
  <r>
    <x v="14"/>
    <x v="5"/>
    <x v="2"/>
    <n v="6"/>
    <m/>
    <m/>
    <m/>
    <m/>
    <n v="14"/>
    <n v="20"/>
  </r>
  <r>
    <x v="14"/>
    <x v="5"/>
    <x v="3"/>
    <n v="10.5"/>
    <m/>
    <m/>
    <n v="7"/>
    <n v="9.5"/>
    <n v="14"/>
    <n v="22"/>
  </r>
  <r>
    <x v="14"/>
    <x v="5"/>
    <x v="4"/>
    <n v="0"/>
    <m/>
    <m/>
    <m/>
    <m/>
    <m/>
    <m/>
  </r>
  <r>
    <x v="14"/>
    <x v="5"/>
    <x v="5"/>
    <n v="0"/>
    <m/>
    <m/>
    <m/>
    <m/>
    <m/>
    <m/>
  </r>
  <r>
    <x v="14"/>
    <x v="5"/>
    <x v="6"/>
    <n v="0"/>
    <m/>
    <m/>
    <m/>
    <m/>
    <m/>
    <m/>
  </r>
  <r>
    <x v="15"/>
    <x v="0"/>
    <x v="0"/>
    <n v="8.5"/>
    <m/>
    <m/>
    <m/>
    <m/>
    <n v="14"/>
    <n v="22.5"/>
  </r>
  <r>
    <x v="15"/>
    <x v="0"/>
    <x v="1"/>
    <n v="9"/>
    <m/>
    <m/>
    <n v="9.5"/>
    <n v="12.5"/>
    <n v="16.5"/>
    <n v="22.5"/>
  </r>
  <r>
    <x v="15"/>
    <x v="0"/>
    <x v="2"/>
    <n v="0"/>
    <m/>
    <m/>
    <m/>
    <m/>
    <m/>
    <m/>
  </r>
  <r>
    <x v="15"/>
    <x v="0"/>
    <x v="3"/>
    <n v="0"/>
    <m/>
    <m/>
    <m/>
    <m/>
    <m/>
    <m/>
  </r>
  <r>
    <x v="15"/>
    <x v="0"/>
    <x v="4"/>
    <n v="0"/>
    <m/>
    <m/>
    <m/>
    <m/>
    <m/>
    <m/>
  </r>
  <r>
    <x v="15"/>
    <x v="0"/>
    <x v="5"/>
    <n v="12"/>
    <m/>
    <m/>
    <n v="8"/>
    <n v="12"/>
    <n v="12"/>
    <n v="20"/>
  </r>
  <r>
    <x v="15"/>
    <x v="0"/>
    <x v="6"/>
    <n v="12"/>
    <m/>
    <m/>
    <n v="8"/>
    <n v="12"/>
    <n v="12"/>
    <n v="20"/>
  </r>
  <r>
    <x v="15"/>
    <x v="1"/>
    <x v="0"/>
    <n v="0"/>
    <m/>
    <m/>
    <m/>
    <m/>
    <m/>
    <m/>
  </r>
  <r>
    <x v="15"/>
    <x v="1"/>
    <x v="1"/>
    <n v="11.5"/>
    <m/>
    <n v="6"/>
    <n v="7"/>
    <n v="12.5"/>
    <n v="16.5"/>
    <n v="22.5"/>
  </r>
  <r>
    <x v="15"/>
    <x v="1"/>
    <x v="2"/>
    <n v="6"/>
    <m/>
    <m/>
    <m/>
    <m/>
    <n v="16.5"/>
    <n v="22.5"/>
  </r>
  <r>
    <x v="15"/>
    <x v="1"/>
    <x v="3"/>
    <n v="6"/>
    <m/>
    <m/>
    <m/>
    <m/>
    <n v="14"/>
    <n v="20"/>
  </r>
  <r>
    <x v="15"/>
    <x v="1"/>
    <x v="4"/>
    <n v="10"/>
    <m/>
    <m/>
    <n v="7"/>
    <n v="9.5"/>
    <n v="15.5"/>
    <n v="23"/>
  </r>
  <r>
    <x v="15"/>
    <x v="1"/>
    <x v="5"/>
    <n v="0"/>
    <m/>
    <m/>
    <m/>
    <m/>
    <m/>
    <m/>
  </r>
  <r>
    <x v="15"/>
    <x v="1"/>
    <x v="6"/>
    <n v="0"/>
    <m/>
    <m/>
    <m/>
    <m/>
    <m/>
    <m/>
  </r>
  <r>
    <x v="15"/>
    <x v="2"/>
    <x v="0"/>
    <n v="9.5"/>
    <m/>
    <m/>
    <n v="7"/>
    <n v="9.5"/>
    <n v="14"/>
    <n v="21"/>
  </r>
  <r>
    <x v="15"/>
    <x v="2"/>
    <x v="1"/>
    <n v="10"/>
    <m/>
    <m/>
    <n v="9"/>
    <n v="12"/>
    <n v="12"/>
    <n v="19"/>
  </r>
  <r>
    <x v="15"/>
    <x v="2"/>
    <x v="2"/>
    <n v="8"/>
    <m/>
    <m/>
    <n v="7"/>
    <n v="9.5"/>
    <n v="16.5"/>
    <n v="22"/>
  </r>
  <r>
    <x v="15"/>
    <x v="2"/>
    <x v="3"/>
    <n v="8.5"/>
    <m/>
    <m/>
    <m/>
    <m/>
    <n v="14"/>
    <n v="22.5"/>
  </r>
  <r>
    <x v="15"/>
    <x v="2"/>
    <x v="4"/>
    <n v="0"/>
    <m/>
    <m/>
    <m/>
    <m/>
    <m/>
    <m/>
  </r>
  <r>
    <x v="15"/>
    <x v="2"/>
    <x v="5"/>
    <n v="0"/>
    <m/>
    <m/>
    <m/>
    <m/>
    <m/>
    <m/>
  </r>
  <r>
    <x v="15"/>
    <x v="2"/>
    <x v="6"/>
    <n v="0"/>
    <m/>
    <m/>
    <m/>
    <m/>
    <m/>
    <m/>
  </r>
  <r>
    <x v="15"/>
    <x v="3"/>
    <x v="0"/>
    <n v="8.5"/>
    <m/>
    <m/>
    <m/>
    <m/>
    <n v="14"/>
    <n v="22.5"/>
  </r>
  <r>
    <x v="15"/>
    <x v="3"/>
    <x v="1"/>
    <n v="9"/>
    <m/>
    <m/>
    <n v="9.5"/>
    <n v="12.5"/>
    <n v="16.5"/>
    <n v="22.5"/>
  </r>
  <r>
    <x v="15"/>
    <x v="3"/>
    <x v="2"/>
    <n v="0"/>
    <m/>
    <m/>
    <m/>
    <m/>
    <m/>
    <m/>
  </r>
  <r>
    <x v="15"/>
    <x v="3"/>
    <x v="3"/>
    <n v="0"/>
    <m/>
    <m/>
    <m/>
    <m/>
    <m/>
    <m/>
  </r>
  <r>
    <x v="15"/>
    <x v="3"/>
    <x v="4"/>
    <n v="0"/>
    <m/>
    <m/>
    <m/>
    <m/>
    <m/>
    <m/>
  </r>
  <r>
    <x v="15"/>
    <x v="3"/>
    <x v="5"/>
    <n v="12"/>
    <m/>
    <m/>
    <n v="8"/>
    <n v="12"/>
    <n v="12"/>
    <n v="20"/>
  </r>
  <r>
    <x v="15"/>
    <x v="3"/>
    <x v="6"/>
    <n v="12"/>
    <m/>
    <m/>
    <n v="8"/>
    <n v="12"/>
    <n v="12"/>
    <n v="20"/>
  </r>
  <r>
    <x v="15"/>
    <x v="4"/>
    <x v="0"/>
    <n v="0"/>
    <m/>
    <m/>
    <m/>
    <m/>
    <m/>
    <m/>
  </r>
  <r>
    <x v="15"/>
    <x v="4"/>
    <x v="1"/>
    <n v="11.5"/>
    <m/>
    <m/>
    <n v="7"/>
    <n v="12.5"/>
    <n v="16.5"/>
    <n v="22.5"/>
  </r>
  <r>
    <x v="15"/>
    <x v="4"/>
    <x v="2"/>
    <n v="5.5"/>
    <m/>
    <m/>
    <m/>
    <m/>
    <n v="16.5"/>
    <n v="22"/>
  </r>
  <r>
    <x v="15"/>
    <x v="4"/>
    <x v="3"/>
    <n v="6"/>
    <m/>
    <m/>
    <m/>
    <m/>
    <n v="14"/>
    <n v="20"/>
  </r>
  <r>
    <x v="15"/>
    <x v="4"/>
    <x v="4"/>
    <n v="10"/>
    <m/>
    <m/>
    <n v="7"/>
    <n v="9.5"/>
    <n v="15.5"/>
    <n v="23"/>
  </r>
  <r>
    <x v="15"/>
    <x v="4"/>
    <x v="5"/>
    <n v="0"/>
    <m/>
    <m/>
    <m/>
    <m/>
    <m/>
    <m/>
  </r>
  <r>
    <x v="15"/>
    <x v="4"/>
    <x v="6"/>
    <n v="0"/>
    <m/>
    <m/>
    <m/>
    <m/>
    <m/>
    <m/>
  </r>
  <r>
    <x v="15"/>
    <x v="5"/>
    <x v="0"/>
    <n v="10"/>
    <m/>
    <m/>
    <n v="7"/>
    <n v="9.5"/>
    <n v="14"/>
    <n v="21.5"/>
  </r>
  <r>
    <x v="15"/>
    <x v="5"/>
    <x v="1"/>
    <n v="10"/>
    <m/>
    <m/>
    <n v="9"/>
    <n v="12"/>
    <n v="12"/>
    <n v="19"/>
  </r>
  <r>
    <x v="15"/>
    <x v="5"/>
    <x v="2"/>
    <n v="8"/>
    <m/>
    <m/>
    <n v="7"/>
    <n v="9.5"/>
    <n v="16.5"/>
    <n v="22"/>
  </r>
  <r>
    <x v="15"/>
    <x v="5"/>
    <x v="3"/>
    <n v="8.5"/>
    <m/>
    <m/>
    <m/>
    <m/>
    <n v="14"/>
    <n v="22.5"/>
  </r>
  <r>
    <x v="15"/>
    <x v="5"/>
    <x v="4"/>
    <n v="0"/>
    <m/>
    <m/>
    <m/>
    <m/>
    <m/>
    <m/>
  </r>
  <r>
    <x v="15"/>
    <x v="5"/>
    <x v="5"/>
    <n v="0"/>
    <m/>
    <m/>
    <m/>
    <m/>
    <m/>
    <m/>
  </r>
  <r>
    <x v="15"/>
    <x v="5"/>
    <x v="6"/>
    <n v="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20" firstHeaderRow="1" firstDataRow="1" firstDataCol="1"/>
  <pivotFields count="10">
    <pivotField axis="axisRow" showAll="0">
      <items count="19">
        <item sd="0" x="6"/>
        <item sd="0" x="15"/>
        <item sd="0" x="14"/>
        <item sd="0" m="1" x="16"/>
        <item sd="0" x="7"/>
        <item sd="0" x="10"/>
        <item sd="0" x="11"/>
        <item sd="0" x="0"/>
        <item sd="0" x="5"/>
        <item sd="0" x="12"/>
        <item sd="0" m="1" x="17"/>
        <item sd="0" x="13"/>
        <item sd="0" x="1"/>
        <item sd="0" x="2"/>
        <item sd="0" x="4"/>
        <item sd="0" x="3"/>
        <item sd="0" x="9"/>
        <item sd="0" x="8"/>
        <item t="default"/>
      </items>
    </pivotField>
    <pivotField axis="axisRow" showAll="0">
      <items count="7">
        <item sd="0" x="0"/>
        <item sd="0" x="1"/>
        <item sd="0" x="2"/>
        <item sd="0" x="3"/>
        <item sd="0" x="4"/>
        <item sd="0" x="5"/>
        <item t="default" sd="0"/>
      </items>
    </pivotField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</pivotFields>
  <rowFields count="3">
    <field x="0"/>
    <field x="1"/>
    <field x="2"/>
  </rowFields>
  <rowItems count="17">
    <i>
      <x/>
    </i>
    <i>
      <x v="1"/>
    </i>
    <i>
      <x v="2"/>
    </i>
    <i>
      <x v="4"/>
    </i>
    <i>
      <x v="5"/>
    </i>
    <i>
      <x v="6"/>
    </i>
    <i>
      <x v="7"/>
    </i>
    <i>
      <x v="8"/>
    </i>
    <i>
      <x v="9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dataFields count="1">
    <dataField name="Somme de H. planning" fld="3" baseField="0" baseItem="11"/>
  </dataFields>
  <formats count="1">
    <format dxfId="22">
      <pivotArea collapsedLevelsAreSubtotals="1" fieldPosition="0">
        <references count="1">
          <reference field="0" count="1">
            <x v="1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GestionPersonnelRDJ" displayName="GestionPersonnelRDJ" ref="A3:AW18" headerRowDxfId="74">
  <autoFilter ref="A3:AW18"/>
  <sortState ref="A222:AD899">
    <sortCondition ref="G3:G1039"/>
  </sortState>
  <tableColumns count="49">
    <tableColumn id="1" name="Nom Prénom" totalsRowLabel="Total" dataDxfId="73"/>
    <tableColumn id="2" name="Fonction" dataDxfId="72">
      <calculatedColumnFormula>VLOOKUP(GestionPersonnelRDJ[[#This Row],[Nom Prénom]],Personnels!Personnels,2,0)</calculatedColumnFormula>
    </tableColumn>
    <tableColumn id="3" name="Groupe" dataDxfId="71">
      <calculatedColumnFormula>VLOOKUP(GestionPersonnelRDJ[[#This Row],[Nom Prénom]],Personnels!Personnels,3,0)</calculatedColumnFormula>
    </tableColumn>
    <tableColumn id="7" name="Service" dataDxfId="70">
      <calculatedColumnFormula>VLOOKUP(GestionPersonnelRDJ[[#This Row],[Nom Prénom]],Personnels!Personnels,4,0)</calculatedColumnFormula>
    </tableColumn>
    <tableColumn id="16" name="Sem. Calen." dataDxfId="69">
      <calculatedColumnFormula>INT(MOD(INT((GestionPersonnelRDJ[[#This Row],[Date]]-2)/7)+0.6,52+5/28))+1</calculatedColumnFormula>
    </tableColumn>
    <tableColumn id="4" name="Sem. Cycle" dataDxfId="68"/>
    <tableColumn id="5" name="Date" dataDxfId="67"/>
    <tableColumn id="19" name="Jour" dataDxfId="66">
      <calculatedColumnFormula>TEXT(WEEKDAY(G4),"jjjj")</calculatedColumnFormula>
    </tableColumn>
    <tableColumn id="14" name="H. planning" totalsRowFunction="sum" dataDxfId="65">
      <calculatedColumnFormula>SUMPRODUCT((groupe='Base de donnée'!C4)*(OFFSET(groupe,,1)='Base de donnée'!F4)*(OFFSET(groupe,,2)='Base de donnée'!H4)*(OFFSET(groupe,,3)))</calculatedColumnFormula>
    </tableColumn>
    <tableColumn id="22" name="H1" dataDxfId="64">
      <calculatedColumnFormula>SUMPRODUCT((groupe='Base de donnée'!C4)*(OFFSET(groupe,,1)='Base de donnée'!F4)*(OFFSET(groupe,,2)='Base de donnée'!H4)*(OFFSET(groupe,,6)))</calculatedColumnFormula>
    </tableColumn>
    <tableColumn id="23" name="H2" dataDxfId="63">
      <calculatedColumnFormula>SUMPRODUCT((groupe='Base de donnée'!C4)*(OFFSET(groupe,,1)='Base de donnée'!F4)*(OFFSET(groupe,,2)='Base de donnée'!H4)*(OFFSET(groupe,,7)))</calculatedColumnFormula>
    </tableColumn>
    <tableColumn id="6" name="H3" dataDxfId="62">
      <calculatedColumnFormula>SUMPRODUCT((groupe='Base de donnée'!C4)*(OFFSET(groupe,,1)='Base de donnée'!F4)*(OFFSET(groupe,,2)='Base de donnée'!H4)*(OFFSET(groupe,,8)))</calculatedColumnFormula>
    </tableColumn>
    <tableColumn id="24" name="H4" dataDxfId="61">
      <calculatedColumnFormula>SUMPRODUCT((groupe='Base de donnée'!C4)*(OFFSET(groupe,,1)='Base de donnée'!F4)*(OFFSET(groupe,,2)='Base de donnée'!H4)*(OFFSET(groupe,,9)))</calculatedColumnFormula>
    </tableColumn>
    <tableColumn id="8" name="H. Tra." totalsRowFunction="sum" dataDxfId="60">
      <calculatedColumnFormula>IF(AJ4=1,7,IF(OR(AE4=1,AND(AE4=0,NOT(ISBLANK(AE4))),AC4=1,AND(AC4=0,NOT(ISBLANK(AC4))),AD4=1,AND(AD4=0,NOT(ISBLANK(AD4))),AG4=1,AND(AG4=0,NOT(ISBLANK(AG4))),AF4=1,AND(AF4=0,NOT(ISBLANK(AF4)))),0,IF(COUNTIF(Fériés2010,G4),((M4-L4+K4-J4)),(M4-L4+K4-J4)-(W4+X4)-Y4-AI4+(AS4+AU4+AW4)+(AM4+AO4+AQ4))))</calculatedColumnFormula>
    </tableColumn>
    <tableColumn id="17" name="H. Compta." totalsRowFunction="sum" dataDxfId="59">
      <calculatedColumnFormula>IF(OR(AE4=1,AND(AE4=0,NOT(ISBLANK(AE4))),AC4=1,AND(AC4=0,NOT(ISBLANK(AC4))),AD4=1,AND(AD4=0,NOT(ISBLANK(AD4))),AG4=1,AND(AG4=0,NOT(ISBLANK(AG4))),AF4=1,AND(AF4=0,NOT(ISBLANK(AF4)))),I4,IF(COUNTIF(Fériés2010,G4)&gt;0,N4*2+R4+(W4+X4),N4+R4+(W4+X4)+Y4+AI4))</calculatedColumnFormula>
    </tableColumn>
    <tableColumn id="9" name="H. Récup" dataDxfId="58">
      <calculatedColumnFormula>IF(I4-O4-(W4+X4)&lt;=0,0,I4-O4-(W4+X4))</calculatedColumnFormula>
    </tableColumn>
    <tableColumn id="21" name="H. Supp" dataDxfId="57">
      <calculatedColumnFormula>IF(O4-I4-(W4+X4)&lt;=0,0,O4-I4-(W4+X4))</calculatedColumnFormula>
    </tableColumn>
    <tableColumn id="15" name="H. Comp." dataDxfId="56"/>
    <tableColumn id="18" name="H. Av. 235" dataDxfId="55">
      <calculatedColumnFormula>IF((AC4=1),"",IF(OR(WEEKDAY(G4)=1,COUNTIF(Fériés2010,G4)&gt;0),N4,""))</calculatedColumnFormula>
    </tableColumn>
    <tableColumn id="39" name="Récup Fériés" dataDxfId="54"/>
    <tableColumn id="28" name="Fériés Tra." dataDxfId="53">
      <calculatedColumnFormula>IF(COUNTIF(Fériés2010,G4),N4,"")</calculatedColumnFormula>
    </tableColumn>
    <tableColumn id="27" name="Diman. Tra." dataDxfId="52">
      <calculatedColumnFormula>IF(WEEKDAY(G4)=1,N4,"")</calculatedColumnFormula>
    </tableColumn>
    <tableColumn id="30" name="RTTs" dataDxfId="51"/>
    <tableColumn id="10" name="RTTe" dataDxfId="50">
      <calculatedColumnFormula>IF(OR(AC4=1,AD4=1,AE4=1,AF4=1,AG4=1),0,(SUMPRODUCT((groupe='Base de donnée'!C4)*(OFFSET(groupe,,1)='Base de donnée'!F4)*(OFFSET(groupe,,2)='Base de donnée'!H4)*(OFFSET(groupe,,5)))))</calculatedColumnFormula>
    </tableColumn>
    <tableColumn id="31" name="Repos Comp." dataDxfId="49"/>
    <tableColumn id="42" name="NOM Remp." dataDxfId="48"/>
    <tableColumn id="41" name="Rem. ADEC." dataDxfId="47"/>
    <tableColumn id="40" name="Rem. ALGED" dataDxfId="46"/>
    <tableColumn id="20" name="Arrêt M." dataDxfId="45"/>
    <tableColumn id="11" name="C. Payés" dataDxfId="44"/>
    <tableColumn id="12" name="C. Alged" dataDxfId="43"/>
    <tableColumn id="13" name="C. Ansc." totalsRowFunction="count" dataDxfId="42"/>
    <tableColumn id="29" name="C._x000a_Excep." dataDxfId="41"/>
    <tableColumn id="43" name="C._x000a_Parent" dataDxfId="40"/>
    <tableColumn id="38" name="Heures de grève" dataDxfId="39"/>
    <tableColumn id="25" name="Formation jours" dataDxfId="38"/>
    <tableColumn id="26" name="Formation Intitulé" dataDxfId="37"/>
    <tableColumn id="52" name="DPh_x000a_ptt" dataDxfId="36"/>
    <tableColumn id="53" name="DPh_x000a_htt" dataDxfId="35"/>
    <tableColumn id="54" name="CEh_x000a_ptt" dataDxfId="34"/>
    <tableColumn id="55" name="CEh_x000a_htt" dataDxfId="33"/>
    <tableColumn id="56" name="DSh_x000a_ptt" dataDxfId="32"/>
    <tableColumn id="57" name="DSh_x000a_htt" dataDxfId="31"/>
    <tableColumn id="32" name="DP_x000a_ptt2" dataDxfId="30"/>
    <tableColumn id="33" name="DP_x000a_htt3" dataDxfId="29"/>
    <tableColumn id="34" name="CE_x000a_ptt4" dataDxfId="28"/>
    <tableColumn id="35" name="CE_x000a_htt5" dataDxfId="27"/>
    <tableColumn id="36" name="DS_x000a_ptt6" dataDxfId="26"/>
    <tableColumn id="37" name="DS_x000a_htt7" dataDxfId="25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2" name="Table" displayName="Table" ref="B2:E11" insertRowShift="1">
  <sortState ref="B3:E51">
    <sortCondition ref="B3:B51"/>
  </sortState>
  <tableColumns count="4">
    <tableColumn id="1" name="NOM Prénom" totalsRowLabel="Total" dataDxfId="24"/>
    <tableColumn id="3" name="Fonction" dataDxfId="23"/>
    <tableColumn id="2" name="Groupe" totalsRowFunction="count"/>
    <tableColumn id="4" name="Service" dataCellStyle="Normal 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J456" totalsRowShown="0" headerRowDxfId="21" dataDxfId="20">
  <autoFilter ref="A1:J456"/>
  <tableColumns count="10">
    <tableColumn id="1" name="Groupe" dataDxfId="19"/>
    <tableColumn id="2" name="Sem. Cycle" dataDxfId="18"/>
    <tableColumn id="3" name="Jour" dataDxfId="17"/>
    <tableColumn id="4" name="H. planning" dataDxfId="16"/>
    <tableColumn id="5" name="Heures Compensatoire" dataDxfId="15"/>
    <tableColumn id="6" name="RTT O" dataDxfId="14"/>
    <tableColumn id="7" name="H1" dataDxfId="13"/>
    <tableColumn id="8" name="H2" dataDxfId="12"/>
    <tableColumn id="9" name="H3" dataDxfId="11"/>
    <tableColumn id="10" name="H4" dataDxfId="1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499984740745262"/>
    <pageSetUpPr fitToPage="1"/>
  </sheetPr>
  <dimension ref="A1:AW18"/>
  <sheetViews>
    <sheetView tabSelected="1" zoomScale="70" zoomScaleNormal="70" workbookViewId="0">
      <pane ySplit="3" topLeftCell="A4" activePane="bottomLeft" state="frozen"/>
      <selection activeCell="F7" sqref="F7"/>
      <selection pane="bottomLeft" activeCell="D14" sqref="D14"/>
    </sheetView>
  </sheetViews>
  <sheetFormatPr baseColWidth="10" defaultRowHeight="15" x14ac:dyDescent="0.25"/>
  <cols>
    <col min="1" max="1" width="20.140625" customWidth="1"/>
    <col min="2" max="2" width="9.85546875" customWidth="1"/>
    <col min="3" max="4" width="11.7109375" customWidth="1"/>
    <col min="5" max="5" width="8.42578125" customWidth="1"/>
    <col min="6" max="6" width="7.42578125" customWidth="1"/>
    <col min="7" max="7" width="11.28515625" style="1" bestFit="1" customWidth="1"/>
    <col min="8" max="8" width="10.140625" style="5" customWidth="1"/>
    <col min="9" max="9" width="10.28515625" customWidth="1"/>
    <col min="10" max="13" width="9.28515625" customWidth="1"/>
    <col min="14" max="14" width="9" customWidth="1"/>
    <col min="15" max="15" width="9.28515625" customWidth="1"/>
    <col min="16" max="18" width="7.5703125" customWidth="1"/>
    <col min="19" max="19" width="7.140625" customWidth="1"/>
    <col min="20" max="20" width="7.5703125" customWidth="1"/>
    <col min="21" max="22" width="7.5703125" hidden="1" customWidth="1"/>
    <col min="23" max="25" width="7.5703125" customWidth="1"/>
    <col min="26" max="26" width="10" customWidth="1"/>
    <col min="27" max="34" width="7.5703125" customWidth="1"/>
    <col min="35" max="35" width="9.7109375" customWidth="1"/>
    <col min="38" max="49" width="6.7109375" customWidth="1"/>
  </cols>
  <sheetData>
    <row r="1" spans="1:49" ht="55.9" customHeight="1" x14ac:dyDescent="0.25">
      <c r="A1" s="30"/>
      <c r="B1" s="30"/>
      <c r="C1" s="30"/>
      <c r="D1" s="30"/>
      <c r="E1" s="30"/>
      <c r="F1" s="30"/>
      <c r="G1" s="31"/>
      <c r="H1" s="32"/>
      <c r="I1" s="30"/>
      <c r="J1" s="97" t="s">
        <v>71</v>
      </c>
      <c r="K1" s="97"/>
      <c r="L1" s="97"/>
      <c r="M1" s="97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101" t="s">
        <v>119</v>
      </c>
      <c r="AM1" s="101"/>
      <c r="AN1" s="101"/>
      <c r="AO1" s="101"/>
      <c r="AP1" s="101"/>
      <c r="AQ1" s="101"/>
      <c r="AR1" s="101" t="s">
        <v>107</v>
      </c>
      <c r="AS1" s="101"/>
      <c r="AT1" s="101"/>
      <c r="AU1" s="101"/>
      <c r="AV1" s="101"/>
      <c r="AW1" s="101"/>
    </row>
    <row r="2" spans="1:49" ht="61.15" customHeight="1" x14ac:dyDescent="0.25">
      <c r="A2" s="30"/>
      <c r="B2" s="30"/>
      <c r="C2" s="30"/>
      <c r="D2" s="30"/>
      <c r="E2" s="30"/>
      <c r="F2" s="30"/>
      <c r="G2" s="31"/>
      <c r="H2" s="32"/>
      <c r="I2" s="30"/>
      <c r="J2" s="98" t="s">
        <v>74</v>
      </c>
      <c r="K2" s="98"/>
      <c r="L2" s="99" t="s">
        <v>86</v>
      </c>
      <c r="M2" s="99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100" t="s">
        <v>77</v>
      </c>
      <c r="AK2" s="100"/>
      <c r="AL2" s="102" t="s">
        <v>108</v>
      </c>
      <c r="AM2" s="102"/>
      <c r="AN2" s="102" t="s">
        <v>109</v>
      </c>
      <c r="AO2" s="102"/>
      <c r="AP2" s="102" t="s">
        <v>110</v>
      </c>
      <c r="AQ2" s="102"/>
      <c r="AR2" s="102" t="s">
        <v>108</v>
      </c>
      <c r="AS2" s="102"/>
      <c r="AT2" s="102" t="s">
        <v>109</v>
      </c>
      <c r="AU2" s="102"/>
      <c r="AV2" s="102" t="s">
        <v>110</v>
      </c>
      <c r="AW2" s="102"/>
    </row>
    <row r="3" spans="1:49" s="29" customFormat="1" ht="36" customHeight="1" x14ac:dyDescent="0.25">
      <c r="A3" s="33" t="s">
        <v>15</v>
      </c>
      <c r="B3" s="34" t="s">
        <v>0</v>
      </c>
      <c r="C3" s="35" t="s">
        <v>1</v>
      </c>
      <c r="D3" s="35" t="s">
        <v>53</v>
      </c>
      <c r="E3" s="36" t="s">
        <v>14</v>
      </c>
      <c r="F3" s="36" t="s">
        <v>8</v>
      </c>
      <c r="G3" s="37" t="s">
        <v>2</v>
      </c>
      <c r="H3" s="38" t="s">
        <v>26</v>
      </c>
      <c r="I3" s="39" t="s">
        <v>11</v>
      </c>
      <c r="J3" s="39" t="s">
        <v>67</v>
      </c>
      <c r="K3" s="39" t="s">
        <v>68</v>
      </c>
      <c r="L3" s="39" t="s">
        <v>69</v>
      </c>
      <c r="M3" s="39" t="s">
        <v>70</v>
      </c>
      <c r="N3" s="40" t="s">
        <v>16</v>
      </c>
      <c r="O3" s="39" t="s">
        <v>17</v>
      </c>
      <c r="P3" s="43" t="s">
        <v>12</v>
      </c>
      <c r="Q3" s="43" t="s">
        <v>28</v>
      </c>
      <c r="R3" s="39" t="s">
        <v>13</v>
      </c>
      <c r="S3" s="40" t="s">
        <v>18</v>
      </c>
      <c r="T3" s="68" t="s">
        <v>114</v>
      </c>
      <c r="U3" s="62" t="s">
        <v>85</v>
      </c>
      <c r="V3" s="62" t="s">
        <v>87</v>
      </c>
      <c r="W3" s="63" t="s">
        <v>98</v>
      </c>
      <c r="X3" s="63" t="s">
        <v>99</v>
      </c>
      <c r="Y3" s="64" t="s">
        <v>106</v>
      </c>
      <c r="Z3" s="67" t="s">
        <v>117</v>
      </c>
      <c r="AA3" s="67" t="s">
        <v>115</v>
      </c>
      <c r="AB3" s="67" t="s">
        <v>116</v>
      </c>
      <c r="AC3" s="41" t="s">
        <v>27</v>
      </c>
      <c r="AD3" s="42" t="s">
        <v>3</v>
      </c>
      <c r="AE3" s="42" t="s">
        <v>4</v>
      </c>
      <c r="AF3" s="42" t="s">
        <v>5</v>
      </c>
      <c r="AG3" s="42" t="s">
        <v>89</v>
      </c>
      <c r="AH3" s="42" t="s">
        <v>136</v>
      </c>
      <c r="AI3" s="66" t="s">
        <v>113</v>
      </c>
      <c r="AJ3" s="60" t="s">
        <v>75</v>
      </c>
      <c r="AK3" s="60" t="s">
        <v>76</v>
      </c>
      <c r="AL3" s="65" t="s">
        <v>126</v>
      </c>
      <c r="AM3" s="65" t="s">
        <v>127</v>
      </c>
      <c r="AN3" s="65" t="s">
        <v>128</v>
      </c>
      <c r="AO3" s="65" t="s">
        <v>129</v>
      </c>
      <c r="AP3" s="65" t="s">
        <v>130</v>
      </c>
      <c r="AQ3" s="65" t="s">
        <v>131</v>
      </c>
      <c r="AR3" s="65" t="s">
        <v>120</v>
      </c>
      <c r="AS3" s="65" t="s">
        <v>121</v>
      </c>
      <c r="AT3" s="65" t="s">
        <v>122</v>
      </c>
      <c r="AU3" s="65" t="s">
        <v>123</v>
      </c>
      <c r="AV3" s="65" t="s">
        <v>124</v>
      </c>
      <c r="AW3" s="65" t="s">
        <v>125</v>
      </c>
    </row>
    <row r="4" spans="1:49" s="23" customFormat="1" hidden="1" x14ac:dyDescent="0.25">
      <c r="A4" s="71"/>
      <c r="B4" s="72" t="e">
        <f>VLOOKUP(GestionPersonnelRDJ[[#This Row],[Nom Prénom]],Personnels!Personnels,2,0)</f>
        <v>#N/A</v>
      </c>
      <c r="C4" s="73" t="e">
        <f>VLOOKUP(GestionPersonnelRDJ[[#This Row],[Nom Prénom]],Personnels!Personnels,3,0)</f>
        <v>#N/A</v>
      </c>
      <c r="D4" s="73" t="e">
        <f>VLOOKUP(GestionPersonnelRDJ[[#This Row],[Nom Prénom]],Personnels!Personnels,4,0)</f>
        <v>#N/A</v>
      </c>
      <c r="E4" s="53">
        <f>INT(MOD(INT((GestionPersonnelRDJ[[#This Row],[Date]]-2)/7)+0.6,52+5/28))+1</f>
        <v>52</v>
      </c>
      <c r="G4" s="74"/>
      <c r="H4" s="75" t="str">
        <f>TEXT(WEEKDAY(G4),"jjjj")</f>
        <v>samedi</v>
      </c>
      <c r="I4" s="76" t="e">
        <f ca="1">SUMPRODUCT((groupe='Base de donnée'!C4)*(OFFSET(groupe,,1)='Base de donnée'!F4)*(OFFSET(groupe,,2)='Base de donnée'!H4)*(OFFSET(groupe,,3)))</f>
        <v>#N/A</v>
      </c>
      <c r="J4" s="76" t="e">
        <f ca="1">SUMPRODUCT((groupe='Base de donnée'!C4)*(OFFSET(groupe,,1)='Base de donnée'!F4)*(OFFSET(groupe,,2)='Base de donnée'!H4)*(OFFSET(groupe,,6)))</f>
        <v>#N/A</v>
      </c>
      <c r="K4" s="76" t="e">
        <f ca="1">SUMPRODUCT((groupe='Base de donnée'!C4)*(OFFSET(groupe,,1)='Base de donnée'!F4)*(OFFSET(groupe,,2)='Base de donnée'!H4)*(OFFSET(groupe,,7)))</f>
        <v>#N/A</v>
      </c>
      <c r="L4" s="80" t="e">
        <f ca="1">SUMPRODUCT((groupe='Base de donnée'!C4)*(OFFSET(groupe,,1)='Base de donnée'!F4)*(OFFSET(groupe,,2)='Base de donnée'!H4)*(OFFSET(groupe,,8)))</f>
        <v>#N/A</v>
      </c>
      <c r="M4" s="80" t="e">
        <f ca="1">SUMPRODUCT((groupe='Base de donnée'!C4)*(OFFSET(groupe,,1)='Base de donnée'!F4)*(OFFSET(groupe,,2)='Base de donnée'!H4)*(OFFSET(groupe,,9)))</f>
        <v>#N/A</v>
      </c>
      <c r="N4" s="76" t="e">
        <f t="shared" ref="N4" ca="1" si="0">IF(AJ4=1,7,IF(OR(AE4=1,AND(AE4=0,NOT(ISBLANK(AE4))),AC4=1,AND(AC4=0,NOT(ISBLANK(AC4))),AD4=1,AND(AD4=0,NOT(ISBLANK(AD4))),AG4=1,AND(AG4=0,NOT(ISBLANK(AG4))),AF4=1,AND(AF4=0,NOT(ISBLANK(AF4)))),0,IF(COUNTIF(Fériés2010,G4),((M4-L4+K4-J4)),(M4-L4+K4-J4)-(W4+X4)-Y4-AI4+(AS4+AU4+AW4)+(AM4+AO4+AQ4))))</f>
        <v>#N/A</v>
      </c>
      <c r="O4" s="76" t="e">
        <f t="shared" ref="O4" ca="1" si="1">IF(OR(AE4=1,AND(AE4=0,NOT(ISBLANK(AE4))),AC4=1,AND(AC4=0,NOT(ISBLANK(AC4))),AD4=1,AND(AD4=0,NOT(ISBLANK(AD4))),AG4=1,AND(AG4=0,NOT(ISBLANK(AG4))),AF4=1,AND(AF4=0,NOT(ISBLANK(AF4)))),I4,IF(COUNTIF(Fériés2010,G4)&gt;0,N4*2+R4+(W4+X4),N4+R4+(W4+X4)+Y4+AI4))</f>
        <v>#N/A</v>
      </c>
      <c r="P4" s="77" t="e">
        <f t="shared" ref="P4" ca="1" si="2">IF(I4-O4-(W4+X4)&lt;=0,0,I4-O4-(W4+X4))</f>
        <v>#N/A</v>
      </c>
      <c r="Q4" s="77" t="e">
        <f t="shared" ref="Q4" ca="1" si="3">IF(O4-I4-(W4+X4)&lt;=0,0,O4-I4-(W4+X4))</f>
        <v>#N/A</v>
      </c>
      <c r="R4" s="76"/>
      <c r="S4" s="78" t="str">
        <f t="shared" ref="S4" si="4">IF((AC4=1),"",IF(OR(WEEKDAY(G4)=1,COUNTIF(Fériés2010,G4)&gt;0),N4,""))</f>
        <v/>
      </c>
      <c r="T4" s="78"/>
      <c r="U4" s="78" t="str">
        <f t="shared" ref="U4" si="5">IF(COUNTIF(Fériés2010,G4),N4,"")</f>
        <v/>
      </c>
      <c r="V4" s="78" t="str">
        <f t="shared" ref="V4" si="6">IF(WEEKDAY(G4)=1,N4,"")</f>
        <v/>
      </c>
      <c r="W4" s="78">
        <v>0</v>
      </c>
      <c r="X4" s="79" t="e">
        <f ca="1">IF(OR(AC4=1,AD4=1,AE4=1,AF4=1,AG4=1),0,(SUMPRODUCT((groupe='Base de donnée'!C4)*(OFFSET(groupe,,1)='Base de donnée'!F4)*(OFFSET(groupe,,2)='Base de donnée'!H4)*(OFFSET(groupe,,5)))))</f>
        <v>#N/A</v>
      </c>
      <c r="Y4" s="69"/>
      <c r="Z4" s="69"/>
      <c r="AA4" s="69"/>
      <c r="AB4" s="69"/>
    </row>
    <row r="5" spans="1:49" s="23" customFormat="1" x14ac:dyDescent="0.25">
      <c r="A5" s="71" t="s">
        <v>145</v>
      </c>
      <c r="B5" s="72" t="str">
        <f>VLOOKUP(GestionPersonnelRDJ[[#This Row],[Nom Prénom]],Personnels!Personnels,2,0)</f>
        <v>ME</v>
      </c>
      <c r="C5" s="73" t="str">
        <f>VLOOKUP(GestionPersonnelRDJ[[#This Row],[Nom Prénom]],Personnels!Personnels,3,0)</f>
        <v>GA</v>
      </c>
      <c r="D5" s="73" t="str">
        <f>VLOOKUP(GestionPersonnelRDJ[[#This Row],[Nom Prénom]],Personnels!Personnels,4,0)</f>
        <v>FDV</v>
      </c>
      <c r="E5" s="53">
        <f>INT(MOD(INT((GestionPersonnelRDJ[[#This Row],[Date]]-2)/7)+0.6,52+5/28))+1</f>
        <v>41</v>
      </c>
      <c r="F5" s="23">
        <v>4</v>
      </c>
      <c r="G5" s="74">
        <v>41190</v>
      </c>
      <c r="H5" s="75" t="str">
        <f t="shared" ref="H5:H11" si="7">TEXT(WEEKDAY(G5),"jjjj")</f>
        <v>lundi</v>
      </c>
      <c r="I5" s="76">
        <f ca="1">SUMPRODUCT((groupe='Base de donnée'!C5)*(OFFSET(groupe,,1)='Base de donnée'!F5)*(OFFSET(groupe,,2)='Base de donnée'!H5)*(OFFSET(groupe,,3)))</f>
        <v>7</v>
      </c>
      <c r="J5" s="76">
        <v>7</v>
      </c>
      <c r="K5" s="76">
        <v>12</v>
      </c>
      <c r="L5" s="80">
        <v>12</v>
      </c>
      <c r="M5" s="80">
        <v>14</v>
      </c>
      <c r="N5" s="76">
        <f>IF(AJ5=1,7,IF(OR(AE5=1,AND(AE5=0,NOT(ISBLANK(AE5))),AC5=1,AND(AC5=0,NOT(ISBLANK(AC5))),AD5=1,AND(AD5=0,NOT(ISBLANK(AD5))),AG5=1,AND(AG5=0,NOT(ISBLANK(AG5))),AF5=1,AND(AF5=0,NOT(ISBLANK(AF5)))),0,IF(COUNTIF(Fériés2010,G5),((M5-L5+K5-J5)),(M5-L5+K5-J5)-(W5+X5)-Y5-AI5+(AS5+AU5+AW5)+(AM5+AO5+AQ5))))</f>
        <v>7</v>
      </c>
      <c r="O5" s="76">
        <f>IF(OR(AE5=1,AND(AE5=0,NOT(ISBLANK(AE5))),AC5=1,AND(AC5=0,NOT(ISBLANK(AC5))),AD5=1,AND(AD5=0,NOT(ISBLANK(AD5))),AG5=1,AND(AG5=0,NOT(ISBLANK(AG5))),AF5=1,AND(AF5=0,NOT(ISBLANK(AF5)))),I5,IF(COUNTIF(Fériés2010,G5)&gt;0,N5*2+R5+(W5+X5),N5+R5+(W5+X5)+Y5+AI5))</f>
        <v>7</v>
      </c>
      <c r="P5" s="77">
        <f t="shared" ref="P5:P11" ca="1" si="8">IF(I5-O5-(W5+X5)&lt;=0,0,I5-O5-(W5+X5))</f>
        <v>0</v>
      </c>
      <c r="Q5" s="77">
        <f t="shared" ref="Q5:Q11" ca="1" si="9">IF(O5-I5-(W5+X5)&lt;=0,0,O5-I5-(W5+X5))</f>
        <v>0</v>
      </c>
      <c r="R5" s="76"/>
      <c r="S5" s="78" t="str">
        <f>IF((AC5=1),"",IF(OR(WEEKDAY(G5)=1,COUNTIF(Fériés2010,G5)&gt;0),N5,""))</f>
        <v/>
      </c>
      <c r="T5" s="78"/>
      <c r="U5" s="78" t="str">
        <f>IF(COUNTIF(Fériés2010,G5),N5,"")</f>
        <v/>
      </c>
      <c r="V5" s="78" t="str">
        <f t="shared" ref="V5:V11" si="10">IF(WEEKDAY(G5)=1,N5,"")</f>
        <v/>
      </c>
      <c r="W5" s="78">
        <v>0</v>
      </c>
      <c r="X5" s="79">
        <v>0</v>
      </c>
      <c r="Y5" s="69"/>
      <c r="Z5" s="69"/>
      <c r="AA5" s="69"/>
      <c r="AB5" s="69"/>
    </row>
    <row r="6" spans="1:49" s="23" customFormat="1" x14ac:dyDescent="0.25">
      <c r="A6" s="71" t="s">
        <v>145</v>
      </c>
      <c r="B6" s="72" t="str">
        <f>VLOOKUP(GestionPersonnelRDJ[[#This Row],[Nom Prénom]],Personnels!Personnels,2,0)</f>
        <v>ME</v>
      </c>
      <c r="C6" s="73" t="str">
        <f>VLOOKUP(GestionPersonnelRDJ[[#This Row],[Nom Prénom]],Personnels!Personnels,3,0)</f>
        <v>GA</v>
      </c>
      <c r="D6" s="73" t="str">
        <f>VLOOKUP(GestionPersonnelRDJ[[#This Row],[Nom Prénom]],Personnels!Personnels,4,0)</f>
        <v>FDV</v>
      </c>
      <c r="E6" s="53">
        <f>INT(MOD(INT((GestionPersonnelRDJ[[#This Row],[Date]]-2)/7)+0.6,52+5/28))+1</f>
        <v>41</v>
      </c>
      <c r="F6" s="23">
        <v>4</v>
      </c>
      <c r="G6" s="74">
        <v>41191</v>
      </c>
      <c r="H6" s="75" t="str">
        <f t="shared" si="7"/>
        <v>mardi</v>
      </c>
      <c r="I6" s="76">
        <f ca="1">SUMPRODUCT((groupe='Base de donnée'!C6)*(OFFSET(groupe,,1)='Base de donnée'!F6)*(OFFSET(groupe,,2)='Base de donnée'!H6)*(OFFSET(groupe,,3)))</f>
        <v>9</v>
      </c>
      <c r="J6" s="76">
        <v>8</v>
      </c>
      <c r="K6" s="76">
        <v>12</v>
      </c>
      <c r="L6" s="80">
        <v>12</v>
      </c>
      <c r="M6" s="80">
        <v>17</v>
      </c>
      <c r="N6" s="76">
        <f>IF(AJ6=1,7,IF(OR(AE6=1,AND(AE6=0,NOT(ISBLANK(AE6))),AC6=1,AND(AC6=0,NOT(ISBLANK(AC6))),AD6=1,AND(AD6=0,NOT(ISBLANK(AD6))),AG6=1,AND(AG6=0,NOT(ISBLANK(AG6))),AF6=1,AND(AF6=0,NOT(ISBLANK(AF6)))),0,IF(COUNTIF(Fériés2010,G6),((M6-L6+K6-J6)),(M6-L6+K6-J6)-(W6+X6)-Y6-AI6+(AS6+AU6+AW6)+(AM6+AO6+AQ6))))</f>
        <v>9</v>
      </c>
      <c r="O6" s="76">
        <f>IF(OR(AE6=1,AND(AE6=0,NOT(ISBLANK(AE6))),AC6=1,AND(AC6=0,NOT(ISBLANK(AC6))),AD6=1,AND(AD6=0,NOT(ISBLANK(AD6))),AG6=1,AND(AG6=0,NOT(ISBLANK(AG6))),AF6=1,AND(AF6=0,NOT(ISBLANK(AF6)))),I6,IF(COUNTIF(Fériés2010,G6)&gt;0,N6*2+R6+(W6+X6),N6+R6+(W6+X6)+Y6+AI6))</f>
        <v>9</v>
      </c>
      <c r="P6" s="77">
        <f t="shared" ca="1" si="8"/>
        <v>0</v>
      </c>
      <c r="Q6" s="77">
        <f t="shared" ca="1" si="9"/>
        <v>0</v>
      </c>
      <c r="R6" s="76"/>
      <c r="S6" s="78" t="str">
        <f>IF((AC6=1),"",IF(OR(WEEKDAY(G6)=1,COUNTIF(Fériés2010,G6)&gt;0),N6,""))</f>
        <v/>
      </c>
      <c r="T6" s="78"/>
      <c r="U6" s="78" t="str">
        <f>IF(COUNTIF(Fériés2010,G6),N6,"")</f>
        <v/>
      </c>
      <c r="V6" s="78" t="str">
        <f t="shared" si="10"/>
        <v/>
      </c>
      <c r="W6" s="78">
        <v>0</v>
      </c>
      <c r="X6" s="79">
        <v>0</v>
      </c>
      <c r="Y6" s="69"/>
      <c r="Z6" s="69"/>
      <c r="AA6" s="69"/>
      <c r="AB6" s="69"/>
    </row>
    <row r="7" spans="1:49" s="23" customFormat="1" x14ac:dyDescent="0.25">
      <c r="A7" s="71" t="s">
        <v>145</v>
      </c>
      <c r="B7" s="72" t="str">
        <f>VLOOKUP(GestionPersonnelRDJ[[#This Row],[Nom Prénom]],Personnels!Personnels,2,0)</f>
        <v>ME</v>
      </c>
      <c r="C7" s="73" t="str">
        <f>VLOOKUP(GestionPersonnelRDJ[[#This Row],[Nom Prénom]],Personnels!Personnels,3,0)</f>
        <v>GA</v>
      </c>
      <c r="D7" s="73" t="str">
        <f>VLOOKUP(GestionPersonnelRDJ[[#This Row],[Nom Prénom]],Personnels!Personnels,4,0)</f>
        <v>FDV</v>
      </c>
      <c r="E7" s="53">
        <f>INT(MOD(INT((GestionPersonnelRDJ[[#This Row],[Date]]-2)/7)+0.6,52+5/28))+1</f>
        <v>41</v>
      </c>
      <c r="F7" s="23">
        <v>4</v>
      </c>
      <c r="G7" s="74">
        <v>41192</v>
      </c>
      <c r="H7" s="75" t="str">
        <f t="shared" si="7"/>
        <v>mercredi</v>
      </c>
      <c r="I7" s="76">
        <f ca="1">SUMPRODUCT((groupe='Base de donnée'!C7)*(OFFSET(groupe,,1)='Base de donnée'!F7)*(OFFSET(groupe,,2)='Base de donnée'!H7)*(OFFSET(groupe,,3)))</f>
        <v>4</v>
      </c>
      <c r="J7" s="76">
        <v>0</v>
      </c>
      <c r="K7" s="76">
        <v>0</v>
      </c>
      <c r="L7" s="80">
        <v>14</v>
      </c>
      <c r="M7" s="80">
        <v>18</v>
      </c>
      <c r="N7" s="76">
        <f>IF(AJ7=1,7,IF(OR(AE7=1,AND(AE7=0,NOT(ISBLANK(AE7))),AC7=1,AND(AC7=0,NOT(ISBLANK(AC7))),AD7=1,AND(AD7=0,NOT(ISBLANK(AD7))),AG7=1,AND(AG7=0,NOT(ISBLANK(AG7))),AF7=1,AND(AF7=0,NOT(ISBLANK(AF7)))),0,IF(COUNTIF(Fériés2010,G7),((M7-L7+K7-J7)),(M7-L7+K7-J7)-(W7+X7)-Y7-AI7+(AS7+AU7+AW7)+(AM7+AO7+AQ7))))</f>
        <v>0</v>
      </c>
      <c r="O7" s="76">
        <f>IF(OR(AE7=1,AND(AE7=0,NOT(ISBLANK(AE7))),AC7=1,AND(AC7=0,NOT(ISBLANK(AC7))),AD7=1,AND(AD7=0,NOT(ISBLANK(AD7))),AG7=1,AND(AG7=0,NOT(ISBLANK(AG7))),AF7=1,AND(AF7=0,NOT(ISBLANK(AF7)))),I7,IF(COUNTIF(Fériés2010,G7)&gt;0,N7*2+R7+(W7+X7),N7+R7+(W7+X7)+Y7+AI7))</f>
        <v>4</v>
      </c>
      <c r="P7" s="77">
        <f t="shared" ca="1" si="8"/>
        <v>0</v>
      </c>
      <c r="Q7" s="77">
        <f t="shared" ca="1" si="9"/>
        <v>0</v>
      </c>
      <c r="R7" s="76"/>
      <c r="S7" s="78" t="str">
        <f>IF((AC7=1),"",IF(OR(WEEKDAY(G7)=1,COUNTIF(Fériés2010,G7)&gt;0),N7,""))</f>
        <v/>
      </c>
      <c r="T7" s="78"/>
      <c r="U7" s="78" t="str">
        <f>IF(COUNTIF(Fériés2010,G7),N7,"")</f>
        <v/>
      </c>
      <c r="V7" s="78" t="str">
        <f t="shared" si="10"/>
        <v/>
      </c>
      <c r="W7" s="78">
        <v>0</v>
      </c>
      <c r="X7" s="79">
        <v>4</v>
      </c>
      <c r="Y7" s="69"/>
      <c r="Z7" s="69"/>
      <c r="AA7" s="69"/>
      <c r="AB7" s="69"/>
    </row>
    <row r="8" spans="1:49" s="23" customFormat="1" x14ac:dyDescent="0.25">
      <c r="A8" s="71" t="s">
        <v>145</v>
      </c>
      <c r="B8" s="72" t="str">
        <f>VLOOKUP(GestionPersonnelRDJ[[#This Row],[Nom Prénom]],Personnels!Personnels,2,0)</f>
        <v>ME</v>
      </c>
      <c r="C8" s="73" t="str">
        <f>VLOOKUP(GestionPersonnelRDJ[[#This Row],[Nom Prénom]],Personnels!Personnels,3,0)</f>
        <v>GA</v>
      </c>
      <c r="D8" s="73" t="str">
        <f>VLOOKUP(GestionPersonnelRDJ[[#This Row],[Nom Prénom]],Personnels!Personnels,4,0)</f>
        <v>FDV</v>
      </c>
      <c r="E8" s="53">
        <f>INT(MOD(INT((GestionPersonnelRDJ[[#This Row],[Date]]-2)/7)+0.6,52+5/28))+1</f>
        <v>41</v>
      </c>
      <c r="F8" s="23">
        <v>4</v>
      </c>
      <c r="G8" s="74">
        <v>41193</v>
      </c>
      <c r="H8" s="75" t="str">
        <f t="shared" si="7"/>
        <v>jeudi</v>
      </c>
      <c r="I8" s="76">
        <f ca="1">SUMPRODUCT((groupe='Base de donnée'!C8)*(OFFSET(groupe,,1)='Base de donnée'!F8)*(OFFSET(groupe,,2)='Base de donnée'!H8)*(OFFSET(groupe,,3)))</f>
        <v>8.5</v>
      </c>
      <c r="J8" s="76">
        <v>0</v>
      </c>
      <c r="K8" s="76">
        <v>0</v>
      </c>
      <c r="L8" s="80">
        <v>13.5</v>
      </c>
      <c r="M8" s="80">
        <v>22</v>
      </c>
      <c r="N8" s="76">
        <f>IF(AJ8=1,7,IF(OR(AE8=1,AND(AE8=0,NOT(ISBLANK(AE8))),AC8=1,AND(AC8=0,NOT(ISBLANK(AC8))),AD8=1,AND(AD8=0,NOT(ISBLANK(AD8))),AG8=1,AND(AG8=0,NOT(ISBLANK(AG8))),AF8=1,AND(AF8=0,NOT(ISBLANK(AF8)))),0,IF(COUNTIF(Fériés2010,G8),((M8-L8+K8-J8)),(M8-L8+K8-J8)-(W8+X8)-Y8-AI8+(AS8+AU8+AW8)+(AM8+AO8+AQ8))))</f>
        <v>8.5</v>
      </c>
      <c r="O8" s="76">
        <f>IF(OR(AE8=1,AND(AE8=0,NOT(ISBLANK(AE8))),AC8=1,AND(AC8=0,NOT(ISBLANK(AC8))),AD8=1,AND(AD8=0,NOT(ISBLANK(AD8))),AG8=1,AND(AG8=0,NOT(ISBLANK(AG8))),AF8=1,AND(AF8=0,NOT(ISBLANK(AF8)))),I8,IF(COUNTIF(Fériés2010,G8)&gt;0,N8*2+R8+(W8+X8),N8+R8+(W8+X8)+Y8+AI8))</f>
        <v>8.5</v>
      </c>
      <c r="P8" s="77">
        <f t="shared" ca="1" si="8"/>
        <v>0</v>
      </c>
      <c r="Q8" s="77">
        <f t="shared" ca="1" si="9"/>
        <v>0</v>
      </c>
      <c r="R8" s="76"/>
      <c r="S8" s="78" t="str">
        <f>IF((AC8=1),"",IF(OR(WEEKDAY(G8)=1,COUNTIF(Fériés2010,G8)&gt;0),N8,""))</f>
        <v/>
      </c>
      <c r="T8" s="78"/>
      <c r="U8" s="78" t="str">
        <f>IF(COUNTIF(Fériés2010,G8),N8,"")</f>
        <v/>
      </c>
      <c r="V8" s="78" t="str">
        <f t="shared" si="10"/>
        <v/>
      </c>
      <c r="W8" s="78">
        <v>0</v>
      </c>
      <c r="X8" s="79">
        <v>0</v>
      </c>
      <c r="Y8" s="69"/>
      <c r="Z8" s="69"/>
      <c r="AA8" s="69"/>
      <c r="AB8" s="69"/>
    </row>
    <row r="9" spans="1:49" s="23" customFormat="1" x14ac:dyDescent="0.25">
      <c r="A9" s="71" t="s">
        <v>145</v>
      </c>
      <c r="B9" s="72" t="str">
        <f>VLOOKUP(GestionPersonnelRDJ[[#This Row],[Nom Prénom]],Personnels!Personnels,2,0)</f>
        <v>ME</v>
      </c>
      <c r="C9" s="73" t="str">
        <f>VLOOKUP(GestionPersonnelRDJ[[#This Row],[Nom Prénom]],Personnels!Personnels,3,0)</f>
        <v>GA</v>
      </c>
      <c r="D9" s="73" t="str">
        <f>VLOOKUP(GestionPersonnelRDJ[[#This Row],[Nom Prénom]],Personnels!Personnels,4,0)</f>
        <v>FDV</v>
      </c>
      <c r="E9" s="53">
        <f>INT(MOD(INT((GestionPersonnelRDJ[[#This Row],[Date]]-2)/7)+0.6,52+5/28))+1</f>
        <v>41</v>
      </c>
      <c r="F9" s="23">
        <v>4</v>
      </c>
      <c r="G9" s="74">
        <v>41194</v>
      </c>
      <c r="H9" s="75" t="str">
        <f t="shared" si="7"/>
        <v>vendredi</v>
      </c>
      <c r="I9" s="76">
        <f ca="1">SUMPRODUCT((groupe='Base de donnée'!C9)*(OFFSET(groupe,,1)='Base de donnée'!F9)*(OFFSET(groupe,,2)='Base de donnée'!H9)*(OFFSET(groupe,,3)))</f>
        <v>10</v>
      </c>
      <c r="J9" s="76">
        <v>11.5</v>
      </c>
      <c r="K9" s="76">
        <v>12</v>
      </c>
      <c r="L9" s="80">
        <v>12</v>
      </c>
      <c r="M9" s="80">
        <v>21.5</v>
      </c>
      <c r="N9" s="76">
        <f>IF(AJ9=1,7,IF(OR(AE9=1,AND(AE9=0,NOT(ISBLANK(AE9))),AC9=1,AND(AC9=0,NOT(ISBLANK(AC9))),AD9=1,AND(AD9=0,NOT(ISBLANK(AD9))),AG9=1,AND(AG9=0,NOT(ISBLANK(AG9))),AF9=1,AND(AF9=0,NOT(ISBLANK(AF9)))),0,IF(COUNTIF(Fériés2010,G9),((M9-L9+K9-J9)),(M9-L9+K9-J9)-(W9+X9)-Y9-AI9+(AS9+AU9+AW9)+(AM9+AO9+AQ9))))</f>
        <v>10</v>
      </c>
      <c r="O9" s="76">
        <f>IF(OR(AE9=1,AND(AE9=0,NOT(ISBLANK(AE9))),AC9=1,AND(AC9=0,NOT(ISBLANK(AC9))),AD9=1,AND(AD9=0,NOT(ISBLANK(AD9))),AG9=1,AND(AG9=0,NOT(ISBLANK(AG9))),AF9=1,AND(AF9=0,NOT(ISBLANK(AF9)))),I9,IF(COUNTIF(Fériés2010,G9)&gt;0,N9*2+R9+(W9+X9),N9+R9+(W9+X9)+Y9+AI9))</f>
        <v>10</v>
      </c>
      <c r="P9" s="77">
        <f t="shared" ca="1" si="8"/>
        <v>0</v>
      </c>
      <c r="Q9" s="77">
        <f t="shared" ca="1" si="9"/>
        <v>0</v>
      </c>
      <c r="R9" s="76"/>
      <c r="S9" s="78" t="str">
        <f>IF((AC9=1),"",IF(OR(WEEKDAY(G9)=1,COUNTIF(Fériés2010,G9)&gt;0),N9,""))</f>
        <v/>
      </c>
      <c r="T9" s="78"/>
      <c r="U9" s="78" t="str">
        <f>IF(COUNTIF(Fériés2010,G9),N9,"")</f>
        <v/>
      </c>
      <c r="V9" s="78" t="str">
        <f t="shared" si="10"/>
        <v/>
      </c>
      <c r="W9" s="78">
        <v>0</v>
      </c>
      <c r="X9" s="79">
        <v>0</v>
      </c>
      <c r="Y9" s="69"/>
      <c r="Z9" s="69"/>
      <c r="AA9" s="69"/>
      <c r="AB9" s="69"/>
    </row>
    <row r="10" spans="1:49" s="23" customFormat="1" x14ac:dyDescent="0.25">
      <c r="A10" s="71" t="s">
        <v>145</v>
      </c>
      <c r="B10" s="72" t="str">
        <f>VLOOKUP(GestionPersonnelRDJ[[#This Row],[Nom Prénom]],Personnels!Personnels,2,0)</f>
        <v>ME</v>
      </c>
      <c r="C10" s="73" t="str">
        <f>VLOOKUP(GestionPersonnelRDJ[[#This Row],[Nom Prénom]],Personnels!Personnels,3,0)</f>
        <v>GA</v>
      </c>
      <c r="D10" s="73" t="str">
        <f>VLOOKUP(GestionPersonnelRDJ[[#This Row],[Nom Prénom]],Personnels!Personnels,4,0)</f>
        <v>FDV</v>
      </c>
      <c r="E10" s="53">
        <f>INT(MOD(INT((GestionPersonnelRDJ[[#This Row],[Date]]-2)/7)+0.6,52+5/28))+1</f>
        <v>41</v>
      </c>
      <c r="F10" s="23">
        <v>4</v>
      </c>
      <c r="G10" s="74">
        <v>41195</v>
      </c>
      <c r="H10" s="75" t="str">
        <f t="shared" si="7"/>
        <v>samedi</v>
      </c>
      <c r="I10" s="76">
        <f ca="1">SUMPRODUCT((groupe='Base de donnée'!C10)*(OFFSET(groupe,,1)='Base de donnée'!F10)*(OFFSET(groupe,,2)='Base de donnée'!H10)*(OFFSET(groupe,,3)))</f>
        <v>0</v>
      </c>
      <c r="J10" s="76">
        <v>0</v>
      </c>
      <c r="K10" s="76">
        <v>0</v>
      </c>
      <c r="L10" s="80">
        <v>0</v>
      </c>
      <c r="M10" s="80">
        <v>0</v>
      </c>
      <c r="N10" s="76">
        <f>IF(AJ10=1,7,IF(OR(AE10=1,AND(AE10=0,NOT(ISBLANK(AE10))),AC10=1,AND(AC10=0,NOT(ISBLANK(AC10))),AD10=1,AND(AD10=0,NOT(ISBLANK(AD10))),AG10=1,AND(AG10=0,NOT(ISBLANK(AG10))),AF10=1,AND(AF10=0,NOT(ISBLANK(AF10)))),0,IF(COUNTIF(Fériés2010,G10),((M10-L10+K10-J10)),(M10-L10+K10-J10)-(W10+X10)-Y10-AI10+(AS10+AU10+AW10)+(AM10+AO10+AQ10))))</f>
        <v>0</v>
      </c>
      <c r="O10" s="76">
        <f>IF(OR(AE10=1,AND(AE10=0,NOT(ISBLANK(AE10))),AC10=1,AND(AC10=0,NOT(ISBLANK(AC10))),AD10=1,AND(AD10=0,NOT(ISBLANK(AD10))),AG10=1,AND(AG10=0,NOT(ISBLANK(AG10))),AF10=1,AND(AF10=0,NOT(ISBLANK(AF10)))),I10,IF(COUNTIF(Fériés2010,G10)&gt;0,N10*2+R10+(W10+X10),N10+R10+(W10+X10)+Y10+AI10))</f>
        <v>0</v>
      </c>
      <c r="P10" s="77">
        <f t="shared" ca="1" si="8"/>
        <v>0</v>
      </c>
      <c r="Q10" s="77">
        <f t="shared" ca="1" si="9"/>
        <v>0</v>
      </c>
      <c r="R10" s="76"/>
      <c r="S10" s="78" t="str">
        <f>IF((AC10=1),"",IF(OR(WEEKDAY(G10)=1,COUNTIF(Fériés2010,G10)&gt;0),N10,""))</f>
        <v/>
      </c>
      <c r="T10" s="78"/>
      <c r="U10" s="78" t="str">
        <f>IF(COUNTIF(Fériés2010,G10),N10,"")</f>
        <v/>
      </c>
      <c r="V10" s="78" t="str">
        <f t="shared" si="10"/>
        <v/>
      </c>
      <c r="W10" s="78">
        <v>0</v>
      </c>
      <c r="X10" s="79">
        <v>0</v>
      </c>
      <c r="Y10" s="69"/>
      <c r="Z10" s="69"/>
      <c r="AA10" s="69"/>
      <c r="AB10" s="69"/>
    </row>
    <row r="11" spans="1:49" s="23" customFormat="1" x14ac:dyDescent="0.25">
      <c r="A11" s="71" t="s">
        <v>145</v>
      </c>
      <c r="B11" s="72" t="str">
        <f>VLOOKUP(GestionPersonnelRDJ[[#This Row],[Nom Prénom]],Personnels!Personnels,2,0)</f>
        <v>ME</v>
      </c>
      <c r="C11" s="73" t="str">
        <f>VLOOKUP(GestionPersonnelRDJ[[#This Row],[Nom Prénom]],Personnels!Personnels,3,0)</f>
        <v>GA</v>
      </c>
      <c r="D11" s="73" t="str">
        <f>VLOOKUP(GestionPersonnelRDJ[[#This Row],[Nom Prénom]],Personnels!Personnels,4,0)</f>
        <v>FDV</v>
      </c>
      <c r="E11" s="53">
        <f>INT(MOD(INT((GestionPersonnelRDJ[[#This Row],[Date]]-2)/7)+0.6,52+5/28))+1</f>
        <v>41</v>
      </c>
      <c r="F11" s="23">
        <v>4</v>
      </c>
      <c r="G11" s="74">
        <v>41196</v>
      </c>
      <c r="H11" s="75" t="str">
        <f t="shared" si="7"/>
        <v>dimanche</v>
      </c>
      <c r="I11" s="76">
        <f ca="1">SUMPRODUCT((groupe='Base de donnée'!C11)*(OFFSET(groupe,,1)='Base de donnée'!F11)*(OFFSET(groupe,,2)='Base de donnée'!H11)*(OFFSET(groupe,,3)))</f>
        <v>0</v>
      </c>
      <c r="J11" s="76">
        <v>0</v>
      </c>
      <c r="K11" s="76">
        <v>0</v>
      </c>
      <c r="L11" s="80">
        <v>0</v>
      </c>
      <c r="M11" s="80">
        <v>0</v>
      </c>
      <c r="N11" s="76">
        <f>IF(AJ11=1,7,IF(OR(AE11=1,AND(AE11=0,NOT(ISBLANK(AE11))),AC11=1,AND(AC11=0,NOT(ISBLANK(AC11))),AD11=1,AND(AD11=0,NOT(ISBLANK(AD11))),AG11=1,AND(AG11=0,NOT(ISBLANK(AG11))),AF11=1,AND(AF11=0,NOT(ISBLANK(AF11)))),0,IF(COUNTIF(Fériés2010,G11),((M11-L11+K11-J11)),(M11-L11+K11-J11)-(W11+X11)-Y11-AI11+(AS11+AU11+AW11)+(AM11+AO11+AQ11))))</f>
        <v>0</v>
      </c>
      <c r="O11" s="76">
        <f>IF(OR(AE11=1,AND(AE11=0,NOT(ISBLANK(AE11))),AC11=1,AND(AC11=0,NOT(ISBLANK(AC11))),AD11=1,AND(AD11=0,NOT(ISBLANK(AD11))),AG11=1,AND(AG11=0,NOT(ISBLANK(AG11))),AF11=1,AND(AF11=0,NOT(ISBLANK(AF11)))),I11,IF(COUNTIF(Fériés2010,G11)&gt;0,N11*2+R11+(W11+X11),N11+R11+(W11+X11)+Y11+AI11))</f>
        <v>0</v>
      </c>
      <c r="P11" s="77">
        <f t="shared" ca="1" si="8"/>
        <v>0</v>
      </c>
      <c r="Q11" s="77">
        <f t="shared" ca="1" si="9"/>
        <v>0</v>
      </c>
      <c r="R11" s="76"/>
      <c r="S11" s="78">
        <f>IF((AC11=1),"",IF(OR(WEEKDAY(G11)=1,COUNTIF(Fériés2010,G11)&gt;0),N11,""))</f>
        <v>0</v>
      </c>
      <c r="T11" s="78"/>
      <c r="U11" s="78" t="str">
        <f>IF(COUNTIF(Fériés2010,G11),N11,"")</f>
        <v/>
      </c>
      <c r="V11" s="78">
        <f t="shared" si="10"/>
        <v>0</v>
      </c>
      <c r="W11" s="78">
        <v>0</v>
      </c>
      <c r="X11" s="79">
        <v>0</v>
      </c>
      <c r="Y11" s="69"/>
      <c r="Z11" s="69"/>
      <c r="AA11" s="69"/>
      <c r="AB11" s="69"/>
    </row>
    <row r="12" spans="1:49" s="23" customFormat="1" x14ac:dyDescent="0.25">
      <c r="A12" s="71" t="s">
        <v>144</v>
      </c>
      <c r="B12" s="72" t="str">
        <f>VLOOKUP(GestionPersonnelRDJ[[#This Row],[Nom Prénom]],Personnels!Personnels,2,0)</f>
        <v>ES</v>
      </c>
      <c r="C12" s="73" t="str">
        <f>VLOOKUP(GestionPersonnelRDJ[[#This Row],[Nom Prénom]],Personnels!Personnels,3,0)</f>
        <v>GB</v>
      </c>
      <c r="D12" s="73" t="str">
        <f>VLOOKUP(GestionPersonnelRDJ[[#This Row],[Nom Prénom]],Personnels!Personnels,4,0)</f>
        <v>FDV</v>
      </c>
      <c r="E12" s="53">
        <f>INT(MOD(INT((GestionPersonnelRDJ[[#This Row],[Date]]-2)/7)+0.6,52+5/28))+1</f>
        <v>41</v>
      </c>
      <c r="F12" s="23">
        <v>1</v>
      </c>
      <c r="G12" s="74">
        <v>41190</v>
      </c>
      <c r="H12" s="75" t="str">
        <f t="shared" ref="H12:H18" si="11">TEXT(WEEKDAY(G12),"jjjj")</f>
        <v>lundi</v>
      </c>
      <c r="I12" s="76">
        <f ca="1">SUMPRODUCT((groupe='Base de donnée'!C12)*(OFFSET(groupe,,1)='Base de donnée'!F12)*(OFFSET(groupe,,2)='Base de donnée'!H12)*(OFFSET(groupe,,3)))</f>
        <v>7</v>
      </c>
      <c r="J12" s="76">
        <v>7</v>
      </c>
      <c r="K12" s="76">
        <v>12</v>
      </c>
      <c r="L12" s="80">
        <v>12</v>
      </c>
      <c r="M12" s="80">
        <v>14</v>
      </c>
      <c r="N12" s="76">
        <f>IF(AJ12=1,7,IF(OR(AE12=1,AND(AE12=0,NOT(ISBLANK(AE12))),AC12=1,AND(AC12=0,NOT(ISBLANK(AC12))),AD12=1,AND(AD12=0,NOT(ISBLANK(AD12))),AG12=1,AND(AG12=0,NOT(ISBLANK(AG12))),AF12=1,AND(AF12=0,NOT(ISBLANK(AF12)))),0,IF(COUNTIF(Fériés2010,G12),((M12-L12+K12-J12)),(M12-L12+K12-J12)-(W12+X12)-Y12-AI12+(AS12+AU12+AW12)+(AM12+AO12+AQ12))))</f>
        <v>7</v>
      </c>
      <c r="O12" s="76">
        <f>IF(OR(AE12=1,AND(AE12=0,NOT(ISBLANK(AE12))),AC12=1,AND(AC12=0,NOT(ISBLANK(AC12))),AD12=1,AND(AD12=0,NOT(ISBLANK(AD12))),AG12=1,AND(AG12=0,NOT(ISBLANK(AG12))),AF12=1,AND(AF12=0,NOT(ISBLANK(AF12)))),I12,IF(COUNTIF(Fériés2010,G12)&gt;0,N12*2+R12+(W12+X12),N12+R12+(W12+X12)+Y12+AI12))</f>
        <v>7</v>
      </c>
      <c r="P12" s="77">
        <f t="shared" ref="P12:P18" ca="1" si="12">IF(I12-O12-(W12+X12)&lt;=0,0,I12-O12-(W12+X12))</f>
        <v>0</v>
      </c>
      <c r="Q12" s="77">
        <f t="shared" ref="Q12:Q18" ca="1" si="13">IF(O12-I12-(W12+X12)&lt;=0,0,O12-I12-(W12+X12))</f>
        <v>0</v>
      </c>
      <c r="R12" s="76"/>
      <c r="S12" s="78" t="str">
        <f>IF((AC12=1),"",IF(OR(WEEKDAY(G12)=1,COUNTIF(Fériés2010,G12)&gt;0),N12,""))</f>
        <v/>
      </c>
      <c r="T12" s="78"/>
      <c r="U12" s="78" t="str">
        <f>IF(COUNTIF(Fériés2010,G12),N12,"")</f>
        <v/>
      </c>
      <c r="V12" s="78" t="str">
        <f t="shared" ref="V12:V18" si="14">IF(WEEKDAY(G12)=1,N12,"")</f>
        <v/>
      </c>
      <c r="W12" s="78">
        <v>0</v>
      </c>
      <c r="X12" s="79">
        <v>0</v>
      </c>
      <c r="Y12" s="69"/>
      <c r="Z12" s="69"/>
      <c r="AA12" s="69"/>
      <c r="AB12" s="69"/>
    </row>
    <row r="13" spans="1:49" s="23" customFormat="1" x14ac:dyDescent="0.25">
      <c r="A13" s="71" t="s">
        <v>144</v>
      </c>
      <c r="B13" s="72" t="str">
        <f>VLOOKUP(GestionPersonnelRDJ[[#This Row],[Nom Prénom]],Personnels!Personnels,2,0)</f>
        <v>ES</v>
      </c>
      <c r="C13" s="73" t="str">
        <f>VLOOKUP(GestionPersonnelRDJ[[#This Row],[Nom Prénom]],Personnels!Personnels,3,0)</f>
        <v>GB</v>
      </c>
      <c r="D13" s="73" t="str">
        <f>VLOOKUP(GestionPersonnelRDJ[[#This Row],[Nom Prénom]],Personnels!Personnels,4,0)</f>
        <v>FDV</v>
      </c>
      <c r="E13" s="53">
        <f>INT(MOD(INT((GestionPersonnelRDJ[[#This Row],[Date]]-2)/7)+0.6,52+5/28))+1</f>
        <v>41</v>
      </c>
      <c r="F13" s="23">
        <v>1</v>
      </c>
      <c r="G13" s="74">
        <v>41191</v>
      </c>
      <c r="H13" s="75" t="str">
        <f t="shared" si="11"/>
        <v>mardi</v>
      </c>
      <c r="I13" s="76">
        <f ca="1">SUMPRODUCT((groupe='Base de donnée'!C13)*(OFFSET(groupe,,1)='Base de donnée'!F13)*(OFFSET(groupe,,2)='Base de donnée'!H13)*(OFFSET(groupe,,3)))</f>
        <v>10</v>
      </c>
      <c r="J13" s="76">
        <v>7</v>
      </c>
      <c r="K13" s="76">
        <v>12</v>
      </c>
      <c r="L13" s="80">
        <v>12</v>
      </c>
      <c r="M13" s="80">
        <v>17</v>
      </c>
      <c r="N13" s="76">
        <f>IF(AJ13=1,7,IF(OR(AE13=1,AND(AE13=0,NOT(ISBLANK(AE13))),AC13=1,AND(AC13=0,NOT(ISBLANK(AC13))),AD13=1,AND(AD13=0,NOT(ISBLANK(AD13))),AG13=1,AND(AG13=0,NOT(ISBLANK(AG13))),AF13=1,AND(AF13=0,NOT(ISBLANK(AF13)))),0,IF(COUNTIF(Fériés2010,G13),((M13-L13+K13-J13)),(M13-L13+K13-J13)-(W13+X13)-Y13-AI13+(AS13+AU13+AW13)+(AM13+AO13+AQ13))))</f>
        <v>10</v>
      </c>
      <c r="O13" s="76">
        <f>IF(OR(AE13=1,AND(AE13=0,NOT(ISBLANK(AE13))),AC13=1,AND(AC13=0,NOT(ISBLANK(AC13))),AD13=1,AND(AD13=0,NOT(ISBLANK(AD13))),AG13=1,AND(AG13=0,NOT(ISBLANK(AG13))),AF13=1,AND(AF13=0,NOT(ISBLANK(AF13)))),I13,IF(COUNTIF(Fériés2010,G13)&gt;0,N13*2+R13+(W13+X13),N13+R13+(W13+X13)+Y13+AI13))</f>
        <v>10</v>
      </c>
      <c r="P13" s="77">
        <f t="shared" ca="1" si="12"/>
        <v>0</v>
      </c>
      <c r="Q13" s="77">
        <f t="shared" ca="1" si="13"/>
        <v>0</v>
      </c>
      <c r="R13" s="76"/>
      <c r="S13" s="78" t="str">
        <f>IF((AC13=1),"",IF(OR(WEEKDAY(G13)=1,COUNTIF(Fériés2010,G13)&gt;0),N13,""))</f>
        <v/>
      </c>
      <c r="T13" s="78"/>
      <c r="U13" s="78" t="str">
        <f>IF(COUNTIF(Fériés2010,G13),N13,"")</f>
        <v/>
      </c>
      <c r="V13" s="78" t="str">
        <f t="shared" si="14"/>
        <v/>
      </c>
      <c r="W13" s="78">
        <v>0</v>
      </c>
      <c r="X13" s="79">
        <v>0</v>
      </c>
      <c r="Y13" s="69"/>
      <c r="Z13" s="69"/>
      <c r="AA13" s="69"/>
      <c r="AB13" s="69"/>
    </row>
    <row r="14" spans="1:49" s="23" customFormat="1" x14ac:dyDescent="0.25">
      <c r="A14" s="71" t="s">
        <v>144</v>
      </c>
      <c r="B14" s="72" t="str">
        <f>VLOOKUP(GestionPersonnelRDJ[[#This Row],[Nom Prénom]],Personnels!Personnels,2,0)</f>
        <v>ES</v>
      </c>
      <c r="C14" s="73" t="str">
        <f>VLOOKUP(GestionPersonnelRDJ[[#This Row],[Nom Prénom]],Personnels!Personnels,3,0)</f>
        <v>GB</v>
      </c>
      <c r="D14" s="73" t="str">
        <f>VLOOKUP(GestionPersonnelRDJ[[#This Row],[Nom Prénom]],Personnels!Personnels,4,0)</f>
        <v>FDV</v>
      </c>
      <c r="E14" s="53">
        <f>INT(MOD(INT((GestionPersonnelRDJ[[#This Row],[Date]]-2)/7)+0.6,52+5/28))+1</f>
        <v>41</v>
      </c>
      <c r="F14" s="23">
        <v>1</v>
      </c>
      <c r="G14" s="74">
        <v>41192</v>
      </c>
      <c r="H14" s="75" t="str">
        <f t="shared" si="11"/>
        <v>mercredi</v>
      </c>
      <c r="I14" s="76">
        <f ca="1">SUMPRODUCT((groupe='Base de donnée'!C14)*(OFFSET(groupe,,1)='Base de donnée'!F14)*(OFFSET(groupe,,2)='Base de donnée'!H14)*(OFFSET(groupe,,3)))</f>
        <v>0</v>
      </c>
      <c r="J14" s="76">
        <v>0</v>
      </c>
      <c r="K14" s="76">
        <v>0</v>
      </c>
      <c r="L14" s="80">
        <v>0</v>
      </c>
      <c r="M14" s="80">
        <v>0</v>
      </c>
      <c r="N14" s="76">
        <f>IF(AJ14=1,7,IF(OR(AE14=1,AND(AE14=0,NOT(ISBLANK(AE14))),AC14=1,AND(AC14=0,NOT(ISBLANK(AC14))),AD14=1,AND(AD14=0,NOT(ISBLANK(AD14))),AG14=1,AND(AG14=0,NOT(ISBLANK(AG14))),AF14=1,AND(AF14=0,NOT(ISBLANK(AF14)))),0,IF(COUNTIF(Fériés2010,G14),((M14-L14+K14-J14)),(M14-L14+K14-J14)-(W14+X14)-Y14-AI14+(AS14+AU14+AW14)+(AM14+AO14+AQ14))))</f>
        <v>0</v>
      </c>
      <c r="O14" s="76">
        <f>IF(OR(AE14=1,AND(AE14=0,NOT(ISBLANK(AE14))),AC14=1,AND(AC14=0,NOT(ISBLANK(AC14))),AD14=1,AND(AD14=0,NOT(ISBLANK(AD14))),AG14=1,AND(AG14=0,NOT(ISBLANK(AG14))),AF14=1,AND(AF14=0,NOT(ISBLANK(AF14)))),I14,IF(COUNTIF(Fériés2010,G14)&gt;0,N14*2+R14+(W14+X14),N14+R14+(W14+X14)+Y14+AI14))</f>
        <v>0</v>
      </c>
      <c r="P14" s="77">
        <f t="shared" ca="1" si="12"/>
        <v>0</v>
      </c>
      <c r="Q14" s="77">
        <f t="shared" ca="1" si="13"/>
        <v>0</v>
      </c>
      <c r="R14" s="76"/>
      <c r="S14" s="78" t="str">
        <f>IF((AC14=1),"",IF(OR(WEEKDAY(G14)=1,COUNTIF(Fériés2010,G14)&gt;0),N14,""))</f>
        <v/>
      </c>
      <c r="T14" s="78"/>
      <c r="U14" s="78" t="str">
        <f>IF(COUNTIF(Fériés2010,G14),N14,"")</f>
        <v/>
      </c>
      <c r="V14" s="78" t="str">
        <f t="shared" si="14"/>
        <v/>
      </c>
      <c r="W14" s="78">
        <v>0</v>
      </c>
      <c r="X14" s="79">
        <v>0</v>
      </c>
      <c r="Y14" s="69"/>
      <c r="Z14" s="69"/>
      <c r="AA14" s="69"/>
      <c r="AB14" s="69"/>
    </row>
    <row r="15" spans="1:49" s="23" customFormat="1" x14ac:dyDescent="0.25">
      <c r="A15" s="71" t="s">
        <v>144</v>
      </c>
      <c r="B15" s="72" t="str">
        <f>VLOOKUP(GestionPersonnelRDJ[[#This Row],[Nom Prénom]],Personnels!Personnels,2,0)</f>
        <v>ES</v>
      </c>
      <c r="C15" s="73" t="str">
        <f>VLOOKUP(GestionPersonnelRDJ[[#This Row],[Nom Prénom]],Personnels!Personnels,3,0)</f>
        <v>GB</v>
      </c>
      <c r="D15" s="73" t="str">
        <f>VLOOKUP(GestionPersonnelRDJ[[#This Row],[Nom Prénom]],Personnels!Personnels,4,0)</f>
        <v>FDV</v>
      </c>
      <c r="E15" s="53">
        <f>INT(MOD(INT((GestionPersonnelRDJ[[#This Row],[Date]]-2)/7)+0.6,52+5/28))+1</f>
        <v>41</v>
      </c>
      <c r="F15" s="23">
        <v>1</v>
      </c>
      <c r="G15" s="74">
        <v>41193</v>
      </c>
      <c r="H15" s="75" t="str">
        <f t="shared" si="11"/>
        <v>jeudi</v>
      </c>
      <c r="I15" s="76">
        <f ca="1">SUMPRODUCT((groupe='Base de donnée'!C15)*(OFFSET(groupe,,1)='Base de donnée'!F15)*(OFFSET(groupe,,2)='Base de donnée'!H15)*(OFFSET(groupe,,3)))</f>
        <v>0</v>
      </c>
      <c r="J15" s="76">
        <v>0</v>
      </c>
      <c r="K15" s="76">
        <v>0</v>
      </c>
      <c r="L15" s="80">
        <v>0</v>
      </c>
      <c r="M15" s="80">
        <v>0</v>
      </c>
      <c r="N15" s="76">
        <f>IF(AJ15=1,7,IF(OR(AE15=1,AND(AE15=0,NOT(ISBLANK(AE15))),AC15=1,AND(AC15=0,NOT(ISBLANK(AC15))),AD15=1,AND(AD15=0,NOT(ISBLANK(AD15))),AG15=1,AND(AG15=0,NOT(ISBLANK(AG15))),AF15=1,AND(AF15=0,NOT(ISBLANK(AF15)))),0,IF(COUNTIF(Fériés2010,G15),((M15-L15+K15-J15)),(M15-L15+K15-J15)-(W15+X15)-Y15-AI15+(AS15+AU15+AW15)+(AM15+AO15+AQ15))))</f>
        <v>0</v>
      </c>
      <c r="O15" s="76">
        <f>IF(OR(AE15=1,AND(AE15=0,NOT(ISBLANK(AE15))),AC15=1,AND(AC15=0,NOT(ISBLANK(AC15))),AD15=1,AND(AD15=0,NOT(ISBLANK(AD15))),AG15=1,AND(AG15=0,NOT(ISBLANK(AG15))),AF15=1,AND(AF15=0,NOT(ISBLANK(AF15)))),I15,IF(COUNTIF(Fériés2010,G15)&gt;0,N15*2+R15+(W15+X15),N15+R15+(W15+X15)+Y15+AI15))</f>
        <v>0</v>
      </c>
      <c r="P15" s="77">
        <f t="shared" ca="1" si="12"/>
        <v>0</v>
      </c>
      <c r="Q15" s="77">
        <f t="shared" ca="1" si="13"/>
        <v>0</v>
      </c>
      <c r="R15" s="76"/>
      <c r="S15" s="78" t="str">
        <f>IF((AC15=1),"",IF(OR(WEEKDAY(G15)=1,COUNTIF(Fériés2010,G15)&gt;0),N15,""))</f>
        <v/>
      </c>
      <c r="T15" s="78"/>
      <c r="U15" s="78" t="str">
        <f>IF(COUNTIF(Fériés2010,G15),N15,"")</f>
        <v/>
      </c>
      <c r="V15" s="78" t="str">
        <f t="shared" si="14"/>
        <v/>
      </c>
      <c r="W15" s="78">
        <v>0</v>
      </c>
      <c r="X15" s="79">
        <v>0</v>
      </c>
      <c r="Y15" s="69"/>
      <c r="Z15" s="69"/>
      <c r="AA15" s="69"/>
      <c r="AB15" s="69"/>
    </row>
    <row r="16" spans="1:49" s="23" customFormat="1" x14ac:dyDescent="0.25">
      <c r="A16" s="71" t="s">
        <v>144</v>
      </c>
      <c r="B16" s="72" t="str">
        <f>VLOOKUP(GestionPersonnelRDJ[[#This Row],[Nom Prénom]],Personnels!Personnels,2,0)</f>
        <v>ES</v>
      </c>
      <c r="C16" s="73" t="str">
        <f>VLOOKUP(GestionPersonnelRDJ[[#This Row],[Nom Prénom]],Personnels!Personnels,3,0)</f>
        <v>GB</v>
      </c>
      <c r="D16" s="73" t="str">
        <f>VLOOKUP(GestionPersonnelRDJ[[#This Row],[Nom Prénom]],Personnels!Personnels,4,0)</f>
        <v>FDV</v>
      </c>
      <c r="E16" s="53">
        <f>INT(MOD(INT((GestionPersonnelRDJ[[#This Row],[Date]]-2)/7)+0.6,52+5/28))+1</f>
        <v>41</v>
      </c>
      <c r="F16" s="23">
        <v>1</v>
      </c>
      <c r="G16" s="74">
        <v>41194</v>
      </c>
      <c r="H16" s="75" t="str">
        <f t="shared" si="11"/>
        <v>vendredi</v>
      </c>
      <c r="I16" s="76">
        <f ca="1">SUMPRODUCT((groupe='Base de donnée'!C16)*(OFFSET(groupe,,1)='Base de donnée'!F16)*(OFFSET(groupe,,2)='Base de donnée'!H16)*(OFFSET(groupe,,3)))</f>
        <v>0</v>
      </c>
      <c r="J16" s="76">
        <v>0</v>
      </c>
      <c r="K16" s="76">
        <v>0</v>
      </c>
      <c r="L16" s="80">
        <v>0</v>
      </c>
      <c r="M16" s="80">
        <v>0</v>
      </c>
      <c r="N16" s="76">
        <f>IF(AJ16=1,7,IF(OR(AE16=1,AND(AE16=0,NOT(ISBLANK(AE16))),AC16=1,AND(AC16=0,NOT(ISBLANK(AC16))),AD16=1,AND(AD16=0,NOT(ISBLANK(AD16))),AG16=1,AND(AG16=0,NOT(ISBLANK(AG16))),AF16=1,AND(AF16=0,NOT(ISBLANK(AF16)))),0,IF(COUNTIF(Fériés2010,G16),((M16-L16+K16-J16)),(M16-L16+K16-J16)-(W16+X16)-Y16-AI16+(AS16+AU16+AW16)+(AM16+AO16+AQ16))))</f>
        <v>0</v>
      </c>
      <c r="O16" s="76">
        <f>IF(OR(AE16=1,AND(AE16=0,NOT(ISBLANK(AE16))),AC16=1,AND(AC16=0,NOT(ISBLANK(AC16))),AD16=1,AND(AD16=0,NOT(ISBLANK(AD16))),AG16=1,AND(AG16=0,NOT(ISBLANK(AG16))),AF16=1,AND(AF16=0,NOT(ISBLANK(AF16)))),I16,IF(COUNTIF(Fériés2010,G16)&gt;0,N16*2+R16+(W16+X16),N16+R16+(W16+X16)+Y16+AI16))</f>
        <v>0</v>
      </c>
      <c r="P16" s="77">
        <f t="shared" ca="1" si="12"/>
        <v>0</v>
      </c>
      <c r="Q16" s="77">
        <f t="shared" ca="1" si="13"/>
        <v>0</v>
      </c>
      <c r="R16" s="76"/>
      <c r="S16" s="78" t="str">
        <f>IF((AC16=1),"",IF(OR(WEEKDAY(G16)=1,COUNTIF(Fériés2010,G16)&gt;0),N16,""))</f>
        <v/>
      </c>
      <c r="T16" s="78"/>
      <c r="U16" s="78" t="str">
        <f>IF(COUNTIF(Fériés2010,G16),N16,"")</f>
        <v/>
      </c>
      <c r="V16" s="78" t="str">
        <f t="shared" si="14"/>
        <v/>
      </c>
      <c r="W16" s="78">
        <v>0</v>
      </c>
      <c r="X16" s="79">
        <v>0</v>
      </c>
      <c r="Y16" s="69"/>
      <c r="Z16" s="69"/>
      <c r="AA16" s="69"/>
      <c r="AB16" s="69"/>
    </row>
    <row r="17" spans="1:28" s="23" customFormat="1" x14ac:dyDescent="0.25">
      <c r="A17" s="71" t="s">
        <v>144</v>
      </c>
      <c r="B17" s="72" t="str">
        <f>VLOOKUP(GestionPersonnelRDJ[[#This Row],[Nom Prénom]],Personnels!Personnels,2,0)</f>
        <v>ES</v>
      </c>
      <c r="C17" s="73" t="str">
        <f>VLOOKUP(GestionPersonnelRDJ[[#This Row],[Nom Prénom]],Personnels!Personnels,3,0)</f>
        <v>GB</v>
      </c>
      <c r="D17" s="73" t="str">
        <f>VLOOKUP(GestionPersonnelRDJ[[#This Row],[Nom Prénom]],Personnels!Personnels,4,0)</f>
        <v>FDV</v>
      </c>
      <c r="E17" s="53">
        <f>INT(MOD(INT((GestionPersonnelRDJ[[#This Row],[Date]]-2)/7)+0.6,52+5/28))+1</f>
        <v>41</v>
      </c>
      <c r="F17" s="23">
        <v>1</v>
      </c>
      <c r="G17" s="74">
        <v>41195</v>
      </c>
      <c r="H17" s="75" t="str">
        <f t="shared" si="11"/>
        <v>samedi</v>
      </c>
      <c r="I17" s="76">
        <f ca="1">SUMPRODUCT((groupe='Base de donnée'!C17)*(OFFSET(groupe,,1)='Base de donnée'!F17)*(OFFSET(groupe,,2)='Base de donnée'!H17)*(OFFSET(groupe,,3)))</f>
        <v>12</v>
      </c>
      <c r="J17" s="76">
        <v>7.5</v>
      </c>
      <c r="K17" s="76">
        <v>12</v>
      </c>
      <c r="L17" s="80">
        <v>12</v>
      </c>
      <c r="M17" s="80">
        <v>19.5</v>
      </c>
      <c r="N17" s="76">
        <f>IF(AJ17=1,7,IF(OR(AE17=1,AND(AE17=0,NOT(ISBLANK(AE17))),AC17=1,AND(AC17=0,NOT(ISBLANK(AC17))),AD17=1,AND(AD17=0,NOT(ISBLANK(AD17))),AG17=1,AND(AG17=0,NOT(ISBLANK(AG17))),AF17=1,AND(AF17=0,NOT(ISBLANK(AF17)))),0,IF(COUNTIF(Fériés2010,G17),((M17-L17+K17-J17)),(M17-L17+K17-J17)-(W17+X17)-Y17-AI17+(AS17+AU17+AW17)+(AM17+AO17+AQ17))))</f>
        <v>12</v>
      </c>
      <c r="O17" s="76">
        <f>IF(OR(AE17=1,AND(AE17=0,NOT(ISBLANK(AE17))),AC17=1,AND(AC17=0,NOT(ISBLANK(AC17))),AD17=1,AND(AD17=0,NOT(ISBLANK(AD17))),AG17=1,AND(AG17=0,NOT(ISBLANK(AG17))),AF17=1,AND(AF17=0,NOT(ISBLANK(AF17)))),I17,IF(COUNTIF(Fériés2010,G17)&gt;0,N17*2+R17+(W17+X17),N17+R17+(W17+X17)+Y17+AI17))</f>
        <v>12</v>
      </c>
      <c r="P17" s="77">
        <f t="shared" ca="1" si="12"/>
        <v>0</v>
      </c>
      <c r="Q17" s="77">
        <f t="shared" ca="1" si="13"/>
        <v>0</v>
      </c>
      <c r="R17" s="76"/>
      <c r="S17" s="78" t="str">
        <f>IF((AC17=1),"",IF(OR(WEEKDAY(G17)=1,COUNTIF(Fériés2010,G17)&gt;0),N17,""))</f>
        <v/>
      </c>
      <c r="T17" s="78"/>
      <c r="U17" s="78" t="str">
        <f>IF(COUNTIF(Fériés2010,G17),N17,"")</f>
        <v/>
      </c>
      <c r="V17" s="78" t="str">
        <f t="shared" si="14"/>
        <v/>
      </c>
      <c r="W17" s="78">
        <v>0</v>
      </c>
      <c r="X17" s="79">
        <v>0</v>
      </c>
      <c r="Y17" s="69"/>
      <c r="Z17" s="69"/>
      <c r="AA17" s="69"/>
      <c r="AB17" s="69"/>
    </row>
    <row r="18" spans="1:28" s="23" customFormat="1" x14ac:dyDescent="0.25">
      <c r="A18" s="71" t="s">
        <v>144</v>
      </c>
      <c r="B18" s="72" t="str">
        <f>VLOOKUP(GestionPersonnelRDJ[[#This Row],[Nom Prénom]],Personnels!Personnels,2,0)</f>
        <v>ES</v>
      </c>
      <c r="C18" s="73" t="str">
        <f>VLOOKUP(GestionPersonnelRDJ[[#This Row],[Nom Prénom]],Personnels!Personnels,3,0)</f>
        <v>GB</v>
      </c>
      <c r="D18" s="73" t="str">
        <f>VLOOKUP(GestionPersonnelRDJ[[#This Row],[Nom Prénom]],Personnels!Personnels,4,0)</f>
        <v>FDV</v>
      </c>
      <c r="E18" s="53">
        <f>INT(MOD(INT((GestionPersonnelRDJ[[#This Row],[Date]]-2)/7)+0.6,52+5/28))+1</f>
        <v>41</v>
      </c>
      <c r="F18" s="23">
        <v>1</v>
      </c>
      <c r="G18" s="74">
        <v>41196</v>
      </c>
      <c r="H18" s="75" t="str">
        <f t="shared" si="11"/>
        <v>dimanche</v>
      </c>
      <c r="I18" s="76">
        <f ca="1">SUMPRODUCT((groupe='Base de donnée'!C18)*(OFFSET(groupe,,1)='Base de donnée'!F18)*(OFFSET(groupe,,2)='Base de donnée'!H18)*(OFFSET(groupe,,3)))</f>
        <v>12</v>
      </c>
      <c r="J18" s="76">
        <v>8</v>
      </c>
      <c r="K18" s="76">
        <v>12</v>
      </c>
      <c r="L18" s="80">
        <v>12</v>
      </c>
      <c r="M18" s="80">
        <v>20</v>
      </c>
      <c r="N18" s="76">
        <f>IF(AJ18=1,7,IF(OR(AE18=1,AND(AE18=0,NOT(ISBLANK(AE18))),AC18=1,AND(AC18=0,NOT(ISBLANK(AC18))),AD18=1,AND(AD18=0,NOT(ISBLANK(AD18))),AG18=1,AND(AG18=0,NOT(ISBLANK(AG18))),AF18=1,AND(AF18=0,NOT(ISBLANK(AF18)))),0,IF(COUNTIF(Fériés2010,G18),((M18-L18+K18-J18)),(M18-L18+K18-J18)-(W18+X18)-Y18-AI18+(AS18+AU18+AW18)+(AM18+AO18+AQ18))))</f>
        <v>12</v>
      </c>
      <c r="O18" s="76">
        <f>IF(OR(AE18=1,AND(AE18=0,NOT(ISBLANK(AE18))),AC18=1,AND(AC18=0,NOT(ISBLANK(AC18))),AD18=1,AND(AD18=0,NOT(ISBLANK(AD18))),AG18=1,AND(AG18=0,NOT(ISBLANK(AG18))),AF18=1,AND(AF18=0,NOT(ISBLANK(AF18)))),I18,IF(COUNTIF(Fériés2010,G18)&gt;0,N18*2+R18+(W18+X18),N18+R18+(W18+X18)+Y18+AI18))</f>
        <v>12</v>
      </c>
      <c r="P18" s="77">
        <f t="shared" ca="1" si="12"/>
        <v>0</v>
      </c>
      <c r="Q18" s="77">
        <f t="shared" ca="1" si="13"/>
        <v>0</v>
      </c>
      <c r="R18" s="76"/>
      <c r="S18" s="78">
        <f>IF((AC18=1),"",IF(OR(WEEKDAY(G18)=1,COUNTIF(Fériés2010,G18)&gt;0),N18,""))</f>
        <v>12</v>
      </c>
      <c r="T18" s="78"/>
      <c r="U18" s="78" t="str">
        <f>IF(COUNTIF(Fériés2010,G18),N18,"")</f>
        <v/>
      </c>
      <c r="V18" s="78">
        <f t="shared" si="14"/>
        <v>12</v>
      </c>
      <c r="W18" s="78">
        <v>0</v>
      </c>
      <c r="X18" s="79">
        <v>0</v>
      </c>
      <c r="Y18" s="69"/>
      <c r="Z18" s="69"/>
      <c r="AA18" s="69"/>
      <c r="AB18" s="69"/>
    </row>
  </sheetData>
  <sheetProtection selectLockedCells="1"/>
  <mergeCells count="12">
    <mergeCell ref="J1:M1"/>
    <mergeCell ref="J2:K2"/>
    <mergeCell ref="L2:M2"/>
    <mergeCell ref="AJ2:AK2"/>
    <mergeCell ref="AR1:AW1"/>
    <mergeCell ref="AV2:AW2"/>
    <mergeCell ref="AT2:AU2"/>
    <mergeCell ref="AR2:AS2"/>
    <mergeCell ref="AL1:AQ1"/>
    <mergeCell ref="AP2:AQ2"/>
    <mergeCell ref="AN2:AO2"/>
    <mergeCell ref="AL2:AM2"/>
  </mergeCells>
  <conditionalFormatting sqref="N19:N1048576 I2 I1:J1 I3:M3">
    <cfRule type="dataBar" priority="151">
      <dataBar>
        <cfvo type="min"/>
        <cfvo type="max"/>
        <color theme="9" tint="-0.249977111117893"/>
      </dataBar>
    </cfRule>
  </conditionalFormatting>
  <conditionalFormatting sqref="P19:Q1048576 O1:O3">
    <cfRule type="dataBar" priority="149">
      <dataBar>
        <cfvo type="min"/>
        <cfvo type="max"/>
        <color rgb="FF63C384"/>
      </dataBar>
    </cfRule>
  </conditionalFormatting>
  <conditionalFormatting sqref="N4:N18">
    <cfRule type="cellIs" dxfId="9" priority="141" operator="greaterThan">
      <formula>12</formula>
    </cfRule>
  </conditionalFormatting>
  <conditionalFormatting sqref="O4:O18">
    <cfRule type="cellIs" dxfId="8" priority="137" operator="greaterThan">
      <formula>12</formula>
    </cfRule>
  </conditionalFormatting>
  <conditionalFormatting sqref="N3:O3">
    <cfRule type="dataBar" priority="580">
      <dataBar>
        <cfvo type="min"/>
        <cfvo type="max"/>
        <color rgb="FF638EC6"/>
      </dataBar>
    </cfRule>
  </conditionalFormatting>
  <conditionalFormatting sqref="I4:I18">
    <cfRule type="dataBar" priority="1158">
      <dataBar>
        <cfvo type="min"/>
        <cfvo type="max"/>
        <color theme="9" tint="-0.249977111117893"/>
      </dataBar>
    </cfRule>
  </conditionalFormatting>
  <conditionalFormatting sqref="I4:I18">
    <cfRule type="dataBar" priority="1159">
      <dataBar>
        <cfvo type="min"/>
        <cfvo type="max"/>
        <color rgb="FF7030A0"/>
      </dataBar>
      <extLst>
        <ext xmlns:x14="http://schemas.microsoft.com/office/spreadsheetml/2009/9/main" uri="{B025F937-C7B1-47D3-B67F-A62EFF666E3E}">
          <x14:id>{F5E8DE39-81AA-4CE8-BB85-41A0F2C274AB}</x14:id>
        </ext>
      </extLst>
    </cfRule>
  </conditionalFormatting>
  <dataValidations count="2">
    <dataValidation type="whole" allowBlank="1" showInputMessage="1" showErrorMessage="1" errorTitle="Semaine calendaire" error="vous pouvez écrire un_x000a_nombre entre 1 et 53" sqref="E3:E18">
      <formula1>1</formula1>
      <formula2>53</formula2>
    </dataValidation>
    <dataValidation type="list" allowBlank="1" showInputMessage="1" showErrorMessage="1" sqref="AK3:AK18">
      <formula1>FORMATIONS</formula1>
    </dataValidation>
  </dataValidations>
  <pageMargins left="0.34" right="0.27" top="0.42" bottom="0.49" header="0.16" footer="0.31496062992125984"/>
  <pageSetup paperSize="9" scale="51" fitToHeight="0" orientation="landscape" horizontalDpi="360" verticalDpi="360" r:id="rId1"/>
  <headerFooter>
    <oddHeader>&amp;C&amp;"-,Gras"&amp;12Base de donnée du Personnel
Du Foyer d'Hébergement</oddHeader>
    <oddFooter>&amp;C&amp;P&amp;R&amp;D</oddFooter>
  </headerFooter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5E8DE39-81AA-4CE8-BB85-41A0F2C274AB}">
            <x14:dataBar minLength="0" maxLength="100" border="1" negativeBarBorderColorSameAsPositive="0">
              <x14:cfvo type="autoMin"/>
              <x14:cfvo type="autoMax"/>
              <x14:borderColor rgb="FF7030A0"/>
              <x14:negativeFillColor rgb="FFFF0000"/>
              <x14:negativeBorderColor rgb="FFFF0000"/>
              <x14:axisColor rgb="FF000000"/>
            </x14:dataBar>
          </x14:cfRule>
          <xm:sqref>I4:I18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Personnels!$F$3:$F$11</xm:f>
          </x14:formula1>
          <xm:sqref>A4:A18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F11"/>
  <sheetViews>
    <sheetView zoomScale="160" zoomScaleNormal="160" workbookViewId="0">
      <selection activeCell="F16" sqref="F16"/>
    </sheetView>
  </sheetViews>
  <sheetFormatPr baseColWidth="10" defaultColWidth="11.5703125" defaultRowHeight="12.75" x14ac:dyDescent="0.2"/>
  <cols>
    <col min="1" max="1" width="11.5703125" style="18"/>
    <col min="2" max="2" width="21.85546875" style="18" bestFit="1" customWidth="1"/>
    <col min="3" max="5" width="11.5703125" style="18"/>
    <col min="6" max="6" width="28.140625" style="18" bestFit="1" customWidth="1"/>
    <col min="7" max="16384" width="11.5703125" style="18"/>
  </cols>
  <sheetData>
    <row r="2" spans="2:6" x14ac:dyDescent="0.2">
      <c r="B2" s="18" t="s">
        <v>21</v>
      </c>
      <c r="C2" s="18" t="s">
        <v>0</v>
      </c>
      <c r="D2" s="18" t="s">
        <v>1</v>
      </c>
      <c r="E2" s="18" t="s">
        <v>53</v>
      </c>
    </row>
    <row r="3" spans="2:6" x14ac:dyDescent="0.2">
      <c r="B3" s="24" t="s">
        <v>144</v>
      </c>
      <c r="C3" s="19" t="s">
        <v>6</v>
      </c>
      <c r="D3" s="18" t="s">
        <v>57</v>
      </c>
      <c r="E3" s="44" t="s">
        <v>58</v>
      </c>
      <c r="F3" s="21" t="str">
        <f>Table[[#This Row],[NOM Prénom]]</f>
        <v>Catherine</v>
      </c>
    </row>
    <row r="4" spans="2:6" x14ac:dyDescent="0.2">
      <c r="B4" s="24" t="s">
        <v>145</v>
      </c>
      <c r="C4" s="19" t="s">
        <v>10</v>
      </c>
      <c r="D4" s="18" t="s">
        <v>61</v>
      </c>
      <c r="E4" s="44" t="s">
        <v>58</v>
      </c>
      <c r="F4" s="21" t="str">
        <f>Table[[#This Row],[NOM Prénom]]</f>
        <v>Céline</v>
      </c>
    </row>
    <row r="5" spans="2:6" x14ac:dyDescent="0.2">
      <c r="B5" s="24" t="s">
        <v>146</v>
      </c>
      <c r="C5" s="19" t="s">
        <v>9</v>
      </c>
      <c r="D5" s="18" t="s">
        <v>57</v>
      </c>
      <c r="E5" s="44" t="s">
        <v>58</v>
      </c>
      <c r="F5" s="21" t="str">
        <f>Table[[#This Row],[NOM Prénom]]</f>
        <v>Mona</v>
      </c>
    </row>
    <row r="6" spans="2:6" x14ac:dyDescent="0.2">
      <c r="B6" s="24" t="s">
        <v>147</v>
      </c>
      <c r="C6" s="19" t="s">
        <v>10</v>
      </c>
      <c r="D6" s="18" t="s">
        <v>57</v>
      </c>
      <c r="E6" s="44" t="s">
        <v>58</v>
      </c>
      <c r="F6" s="21" t="str">
        <f>Table[[#This Row],[NOM Prénom]]</f>
        <v>Ophélie</v>
      </c>
    </row>
    <row r="7" spans="2:6" x14ac:dyDescent="0.2">
      <c r="B7" s="24" t="s">
        <v>148</v>
      </c>
      <c r="C7" s="19" t="s">
        <v>9</v>
      </c>
      <c r="D7" s="18" t="s">
        <v>57</v>
      </c>
      <c r="E7" s="44" t="s">
        <v>58</v>
      </c>
      <c r="F7" s="21" t="str">
        <f>Table[[#This Row],[NOM Prénom]]</f>
        <v>Frédéric</v>
      </c>
    </row>
    <row r="8" spans="2:6" x14ac:dyDescent="0.2">
      <c r="B8" s="20" t="s">
        <v>149</v>
      </c>
      <c r="C8" s="20" t="s">
        <v>6</v>
      </c>
      <c r="D8" s="18" t="s">
        <v>61</v>
      </c>
      <c r="E8" s="18" t="s">
        <v>58</v>
      </c>
      <c r="F8" s="21" t="str">
        <f>Table[[#This Row],[NOM Prénom]]</f>
        <v>Erika</v>
      </c>
    </row>
    <row r="9" spans="2:6" x14ac:dyDescent="0.2">
      <c r="B9" s="20" t="s">
        <v>150</v>
      </c>
      <c r="C9" s="20" t="s">
        <v>6</v>
      </c>
      <c r="D9" s="18" t="s">
        <v>61</v>
      </c>
      <c r="E9" s="18" t="s">
        <v>58</v>
      </c>
      <c r="F9" s="21" t="str">
        <f>Table[[#This Row],[NOM Prénom]]</f>
        <v>Dominique</v>
      </c>
    </row>
    <row r="10" spans="2:6" x14ac:dyDescent="0.2">
      <c r="B10" s="20" t="s">
        <v>151</v>
      </c>
      <c r="C10" s="20" t="s">
        <v>9</v>
      </c>
      <c r="D10" s="18" t="s">
        <v>61</v>
      </c>
      <c r="E10" s="18" t="s">
        <v>58</v>
      </c>
      <c r="F10" s="21" t="str">
        <f>Table[[#This Row],[NOM Prénom]]</f>
        <v>Guillaume</v>
      </c>
    </row>
    <row r="11" spans="2:6" x14ac:dyDescent="0.2">
      <c r="B11" s="20" t="s">
        <v>152</v>
      </c>
      <c r="C11" s="20" t="s">
        <v>59</v>
      </c>
      <c r="D11" s="18" t="s">
        <v>58</v>
      </c>
      <c r="E11" s="18" t="s">
        <v>58</v>
      </c>
      <c r="F11" s="21" t="str">
        <f>Table[[#This Row],[NOM Prénom]]</f>
        <v>Jacqueline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B20"/>
  <sheetViews>
    <sheetView zoomScale="160" zoomScaleNormal="160" workbookViewId="0">
      <selection activeCell="A19" sqref="A19"/>
    </sheetView>
  </sheetViews>
  <sheetFormatPr baseColWidth="10" defaultRowHeight="15" x14ac:dyDescent="0.25"/>
  <cols>
    <col min="1" max="1" width="21" bestFit="1" customWidth="1"/>
    <col min="2" max="2" width="21" customWidth="1"/>
    <col min="3" max="3" width="4.140625" bestFit="1" customWidth="1"/>
    <col min="4" max="4" width="5.140625" bestFit="1" customWidth="1"/>
    <col min="5" max="5" width="3" bestFit="1" customWidth="1"/>
    <col min="6" max="6" width="6.28515625" customWidth="1"/>
    <col min="7" max="7" width="12.5703125" bestFit="1" customWidth="1"/>
    <col min="8" max="8" width="8.42578125" bestFit="1" customWidth="1"/>
    <col min="9" max="9" width="4.85546875" bestFit="1" customWidth="1"/>
    <col min="10" max="10" width="6.85546875" bestFit="1" customWidth="1"/>
    <col min="11" max="11" width="7" bestFit="1" customWidth="1"/>
    <col min="12" max="12" width="8.42578125" bestFit="1" customWidth="1"/>
    <col min="13" max="13" width="4.85546875" bestFit="1" customWidth="1"/>
    <col min="14" max="14" width="6.85546875" bestFit="1" customWidth="1"/>
    <col min="15" max="15" width="7" bestFit="1" customWidth="1"/>
    <col min="16" max="16" width="6.28515625" bestFit="1" customWidth="1"/>
    <col min="17" max="17" width="8.42578125" bestFit="1" customWidth="1"/>
    <col min="18" max="18" width="5.85546875" bestFit="1" customWidth="1"/>
    <col min="19" max="19" width="7.85546875" bestFit="1" customWidth="1"/>
    <col min="20" max="20" width="5.85546875" bestFit="1" customWidth="1"/>
    <col min="21" max="21" width="7.85546875" bestFit="1" customWidth="1"/>
    <col min="22" max="22" width="8" bestFit="1" customWidth="1"/>
    <col min="23" max="23" width="9.42578125" bestFit="1" customWidth="1"/>
    <col min="24" max="24" width="8.5703125" bestFit="1" customWidth="1"/>
    <col min="25" max="25" width="11.140625" bestFit="1" customWidth="1"/>
    <col min="26" max="26" width="12.5703125" bestFit="1" customWidth="1"/>
  </cols>
  <sheetData>
    <row r="3" spans="1:2" x14ac:dyDescent="0.25">
      <c r="A3" s="3" t="s">
        <v>19</v>
      </c>
      <c r="B3" t="s">
        <v>72</v>
      </c>
    </row>
    <row r="4" spans="1:2" x14ac:dyDescent="0.25">
      <c r="A4" s="4" t="s">
        <v>22</v>
      </c>
      <c r="B4" s="2">
        <v>221.5</v>
      </c>
    </row>
    <row r="5" spans="1:2" x14ac:dyDescent="0.25">
      <c r="A5" s="4" t="s">
        <v>24</v>
      </c>
      <c r="B5" s="2">
        <v>222</v>
      </c>
    </row>
    <row r="6" spans="1:2" x14ac:dyDescent="0.25">
      <c r="A6" s="4" t="s">
        <v>25</v>
      </c>
      <c r="B6" s="2">
        <v>222</v>
      </c>
    </row>
    <row r="7" spans="1:2" x14ac:dyDescent="0.25">
      <c r="A7" s="4" t="s">
        <v>61</v>
      </c>
      <c r="B7" s="2">
        <v>148</v>
      </c>
    </row>
    <row r="8" spans="1:2" x14ac:dyDescent="0.25">
      <c r="A8" s="4" t="s">
        <v>57</v>
      </c>
      <c r="B8" s="2">
        <v>185</v>
      </c>
    </row>
    <row r="9" spans="1:2" x14ac:dyDescent="0.25">
      <c r="A9" s="4" t="s">
        <v>23</v>
      </c>
      <c r="B9" s="2">
        <v>222</v>
      </c>
    </row>
    <row r="10" spans="1:2" x14ac:dyDescent="0.25">
      <c r="A10" s="4" t="s">
        <v>7</v>
      </c>
      <c r="B10" s="2">
        <v>222</v>
      </c>
    </row>
    <row r="11" spans="1:2" x14ac:dyDescent="0.25">
      <c r="A11" s="4" t="s">
        <v>55</v>
      </c>
      <c r="B11" s="2">
        <v>148</v>
      </c>
    </row>
    <row r="12" spans="1:2" x14ac:dyDescent="0.25">
      <c r="A12" s="4" t="s">
        <v>54</v>
      </c>
      <c r="B12" s="2">
        <v>222</v>
      </c>
    </row>
    <row r="13" spans="1:2" x14ac:dyDescent="0.25">
      <c r="A13" s="4" t="s">
        <v>73</v>
      </c>
      <c r="B13" s="61">
        <v>70</v>
      </c>
    </row>
    <row r="14" spans="1:2" x14ac:dyDescent="0.25">
      <c r="A14" s="4" t="s">
        <v>84</v>
      </c>
      <c r="B14" s="2">
        <v>26.25</v>
      </c>
    </row>
    <row r="15" spans="1:2" x14ac:dyDescent="0.25">
      <c r="A15" s="4" t="s">
        <v>83</v>
      </c>
      <c r="B15" s="2">
        <v>36.5</v>
      </c>
    </row>
    <row r="16" spans="1:2" x14ac:dyDescent="0.25">
      <c r="A16" s="4" t="s">
        <v>58</v>
      </c>
      <c r="B16" s="2">
        <v>71</v>
      </c>
    </row>
    <row r="17" spans="1:2" x14ac:dyDescent="0.25">
      <c r="A17" s="4" t="s">
        <v>88</v>
      </c>
      <c r="B17" s="2">
        <v>35</v>
      </c>
    </row>
    <row r="18" spans="1:2" x14ac:dyDescent="0.25">
      <c r="A18" s="4" t="s">
        <v>105</v>
      </c>
      <c r="B18" s="2">
        <v>105</v>
      </c>
    </row>
    <row r="19" spans="1:2" x14ac:dyDescent="0.25">
      <c r="A19" s="4" t="s">
        <v>135</v>
      </c>
      <c r="B19" s="2">
        <v>105</v>
      </c>
    </row>
    <row r="20" spans="1:2" x14ac:dyDescent="0.25">
      <c r="A20" s="4" t="s">
        <v>20</v>
      </c>
      <c r="B20" s="2">
        <v>2261.25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456"/>
  <sheetViews>
    <sheetView zoomScale="160" zoomScaleNormal="160" workbookViewId="0">
      <pane xSplit="1" ySplit="1" topLeftCell="B193" activePane="bottomRight" state="frozen"/>
      <selection pane="topRight" activeCell="B1" sqref="B1"/>
      <selection pane="bottomLeft" activeCell="A2" sqref="A2"/>
      <selection pane="bottomRight" activeCell="J203" sqref="J203"/>
    </sheetView>
  </sheetViews>
  <sheetFormatPr baseColWidth="10" defaultRowHeight="15" x14ac:dyDescent="0.25"/>
  <cols>
    <col min="2" max="2" width="14.140625" customWidth="1"/>
    <col min="4" max="4" width="14.5703125" customWidth="1"/>
    <col min="5" max="5" width="27.5703125" hidden="1" customWidth="1"/>
    <col min="7" max="10" width="6.28515625" customWidth="1"/>
  </cols>
  <sheetData>
    <row r="1" spans="1:10" s="22" customFormat="1" ht="21.6" customHeight="1" thickBot="1" x14ac:dyDescent="0.3">
      <c r="A1" s="45" t="s">
        <v>1</v>
      </c>
      <c r="B1" s="46" t="s">
        <v>8</v>
      </c>
      <c r="C1" s="46" t="s">
        <v>26</v>
      </c>
      <c r="D1" s="46" t="s">
        <v>11</v>
      </c>
      <c r="E1" s="47" t="s">
        <v>50</v>
      </c>
      <c r="F1" s="48" t="s">
        <v>36</v>
      </c>
      <c r="G1" s="49" t="s">
        <v>67</v>
      </c>
      <c r="H1" s="49" t="s">
        <v>68</v>
      </c>
      <c r="I1" s="49" t="s">
        <v>69</v>
      </c>
      <c r="J1" s="49" t="s">
        <v>70</v>
      </c>
    </row>
    <row r="2" spans="1:10" ht="16.5" thickTop="1" x14ac:dyDescent="0.25">
      <c r="A2" s="50" t="s">
        <v>7</v>
      </c>
      <c r="B2" s="51">
        <v>1</v>
      </c>
      <c r="C2" s="51" t="s">
        <v>29</v>
      </c>
      <c r="D2" s="51">
        <f>(J2-I2)+(H2-G2)</f>
        <v>8.5</v>
      </c>
      <c r="E2" s="52"/>
      <c r="F2" s="52"/>
      <c r="G2" s="53"/>
      <c r="H2" s="54"/>
      <c r="I2" s="57">
        <v>14</v>
      </c>
      <c r="J2" s="57">
        <v>22.5</v>
      </c>
    </row>
    <row r="3" spans="1:10" ht="15.75" x14ac:dyDescent="0.25">
      <c r="A3" s="50" t="s">
        <v>7</v>
      </c>
      <c r="B3" s="51">
        <v>1</v>
      </c>
      <c r="C3" s="51" t="s">
        <v>30</v>
      </c>
      <c r="D3" s="51">
        <f t="shared" ref="D3:D108" si="0">(J3-I3)+(H3-G3)</f>
        <v>9</v>
      </c>
      <c r="E3" s="55"/>
      <c r="F3" s="55"/>
      <c r="G3" s="54">
        <v>9.5</v>
      </c>
      <c r="H3" s="54">
        <v>12.5</v>
      </c>
      <c r="I3" s="54">
        <v>16.5</v>
      </c>
      <c r="J3" s="54">
        <v>22.5</v>
      </c>
    </row>
    <row r="4" spans="1:10" ht="15.75" x14ac:dyDescent="0.25">
      <c r="A4" s="50" t="s">
        <v>7</v>
      </c>
      <c r="B4" s="51">
        <v>1</v>
      </c>
      <c r="C4" s="51" t="s">
        <v>31</v>
      </c>
      <c r="D4" s="51">
        <f t="shared" si="0"/>
        <v>0</v>
      </c>
      <c r="E4" s="55"/>
      <c r="F4" s="55"/>
      <c r="G4" s="54"/>
      <c r="H4" s="54"/>
      <c r="I4" s="54"/>
      <c r="J4" s="54"/>
    </row>
    <row r="5" spans="1:10" ht="15.75" x14ac:dyDescent="0.25">
      <c r="A5" s="50" t="s">
        <v>7</v>
      </c>
      <c r="B5" s="51">
        <v>1</v>
      </c>
      <c r="C5" s="51" t="s">
        <v>32</v>
      </c>
      <c r="D5" s="51">
        <f t="shared" si="0"/>
        <v>0</v>
      </c>
      <c r="E5" s="55"/>
      <c r="F5" s="55"/>
      <c r="G5" s="54"/>
      <c r="H5" s="54"/>
      <c r="I5" s="54"/>
      <c r="J5" s="54"/>
    </row>
    <row r="6" spans="1:10" ht="15.75" x14ac:dyDescent="0.25">
      <c r="A6" s="50" t="s">
        <v>7</v>
      </c>
      <c r="B6" s="51">
        <v>1</v>
      </c>
      <c r="C6" s="51" t="s">
        <v>33</v>
      </c>
      <c r="D6" s="51">
        <f t="shared" si="0"/>
        <v>0</v>
      </c>
      <c r="E6" s="55"/>
      <c r="F6" s="55"/>
      <c r="G6" s="54"/>
      <c r="H6" s="54"/>
      <c r="I6" s="54"/>
      <c r="J6" s="54"/>
    </row>
    <row r="7" spans="1:10" ht="15.75" x14ac:dyDescent="0.25">
      <c r="A7" s="50" t="s">
        <v>7</v>
      </c>
      <c r="B7" s="51">
        <v>1</v>
      </c>
      <c r="C7" s="51" t="s">
        <v>34</v>
      </c>
      <c r="D7" s="51">
        <f t="shared" si="0"/>
        <v>12</v>
      </c>
      <c r="E7" s="55"/>
      <c r="F7" s="55"/>
      <c r="G7" s="54"/>
      <c r="H7" s="54"/>
      <c r="I7" s="54">
        <v>10</v>
      </c>
      <c r="J7" s="54">
        <v>22</v>
      </c>
    </row>
    <row r="8" spans="1:10" ht="15.75" x14ac:dyDescent="0.25">
      <c r="A8" s="50" t="s">
        <v>7</v>
      </c>
      <c r="B8" s="51">
        <v>1</v>
      </c>
      <c r="C8" s="51" t="s">
        <v>35</v>
      </c>
      <c r="D8" s="51">
        <f t="shared" si="0"/>
        <v>12</v>
      </c>
      <c r="E8" s="55"/>
      <c r="F8" s="55"/>
      <c r="G8" s="54"/>
      <c r="H8" s="54"/>
      <c r="I8" s="54">
        <v>10</v>
      </c>
      <c r="J8" s="54">
        <v>22</v>
      </c>
    </row>
    <row r="9" spans="1:10" ht="15.75" x14ac:dyDescent="0.25">
      <c r="A9" s="50" t="s">
        <v>7</v>
      </c>
      <c r="B9" s="51">
        <v>2</v>
      </c>
      <c r="C9" s="51" t="s">
        <v>29</v>
      </c>
      <c r="D9" s="51">
        <f t="shared" si="0"/>
        <v>0</v>
      </c>
      <c r="E9" s="55"/>
      <c r="F9" s="55"/>
      <c r="G9" s="54"/>
      <c r="H9" s="54"/>
      <c r="I9" s="54"/>
      <c r="J9" s="54"/>
    </row>
    <row r="10" spans="1:10" ht="15.75" x14ac:dyDescent="0.25">
      <c r="A10" s="50" t="s">
        <v>7</v>
      </c>
      <c r="B10" s="51">
        <v>2</v>
      </c>
      <c r="C10" s="51" t="s">
        <v>30</v>
      </c>
      <c r="D10" s="51">
        <f t="shared" si="0"/>
        <v>6.5</v>
      </c>
      <c r="E10" s="55"/>
      <c r="F10" s="58"/>
      <c r="G10" s="54">
        <v>9.5</v>
      </c>
      <c r="H10" s="54">
        <v>12.5</v>
      </c>
      <c r="I10" s="54">
        <v>16.5</v>
      </c>
      <c r="J10" s="54">
        <v>20</v>
      </c>
    </row>
    <row r="11" spans="1:10" ht="15.75" x14ac:dyDescent="0.25">
      <c r="A11" s="50" t="s">
        <v>7</v>
      </c>
      <c r="B11" s="51">
        <v>2</v>
      </c>
      <c r="C11" s="51" t="s">
        <v>31</v>
      </c>
      <c r="D11" s="51">
        <f t="shared" si="0"/>
        <v>8</v>
      </c>
      <c r="E11" s="55"/>
      <c r="F11" s="55"/>
      <c r="G11" s="54">
        <v>7</v>
      </c>
      <c r="H11" s="54">
        <v>9.5</v>
      </c>
      <c r="I11" s="54">
        <v>16.5</v>
      </c>
      <c r="J11" s="54">
        <v>22</v>
      </c>
    </row>
    <row r="12" spans="1:10" ht="15.75" x14ac:dyDescent="0.25">
      <c r="A12" s="50" t="s">
        <v>7</v>
      </c>
      <c r="B12" s="51">
        <v>2</v>
      </c>
      <c r="C12" s="51" t="s">
        <v>32</v>
      </c>
      <c r="D12" s="51">
        <f t="shared" si="0"/>
        <v>6</v>
      </c>
      <c r="E12" s="55"/>
      <c r="F12" s="55"/>
      <c r="G12" s="54"/>
      <c r="H12" s="54"/>
      <c r="I12" s="54">
        <v>14</v>
      </c>
      <c r="J12" s="54">
        <v>20</v>
      </c>
    </row>
    <row r="13" spans="1:10" ht="15.75" x14ac:dyDescent="0.25">
      <c r="A13" s="50" t="s">
        <v>7</v>
      </c>
      <c r="B13" s="51">
        <v>2</v>
      </c>
      <c r="C13" s="51" t="s">
        <v>33</v>
      </c>
      <c r="D13" s="51">
        <f t="shared" si="0"/>
        <v>9.5</v>
      </c>
      <c r="E13" s="55"/>
      <c r="F13" s="55"/>
      <c r="G13" s="54">
        <v>7</v>
      </c>
      <c r="H13" s="54">
        <v>12</v>
      </c>
      <c r="I13" s="54">
        <v>12</v>
      </c>
      <c r="J13" s="54">
        <v>16.5</v>
      </c>
    </row>
    <row r="14" spans="1:10" ht="15.75" x14ac:dyDescent="0.25">
      <c r="A14" s="50" t="s">
        <v>7</v>
      </c>
      <c r="B14" s="51">
        <v>2</v>
      </c>
      <c r="C14" s="51" t="s">
        <v>34</v>
      </c>
      <c r="D14" s="51">
        <f t="shared" si="0"/>
        <v>0</v>
      </c>
      <c r="E14" s="55"/>
      <c r="F14" s="55"/>
      <c r="G14" s="54"/>
      <c r="H14" s="54"/>
      <c r="I14" s="54"/>
      <c r="J14" s="54"/>
    </row>
    <row r="15" spans="1:10" ht="15.75" x14ac:dyDescent="0.25">
      <c r="A15" s="50" t="s">
        <v>7</v>
      </c>
      <c r="B15" s="51">
        <v>2</v>
      </c>
      <c r="C15" s="51" t="s">
        <v>35</v>
      </c>
      <c r="D15" s="51">
        <f t="shared" si="0"/>
        <v>0</v>
      </c>
      <c r="E15" s="55"/>
      <c r="F15" s="55"/>
      <c r="G15" s="54"/>
      <c r="H15" s="54"/>
      <c r="I15" s="54"/>
      <c r="J15" s="54"/>
    </row>
    <row r="16" spans="1:10" ht="15.75" x14ac:dyDescent="0.25">
      <c r="A16" s="50" t="s">
        <v>7</v>
      </c>
      <c r="B16" s="51">
        <v>3</v>
      </c>
      <c r="C16" s="51" t="s">
        <v>29</v>
      </c>
      <c r="D16" s="51">
        <f t="shared" si="0"/>
        <v>10.5</v>
      </c>
      <c r="E16" s="55"/>
      <c r="F16" s="55"/>
      <c r="G16" s="54">
        <v>7</v>
      </c>
      <c r="H16" s="54">
        <v>9.5</v>
      </c>
      <c r="I16" s="54">
        <v>14</v>
      </c>
      <c r="J16" s="54">
        <v>22</v>
      </c>
    </row>
    <row r="17" spans="1:10" ht="15.75" x14ac:dyDescent="0.25">
      <c r="A17" s="50" t="s">
        <v>7</v>
      </c>
      <c r="B17" s="51">
        <v>3</v>
      </c>
      <c r="C17" s="51" t="s">
        <v>30</v>
      </c>
      <c r="D17" s="51">
        <f t="shared" si="0"/>
        <v>9</v>
      </c>
      <c r="E17" s="55"/>
      <c r="F17" s="55"/>
      <c r="G17" s="54">
        <v>9.5</v>
      </c>
      <c r="H17" s="54">
        <v>12.5</v>
      </c>
      <c r="I17" s="54">
        <v>16.5</v>
      </c>
      <c r="J17" s="54">
        <v>22.5</v>
      </c>
    </row>
    <row r="18" spans="1:10" ht="15.75" x14ac:dyDescent="0.25">
      <c r="A18" s="50" t="s">
        <v>7</v>
      </c>
      <c r="B18" s="51">
        <v>3</v>
      </c>
      <c r="C18" s="51" t="s">
        <v>31</v>
      </c>
      <c r="D18" s="51">
        <f t="shared" si="0"/>
        <v>6</v>
      </c>
      <c r="E18" s="55"/>
      <c r="F18" s="55"/>
      <c r="G18" s="54"/>
      <c r="H18" s="54"/>
      <c r="I18" s="54">
        <v>16.5</v>
      </c>
      <c r="J18" s="54">
        <v>22.5</v>
      </c>
    </row>
    <row r="19" spans="1:10" ht="15.75" x14ac:dyDescent="0.25">
      <c r="A19" s="50" t="s">
        <v>7</v>
      </c>
      <c r="B19" s="51">
        <v>3</v>
      </c>
      <c r="C19" s="51" t="s">
        <v>32</v>
      </c>
      <c r="D19" s="51">
        <f t="shared" si="0"/>
        <v>8.5</v>
      </c>
      <c r="E19" s="55"/>
      <c r="F19" s="55"/>
      <c r="G19" s="54"/>
      <c r="H19" s="54"/>
      <c r="I19" s="54">
        <v>14</v>
      </c>
      <c r="J19" s="54">
        <v>22.5</v>
      </c>
    </row>
    <row r="20" spans="1:10" ht="15.75" x14ac:dyDescent="0.25">
      <c r="A20" s="50" t="s">
        <v>7</v>
      </c>
      <c r="B20" s="51">
        <v>3</v>
      </c>
      <c r="C20" s="51" t="s">
        <v>33</v>
      </c>
      <c r="D20" s="51">
        <f t="shared" si="0"/>
        <v>0</v>
      </c>
      <c r="E20" s="55"/>
      <c r="F20" s="55"/>
      <c r="G20" s="54"/>
      <c r="H20" s="54"/>
      <c r="I20" s="54"/>
      <c r="J20" s="54"/>
    </row>
    <row r="21" spans="1:10" ht="15.75" x14ac:dyDescent="0.25">
      <c r="A21" s="50" t="s">
        <v>7</v>
      </c>
      <c r="B21" s="51">
        <v>3</v>
      </c>
      <c r="C21" s="51" t="s">
        <v>34</v>
      </c>
      <c r="D21" s="51">
        <f t="shared" si="0"/>
        <v>0</v>
      </c>
      <c r="E21" s="55"/>
      <c r="F21" s="55"/>
      <c r="G21" s="54"/>
      <c r="H21" s="54"/>
      <c r="I21" s="54"/>
      <c r="J21" s="54"/>
    </row>
    <row r="22" spans="1:10" ht="15.75" x14ac:dyDescent="0.25">
      <c r="A22" s="50" t="s">
        <v>7</v>
      </c>
      <c r="B22" s="51">
        <v>3</v>
      </c>
      <c r="C22" s="51" t="s">
        <v>35</v>
      </c>
      <c r="D22" s="51">
        <f t="shared" si="0"/>
        <v>0</v>
      </c>
      <c r="E22" s="55"/>
      <c r="F22" s="55"/>
      <c r="G22" s="54"/>
      <c r="H22" s="54"/>
      <c r="I22" s="54"/>
      <c r="J22" s="54"/>
    </row>
    <row r="23" spans="1:10" ht="15.75" x14ac:dyDescent="0.25">
      <c r="A23" s="50" t="s">
        <v>7</v>
      </c>
      <c r="B23" s="51">
        <v>4</v>
      </c>
      <c r="C23" s="51" t="s">
        <v>29</v>
      </c>
      <c r="D23" s="51">
        <f t="shared" si="0"/>
        <v>8.5</v>
      </c>
      <c r="E23" s="55"/>
      <c r="F23" s="55"/>
      <c r="G23" s="54"/>
      <c r="H23" s="54"/>
      <c r="I23" s="54">
        <v>14</v>
      </c>
      <c r="J23" s="54">
        <v>22.5</v>
      </c>
    </row>
    <row r="24" spans="1:10" ht="15.75" x14ac:dyDescent="0.25">
      <c r="A24" s="50" t="s">
        <v>7</v>
      </c>
      <c r="B24" s="51">
        <v>4</v>
      </c>
      <c r="C24" s="51" t="s">
        <v>30</v>
      </c>
      <c r="D24" s="51">
        <f t="shared" si="0"/>
        <v>8.5</v>
      </c>
      <c r="E24" s="55"/>
      <c r="F24" s="55"/>
      <c r="G24" s="54">
        <v>9.5</v>
      </c>
      <c r="H24" s="54">
        <v>12.5</v>
      </c>
      <c r="I24" s="54">
        <v>16.5</v>
      </c>
      <c r="J24" s="54">
        <v>22</v>
      </c>
    </row>
    <row r="25" spans="1:10" ht="15.75" x14ac:dyDescent="0.25">
      <c r="A25" s="50" t="s">
        <v>7</v>
      </c>
      <c r="B25" s="51">
        <v>4</v>
      </c>
      <c r="C25" s="51" t="s">
        <v>31</v>
      </c>
      <c r="D25" s="51">
        <f t="shared" si="0"/>
        <v>0</v>
      </c>
      <c r="E25" s="55"/>
      <c r="F25" s="55"/>
      <c r="G25" s="54"/>
      <c r="H25" s="54"/>
      <c r="I25" s="54"/>
      <c r="J25" s="54"/>
    </row>
    <row r="26" spans="1:10" ht="15.75" x14ac:dyDescent="0.25">
      <c r="A26" s="50" t="s">
        <v>7</v>
      </c>
      <c r="B26" s="51">
        <v>4</v>
      </c>
      <c r="C26" s="51" t="s">
        <v>32</v>
      </c>
      <c r="D26" s="51">
        <f t="shared" si="0"/>
        <v>0</v>
      </c>
      <c r="E26" s="55"/>
      <c r="F26" s="55"/>
      <c r="G26" s="54"/>
      <c r="H26" s="54"/>
      <c r="I26" s="54"/>
      <c r="J26" s="54"/>
    </row>
    <row r="27" spans="1:10" ht="15.75" x14ac:dyDescent="0.25">
      <c r="A27" s="50" t="s">
        <v>7</v>
      </c>
      <c r="B27" s="51">
        <v>4</v>
      </c>
      <c r="C27" s="51" t="s">
        <v>33</v>
      </c>
      <c r="D27" s="51">
        <f t="shared" si="0"/>
        <v>0</v>
      </c>
      <c r="E27" s="55"/>
      <c r="F27" s="55"/>
      <c r="G27" s="54"/>
      <c r="H27" s="54"/>
      <c r="I27" s="54"/>
      <c r="J27" s="54"/>
    </row>
    <row r="28" spans="1:10" ht="15.75" x14ac:dyDescent="0.25">
      <c r="A28" s="50" t="s">
        <v>7</v>
      </c>
      <c r="B28" s="51">
        <v>4</v>
      </c>
      <c r="C28" s="51" t="s">
        <v>34</v>
      </c>
      <c r="D28" s="51">
        <f t="shared" si="0"/>
        <v>12</v>
      </c>
      <c r="E28" s="55"/>
      <c r="F28" s="55"/>
      <c r="G28" s="54"/>
      <c r="H28" s="54"/>
      <c r="I28" s="54">
        <v>8</v>
      </c>
      <c r="J28" s="54">
        <v>20</v>
      </c>
    </row>
    <row r="29" spans="1:10" ht="15.75" x14ac:dyDescent="0.25">
      <c r="A29" s="50" t="s">
        <v>7</v>
      </c>
      <c r="B29" s="51">
        <v>4</v>
      </c>
      <c r="C29" s="51" t="s">
        <v>35</v>
      </c>
      <c r="D29" s="51">
        <f t="shared" si="0"/>
        <v>12</v>
      </c>
      <c r="E29" s="55"/>
      <c r="F29" s="55"/>
      <c r="G29" s="54"/>
      <c r="H29" s="54"/>
      <c r="I29" s="54">
        <v>8</v>
      </c>
      <c r="J29" s="54">
        <v>20</v>
      </c>
    </row>
    <row r="30" spans="1:10" ht="15.75" x14ac:dyDescent="0.25">
      <c r="A30" s="50" t="s">
        <v>7</v>
      </c>
      <c r="B30" s="51">
        <v>5</v>
      </c>
      <c r="C30" s="51" t="s">
        <v>29</v>
      </c>
      <c r="D30" s="51">
        <f t="shared" si="0"/>
        <v>0</v>
      </c>
      <c r="E30" s="55"/>
      <c r="F30" s="55"/>
      <c r="G30" s="54"/>
      <c r="H30" s="54"/>
      <c r="I30" s="54"/>
      <c r="J30" s="54"/>
    </row>
    <row r="31" spans="1:10" ht="15.75" x14ac:dyDescent="0.25">
      <c r="A31" s="50" t="s">
        <v>7</v>
      </c>
      <c r="B31" s="51">
        <v>5</v>
      </c>
      <c r="C31" s="51" t="s">
        <v>30</v>
      </c>
      <c r="D31" s="51">
        <f t="shared" si="0"/>
        <v>11.5</v>
      </c>
      <c r="E31" s="55"/>
      <c r="F31" s="55"/>
      <c r="G31" s="54">
        <v>7</v>
      </c>
      <c r="H31" s="54">
        <v>12.5</v>
      </c>
      <c r="I31" s="54">
        <v>16.5</v>
      </c>
      <c r="J31" s="54">
        <v>22.5</v>
      </c>
    </row>
    <row r="32" spans="1:10" ht="15.75" x14ac:dyDescent="0.25">
      <c r="A32" s="50" t="s">
        <v>7</v>
      </c>
      <c r="B32" s="51">
        <v>5</v>
      </c>
      <c r="C32" s="51" t="s">
        <v>31</v>
      </c>
      <c r="D32" s="51">
        <f t="shared" si="0"/>
        <v>8.5</v>
      </c>
      <c r="E32" s="55"/>
      <c r="F32" s="55"/>
      <c r="G32" s="54"/>
      <c r="H32" s="54"/>
      <c r="I32" s="54">
        <v>14</v>
      </c>
      <c r="J32" s="54">
        <v>22.5</v>
      </c>
    </row>
    <row r="33" spans="1:10" ht="15.75" x14ac:dyDescent="0.25">
      <c r="A33" s="50" t="s">
        <v>7</v>
      </c>
      <c r="B33" s="51">
        <v>5</v>
      </c>
      <c r="C33" s="51" t="s">
        <v>32</v>
      </c>
      <c r="D33" s="51">
        <f t="shared" si="0"/>
        <v>8.5</v>
      </c>
      <c r="E33" s="55"/>
      <c r="F33" s="55"/>
      <c r="G33" s="54"/>
      <c r="H33" s="54"/>
      <c r="I33" s="54">
        <v>14</v>
      </c>
      <c r="J33" s="54">
        <v>22.5</v>
      </c>
    </row>
    <row r="34" spans="1:10" ht="15.75" x14ac:dyDescent="0.25">
      <c r="A34" s="50" t="s">
        <v>7</v>
      </c>
      <c r="B34" s="51">
        <v>5</v>
      </c>
      <c r="C34" s="51" t="s">
        <v>33</v>
      </c>
      <c r="D34" s="51">
        <f t="shared" si="0"/>
        <v>7.5</v>
      </c>
      <c r="E34" s="55"/>
      <c r="F34" s="55"/>
      <c r="G34" s="54"/>
      <c r="H34" s="54"/>
      <c r="I34" s="54">
        <v>15.5</v>
      </c>
      <c r="J34" s="54">
        <v>23</v>
      </c>
    </row>
    <row r="35" spans="1:10" ht="15.75" x14ac:dyDescent="0.25">
      <c r="A35" s="50" t="s">
        <v>7</v>
      </c>
      <c r="B35" s="51">
        <v>5</v>
      </c>
      <c r="C35" s="51" t="s">
        <v>34</v>
      </c>
      <c r="D35" s="51">
        <f t="shared" si="0"/>
        <v>0</v>
      </c>
      <c r="E35" s="55"/>
      <c r="F35" s="55"/>
      <c r="G35" s="54"/>
      <c r="H35" s="54"/>
      <c r="I35" s="54"/>
      <c r="J35" s="54"/>
    </row>
    <row r="36" spans="1:10" ht="15.75" x14ac:dyDescent="0.25">
      <c r="A36" s="50" t="s">
        <v>7</v>
      </c>
      <c r="B36" s="51">
        <v>5</v>
      </c>
      <c r="C36" s="51" t="s">
        <v>35</v>
      </c>
      <c r="D36" s="51">
        <f t="shared" si="0"/>
        <v>0</v>
      </c>
      <c r="E36" s="55"/>
      <c r="F36" s="55"/>
      <c r="G36" s="54"/>
      <c r="H36" s="54"/>
      <c r="I36" s="54"/>
      <c r="J36" s="54"/>
    </row>
    <row r="37" spans="1:10" ht="15.75" x14ac:dyDescent="0.25">
      <c r="A37" s="50" t="s">
        <v>7</v>
      </c>
      <c r="B37" s="51">
        <v>6</v>
      </c>
      <c r="C37" s="51" t="s">
        <v>29</v>
      </c>
      <c r="D37" s="51">
        <f t="shared" si="0"/>
        <v>8</v>
      </c>
      <c r="E37" s="55"/>
      <c r="F37" s="55"/>
      <c r="G37" s="54"/>
      <c r="H37" s="54"/>
      <c r="I37" s="54">
        <v>14</v>
      </c>
      <c r="J37" s="54">
        <v>22</v>
      </c>
    </row>
    <row r="38" spans="1:10" ht="15.75" x14ac:dyDescent="0.25">
      <c r="A38" s="50" t="s">
        <v>7</v>
      </c>
      <c r="B38" s="51">
        <v>6</v>
      </c>
      <c r="C38" s="51" t="s">
        <v>30</v>
      </c>
      <c r="D38" s="51">
        <f t="shared" si="0"/>
        <v>8.5</v>
      </c>
      <c r="E38" s="55"/>
      <c r="F38" s="55"/>
      <c r="G38" s="54">
        <v>9.5</v>
      </c>
      <c r="H38" s="54">
        <v>12.5</v>
      </c>
      <c r="I38" s="54">
        <v>16.5</v>
      </c>
      <c r="J38" s="54">
        <v>22</v>
      </c>
    </row>
    <row r="39" spans="1:10" ht="15.75" x14ac:dyDescent="0.25">
      <c r="A39" s="50" t="s">
        <v>7</v>
      </c>
      <c r="B39" s="51">
        <v>6</v>
      </c>
      <c r="C39" s="51" t="s">
        <v>31</v>
      </c>
      <c r="D39" s="51">
        <f t="shared" si="0"/>
        <v>6</v>
      </c>
      <c r="E39" s="55"/>
      <c r="F39" s="55">
        <v>6</v>
      </c>
      <c r="G39" s="54"/>
      <c r="H39" s="54"/>
      <c r="I39" s="54">
        <v>16</v>
      </c>
      <c r="J39" s="54">
        <v>22</v>
      </c>
    </row>
    <row r="40" spans="1:10" ht="15.75" x14ac:dyDescent="0.25">
      <c r="A40" s="50" t="s">
        <v>7</v>
      </c>
      <c r="B40" s="51">
        <v>6</v>
      </c>
      <c r="C40" s="51" t="s">
        <v>32</v>
      </c>
      <c r="D40" s="51">
        <f t="shared" si="0"/>
        <v>10.5</v>
      </c>
      <c r="E40" s="55"/>
      <c r="F40" s="55"/>
      <c r="G40" s="54">
        <v>7</v>
      </c>
      <c r="H40" s="54">
        <v>9.5</v>
      </c>
      <c r="I40" s="54">
        <v>14</v>
      </c>
      <c r="J40" s="54">
        <v>22</v>
      </c>
    </row>
    <row r="41" spans="1:10" ht="15.75" x14ac:dyDescent="0.25">
      <c r="A41" s="50" t="s">
        <v>7</v>
      </c>
      <c r="B41" s="51">
        <v>6</v>
      </c>
      <c r="C41" s="51" t="s">
        <v>33</v>
      </c>
      <c r="D41" s="51">
        <f t="shared" si="0"/>
        <v>6.5</v>
      </c>
      <c r="E41" s="55"/>
      <c r="F41" s="55"/>
      <c r="G41" s="54"/>
      <c r="H41" s="54"/>
      <c r="I41" s="54">
        <v>15.5</v>
      </c>
      <c r="J41" s="54">
        <v>22</v>
      </c>
    </row>
    <row r="42" spans="1:10" ht="15.75" x14ac:dyDescent="0.25">
      <c r="A42" s="50" t="s">
        <v>7</v>
      </c>
      <c r="B42" s="51">
        <v>6</v>
      </c>
      <c r="C42" s="51" t="s">
        <v>34</v>
      </c>
      <c r="D42" s="51">
        <f t="shared" si="0"/>
        <v>0</v>
      </c>
      <c r="E42" s="55"/>
      <c r="F42" s="55"/>
      <c r="G42" s="54"/>
      <c r="H42" s="54"/>
      <c r="I42" s="54"/>
      <c r="J42" s="54"/>
    </row>
    <row r="43" spans="1:10" ht="15.75" x14ac:dyDescent="0.25">
      <c r="A43" s="50" t="s">
        <v>7</v>
      </c>
      <c r="B43" s="51">
        <v>6</v>
      </c>
      <c r="C43" s="51" t="s">
        <v>35</v>
      </c>
      <c r="D43" s="51">
        <f t="shared" si="0"/>
        <v>0</v>
      </c>
      <c r="E43" s="55"/>
      <c r="F43" s="55"/>
      <c r="G43" s="54"/>
      <c r="H43" s="54"/>
      <c r="I43" s="54"/>
      <c r="J43" s="54"/>
    </row>
    <row r="44" spans="1:10" ht="15.75" x14ac:dyDescent="0.25">
      <c r="A44" s="50" t="s">
        <v>84</v>
      </c>
      <c r="B44" s="51">
        <v>1</v>
      </c>
      <c r="C44" s="51" t="s">
        <v>29</v>
      </c>
      <c r="D44" s="51">
        <f t="shared" si="0"/>
        <v>8.75</v>
      </c>
      <c r="E44" s="59"/>
      <c r="F44" s="59"/>
      <c r="G44" s="54">
        <v>0</v>
      </c>
      <c r="H44" s="54">
        <v>7.16</v>
      </c>
      <c r="I44" s="54">
        <v>22.41</v>
      </c>
      <c r="J44" s="54">
        <v>24</v>
      </c>
    </row>
    <row r="45" spans="1:10" ht="15.75" x14ac:dyDescent="0.25">
      <c r="A45" s="50" t="s">
        <v>84</v>
      </c>
      <c r="B45" s="51">
        <v>1</v>
      </c>
      <c r="C45" s="51" t="s">
        <v>30</v>
      </c>
      <c r="D45" s="51">
        <f t="shared" si="0"/>
        <v>7.16</v>
      </c>
      <c r="E45" s="59"/>
      <c r="F45" s="59"/>
      <c r="G45" s="54">
        <v>0</v>
      </c>
      <c r="H45" s="54">
        <v>7.16</v>
      </c>
      <c r="I45" s="54"/>
      <c r="J45" s="54"/>
    </row>
    <row r="46" spans="1:10" ht="15.75" x14ac:dyDescent="0.25">
      <c r="A46" s="50" t="s">
        <v>84</v>
      </c>
      <c r="B46" s="51">
        <v>1</v>
      </c>
      <c r="C46" s="51" t="s">
        <v>31</v>
      </c>
      <c r="D46" s="51">
        <f t="shared" si="0"/>
        <v>0</v>
      </c>
      <c r="E46" s="59"/>
      <c r="F46" s="59"/>
      <c r="G46" s="54"/>
      <c r="H46" s="54"/>
      <c r="I46" s="54"/>
      <c r="J46" s="54"/>
    </row>
    <row r="47" spans="1:10" ht="15.75" x14ac:dyDescent="0.25">
      <c r="A47" s="50" t="s">
        <v>84</v>
      </c>
      <c r="B47" s="51">
        <v>1</v>
      </c>
      <c r="C47" s="51" t="s">
        <v>32</v>
      </c>
      <c r="D47" s="51">
        <f t="shared" si="0"/>
        <v>0</v>
      </c>
      <c r="E47" s="59"/>
      <c r="F47" s="59"/>
      <c r="G47" s="54"/>
      <c r="H47" s="54"/>
      <c r="I47" s="54"/>
      <c r="J47" s="54"/>
    </row>
    <row r="48" spans="1:10" ht="15.75" x14ac:dyDescent="0.25">
      <c r="A48" s="50" t="s">
        <v>84</v>
      </c>
      <c r="B48" s="51">
        <v>1</v>
      </c>
      <c r="C48" s="51" t="s">
        <v>33</v>
      </c>
      <c r="D48" s="51">
        <f t="shared" si="0"/>
        <v>0</v>
      </c>
      <c r="E48" s="59"/>
      <c r="F48" s="59"/>
      <c r="G48" s="54"/>
      <c r="H48" s="54"/>
      <c r="I48" s="54"/>
      <c r="J48" s="54"/>
    </row>
    <row r="49" spans="1:10" ht="15.75" x14ac:dyDescent="0.25">
      <c r="A49" s="50" t="s">
        <v>84</v>
      </c>
      <c r="B49" s="51">
        <v>1</v>
      </c>
      <c r="C49" s="51" t="s">
        <v>34</v>
      </c>
      <c r="D49" s="51">
        <f t="shared" si="0"/>
        <v>1.0899999999999999</v>
      </c>
      <c r="E49" s="59"/>
      <c r="F49" s="59"/>
      <c r="G49" s="54"/>
      <c r="H49" s="54"/>
      <c r="I49" s="54">
        <v>22.91</v>
      </c>
      <c r="J49" s="54">
        <v>24</v>
      </c>
    </row>
    <row r="50" spans="1:10" ht="15.75" x14ac:dyDescent="0.25">
      <c r="A50" s="50" t="s">
        <v>84</v>
      </c>
      <c r="B50" s="51">
        <v>1</v>
      </c>
      <c r="C50" s="51" t="s">
        <v>35</v>
      </c>
      <c r="D50" s="51">
        <f t="shared" si="0"/>
        <v>9.25</v>
      </c>
      <c r="E50" s="59"/>
      <c r="F50" s="59"/>
      <c r="G50" s="54">
        <v>0</v>
      </c>
      <c r="H50" s="54">
        <v>8.16</v>
      </c>
      <c r="I50" s="54">
        <v>22.91</v>
      </c>
      <c r="J50" s="54">
        <v>24</v>
      </c>
    </row>
    <row r="51" spans="1:10" ht="15.75" x14ac:dyDescent="0.25">
      <c r="A51" s="50" t="s">
        <v>83</v>
      </c>
      <c r="B51" s="51">
        <v>1</v>
      </c>
      <c r="C51" s="51" t="s">
        <v>29</v>
      </c>
      <c r="D51" s="51">
        <f t="shared" si="0"/>
        <v>0</v>
      </c>
      <c r="E51" s="59"/>
      <c r="F51" s="59"/>
      <c r="G51" s="54"/>
      <c r="H51" s="54"/>
      <c r="I51" s="54"/>
      <c r="J51" s="54"/>
    </row>
    <row r="52" spans="1:10" ht="15.75" x14ac:dyDescent="0.25">
      <c r="A52" s="50" t="s">
        <v>83</v>
      </c>
      <c r="B52" s="51">
        <v>1</v>
      </c>
      <c r="C52" s="51" t="s">
        <v>30</v>
      </c>
      <c r="D52" s="51">
        <f t="shared" si="0"/>
        <v>1.75</v>
      </c>
      <c r="E52" s="59"/>
      <c r="F52" s="59"/>
      <c r="G52" s="54"/>
      <c r="H52" s="54"/>
      <c r="I52" s="54">
        <v>22.25</v>
      </c>
      <c r="J52" s="54">
        <v>24</v>
      </c>
    </row>
    <row r="53" spans="1:10" ht="15.75" x14ac:dyDescent="0.25">
      <c r="A53" s="50" t="s">
        <v>83</v>
      </c>
      <c r="B53" s="51">
        <v>1</v>
      </c>
      <c r="C53" s="51" t="s">
        <v>31</v>
      </c>
      <c r="D53" s="51">
        <f t="shared" si="0"/>
        <v>9</v>
      </c>
      <c r="E53" s="59"/>
      <c r="F53" s="59"/>
      <c r="G53" s="54">
        <v>0</v>
      </c>
      <c r="H53" s="54">
        <v>7.25</v>
      </c>
      <c r="I53" s="54">
        <v>22.25</v>
      </c>
      <c r="J53" s="54">
        <v>24</v>
      </c>
    </row>
    <row r="54" spans="1:10" ht="15.75" x14ac:dyDescent="0.25">
      <c r="A54" s="50" t="s">
        <v>83</v>
      </c>
      <c r="B54" s="51">
        <v>1</v>
      </c>
      <c r="C54" s="51" t="s">
        <v>32</v>
      </c>
      <c r="D54" s="51">
        <f t="shared" si="0"/>
        <v>9</v>
      </c>
      <c r="E54" s="59"/>
      <c r="F54" s="59"/>
      <c r="G54" s="54">
        <v>0</v>
      </c>
      <c r="H54" s="54">
        <v>7.25</v>
      </c>
      <c r="I54" s="54">
        <v>22.25</v>
      </c>
      <c r="J54" s="54">
        <v>24</v>
      </c>
    </row>
    <row r="55" spans="1:10" ht="15.75" x14ac:dyDescent="0.25">
      <c r="A55" s="50" t="s">
        <v>83</v>
      </c>
      <c r="B55" s="51">
        <v>1</v>
      </c>
      <c r="C55" s="51" t="s">
        <v>33</v>
      </c>
      <c r="D55" s="51">
        <f t="shared" si="0"/>
        <v>8.5</v>
      </c>
      <c r="E55" s="59"/>
      <c r="F55" s="59"/>
      <c r="G55" s="54">
        <v>0</v>
      </c>
      <c r="H55" s="54">
        <v>7.25</v>
      </c>
      <c r="I55" s="54">
        <v>22.75</v>
      </c>
      <c r="J55" s="54">
        <v>24</v>
      </c>
    </row>
    <row r="56" spans="1:10" ht="15.75" x14ac:dyDescent="0.25">
      <c r="A56" s="50" t="s">
        <v>83</v>
      </c>
      <c r="B56" s="51">
        <v>1</v>
      </c>
      <c r="C56" s="51" t="s">
        <v>34</v>
      </c>
      <c r="D56" s="51">
        <f t="shared" si="0"/>
        <v>8.25</v>
      </c>
      <c r="E56" s="59"/>
      <c r="F56" s="59"/>
      <c r="G56" s="54">
        <v>0</v>
      </c>
      <c r="H56" s="54">
        <v>8.25</v>
      </c>
      <c r="I56" s="54"/>
      <c r="J56" s="54"/>
    </row>
    <row r="57" spans="1:10" ht="15.75" x14ac:dyDescent="0.25">
      <c r="A57" s="50" t="s">
        <v>83</v>
      </c>
      <c r="B57" s="51">
        <v>1</v>
      </c>
      <c r="C57" s="51" t="s">
        <v>35</v>
      </c>
      <c r="D57" s="51">
        <f t="shared" si="0"/>
        <v>0</v>
      </c>
      <c r="E57" s="59"/>
      <c r="F57" s="59"/>
      <c r="G57" s="54"/>
      <c r="H57" s="54"/>
      <c r="I57" s="54"/>
      <c r="J57" s="54"/>
    </row>
    <row r="58" spans="1:10" ht="15.75" x14ac:dyDescent="0.25">
      <c r="A58" s="50" t="s">
        <v>88</v>
      </c>
      <c r="B58" s="51">
        <v>1</v>
      </c>
      <c r="C58" s="51" t="s">
        <v>29</v>
      </c>
      <c r="D58" s="51">
        <f t="shared" si="0"/>
        <v>4</v>
      </c>
      <c r="E58" s="59"/>
      <c r="F58" s="59"/>
      <c r="G58" s="54"/>
      <c r="H58" s="54"/>
      <c r="I58" s="54">
        <v>15</v>
      </c>
      <c r="J58" s="54">
        <v>19</v>
      </c>
    </row>
    <row r="59" spans="1:10" ht="15.75" x14ac:dyDescent="0.25">
      <c r="A59" s="50" t="s">
        <v>88</v>
      </c>
      <c r="B59" s="51">
        <v>1</v>
      </c>
      <c r="C59" s="51" t="s">
        <v>30</v>
      </c>
      <c r="D59" s="51">
        <f t="shared" si="0"/>
        <v>6</v>
      </c>
      <c r="E59" s="59"/>
      <c r="F59" s="59"/>
      <c r="G59" s="54">
        <v>10</v>
      </c>
      <c r="H59" s="54">
        <v>12</v>
      </c>
      <c r="I59" s="54">
        <v>12</v>
      </c>
      <c r="J59" s="54">
        <v>16</v>
      </c>
    </row>
    <row r="60" spans="1:10" ht="15.75" x14ac:dyDescent="0.25">
      <c r="A60" s="50" t="s">
        <v>88</v>
      </c>
      <c r="B60" s="51">
        <v>1</v>
      </c>
      <c r="C60" s="51" t="s">
        <v>31</v>
      </c>
      <c r="D60" s="51">
        <f t="shared" si="0"/>
        <v>7.5</v>
      </c>
      <c r="E60" s="59"/>
      <c r="F60" s="59"/>
      <c r="G60" s="54">
        <v>9.25</v>
      </c>
      <c r="H60" s="54">
        <v>12</v>
      </c>
      <c r="I60" s="54">
        <v>12</v>
      </c>
      <c r="J60" s="54">
        <v>16.75</v>
      </c>
    </row>
    <row r="61" spans="1:10" ht="15.75" x14ac:dyDescent="0.25">
      <c r="A61" s="50" t="s">
        <v>88</v>
      </c>
      <c r="B61" s="51">
        <v>1</v>
      </c>
      <c r="C61" s="51" t="s">
        <v>32</v>
      </c>
      <c r="D61" s="51">
        <f t="shared" si="0"/>
        <v>0</v>
      </c>
      <c r="E61" s="59"/>
      <c r="F61" s="59"/>
      <c r="G61" s="54"/>
      <c r="H61" s="54"/>
      <c r="I61" s="54"/>
      <c r="J61" s="54"/>
    </row>
    <row r="62" spans="1:10" ht="15.75" x14ac:dyDescent="0.25">
      <c r="A62" s="50" t="s">
        <v>88</v>
      </c>
      <c r="B62" s="51">
        <v>1</v>
      </c>
      <c r="C62" s="51" t="s">
        <v>33</v>
      </c>
      <c r="D62" s="51">
        <f t="shared" si="0"/>
        <v>0</v>
      </c>
      <c r="E62" s="59"/>
      <c r="F62" s="59"/>
      <c r="G62" s="54"/>
      <c r="H62" s="54"/>
      <c r="I62" s="54"/>
      <c r="J62" s="54"/>
    </row>
    <row r="63" spans="1:10" ht="15.75" x14ac:dyDescent="0.25">
      <c r="A63" s="50" t="s">
        <v>88</v>
      </c>
      <c r="B63" s="51">
        <v>1</v>
      </c>
      <c r="C63" s="51" t="s">
        <v>34</v>
      </c>
      <c r="D63" s="51">
        <f t="shared" si="0"/>
        <v>0</v>
      </c>
      <c r="E63" s="59"/>
      <c r="F63" s="59"/>
      <c r="G63" s="54"/>
      <c r="H63" s="54"/>
      <c r="I63" s="54"/>
      <c r="J63" s="54"/>
    </row>
    <row r="64" spans="1:10" ht="15.75" x14ac:dyDescent="0.25">
      <c r="A64" s="50" t="s">
        <v>88</v>
      </c>
      <c r="B64" s="51">
        <v>1</v>
      </c>
      <c r="C64" s="51" t="s">
        <v>35</v>
      </c>
      <c r="D64" s="51">
        <f t="shared" si="0"/>
        <v>0</v>
      </c>
      <c r="E64" s="59"/>
      <c r="F64" s="59"/>
      <c r="G64" s="54"/>
      <c r="H64" s="54"/>
      <c r="I64" s="54"/>
      <c r="J64" s="54"/>
    </row>
    <row r="65" spans="1:10" ht="15.75" x14ac:dyDescent="0.25">
      <c r="A65" s="50" t="s">
        <v>88</v>
      </c>
      <c r="B65" s="51">
        <v>2</v>
      </c>
      <c r="C65" s="51" t="s">
        <v>29</v>
      </c>
      <c r="D65" s="51">
        <f t="shared" si="0"/>
        <v>4</v>
      </c>
      <c r="E65" s="59"/>
      <c r="F65" s="59"/>
      <c r="G65" s="54"/>
      <c r="H65" s="54"/>
      <c r="I65" s="54">
        <v>12</v>
      </c>
      <c r="J65" s="54">
        <v>16</v>
      </c>
    </row>
    <row r="66" spans="1:10" ht="15.75" x14ac:dyDescent="0.25">
      <c r="A66" s="50" t="s">
        <v>88</v>
      </c>
      <c r="B66" s="51">
        <v>2</v>
      </c>
      <c r="C66" s="51" t="s">
        <v>30</v>
      </c>
      <c r="D66" s="51">
        <f t="shared" si="0"/>
        <v>6</v>
      </c>
      <c r="E66" s="59"/>
      <c r="F66" s="59"/>
      <c r="G66" s="54">
        <v>10</v>
      </c>
      <c r="H66" s="54">
        <v>12</v>
      </c>
      <c r="I66" s="54">
        <v>12</v>
      </c>
      <c r="J66" s="54">
        <v>16</v>
      </c>
    </row>
    <row r="67" spans="1:10" ht="15.75" x14ac:dyDescent="0.25">
      <c r="A67" s="50" t="s">
        <v>88</v>
      </c>
      <c r="B67" s="51">
        <v>2</v>
      </c>
      <c r="C67" s="51" t="s">
        <v>31</v>
      </c>
      <c r="D67" s="51">
        <f t="shared" si="0"/>
        <v>7.5</v>
      </c>
      <c r="E67" s="59"/>
      <c r="F67" s="59"/>
      <c r="G67" s="54">
        <v>9.25</v>
      </c>
      <c r="H67" s="54">
        <v>12</v>
      </c>
      <c r="I67" s="54">
        <v>12</v>
      </c>
      <c r="J67" s="54">
        <v>16.75</v>
      </c>
    </row>
    <row r="68" spans="1:10" ht="15.75" x14ac:dyDescent="0.25">
      <c r="A68" s="50" t="s">
        <v>88</v>
      </c>
      <c r="B68" s="51">
        <v>2</v>
      </c>
      <c r="C68" s="51" t="s">
        <v>32</v>
      </c>
      <c r="D68" s="51">
        <f t="shared" si="0"/>
        <v>0</v>
      </c>
      <c r="E68" s="59"/>
      <c r="F68" s="59"/>
      <c r="G68" s="54"/>
      <c r="H68" s="54"/>
      <c r="I68" s="54"/>
      <c r="J68" s="54"/>
    </row>
    <row r="69" spans="1:10" ht="15.75" x14ac:dyDescent="0.25">
      <c r="A69" s="50" t="s">
        <v>88</v>
      </c>
      <c r="B69" s="51">
        <v>2</v>
      </c>
      <c r="C69" s="51" t="s">
        <v>33</v>
      </c>
      <c r="D69" s="51">
        <f t="shared" si="0"/>
        <v>0</v>
      </c>
      <c r="E69" s="59"/>
      <c r="F69" s="59"/>
      <c r="G69" s="54"/>
      <c r="H69" s="54"/>
      <c r="I69" s="54"/>
      <c r="J69" s="54"/>
    </row>
    <row r="70" spans="1:10" ht="15.75" x14ac:dyDescent="0.25">
      <c r="A70" s="50" t="s">
        <v>88</v>
      </c>
      <c r="B70" s="51">
        <v>2</v>
      </c>
      <c r="C70" s="51" t="s">
        <v>34</v>
      </c>
      <c r="D70" s="51">
        <f t="shared" si="0"/>
        <v>0</v>
      </c>
      <c r="E70" s="59"/>
      <c r="F70" s="59"/>
      <c r="G70" s="54"/>
      <c r="H70" s="54"/>
      <c r="I70" s="54"/>
      <c r="J70" s="54"/>
    </row>
    <row r="71" spans="1:10" ht="15.75" x14ac:dyDescent="0.25">
      <c r="A71" s="50" t="s">
        <v>88</v>
      </c>
      <c r="B71" s="51">
        <v>2</v>
      </c>
      <c r="C71" s="51" t="s">
        <v>35</v>
      </c>
      <c r="D71" s="51">
        <f t="shared" si="0"/>
        <v>0</v>
      </c>
      <c r="E71" s="59"/>
      <c r="F71" s="59"/>
      <c r="G71" s="54"/>
      <c r="H71" s="54"/>
      <c r="I71" s="54"/>
      <c r="J71" s="54"/>
    </row>
    <row r="72" spans="1:10" ht="15.75" x14ac:dyDescent="0.25">
      <c r="A72" s="50" t="s">
        <v>58</v>
      </c>
      <c r="B72" s="51">
        <v>1</v>
      </c>
      <c r="C72" s="51" t="s">
        <v>29</v>
      </c>
      <c r="D72" s="51">
        <f t="shared" si="0"/>
        <v>7.25</v>
      </c>
      <c r="E72" s="59"/>
      <c r="F72" s="59"/>
      <c r="G72" s="54">
        <v>0</v>
      </c>
      <c r="H72" s="54">
        <v>7.25</v>
      </c>
      <c r="I72" s="54"/>
      <c r="J72" s="54"/>
    </row>
    <row r="73" spans="1:10" ht="15.75" x14ac:dyDescent="0.25">
      <c r="A73" s="50" t="s">
        <v>58</v>
      </c>
      <c r="B73" s="51">
        <v>1</v>
      </c>
      <c r="C73" s="51" t="s">
        <v>30</v>
      </c>
      <c r="D73" s="51">
        <f t="shared" si="0"/>
        <v>0</v>
      </c>
      <c r="E73" s="59"/>
      <c r="F73" s="59"/>
      <c r="G73" s="54"/>
      <c r="H73" s="54"/>
      <c r="I73" s="54"/>
      <c r="J73" s="54"/>
    </row>
    <row r="74" spans="1:10" ht="15.75" x14ac:dyDescent="0.25">
      <c r="A74" s="50" t="s">
        <v>58</v>
      </c>
      <c r="B74" s="51">
        <v>1</v>
      </c>
      <c r="C74" s="51" t="s">
        <v>31</v>
      </c>
      <c r="D74" s="51">
        <f t="shared" si="0"/>
        <v>2.75</v>
      </c>
      <c r="E74" s="59"/>
      <c r="F74" s="59"/>
      <c r="G74" s="54"/>
      <c r="H74" s="54"/>
      <c r="I74" s="54">
        <v>21.25</v>
      </c>
      <c r="J74" s="54">
        <v>24</v>
      </c>
    </row>
    <row r="75" spans="1:10" ht="15.75" x14ac:dyDescent="0.25">
      <c r="A75" s="50" t="s">
        <v>58</v>
      </c>
      <c r="B75" s="51">
        <v>1</v>
      </c>
      <c r="C75" s="51" t="s">
        <v>32</v>
      </c>
      <c r="D75" s="51">
        <f t="shared" si="0"/>
        <v>10</v>
      </c>
      <c r="E75" s="59"/>
      <c r="F75" s="59"/>
      <c r="G75" s="54">
        <v>0</v>
      </c>
      <c r="H75" s="54">
        <v>7.25</v>
      </c>
      <c r="I75" s="54">
        <v>21.25</v>
      </c>
      <c r="J75" s="54">
        <v>24</v>
      </c>
    </row>
    <row r="76" spans="1:10" ht="15.75" x14ac:dyDescent="0.25">
      <c r="A76" s="50" t="s">
        <v>58</v>
      </c>
      <c r="B76" s="51">
        <v>1</v>
      </c>
      <c r="C76" s="51" t="s">
        <v>33</v>
      </c>
      <c r="D76" s="51">
        <f t="shared" si="0"/>
        <v>9.5</v>
      </c>
      <c r="E76" s="59"/>
      <c r="F76" s="59"/>
      <c r="G76" s="54">
        <v>0</v>
      </c>
      <c r="H76" s="54">
        <v>7.25</v>
      </c>
      <c r="I76" s="54">
        <v>21.75</v>
      </c>
      <c r="J76" s="54">
        <v>24</v>
      </c>
    </row>
    <row r="77" spans="1:10" ht="15.75" x14ac:dyDescent="0.25">
      <c r="A77" s="50" t="s">
        <v>58</v>
      </c>
      <c r="B77" s="51">
        <v>1</v>
      </c>
      <c r="C77" s="51" t="s">
        <v>34</v>
      </c>
      <c r="D77" s="51">
        <f t="shared" si="0"/>
        <v>8.25</v>
      </c>
      <c r="E77" s="59"/>
      <c r="F77" s="59"/>
      <c r="G77" s="54">
        <v>0</v>
      </c>
      <c r="H77" s="54">
        <v>8.25</v>
      </c>
      <c r="I77" s="54"/>
      <c r="J77" s="54"/>
    </row>
    <row r="78" spans="1:10" ht="15.75" x14ac:dyDescent="0.25">
      <c r="A78" s="50" t="s">
        <v>58</v>
      </c>
      <c r="B78" s="51">
        <v>1</v>
      </c>
      <c r="C78" s="51" t="s">
        <v>35</v>
      </c>
      <c r="D78" s="51">
        <f t="shared" si="0"/>
        <v>0</v>
      </c>
      <c r="E78" s="59"/>
      <c r="F78" s="59"/>
      <c r="G78" s="54"/>
      <c r="H78" s="54"/>
      <c r="I78" s="54"/>
      <c r="J78" s="54"/>
    </row>
    <row r="79" spans="1:10" ht="15.75" x14ac:dyDescent="0.25">
      <c r="A79" s="50" t="s">
        <v>58</v>
      </c>
      <c r="B79" s="51">
        <v>2</v>
      </c>
      <c r="C79" s="51" t="s">
        <v>29</v>
      </c>
      <c r="D79" s="51">
        <f t="shared" si="0"/>
        <v>2.75</v>
      </c>
      <c r="E79" s="59"/>
      <c r="F79" s="59"/>
      <c r="G79" s="54"/>
      <c r="H79" s="54"/>
      <c r="I79" s="54">
        <v>21.25</v>
      </c>
      <c r="J79" s="54">
        <v>24</v>
      </c>
    </row>
    <row r="80" spans="1:10" ht="15.75" x14ac:dyDescent="0.25">
      <c r="A80" s="50" t="s">
        <v>58</v>
      </c>
      <c r="B80" s="51">
        <v>2</v>
      </c>
      <c r="C80" s="51" t="s">
        <v>30</v>
      </c>
      <c r="D80" s="51">
        <f t="shared" si="0"/>
        <v>10</v>
      </c>
      <c r="E80" s="59"/>
      <c r="F80" s="59"/>
      <c r="G80" s="54">
        <v>0</v>
      </c>
      <c r="H80" s="54">
        <v>7.25</v>
      </c>
      <c r="I80" s="54">
        <v>21.25</v>
      </c>
      <c r="J80" s="54">
        <v>24</v>
      </c>
    </row>
    <row r="81" spans="1:10" ht="15.75" x14ac:dyDescent="0.25">
      <c r="A81" s="50" t="s">
        <v>58</v>
      </c>
      <c r="B81" s="51">
        <v>2</v>
      </c>
      <c r="C81" s="51" t="s">
        <v>31</v>
      </c>
      <c r="D81" s="51">
        <f t="shared" si="0"/>
        <v>7.25</v>
      </c>
      <c r="E81" s="59"/>
      <c r="F81" s="59"/>
      <c r="G81" s="54">
        <v>0</v>
      </c>
      <c r="H81" s="54">
        <v>7.25</v>
      </c>
      <c r="I81" s="54"/>
      <c r="J81" s="54"/>
    </row>
    <row r="82" spans="1:10" ht="15.75" x14ac:dyDescent="0.25">
      <c r="A82" s="50" t="s">
        <v>58</v>
      </c>
      <c r="B82" s="51">
        <v>2</v>
      </c>
      <c r="C82" s="51" t="s">
        <v>32</v>
      </c>
      <c r="D82" s="51">
        <f t="shared" si="0"/>
        <v>0</v>
      </c>
      <c r="E82" s="59"/>
      <c r="F82" s="59"/>
      <c r="G82" s="54"/>
      <c r="H82" s="54"/>
      <c r="I82" s="54"/>
      <c r="J82" s="54"/>
    </row>
    <row r="83" spans="1:10" ht="15.75" x14ac:dyDescent="0.25">
      <c r="A83" s="50" t="s">
        <v>58</v>
      </c>
      <c r="B83" s="51">
        <v>2</v>
      </c>
      <c r="C83" s="51" t="s">
        <v>33</v>
      </c>
      <c r="D83" s="51">
        <f t="shared" si="0"/>
        <v>0</v>
      </c>
      <c r="E83" s="59"/>
      <c r="F83" s="59"/>
      <c r="G83" s="54"/>
      <c r="H83" s="54"/>
      <c r="I83" s="54"/>
      <c r="J83" s="54"/>
    </row>
    <row r="84" spans="1:10" ht="15.75" x14ac:dyDescent="0.25">
      <c r="A84" s="50" t="s">
        <v>58</v>
      </c>
      <c r="B84" s="51">
        <v>2</v>
      </c>
      <c r="C84" s="51" t="s">
        <v>34</v>
      </c>
      <c r="D84" s="51">
        <f t="shared" si="0"/>
        <v>2.25</v>
      </c>
      <c r="E84" s="59"/>
      <c r="F84" s="59"/>
      <c r="G84" s="54"/>
      <c r="H84" s="54"/>
      <c r="I84" s="54">
        <v>21.75</v>
      </c>
      <c r="J84" s="54">
        <v>24</v>
      </c>
    </row>
    <row r="85" spans="1:10" ht="15.75" x14ac:dyDescent="0.25">
      <c r="A85" s="50" t="s">
        <v>58</v>
      </c>
      <c r="B85" s="51">
        <v>2</v>
      </c>
      <c r="C85" s="51" t="s">
        <v>35</v>
      </c>
      <c r="D85" s="51">
        <f t="shared" si="0"/>
        <v>11</v>
      </c>
      <c r="E85" s="59"/>
      <c r="F85" s="59"/>
      <c r="G85" s="54">
        <v>0</v>
      </c>
      <c r="H85" s="54">
        <v>8.25</v>
      </c>
      <c r="I85" s="54">
        <v>21.25</v>
      </c>
      <c r="J85" s="54">
        <v>24</v>
      </c>
    </row>
    <row r="86" spans="1:10" ht="15.75" x14ac:dyDescent="0.25">
      <c r="A86" s="50" t="s">
        <v>55</v>
      </c>
      <c r="B86" s="51">
        <v>1</v>
      </c>
      <c r="C86" s="51" t="s">
        <v>29</v>
      </c>
      <c r="D86" s="51">
        <f t="shared" si="0"/>
        <v>10</v>
      </c>
      <c r="E86" s="59"/>
      <c r="F86" s="59"/>
      <c r="G86" s="54">
        <v>7</v>
      </c>
      <c r="H86" s="54">
        <v>12</v>
      </c>
      <c r="I86" s="54">
        <v>12</v>
      </c>
      <c r="J86" s="54">
        <v>17</v>
      </c>
    </row>
    <row r="87" spans="1:10" ht="15.75" x14ac:dyDescent="0.25">
      <c r="A87" s="50" t="s">
        <v>55</v>
      </c>
      <c r="B87" s="51">
        <v>1</v>
      </c>
      <c r="C87" s="51" t="s">
        <v>30</v>
      </c>
      <c r="D87" s="51">
        <f t="shared" si="0"/>
        <v>3</v>
      </c>
      <c r="E87" s="59"/>
      <c r="F87" s="59"/>
      <c r="G87" s="54">
        <v>9.5</v>
      </c>
      <c r="H87" s="54">
        <v>12.5</v>
      </c>
      <c r="I87" s="54"/>
      <c r="J87" s="54"/>
    </row>
    <row r="88" spans="1:10" ht="15.75" x14ac:dyDescent="0.25">
      <c r="A88" s="50" t="s">
        <v>55</v>
      </c>
      <c r="B88" s="51">
        <v>1</v>
      </c>
      <c r="C88" s="51" t="s">
        <v>31</v>
      </c>
      <c r="D88" s="51">
        <f t="shared" si="0"/>
        <v>0</v>
      </c>
      <c r="E88" s="59"/>
      <c r="F88" s="59"/>
      <c r="G88" s="54"/>
      <c r="H88" s="54"/>
      <c r="I88" s="54"/>
      <c r="J88" s="54"/>
    </row>
    <row r="89" spans="1:10" ht="15.75" x14ac:dyDescent="0.25">
      <c r="A89" s="50" t="s">
        <v>55</v>
      </c>
      <c r="B89" s="51">
        <v>1</v>
      </c>
      <c r="C89" s="51" t="s">
        <v>32</v>
      </c>
      <c r="D89" s="51">
        <f t="shared" si="0"/>
        <v>0</v>
      </c>
      <c r="E89" s="59"/>
      <c r="F89" s="59"/>
      <c r="G89" s="54"/>
      <c r="H89" s="54"/>
      <c r="I89" s="54"/>
      <c r="J89" s="54"/>
    </row>
    <row r="90" spans="1:10" ht="15.75" x14ac:dyDescent="0.25">
      <c r="A90" s="50" t="s">
        <v>55</v>
      </c>
      <c r="B90" s="51">
        <v>1</v>
      </c>
      <c r="C90" s="51" t="s">
        <v>33</v>
      </c>
      <c r="D90" s="51">
        <f t="shared" si="0"/>
        <v>0</v>
      </c>
      <c r="E90" s="59"/>
      <c r="F90" s="59"/>
      <c r="G90" s="54"/>
      <c r="H90" s="54"/>
      <c r="I90" s="54"/>
      <c r="J90" s="54"/>
    </row>
    <row r="91" spans="1:10" ht="15.75" x14ac:dyDescent="0.25">
      <c r="A91" s="50" t="s">
        <v>55</v>
      </c>
      <c r="B91" s="51">
        <v>1</v>
      </c>
      <c r="C91" s="51" t="s">
        <v>34</v>
      </c>
      <c r="D91" s="51">
        <f t="shared" si="0"/>
        <v>12</v>
      </c>
      <c r="E91" s="59"/>
      <c r="F91" s="59"/>
      <c r="G91" s="54">
        <v>8.5</v>
      </c>
      <c r="H91" s="54">
        <v>12</v>
      </c>
      <c r="I91" s="54">
        <v>12</v>
      </c>
      <c r="J91" s="54">
        <v>20.5</v>
      </c>
    </row>
    <row r="92" spans="1:10" ht="15.75" x14ac:dyDescent="0.25">
      <c r="A92" s="50" t="s">
        <v>55</v>
      </c>
      <c r="B92" s="51">
        <v>1</v>
      </c>
      <c r="C92" s="51" t="s">
        <v>35</v>
      </c>
      <c r="D92" s="51">
        <f t="shared" si="0"/>
        <v>12</v>
      </c>
      <c r="E92" s="59"/>
      <c r="F92" s="59"/>
      <c r="G92" s="54">
        <v>8.5</v>
      </c>
      <c r="H92" s="54">
        <v>12</v>
      </c>
      <c r="I92" s="54">
        <v>12</v>
      </c>
      <c r="J92" s="54">
        <v>20.5</v>
      </c>
    </row>
    <row r="93" spans="1:10" ht="15.75" x14ac:dyDescent="0.25">
      <c r="A93" s="50" t="s">
        <v>55</v>
      </c>
      <c r="B93" s="51">
        <v>2</v>
      </c>
      <c r="C93" s="51" t="s">
        <v>29</v>
      </c>
      <c r="D93" s="51">
        <f t="shared" si="0"/>
        <v>0</v>
      </c>
      <c r="E93" s="59"/>
      <c r="F93" s="59"/>
      <c r="G93" s="54"/>
      <c r="H93" s="54"/>
      <c r="I93" s="54"/>
      <c r="J93" s="54"/>
    </row>
    <row r="94" spans="1:10" ht="15.75" x14ac:dyDescent="0.25">
      <c r="A94" s="50" t="s">
        <v>55</v>
      </c>
      <c r="B94" s="51">
        <v>2</v>
      </c>
      <c r="C94" s="51" t="s">
        <v>30</v>
      </c>
      <c r="D94" s="51">
        <f t="shared" si="0"/>
        <v>9.5</v>
      </c>
      <c r="E94" s="59"/>
      <c r="F94" s="59">
        <v>4</v>
      </c>
      <c r="G94" s="54">
        <v>7</v>
      </c>
      <c r="H94" s="54">
        <v>12.5</v>
      </c>
      <c r="I94" s="54">
        <v>16.5</v>
      </c>
      <c r="J94" s="54">
        <v>20.5</v>
      </c>
    </row>
    <row r="95" spans="1:10" ht="15.75" x14ac:dyDescent="0.25">
      <c r="A95" s="50" t="s">
        <v>55</v>
      </c>
      <c r="B95" s="51">
        <v>2</v>
      </c>
      <c r="C95" s="51" t="s">
        <v>31</v>
      </c>
      <c r="D95" s="51">
        <f t="shared" si="0"/>
        <v>10</v>
      </c>
      <c r="E95" s="59"/>
      <c r="F95" s="59"/>
      <c r="G95" s="54">
        <v>7</v>
      </c>
      <c r="H95" s="54">
        <v>12</v>
      </c>
      <c r="I95" s="54">
        <v>12</v>
      </c>
      <c r="J95" s="54">
        <v>17</v>
      </c>
    </row>
    <row r="96" spans="1:10" ht="15.75" x14ac:dyDescent="0.25">
      <c r="A96" s="50" t="s">
        <v>55</v>
      </c>
      <c r="B96" s="51">
        <v>2</v>
      </c>
      <c r="C96" s="51" t="s">
        <v>32</v>
      </c>
      <c r="D96" s="51">
        <f t="shared" si="0"/>
        <v>7</v>
      </c>
      <c r="E96" s="59"/>
      <c r="F96" s="59"/>
      <c r="G96" s="54">
        <v>7</v>
      </c>
      <c r="H96" s="54">
        <v>12</v>
      </c>
      <c r="I96" s="54">
        <v>12</v>
      </c>
      <c r="J96" s="54">
        <v>14</v>
      </c>
    </row>
    <row r="97" spans="1:10" ht="15.75" x14ac:dyDescent="0.25">
      <c r="A97" s="50" t="s">
        <v>55</v>
      </c>
      <c r="B97" s="51">
        <v>2</v>
      </c>
      <c r="C97" s="51" t="s">
        <v>33</v>
      </c>
      <c r="D97" s="51">
        <f t="shared" si="0"/>
        <v>9</v>
      </c>
      <c r="E97" s="59"/>
      <c r="F97" s="59"/>
      <c r="G97" s="54">
        <v>7</v>
      </c>
      <c r="H97" s="54">
        <v>12</v>
      </c>
      <c r="I97" s="54">
        <v>12</v>
      </c>
      <c r="J97" s="54">
        <v>16</v>
      </c>
    </row>
    <row r="98" spans="1:10" ht="15.75" x14ac:dyDescent="0.25">
      <c r="A98" s="50" t="s">
        <v>55</v>
      </c>
      <c r="B98" s="51">
        <v>2</v>
      </c>
      <c r="C98" s="51" t="s">
        <v>34</v>
      </c>
      <c r="D98" s="51">
        <f t="shared" si="0"/>
        <v>0</v>
      </c>
      <c r="E98" s="59"/>
      <c r="F98" s="59"/>
      <c r="G98" s="54"/>
      <c r="H98" s="54"/>
      <c r="I98" s="54"/>
      <c r="J98" s="54"/>
    </row>
    <row r="99" spans="1:10" ht="15.75" x14ac:dyDescent="0.25">
      <c r="A99" s="50" t="s">
        <v>55</v>
      </c>
      <c r="B99" s="51">
        <v>2</v>
      </c>
      <c r="C99" s="51" t="s">
        <v>35</v>
      </c>
      <c r="D99" s="51">
        <f t="shared" si="0"/>
        <v>0</v>
      </c>
      <c r="E99" s="59"/>
      <c r="F99" s="59"/>
      <c r="G99" s="54"/>
      <c r="H99" s="54"/>
      <c r="I99" s="54"/>
      <c r="J99" s="54"/>
    </row>
    <row r="100" spans="1:10" ht="15.75" x14ac:dyDescent="0.25">
      <c r="A100" s="50" t="s">
        <v>55</v>
      </c>
      <c r="B100" s="51">
        <v>3</v>
      </c>
      <c r="C100" s="51" t="s">
        <v>29</v>
      </c>
      <c r="D100" s="51">
        <f t="shared" si="0"/>
        <v>5.5</v>
      </c>
      <c r="E100" s="59"/>
      <c r="F100" s="59"/>
      <c r="G100" s="54"/>
      <c r="H100" s="54"/>
      <c r="I100" s="54">
        <v>16.5</v>
      </c>
      <c r="J100" s="54">
        <v>22</v>
      </c>
    </row>
    <row r="101" spans="1:10" ht="15.75" x14ac:dyDescent="0.25">
      <c r="A101" s="50" t="s">
        <v>55</v>
      </c>
      <c r="B101" s="51">
        <v>3</v>
      </c>
      <c r="C101" s="51" t="s">
        <v>30</v>
      </c>
      <c r="D101" s="51">
        <f t="shared" si="0"/>
        <v>12</v>
      </c>
      <c r="E101" s="59"/>
      <c r="F101" s="59"/>
      <c r="G101" s="54">
        <v>9.5</v>
      </c>
      <c r="H101" s="54">
        <v>12.5</v>
      </c>
      <c r="I101" s="54">
        <v>12.5</v>
      </c>
      <c r="J101" s="54">
        <v>21.5</v>
      </c>
    </row>
    <row r="102" spans="1:10" ht="15.75" x14ac:dyDescent="0.25">
      <c r="A102" s="50" t="s">
        <v>55</v>
      </c>
      <c r="B102" s="51">
        <v>3</v>
      </c>
      <c r="C102" s="51" t="s">
        <v>31</v>
      </c>
      <c r="D102" s="51">
        <f t="shared" si="0"/>
        <v>6</v>
      </c>
      <c r="E102" s="59"/>
      <c r="F102" s="59"/>
      <c r="G102" s="54"/>
      <c r="H102" s="54"/>
      <c r="I102" s="54">
        <v>16.5</v>
      </c>
      <c r="J102" s="54">
        <v>22.5</v>
      </c>
    </row>
    <row r="103" spans="1:10" ht="15.75" x14ac:dyDescent="0.25">
      <c r="A103" s="50" t="s">
        <v>55</v>
      </c>
      <c r="B103" s="51">
        <v>3</v>
      </c>
      <c r="C103" s="51" t="s">
        <v>32</v>
      </c>
      <c r="D103" s="51">
        <f t="shared" si="0"/>
        <v>8.5</v>
      </c>
      <c r="E103" s="59"/>
      <c r="F103" s="59"/>
      <c r="G103" s="54"/>
      <c r="H103" s="54"/>
      <c r="I103" s="54">
        <v>13.5</v>
      </c>
      <c r="J103" s="54">
        <v>22</v>
      </c>
    </row>
    <row r="104" spans="1:10" ht="15.75" x14ac:dyDescent="0.25">
      <c r="A104" s="50" t="s">
        <v>55</v>
      </c>
      <c r="B104" s="51">
        <v>3</v>
      </c>
      <c r="C104" s="51" t="s">
        <v>33</v>
      </c>
      <c r="D104" s="51">
        <f t="shared" si="0"/>
        <v>6.5</v>
      </c>
      <c r="E104" s="59"/>
      <c r="F104" s="59"/>
      <c r="G104" s="54"/>
      <c r="H104" s="54"/>
      <c r="I104" s="54">
        <v>15.5</v>
      </c>
      <c r="J104" s="54">
        <v>22</v>
      </c>
    </row>
    <row r="105" spans="1:10" ht="15.75" x14ac:dyDescent="0.25">
      <c r="A105" s="50" t="s">
        <v>55</v>
      </c>
      <c r="B105" s="51">
        <v>3</v>
      </c>
      <c r="C105" s="51" t="s">
        <v>34</v>
      </c>
      <c r="D105" s="51">
        <f t="shared" si="0"/>
        <v>0</v>
      </c>
      <c r="E105" s="59"/>
      <c r="F105" s="59"/>
      <c r="G105" s="54"/>
      <c r="H105" s="54"/>
      <c r="I105" s="54"/>
      <c r="J105" s="54"/>
    </row>
    <row r="106" spans="1:10" ht="15.75" x14ac:dyDescent="0.25">
      <c r="A106" s="50" t="s">
        <v>55</v>
      </c>
      <c r="B106" s="51">
        <v>3</v>
      </c>
      <c r="C106" s="51" t="s">
        <v>35</v>
      </c>
      <c r="D106" s="51">
        <f t="shared" si="0"/>
        <v>0</v>
      </c>
      <c r="E106" s="59"/>
      <c r="F106" s="59"/>
      <c r="G106" s="54"/>
      <c r="H106" s="54"/>
      <c r="I106" s="54"/>
      <c r="J106" s="54"/>
    </row>
    <row r="107" spans="1:10" ht="15.75" x14ac:dyDescent="0.25">
      <c r="A107" s="50" t="s">
        <v>55</v>
      </c>
      <c r="B107" s="51">
        <v>4</v>
      </c>
      <c r="C107" s="51" t="s">
        <v>29</v>
      </c>
      <c r="D107" s="51">
        <f t="shared" si="0"/>
        <v>7.5</v>
      </c>
      <c r="E107" s="59"/>
      <c r="F107" s="59"/>
      <c r="G107" s="54">
        <v>10</v>
      </c>
      <c r="H107" s="54">
        <v>12</v>
      </c>
      <c r="I107" s="54">
        <v>12</v>
      </c>
      <c r="J107" s="54">
        <v>17.5</v>
      </c>
    </row>
    <row r="108" spans="1:10" ht="15.75" x14ac:dyDescent="0.25">
      <c r="A108" s="50" t="s">
        <v>55</v>
      </c>
      <c r="B108" s="51">
        <v>4</v>
      </c>
      <c r="C108" s="51" t="s">
        <v>30</v>
      </c>
      <c r="D108" s="51">
        <f t="shared" si="0"/>
        <v>7.5</v>
      </c>
      <c r="E108" s="59"/>
      <c r="F108" s="59"/>
      <c r="G108" s="54">
        <v>9.5</v>
      </c>
      <c r="H108" s="54">
        <v>12</v>
      </c>
      <c r="I108" s="54">
        <v>12</v>
      </c>
      <c r="J108" s="54">
        <v>17</v>
      </c>
    </row>
    <row r="109" spans="1:10" ht="15.75" x14ac:dyDescent="0.25">
      <c r="A109" s="50" t="s">
        <v>55</v>
      </c>
      <c r="B109" s="51">
        <v>4</v>
      </c>
      <c r="C109" s="51" t="s">
        <v>31</v>
      </c>
      <c r="D109" s="51">
        <f t="shared" ref="D109:D114" si="1">(J109-I109)+(H109-G109)</f>
        <v>7.5</v>
      </c>
      <c r="E109" s="59"/>
      <c r="F109" s="59"/>
      <c r="G109" s="54">
        <v>10</v>
      </c>
      <c r="H109" s="54">
        <v>12</v>
      </c>
      <c r="I109" s="54">
        <v>12</v>
      </c>
      <c r="J109" s="54">
        <v>17.5</v>
      </c>
    </row>
    <row r="110" spans="1:10" ht="15.75" x14ac:dyDescent="0.25">
      <c r="A110" s="50" t="s">
        <v>55</v>
      </c>
      <c r="B110" s="51">
        <v>4</v>
      </c>
      <c r="C110" s="51" t="s">
        <v>32</v>
      </c>
      <c r="D110" s="51">
        <f t="shared" si="1"/>
        <v>7.5</v>
      </c>
      <c r="E110" s="59"/>
      <c r="F110" s="59"/>
      <c r="G110" s="54">
        <v>10</v>
      </c>
      <c r="H110" s="54">
        <v>12</v>
      </c>
      <c r="I110" s="54">
        <v>12</v>
      </c>
      <c r="J110" s="54">
        <v>17.5</v>
      </c>
    </row>
    <row r="111" spans="1:10" ht="15.75" x14ac:dyDescent="0.25">
      <c r="A111" s="50" t="s">
        <v>55</v>
      </c>
      <c r="B111" s="51">
        <v>4</v>
      </c>
      <c r="C111" s="51" t="s">
        <v>33</v>
      </c>
      <c r="D111" s="51">
        <f t="shared" si="1"/>
        <v>7</v>
      </c>
      <c r="E111" s="59"/>
      <c r="F111" s="59"/>
      <c r="G111" s="54">
        <v>9.5</v>
      </c>
      <c r="H111" s="54">
        <v>12</v>
      </c>
      <c r="I111" s="54">
        <v>12</v>
      </c>
      <c r="J111" s="54">
        <v>16.5</v>
      </c>
    </row>
    <row r="112" spans="1:10" ht="15.75" x14ac:dyDescent="0.25">
      <c r="A112" s="50" t="s">
        <v>55</v>
      </c>
      <c r="B112" s="51">
        <v>4</v>
      </c>
      <c r="C112" s="51" t="s">
        <v>34</v>
      </c>
      <c r="D112" s="51">
        <f t="shared" si="1"/>
        <v>0</v>
      </c>
      <c r="E112" s="59"/>
      <c r="F112" s="59"/>
      <c r="G112" s="54"/>
      <c r="H112" s="54"/>
      <c r="I112" s="54"/>
      <c r="J112" s="54"/>
    </row>
    <row r="113" spans="1:10" ht="16.5" thickBot="1" x14ac:dyDescent="0.3">
      <c r="A113" s="50" t="s">
        <v>55</v>
      </c>
      <c r="B113" s="51">
        <v>4</v>
      </c>
      <c r="C113" s="51" t="s">
        <v>35</v>
      </c>
      <c r="D113" s="51">
        <f t="shared" si="1"/>
        <v>0</v>
      </c>
      <c r="E113" s="59"/>
      <c r="F113" s="59"/>
      <c r="G113" s="54"/>
      <c r="H113" s="54"/>
      <c r="I113" s="54"/>
      <c r="J113" s="54"/>
    </row>
    <row r="114" spans="1:10" ht="16.5" thickTop="1" x14ac:dyDescent="0.25">
      <c r="A114" s="50" t="s">
        <v>22</v>
      </c>
      <c r="B114" s="51">
        <v>1</v>
      </c>
      <c r="C114" s="51" t="s">
        <v>29</v>
      </c>
      <c r="D114" s="51">
        <f t="shared" si="1"/>
        <v>8.5</v>
      </c>
      <c r="E114" s="52"/>
      <c r="F114" s="52"/>
      <c r="G114" s="53"/>
      <c r="H114" s="54"/>
      <c r="I114" s="57">
        <v>14</v>
      </c>
      <c r="J114" s="57">
        <v>22.5</v>
      </c>
    </row>
    <row r="115" spans="1:10" ht="15.75" x14ac:dyDescent="0.25">
      <c r="A115" s="50" t="s">
        <v>22</v>
      </c>
      <c r="B115" s="51">
        <v>1</v>
      </c>
      <c r="C115" s="51" t="s">
        <v>30</v>
      </c>
      <c r="D115" s="51">
        <f t="shared" ref="D115:D178" si="2">(J115-I115)+(H115-G115)</f>
        <v>9</v>
      </c>
      <c r="E115" s="55"/>
      <c r="F115" s="55"/>
      <c r="G115" s="54">
        <v>9.5</v>
      </c>
      <c r="H115" s="54">
        <v>12.5</v>
      </c>
      <c r="I115" s="54">
        <v>16.5</v>
      </c>
      <c r="J115" s="54">
        <v>22.5</v>
      </c>
    </row>
    <row r="116" spans="1:10" ht="15.75" x14ac:dyDescent="0.25">
      <c r="A116" s="50" t="s">
        <v>22</v>
      </c>
      <c r="B116" s="51">
        <v>1</v>
      </c>
      <c r="C116" s="51" t="s">
        <v>31</v>
      </c>
      <c r="D116" s="51">
        <f t="shared" si="2"/>
        <v>0</v>
      </c>
      <c r="E116" s="55"/>
      <c r="F116" s="55"/>
      <c r="G116" s="54"/>
      <c r="H116" s="54"/>
      <c r="I116" s="54"/>
      <c r="J116" s="54"/>
    </row>
    <row r="117" spans="1:10" ht="15.75" x14ac:dyDescent="0.25">
      <c r="A117" s="50" t="s">
        <v>22</v>
      </c>
      <c r="B117" s="51">
        <v>1</v>
      </c>
      <c r="C117" s="51" t="s">
        <v>32</v>
      </c>
      <c r="D117" s="51">
        <f t="shared" si="2"/>
        <v>0</v>
      </c>
      <c r="E117" s="55"/>
      <c r="F117" s="55"/>
      <c r="G117" s="54"/>
      <c r="H117" s="54"/>
      <c r="I117" s="54"/>
      <c r="J117" s="54"/>
    </row>
    <row r="118" spans="1:10" ht="15.75" x14ac:dyDescent="0.25">
      <c r="A118" s="50" t="s">
        <v>22</v>
      </c>
      <c r="B118" s="51">
        <v>1</v>
      </c>
      <c r="C118" s="51" t="s">
        <v>33</v>
      </c>
      <c r="D118" s="51">
        <f t="shared" si="2"/>
        <v>0</v>
      </c>
      <c r="E118" s="55"/>
      <c r="F118" s="55"/>
      <c r="G118" s="54"/>
      <c r="H118" s="54"/>
      <c r="I118" s="54"/>
      <c r="J118" s="54"/>
    </row>
    <row r="119" spans="1:10" ht="15.75" x14ac:dyDescent="0.25">
      <c r="A119" s="50" t="s">
        <v>22</v>
      </c>
      <c r="B119" s="51">
        <v>1</v>
      </c>
      <c r="C119" s="51" t="s">
        <v>34</v>
      </c>
      <c r="D119" s="51">
        <f t="shared" si="2"/>
        <v>12</v>
      </c>
      <c r="E119" s="55"/>
      <c r="F119" s="55"/>
      <c r="G119" s="54"/>
      <c r="H119" s="54"/>
      <c r="I119" s="54">
        <v>10</v>
      </c>
      <c r="J119" s="54">
        <v>22</v>
      </c>
    </row>
    <row r="120" spans="1:10" ht="15.75" x14ac:dyDescent="0.25">
      <c r="A120" s="50" t="s">
        <v>22</v>
      </c>
      <c r="B120" s="51">
        <v>1</v>
      </c>
      <c r="C120" s="51" t="s">
        <v>35</v>
      </c>
      <c r="D120" s="51">
        <f t="shared" si="2"/>
        <v>12</v>
      </c>
      <c r="E120" s="55"/>
      <c r="F120" s="55"/>
      <c r="G120" s="54"/>
      <c r="H120" s="54"/>
      <c r="I120" s="54">
        <v>10</v>
      </c>
      <c r="J120" s="54">
        <v>22</v>
      </c>
    </row>
    <row r="121" spans="1:10" ht="15.75" x14ac:dyDescent="0.25">
      <c r="A121" s="50" t="s">
        <v>22</v>
      </c>
      <c r="B121" s="51">
        <v>2</v>
      </c>
      <c r="C121" s="51" t="s">
        <v>29</v>
      </c>
      <c r="D121" s="51">
        <f t="shared" si="2"/>
        <v>0</v>
      </c>
      <c r="E121" s="55"/>
      <c r="F121" s="55"/>
      <c r="G121" s="54"/>
      <c r="H121" s="54"/>
      <c r="I121" s="54"/>
      <c r="J121" s="54"/>
    </row>
    <row r="122" spans="1:10" ht="15.75" x14ac:dyDescent="0.25">
      <c r="A122" s="50" t="s">
        <v>22</v>
      </c>
      <c r="B122" s="51">
        <v>2</v>
      </c>
      <c r="C122" s="51" t="s">
        <v>30</v>
      </c>
      <c r="D122" s="51">
        <f t="shared" si="2"/>
        <v>6.5</v>
      </c>
      <c r="E122" s="55"/>
      <c r="F122" s="58"/>
      <c r="G122" s="54">
        <v>9.5</v>
      </c>
      <c r="H122" s="54">
        <v>12.5</v>
      </c>
      <c r="I122" s="54">
        <v>16.5</v>
      </c>
      <c r="J122" s="54">
        <v>20</v>
      </c>
    </row>
    <row r="123" spans="1:10" ht="15.75" x14ac:dyDescent="0.25">
      <c r="A123" s="50" t="s">
        <v>22</v>
      </c>
      <c r="B123" s="51">
        <v>2</v>
      </c>
      <c r="C123" s="51" t="s">
        <v>31</v>
      </c>
      <c r="D123" s="51">
        <f t="shared" si="2"/>
        <v>8</v>
      </c>
      <c r="E123" s="55"/>
      <c r="F123" s="55"/>
      <c r="G123" s="54">
        <v>7</v>
      </c>
      <c r="H123" s="54">
        <v>9.5</v>
      </c>
      <c r="I123" s="54">
        <v>16.5</v>
      </c>
      <c r="J123" s="54">
        <v>22</v>
      </c>
    </row>
    <row r="124" spans="1:10" ht="15.75" x14ac:dyDescent="0.25">
      <c r="A124" s="50" t="s">
        <v>22</v>
      </c>
      <c r="B124" s="51">
        <v>2</v>
      </c>
      <c r="C124" s="51" t="s">
        <v>32</v>
      </c>
      <c r="D124" s="51">
        <f t="shared" si="2"/>
        <v>6</v>
      </c>
      <c r="E124" s="55"/>
      <c r="F124" s="55"/>
      <c r="G124" s="54"/>
      <c r="H124" s="54"/>
      <c r="I124" s="54">
        <v>14</v>
      </c>
      <c r="J124" s="54">
        <v>20</v>
      </c>
    </row>
    <row r="125" spans="1:10" ht="15.75" x14ac:dyDescent="0.25">
      <c r="A125" s="50" t="s">
        <v>22</v>
      </c>
      <c r="B125" s="51">
        <v>2</v>
      </c>
      <c r="C125" s="51" t="s">
        <v>33</v>
      </c>
      <c r="D125" s="51">
        <f t="shared" si="2"/>
        <v>9.5</v>
      </c>
      <c r="E125" s="55"/>
      <c r="F125" s="55"/>
      <c r="G125" s="54">
        <v>7</v>
      </c>
      <c r="H125" s="54">
        <v>12</v>
      </c>
      <c r="I125" s="54">
        <v>12</v>
      </c>
      <c r="J125" s="54">
        <v>16.5</v>
      </c>
    </row>
    <row r="126" spans="1:10" ht="15.75" x14ac:dyDescent="0.25">
      <c r="A126" s="50" t="s">
        <v>22</v>
      </c>
      <c r="B126" s="51">
        <v>2</v>
      </c>
      <c r="C126" s="51" t="s">
        <v>34</v>
      </c>
      <c r="D126" s="51">
        <f t="shared" si="2"/>
        <v>0</v>
      </c>
      <c r="E126" s="55"/>
      <c r="F126" s="55"/>
      <c r="G126" s="54"/>
      <c r="H126" s="54"/>
      <c r="I126" s="54"/>
      <c r="J126" s="54"/>
    </row>
    <row r="127" spans="1:10" ht="15.75" x14ac:dyDescent="0.25">
      <c r="A127" s="50" t="s">
        <v>22</v>
      </c>
      <c r="B127" s="51">
        <v>2</v>
      </c>
      <c r="C127" s="51" t="s">
        <v>35</v>
      </c>
      <c r="D127" s="51">
        <f t="shared" si="2"/>
        <v>0</v>
      </c>
      <c r="E127" s="55"/>
      <c r="F127" s="55"/>
      <c r="G127" s="54"/>
      <c r="H127" s="54"/>
      <c r="I127" s="54"/>
      <c r="J127" s="54"/>
    </row>
    <row r="128" spans="1:10" ht="15.75" x14ac:dyDescent="0.25">
      <c r="A128" s="50" t="s">
        <v>22</v>
      </c>
      <c r="B128" s="51">
        <v>3</v>
      </c>
      <c r="C128" s="51" t="s">
        <v>29</v>
      </c>
      <c r="D128" s="51">
        <f t="shared" si="2"/>
        <v>10.5</v>
      </c>
      <c r="E128" s="55"/>
      <c r="F128" s="55"/>
      <c r="G128" s="54">
        <v>7</v>
      </c>
      <c r="H128" s="54">
        <v>9.5</v>
      </c>
      <c r="I128" s="54">
        <v>14</v>
      </c>
      <c r="J128" s="54">
        <v>22</v>
      </c>
    </row>
    <row r="129" spans="1:10" ht="15.75" x14ac:dyDescent="0.25">
      <c r="A129" s="50" t="s">
        <v>22</v>
      </c>
      <c r="B129" s="51">
        <v>3</v>
      </c>
      <c r="C129" s="51" t="s">
        <v>30</v>
      </c>
      <c r="D129" s="51">
        <f t="shared" si="2"/>
        <v>9</v>
      </c>
      <c r="E129" s="55"/>
      <c r="F129" s="55"/>
      <c r="G129" s="54">
        <v>9.5</v>
      </c>
      <c r="H129" s="54">
        <v>12.5</v>
      </c>
      <c r="I129" s="54">
        <v>16.5</v>
      </c>
      <c r="J129" s="54">
        <v>22.5</v>
      </c>
    </row>
    <row r="130" spans="1:10" ht="15.75" x14ac:dyDescent="0.25">
      <c r="A130" s="50" t="s">
        <v>22</v>
      </c>
      <c r="B130" s="51">
        <v>3</v>
      </c>
      <c r="C130" s="51" t="s">
        <v>31</v>
      </c>
      <c r="D130" s="51">
        <f t="shared" si="2"/>
        <v>6</v>
      </c>
      <c r="E130" s="55"/>
      <c r="F130" s="55"/>
      <c r="G130" s="54"/>
      <c r="H130" s="54"/>
      <c r="I130" s="54">
        <v>16.5</v>
      </c>
      <c r="J130" s="54">
        <v>22.5</v>
      </c>
    </row>
    <row r="131" spans="1:10" ht="15.75" x14ac:dyDescent="0.25">
      <c r="A131" s="50" t="s">
        <v>22</v>
      </c>
      <c r="B131" s="51">
        <v>3</v>
      </c>
      <c r="C131" s="51" t="s">
        <v>32</v>
      </c>
      <c r="D131" s="51">
        <f t="shared" si="2"/>
        <v>8.5</v>
      </c>
      <c r="E131" s="55"/>
      <c r="F131" s="55"/>
      <c r="G131" s="54"/>
      <c r="H131" s="54"/>
      <c r="I131" s="54">
        <v>14</v>
      </c>
      <c r="J131" s="54">
        <v>22.5</v>
      </c>
    </row>
    <row r="132" spans="1:10" ht="15.75" x14ac:dyDescent="0.25">
      <c r="A132" s="50" t="s">
        <v>22</v>
      </c>
      <c r="B132" s="51">
        <v>3</v>
      </c>
      <c r="C132" s="51" t="s">
        <v>33</v>
      </c>
      <c r="D132" s="51">
        <f t="shared" si="2"/>
        <v>0</v>
      </c>
      <c r="E132" s="55"/>
      <c r="F132" s="55"/>
      <c r="G132" s="54"/>
      <c r="H132" s="54"/>
      <c r="I132" s="54"/>
      <c r="J132" s="54"/>
    </row>
    <row r="133" spans="1:10" ht="15.75" x14ac:dyDescent="0.25">
      <c r="A133" s="50" t="s">
        <v>22</v>
      </c>
      <c r="B133" s="51">
        <v>3</v>
      </c>
      <c r="C133" s="51" t="s">
        <v>34</v>
      </c>
      <c r="D133" s="51">
        <f t="shared" si="2"/>
        <v>0</v>
      </c>
      <c r="E133" s="55"/>
      <c r="F133" s="55"/>
      <c r="G133" s="54"/>
      <c r="H133" s="54"/>
      <c r="I133" s="54"/>
      <c r="J133" s="54"/>
    </row>
    <row r="134" spans="1:10" ht="15.75" x14ac:dyDescent="0.25">
      <c r="A134" s="50" t="s">
        <v>22</v>
      </c>
      <c r="B134" s="51">
        <v>3</v>
      </c>
      <c r="C134" s="51" t="s">
        <v>35</v>
      </c>
      <c r="D134" s="51">
        <f t="shared" si="2"/>
        <v>0</v>
      </c>
      <c r="E134" s="55"/>
      <c r="F134" s="55"/>
      <c r="G134" s="54"/>
      <c r="H134" s="54"/>
      <c r="I134" s="54"/>
      <c r="J134" s="54"/>
    </row>
    <row r="135" spans="1:10" ht="15.75" x14ac:dyDescent="0.25">
      <c r="A135" s="50" t="s">
        <v>22</v>
      </c>
      <c r="B135" s="51">
        <v>4</v>
      </c>
      <c r="C135" s="51" t="s">
        <v>29</v>
      </c>
      <c r="D135" s="51">
        <f t="shared" si="2"/>
        <v>8.5</v>
      </c>
      <c r="E135" s="55"/>
      <c r="F135" s="55"/>
      <c r="G135" s="54"/>
      <c r="H135" s="54"/>
      <c r="I135" s="54">
        <v>14</v>
      </c>
      <c r="J135" s="54">
        <v>22.5</v>
      </c>
    </row>
    <row r="136" spans="1:10" ht="15.75" x14ac:dyDescent="0.25">
      <c r="A136" s="50" t="s">
        <v>22</v>
      </c>
      <c r="B136" s="51">
        <v>4</v>
      </c>
      <c r="C136" s="51" t="s">
        <v>30</v>
      </c>
      <c r="D136" s="51">
        <f t="shared" si="2"/>
        <v>8.5</v>
      </c>
      <c r="E136" s="55"/>
      <c r="F136" s="55"/>
      <c r="G136" s="54">
        <v>9.5</v>
      </c>
      <c r="H136" s="54">
        <v>12.5</v>
      </c>
      <c r="I136" s="54">
        <v>16.5</v>
      </c>
      <c r="J136" s="54">
        <v>22</v>
      </c>
    </row>
    <row r="137" spans="1:10" ht="15.75" x14ac:dyDescent="0.25">
      <c r="A137" s="50" t="s">
        <v>22</v>
      </c>
      <c r="B137" s="51">
        <v>4</v>
      </c>
      <c r="C137" s="51" t="s">
        <v>31</v>
      </c>
      <c r="D137" s="51">
        <f t="shared" si="2"/>
        <v>0</v>
      </c>
      <c r="E137" s="55"/>
      <c r="F137" s="55"/>
      <c r="G137" s="54"/>
      <c r="H137" s="54"/>
      <c r="I137" s="54"/>
      <c r="J137" s="54"/>
    </row>
    <row r="138" spans="1:10" ht="15.75" x14ac:dyDescent="0.25">
      <c r="A138" s="50" t="s">
        <v>22</v>
      </c>
      <c r="B138" s="51">
        <v>4</v>
      </c>
      <c r="C138" s="51" t="s">
        <v>32</v>
      </c>
      <c r="D138" s="51">
        <f t="shared" si="2"/>
        <v>0</v>
      </c>
      <c r="E138" s="55"/>
      <c r="F138" s="55"/>
      <c r="G138" s="54"/>
      <c r="H138" s="54"/>
      <c r="I138" s="54"/>
      <c r="J138" s="54"/>
    </row>
    <row r="139" spans="1:10" ht="15.75" x14ac:dyDescent="0.25">
      <c r="A139" s="50" t="s">
        <v>22</v>
      </c>
      <c r="B139" s="51">
        <v>4</v>
      </c>
      <c r="C139" s="51" t="s">
        <v>33</v>
      </c>
      <c r="D139" s="51">
        <f t="shared" si="2"/>
        <v>0</v>
      </c>
      <c r="E139" s="55"/>
      <c r="F139" s="55"/>
      <c r="G139" s="54"/>
      <c r="H139" s="54"/>
      <c r="I139" s="54"/>
      <c r="J139" s="54"/>
    </row>
    <row r="140" spans="1:10" ht="15.75" x14ac:dyDescent="0.25">
      <c r="A140" s="50" t="s">
        <v>22</v>
      </c>
      <c r="B140" s="51">
        <v>4</v>
      </c>
      <c r="C140" s="51" t="s">
        <v>34</v>
      </c>
      <c r="D140" s="51">
        <f t="shared" si="2"/>
        <v>12</v>
      </c>
      <c r="E140" s="55"/>
      <c r="F140" s="55"/>
      <c r="G140" s="54"/>
      <c r="H140" s="54"/>
      <c r="I140" s="54">
        <v>8</v>
      </c>
      <c r="J140" s="54">
        <v>20</v>
      </c>
    </row>
    <row r="141" spans="1:10" ht="15.75" x14ac:dyDescent="0.25">
      <c r="A141" s="50" t="s">
        <v>22</v>
      </c>
      <c r="B141" s="51">
        <v>4</v>
      </c>
      <c r="C141" s="51" t="s">
        <v>35</v>
      </c>
      <c r="D141" s="51">
        <f t="shared" si="2"/>
        <v>12</v>
      </c>
      <c r="E141" s="55"/>
      <c r="F141" s="55"/>
      <c r="G141" s="54"/>
      <c r="H141" s="54"/>
      <c r="I141" s="54">
        <v>8</v>
      </c>
      <c r="J141" s="54">
        <v>20</v>
      </c>
    </row>
    <row r="142" spans="1:10" ht="15.75" x14ac:dyDescent="0.25">
      <c r="A142" s="50" t="s">
        <v>22</v>
      </c>
      <c r="B142" s="51">
        <v>5</v>
      </c>
      <c r="C142" s="51" t="s">
        <v>29</v>
      </c>
      <c r="D142" s="51">
        <f t="shared" si="2"/>
        <v>0</v>
      </c>
      <c r="E142" s="55"/>
      <c r="F142" s="55"/>
      <c r="G142" s="54"/>
      <c r="H142" s="54"/>
      <c r="I142" s="54"/>
      <c r="J142" s="54"/>
    </row>
    <row r="143" spans="1:10" ht="15.75" x14ac:dyDescent="0.25">
      <c r="A143" s="50" t="s">
        <v>22</v>
      </c>
      <c r="B143" s="51">
        <v>5</v>
      </c>
      <c r="C143" s="51" t="s">
        <v>30</v>
      </c>
      <c r="D143" s="51">
        <f t="shared" si="2"/>
        <v>11.5</v>
      </c>
      <c r="E143" s="55"/>
      <c r="F143" s="55"/>
      <c r="G143" s="54">
        <v>7</v>
      </c>
      <c r="H143" s="54">
        <v>12.5</v>
      </c>
      <c r="I143" s="54">
        <v>16.5</v>
      </c>
      <c r="J143" s="54">
        <v>22.5</v>
      </c>
    </row>
    <row r="144" spans="1:10" ht="15.75" x14ac:dyDescent="0.25">
      <c r="A144" s="50" t="s">
        <v>22</v>
      </c>
      <c r="B144" s="51">
        <v>5</v>
      </c>
      <c r="C144" s="51" t="s">
        <v>31</v>
      </c>
      <c r="D144" s="51">
        <f t="shared" si="2"/>
        <v>8</v>
      </c>
      <c r="E144" s="55"/>
      <c r="F144" s="55"/>
      <c r="G144" s="54"/>
      <c r="H144" s="54"/>
      <c r="I144" s="54">
        <v>14.5</v>
      </c>
      <c r="J144" s="54">
        <v>22.5</v>
      </c>
    </row>
    <row r="145" spans="1:10" ht="15.75" x14ac:dyDescent="0.25">
      <c r="A145" s="50" t="s">
        <v>22</v>
      </c>
      <c r="B145" s="51">
        <v>5</v>
      </c>
      <c r="C145" s="51" t="s">
        <v>32</v>
      </c>
      <c r="D145" s="51">
        <f t="shared" si="2"/>
        <v>8.5</v>
      </c>
      <c r="E145" s="55"/>
      <c r="F145" s="55"/>
      <c r="G145" s="54"/>
      <c r="H145" s="54"/>
      <c r="I145" s="54">
        <v>14</v>
      </c>
      <c r="J145" s="54">
        <v>22.5</v>
      </c>
    </row>
    <row r="146" spans="1:10" ht="15.75" x14ac:dyDescent="0.25">
      <c r="A146" s="50" t="s">
        <v>22</v>
      </c>
      <c r="B146" s="51">
        <v>5</v>
      </c>
      <c r="C146" s="51" t="s">
        <v>33</v>
      </c>
      <c r="D146" s="51">
        <f t="shared" si="2"/>
        <v>7.5</v>
      </c>
      <c r="E146" s="55"/>
      <c r="F146" s="55"/>
      <c r="G146" s="54"/>
      <c r="H146" s="54"/>
      <c r="I146" s="54">
        <v>15.5</v>
      </c>
      <c r="J146" s="54">
        <v>23</v>
      </c>
    </row>
    <row r="147" spans="1:10" ht="15.75" x14ac:dyDescent="0.25">
      <c r="A147" s="50" t="s">
        <v>22</v>
      </c>
      <c r="B147" s="51">
        <v>5</v>
      </c>
      <c r="C147" s="51" t="s">
        <v>34</v>
      </c>
      <c r="D147" s="51">
        <f t="shared" si="2"/>
        <v>0</v>
      </c>
      <c r="E147" s="55"/>
      <c r="F147" s="55"/>
      <c r="G147" s="54"/>
      <c r="H147" s="54"/>
      <c r="I147" s="54"/>
      <c r="J147" s="54"/>
    </row>
    <row r="148" spans="1:10" ht="15.75" x14ac:dyDescent="0.25">
      <c r="A148" s="50" t="s">
        <v>22</v>
      </c>
      <c r="B148" s="51">
        <v>5</v>
      </c>
      <c r="C148" s="51" t="s">
        <v>35</v>
      </c>
      <c r="D148" s="51">
        <f t="shared" si="2"/>
        <v>0</v>
      </c>
      <c r="E148" s="55"/>
      <c r="F148" s="55"/>
      <c r="G148" s="54"/>
      <c r="H148" s="54"/>
      <c r="I148" s="54"/>
      <c r="J148" s="54"/>
    </row>
    <row r="149" spans="1:10" ht="15.75" x14ac:dyDescent="0.25">
      <c r="A149" s="50" t="s">
        <v>22</v>
      </c>
      <c r="B149" s="51">
        <v>6</v>
      </c>
      <c r="C149" s="51" t="s">
        <v>29</v>
      </c>
      <c r="D149" s="51">
        <f t="shared" si="2"/>
        <v>8</v>
      </c>
      <c r="E149" s="55"/>
      <c r="F149" s="55"/>
      <c r="G149" s="54"/>
      <c r="H149" s="54"/>
      <c r="I149" s="54">
        <v>14</v>
      </c>
      <c r="J149" s="54">
        <v>22</v>
      </c>
    </row>
    <row r="150" spans="1:10" ht="15.75" x14ac:dyDescent="0.25">
      <c r="A150" s="50" t="s">
        <v>22</v>
      </c>
      <c r="B150" s="51">
        <v>6</v>
      </c>
      <c r="C150" s="51" t="s">
        <v>30</v>
      </c>
      <c r="D150" s="51">
        <f t="shared" si="2"/>
        <v>8.5</v>
      </c>
      <c r="E150" s="55"/>
      <c r="F150" s="55"/>
      <c r="G150" s="54">
        <v>9.5</v>
      </c>
      <c r="H150" s="54">
        <v>12.5</v>
      </c>
      <c r="I150" s="54">
        <v>16.5</v>
      </c>
      <c r="J150" s="54">
        <v>22</v>
      </c>
    </row>
    <row r="151" spans="1:10" ht="15.75" x14ac:dyDescent="0.25">
      <c r="A151" s="50" t="s">
        <v>22</v>
      </c>
      <c r="B151" s="51">
        <v>6</v>
      </c>
      <c r="C151" s="51" t="s">
        <v>31</v>
      </c>
      <c r="D151" s="51">
        <f t="shared" si="2"/>
        <v>6</v>
      </c>
      <c r="E151" s="55"/>
      <c r="F151" s="55">
        <v>6</v>
      </c>
      <c r="G151" s="54"/>
      <c r="H151" s="54"/>
      <c r="I151" s="54">
        <v>16</v>
      </c>
      <c r="J151" s="54">
        <v>22</v>
      </c>
    </row>
    <row r="152" spans="1:10" ht="15.75" x14ac:dyDescent="0.25">
      <c r="A152" s="50" t="s">
        <v>22</v>
      </c>
      <c r="B152" s="51">
        <v>6</v>
      </c>
      <c r="C152" s="51" t="s">
        <v>32</v>
      </c>
      <c r="D152" s="51">
        <f t="shared" si="2"/>
        <v>10.5</v>
      </c>
      <c r="E152" s="55"/>
      <c r="F152" s="55"/>
      <c r="G152" s="54">
        <v>7</v>
      </c>
      <c r="H152" s="54">
        <v>9.5</v>
      </c>
      <c r="I152" s="54">
        <v>14</v>
      </c>
      <c r="J152" s="54">
        <v>22</v>
      </c>
    </row>
    <row r="153" spans="1:10" ht="15.75" x14ac:dyDescent="0.25">
      <c r="A153" s="50" t="s">
        <v>22</v>
      </c>
      <c r="B153" s="51">
        <v>6</v>
      </c>
      <c r="C153" s="51" t="s">
        <v>33</v>
      </c>
      <c r="D153" s="51">
        <f t="shared" si="2"/>
        <v>6.5</v>
      </c>
      <c r="E153" s="55"/>
      <c r="F153" s="55"/>
      <c r="G153" s="54"/>
      <c r="H153" s="54"/>
      <c r="I153" s="54">
        <v>15.5</v>
      </c>
      <c r="J153" s="54">
        <v>22</v>
      </c>
    </row>
    <row r="154" spans="1:10" ht="15.75" x14ac:dyDescent="0.25">
      <c r="A154" s="50" t="s">
        <v>22</v>
      </c>
      <c r="B154" s="51">
        <v>6</v>
      </c>
      <c r="C154" s="51" t="s">
        <v>34</v>
      </c>
      <c r="D154" s="51">
        <f t="shared" si="2"/>
        <v>0</v>
      </c>
      <c r="E154" s="55"/>
      <c r="F154" s="55"/>
      <c r="G154" s="54"/>
      <c r="H154" s="54"/>
      <c r="I154" s="54"/>
      <c r="J154" s="54"/>
    </row>
    <row r="155" spans="1:10" ht="15.75" x14ac:dyDescent="0.25">
      <c r="A155" s="50" t="s">
        <v>22</v>
      </c>
      <c r="B155" s="51">
        <v>6</v>
      </c>
      <c r="C155" s="51" t="s">
        <v>35</v>
      </c>
      <c r="D155" s="51">
        <f t="shared" si="2"/>
        <v>0</v>
      </c>
      <c r="E155" s="55"/>
      <c r="F155" s="55"/>
      <c r="G155" s="54"/>
      <c r="H155" s="54"/>
      <c r="I155" s="54"/>
      <c r="J155" s="54"/>
    </row>
    <row r="156" spans="1:10" ht="15.75" x14ac:dyDescent="0.25">
      <c r="A156" s="50" t="s">
        <v>61</v>
      </c>
      <c r="B156" s="51">
        <v>1</v>
      </c>
      <c r="C156" s="51" t="s">
        <v>29</v>
      </c>
      <c r="D156" s="51">
        <f t="shared" si="2"/>
        <v>7.5</v>
      </c>
      <c r="E156" s="55"/>
      <c r="F156" s="55"/>
      <c r="G156" s="54">
        <v>9.5</v>
      </c>
      <c r="H156" s="54">
        <v>12</v>
      </c>
      <c r="I156" s="54">
        <v>12</v>
      </c>
      <c r="J156" s="54">
        <v>17</v>
      </c>
    </row>
    <row r="157" spans="1:10" ht="15.75" x14ac:dyDescent="0.25">
      <c r="A157" s="50" t="s">
        <v>61</v>
      </c>
      <c r="B157" s="51">
        <v>1</v>
      </c>
      <c r="C157" s="51" t="s">
        <v>30</v>
      </c>
      <c r="D157" s="51">
        <f t="shared" si="2"/>
        <v>10</v>
      </c>
      <c r="E157" s="55"/>
      <c r="F157" s="55"/>
      <c r="G157" s="54">
        <v>7</v>
      </c>
      <c r="H157" s="54">
        <v>12</v>
      </c>
      <c r="I157" s="54">
        <v>12</v>
      </c>
      <c r="J157" s="54">
        <v>17</v>
      </c>
    </row>
    <row r="158" spans="1:10" ht="15.75" x14ac:dyDescent="0.25">
      <c r="A158" s="50" t="s">
        <v>61</v>
      </c>
      <c r="B158" s="51">
        <v>1</v>
      </c>
      <c r="C158" s="51" t="s">
        <v>31</v>
      </c>
      <c r="D158" s="51">
        <f t="shared" si="2"/>
        <v>0</v>
      </c>
      <c r="E158" s="55"/>
      <c r="F158" s="55"/>
      <c r="G158" s="54"/>
      <c r="H158" s="54"/>
      <c r="I158" s="54"/>
      <c r="J158" s="54"/>
    </row>
    <row r="159" spans="1:10" ht="15.75" x14ac:dyDescent="0.25">
      <c r="A159" s="50" t="s">
        <v>61</v>
      </c>
      <c r="B159" s="51">
        <v>1</v>
      </c>
      <c r="C159" s="51" t="s">
        <v>32</v>
      </c>
      <c r="D159" s="51">
        <f t="shared" si="2"/>
        <v>0</v>
      </c>
      <c r="E159" s="55"/>
      <c r="F159" s="55"/>
      <c r="G159" s="54"/>
      <c r="H159" s="54"/>
      <c r="I159" s="54"/>
      <c r="J159" s="54"/>
    </row>
    <row r="160" spans="1:10" ht="15.75" x14ac:dyDescent="0.25">
      <c r="A160" s="50" t="s">
        <v>61</v>
      </c>
      <c r="B160" s="51">
        <v>1</v>
      </c>
      <c r="C160" s="51" t="s">
        <v>33</v>
      </c>
      <c r="D160" s="51">
        <f t="shared" si="2"/>
        <v>0</v>
      </c>
      <c r="E160" s="55"/>
      <c r="F160" s="55"/>
      <c r="G160" s="54"/>
      <c r="H160" s="54"/>
      <c r="I160" s="54"/>
      <c r="J160" s="54"/>
    </row>
    <row r="161" spans="1:10" ht="15.75" x14ac:dyDescent="0.25">
      <c r="A161" s="50" t="s">
        <v>61</v>
      </c>
      <c r="B161" s="51">
        <v>1</v>
      </c>
      <c r="C161" s="51" t="s">
        <v>34</v>
      </c>
      <c r="D161" s="51">
        <f t="shared" si="2"/>
        <v>12</v>
      </c>
      <c r="E161" s="55"/>
      <c r="F161" s="55"/>
      <c r="G161" s="54">
        <v>9</v>
      </c>
      <c r="H161" s="54">
        <v>12</v>
      </c>
      <c r="I161" s="54">
        <v>12</v>
      </c>
      <c r="J161" s="54">
        <v>21</v>
      </c>
    </row>
    <row r="162" spans="1:10" ht="15.75" x14ac:dyDescent="0.25">
      <c r="A162" s="50" t="s">
        <v>61</v>
      </c>
      <c r="B162" s="51">
        <v>1</v>
      </c>
      <c r="C162" s="51" t="s">
        <v>35</v>
      </c>
      <c r="D162" s="51">
        <f t="shared" si="2"/>
        <v>12</v>
      </c>
      <c r="E162" s="55"/>
      <c r="F162" s="55"/>
      <c r="G162" s="54">
        <v>9</v>
      </c>
      <c r="H162" s="54">
        <v>12</v>
      </c>
      <c r="I162" s="54">
        <v>12</v>
      </c>
      <c r="J162" s="54">
        <v>21</v>
      </c>
    </row>
    <row r="163" spans="1:10" ht="15.75" x14ac:dyDescent="0.25">
      <c r="A163" s="50" t="s">
        <v>61</v>
      </c>
      <c r="B163" s="51">
        <v>2</v>
      </c>
      <c r="C163" s="51" t="s">
        <v>29</v>
      </c>
      <c r="D163" s="51">
        <f t="shared" si="2"/>
        <v>0</v>
      </c>
      <c r="E163" s="55"/>
      <c r="F163" s="55"/>
      <c r="G163" s="54"/>
      <c r="H163" s="54"/>
      <c r="I163" s="54"/>
      <c r="J163" s="54"/>
    </row>
    <row r="164" spans="1:10" ht="15.75" x14ac:dyDescent="0.25">
      <c r="A164" s="50" t="s">
        <v>61</v>
      </c>
      <c r="B164" s="51">
        <v>2</v>
      </c>
      <c r="C164" s="51" t="s">
        <v>30</v>
      </c>
      <c r="D164" s="51">
        <f t="shared" si="2"/>
        <v>6.5</v>
      </c>
      <c r="E164" s="55"/>
      <c r="F164" s="55"/>
      <c r="G164" s="54"/>
      <c r="H164" s="54"/>
      <c r="I164" s="54">
        <v>13.5</v>
      </c>
      <c r="J164" s="54">
        <v>20</v>
      </c>
    </row>
    <row r="165" spans="1:10" ht="15.75" x14ac:dyDescent="0.25">
      <c r="A165" s="50" t="s">
        <v>61</v>
      </c>
      <c r="B165" s="51">
        <v>2</v>
      </c>
      <c r="C165" s="51" t="s">
        <v>31</v>
      </c>
      <c r="D165" s="51">
        <f t="shared" si="2"/>
        <v>10</v>
      </c>
      <c r="E165" s="55"/>
      <c r="F165" s="55"/>
      <c r="G165" s="54">
        <v>7</v>
      </c>
      <c r="H165" s="54">
        <v>12</v>
      </c>
      <c r="I165" s="54">
        <v>12</v>
      </c>
      <c r="J165" s="54">
        <v>17</v>
      </c>
    </row>
    <row r="166" spans="1:10" ht="15.75" x14ac:dyDescent="0.25">
      <c r="A166" s="50" t="s">
        <v>61</v>
      </c>
      <c r="B166" s="51">
        <v>2</v>
      </c>
      <c r="C166" s="51" t="s">
        <v>32</v>
      </c>
      <c r="D166" s="51">
        <f t="shared" si="2"/>
        <v>10</v>
      </c>
      <c r="E166" s="55"/>
      <c r="F166" s="55"/>
      <c r="G166" s="54">
        <v>7</v>
      </c>
      <c r="H166" s="54">
        <v>12</v>
      </c>
      <c r="I166" s="54">
        <v>12</v>
      </c>
      <c r="J166" s="54">
        <v>17</v>
      </c>
    </row>
    <row r="167" spans="1:10" ht="15.75" x14ac:dyDescent="0.25">
      <c r="A167" s="50" t="s">
        <v>61</v>
      </c>
      <c r="B167" s="51">
        <v>2</v>
      </c>
      <c r="C167" s="51" t="s">
        <v>33</v>
      </c>
      <c r="D167" s="51">
        <f t="shared" si="2"/>
        <v>9</v>
      </c>
      <c r="E167" s="55"/>
      <c r="F167" s="55"/>
      <c r="G167" s="54">
        <v>7</v>
      </c>
      <c r="H167" s="54">
        <v>12</v>
      </c>
      <c r="I167" s="54">
        <v>12</v>
      </c>
      <c r="J167" s="54">
        <v>16</v>
      </c>
    </row>
    <row r="168" spans="1:10" ht="15.75" x14ac:dyDescent="0.25">
      <c r="A168" s="50" t="s">
        <v>61</v>
      </c>
      <c r="B168" s="51">
        <v>2</v>
      </c>
      <c r="C168" s="51" t="s">
        <v>34</v>
      </c>
      <c r="D168" s="51">
        <f t="shared" si="2"/>
        <v>0</v>
      </c>
      <c r="E168" s="55"/>
      <c r="F168" s="55"/>
      <c r="G168" s="54"/>
      <c r="H168" s="54"/>
      <c r="I168" s="54"/>
      <c r="J168" s="54"/>
    </row>
    <row r="169" spans="1:10" ht="15.75" x14ac:dyDescent="0.25">
      <c r="A169" s="50" t="s">
        <v>61</v>
      </c>
      <c r="B169" s="51">
        <v>2</v>
      </c>
      <c r="C169" s="51" t="s">
        <v>35</v>
      </c>
      <c r="D169" s="51">
        <f t="shared" si="2"/>
        <v>0</v>
      </c>
      <c r="E169" s="55"/>
      <c r="F169" s="55"/>
      <c r="G169" s="54"/>
      <c r="H169" s="54"/>
      <c r="I169" s="54"/>
      <c r="J169" s="54"/>
    </row>
    <row r="170" spans="1:10" ht="15.75" x14ac:dyDescent="0.25">
      <c r="A170" s="50" t="s">
        <v>61</v>
      </c>
      <c r="B170" s="51">
        <v>3</v>
      </c>
      <c r="C170" s="51" t="s">
        <v>29</v>
      </c>
      <c r="D170" s="51">
        <f t="shared" si="2"/>
        <v>8</v>
      </c>
      <c r="E170" s="55"/>
      <c r="F170" s="55"/>
      <c r="G170" s="54"/>
      <c r="H170" s="54"/>
      <c r="I170" s="54">
        <v>13.5</v>
      </c>
      <c r="J170" s="54">
        <v>21.5</v>
      </c>
    </row>
    <row r="171" spans="1:10" ht="15.75" x14ac:dyDescent="0.25">
      <c r="A171" s="50" t="s">
        <v>61</v>
      </c>
      <c r="B171" s="51">
        <v>3</v>
      </c>
      <c r="C171" s="51" t="s">
        <v>30</v>
      </c>
      <c r="D171" s="51">
        <f t="shared" si="2"/>
        <v>8.5</v>
      </c>
      <c r="E171" s="55"/>
      <c r="F171" s="55"/>
      <c r="G171" s="54"/>
      <c r="H171" s="54"/>
      <c r="I171" s="54">
        <v>13.5</v>
      </c>
      <c r="J171" s="54">
        <v>22</v>
      </c>
    </row>
    <row r="172" spans="1:10" ht="15.75" x14ac:dyDescent="0.25">
      <c r="A172" s="50" t="s">
        <v>61</v>
      </c>
      <c r="B172" s="51">
        <v>3</v>
      </c>
      <c r="C172" s="51" t="s">
        <v>31</v>
      </c>
      <c r="D172" s="51">
        <f t="shared" si="2"/>
        <v>10</v>
      </c>
      <c r="E172" s="55"/>
      <c r="F172" s="55"/>
      <c r="G172" s="54">
        <v>11.5</v>
      </c>
      <c r="H172" s="54">
        <v>12</v>
      </c>
      <c r="I172" s="54">
        <v>12</v>
      </c>
      <c r="J172" s="54">
        <v>21.5</v>
      </c>
    </row>
    <row r="173" spans="1:10" ht="15.75" x14ac:dyDescent="0.25">
      <c r="A173" s="50" t="s">
        <v>61</v>
      </c>
      <c r="B173" s="51">
        <v>3</v>
      </c>
      <c r="C173" s="51" t="s">
        <v>32</v>
      </c>
      <c r="D173" s="51">
        <f t="shared" si="2"/>
        <v>6</v>
      </c>
      <c r="E173" s="55"/>
      <c r="F173" s="55"/>
      <c r="G173" s="54">
        <v>8.5</v>
      </c>
      <c r="H173" s="54">
        <v>12</v>
      </c>
      <c r="I173" s="54">
        <v>12</v>
      </c>
      <c r="J173" s="54">
        <v>14.5</v>
      </c>
    </row>
    <row r="174" spans="1:10" ht="15.75" x14ac:dyDescent="0.25">
      <c r="A174" s="50" t="s">
        <v>61</v>
      </c>
      <c r="B174" s="51">
        <v>3</v>
      </c>
      <c r="C174" s="51" t="s">
        <v>33</v>
      </c>
      <c r="D174" s="51">
        <f t="shared" si="2"/>
        <v>0</v>
      </c>
      <c r="E174" s="55"/>
      <c r="F174" s="55"/>
      <c r="G174" s="54"/>
      <c r="H174" s="54"/>
      <c r="I174" s="54"/>
      <c r="J174" s="54"/>
    </row>
    <row r="175" spans="1:10" ht="15.75" x14ac:dyDescent="0.25">
      <c r="A175" s="50" t="s">
        <v>61</v>
      </c>
      <c r="B175" s="51">
        <v>3</v>
      </c>
      <c r="C175" s="51" t="s">
        <v>34</v>
      </c>
      <c r="D175" s="51">
        <f t="shared" si="2"/>
        <v>0</v>
      </c>
      <c r="E175" s="55"/>
      <c r="F175" s="55"/>
      <c r="G175" s="54"/>
      <c r="H175" s="54"/>
      <c r="I175" s="54"/>
      <c r="J175" s="54"/>
    </row>
    <row r="176" spans="1:10" ht="15.75" x14ac:dyDescent="0.25">
      <c r="A176" s="50" t="s">
        <v>61</v>
      </c>
      <c r="B176" s="51">
        <v>3</v>
      </c>
      <c r="C176" s="51" t="s">
        <v>35</v>
      </c>
      <c r="D176" s="51">
        <f t="shared" si="2"/>
        <v>0</v>
      </c>
      <c r="E176" s="55"/>
      <c r="F176" s="55"/>
      <c r="G176" s="54"/>
      <c r="H176" s="54"/>
      <c r="I176" s="54"/>
      <c r="J176" s="54"/>
    </row>
    <row r="177" spans="1:10" ht="15.75" x14ac:dyDescent="0.25">
      <c r="A177" s="50" t="s">
        <v>61</v>
      </c>
      <c r="B177" s="51">
        <v>4</v>
      </c>
      <c r="C177" s="51" t="s">
        <v>29</v>
      </c>
      <c r="D177" s="51">
        <f t="shared" si="2"/>
        <v>7</v>
      </c>
      <c r="E177" s="55"/>
      <c r="F177" s="55"/>
      <c r="G177" s="54">
        <v>7</v>
      </c>
      <c r="H177" s="54">
        <v>12</v>
      </c>
      <c r="I177" s="54">
        <v>12</v>
      </c>
      <c r="J177" s="54">
        <v>14</v>
      </c>
    </row>
    <row r="178" spans="1:10" ht="15.75" x14ac:dyDescent="0.25">
      <c r="A178" s="50" t="s">
        <v>61</v>
      </c>
      <c r="B178" s="51">
        <v>4</v>
      </c>
      <c r="C178" s="51" t="s">
        <v>30</v>
      </c>
      <c r="D178" s="51">
        <f t="shared" si="2"/>
        <v>9</v>
      </c>
      <c r="E178" s="55"/>
      <c r="F178" s="55"/>
      <c r="G178" s="54">
        <v>8</v>
      </c>
      <c r="H178" s="54">
        <v>12</v>
      </c>
      <c r="I178" s="54">
        <v>12</v>
      </c>
      <c r="J178" s="54">
        <v>17</v>
      </c>
    </row>
    <row r="179" spans="1:10" ht="15.75" x14ac:dyDescent="0.25">
      <c r="A179" s="50" t="s">
        <v>61</v>
      </c>
      <c r="B179" s="51">
        <v>4</v>
      </c>
      <c r="C179" s="51" t="s">
        <v>31</v>
      </c>
      <c r="D179" s="51">
        <f t="shared" ref="D179:D284" si="3">(J179-I179)+(H179-G179)</f>
        <v>4</v>
      </c>
      <c r="E179" s="55"/>
      <c r="F179" s="55">
        <v>4</v>
      </c>
      <c r="G179" s="54"/>
      <c r="H179" s="54"/>
      <c r="I179" s="54">
        <v>14</v>
      </c>
      <c r="J179" s="54">
        <v>18</v>
      </c>
    </row>
    <row r="180" spans="1:10" ht="15.75" x14ac:dyDescent="0.25">
      <c r="A180" s="50" t="s">
        <v>61</v>
      </c>
      <c r="B180" s="51">
        <v>4</v>
      </c>
      <c r="C180" s="51" t="s">
        <v>32</v>
      </c>
      <c r="D180" s="51">
        <f t="shared" si="3"/>
        <v>8.5</v>
      </c>
      <c r="E180" s="55"/>
      <c r="F180" s="55"/>
      <c r="G180" s="54"/>
      <c r="H180" s="54"/>
      <c r="I180" s="54">
        <v>13.5</v>
      </c>
      <c r="J180" s="54">
        <v>22</v>
      </c>
    </row>
    <row r="181" spans="1:10" ht="15.75" x14ac:dyDescent="0.25">
      <c r="A181" s="50" t="s">
        <v>61</v>
      </c>
      <c r="B181" s="51">
        <v>4</v>
      </c>
      <c r="C181" s="51" t="s">
        <v>33</v>
      </c>
      <c r="D181" s="51">
        <f t="shared" si="3"/>
        <v>10</v>
      </c>
      <c r="E181" s="55"/>
      <c r="F181" s="55"/>
      <c r="G181" s="54">
        <v>11.5</v>
      </c>
      <c r="H181" s="54">
        <v>12</v>
      </c>
      <c r="I181" s="54">
        <v>12</v>
      </c>
      <c r="J181" s="54">
        <v>21.5</v>
      </c>
    </row>
    <row r="182" spans="1:10" ht="15.75" x14ac:dyDescent="0.25">
      <c r="A182" s="50" t="s">
        <v>61</v>
      </c>
      <c r="B182" s="51">
        <v>4</v>
      </c>
      <c r="C182" s="51" t="s">
        <v>34</v>
      </c>
      <c r="D182" s="51">
        <f t="shared" si="3"/>
        <v>0</v>
      </c>
      <c r="E182" s="55"/>
      <c r="F182" s="55"/>
      <c r="G182" s="54"/>
      <c r="H182" s="54"/>
      <c r="I182" s="54"/>
      <c r="J182" s="54"/>
    </row>
    <row r="183" spans="1:10" ht="15.75" x14ac:dyDescent="0.25">
      <c r="A183" s="50" t="s">
        <v>61</v>
      </c>
      <c r="B183" s="51">
        <v>4</v>
      </c>
      <c r="C183" s="51" t="s">
        <v>35</v>
      </c>
      <c r="D183" s="51">
        <f t="shared" si="3"/>
        <v>0</v>
      </c>
      <c r="E183" s="55"/>
      <c r="F183" s="55"/>
      <c r="G183" s="54"/>
      <c r="H183" s="54"/>
      <c r="I183" s="54"/>
      <c r="J183" s="54"/>
    </row>
    <row r="184" spans="1:10" ht="15.75" x14ac:dyDescent="0.25">
      <c r="A184" s="50" t="s">
        <v>135</v>
      </c>
      <c r="B184" s="51">
        <v>1</v>
      </c>
      <c r="C184" s="51" t="s">
        <v>29</v>
      </c>
      <c r="D184" s="51">
        <f t="shared" si="3"/>
        <v>8.5</v>
      </c>
      <c r="E184" s="55"/>
      <c r="F184" s="55"/>
      <c r="G184" s="54"/>
      <c r="H184" s="54"/>
      <c r="I184" s="54">
        <v>13.5</v>
      </c>
      <c r="J184" s="54">
        <v>22</v>
      </c>
    </row>
    <row r="185" spans="1:10" ht="15.75" x14ac:dyDescent="0.25">
      <c r="A185" s="50" t="s">
        <v>135</v>
      </c>
      <c r="B185" s="51">
        <v>1</v>
      </c>
      <c r="C185" s="51" t="s">
        <v>30</v>
      </c>
      <c r="D185" s="51">
        <f t="shared" si="3"/>
        <v>8.5</v>
      </c>
      <c r="E185" s="55"/>
      <c r="F185" s="55"/>
      <c r="G185" s="54"/>
      <c r="H185" s="54"/>
      <c r="I185" s="54">
        <v>13.5</v>
      </c>
      <c r="J185" s="54">
        <v>22</v>
      </c>
    </row>
    <row r="186" spans="1:10" ht="15.75" x14ac:dyDescent="0.25">
      <c r="A186" s="50" t="s">
        <v>135</v>
      </c>
      <c r="B186" s="51">
        <v>1</v>
      </c>
      <c r="C186" s="51" t="s">
        <v>31</v>
      </c>
      <c r="D186" s="51">
        <f t="shared" si="3"/>
        <v>0</v>
      </c>
      <c r="E186" s="55"/>
      <c r="F186" s="55"/>
      <c r="G186" s="54"/>
      <c r="H186" s="54"/>
      <c r="I186" s="54"/>
      <c r="J186" s="54"/>
    </row>
    <row r="187" spans="1:10" ht="15.75" x14ac:dyDescent="0.25">
      <c r="A187" s="50" t="s">
        <v>135</v>
      </c>
      <c r="B187" s="51">
        <v>1</v>
      </c>
      <c r="C187" s="51" t="s">
        <v>32</v>
      </c>
      <c r="D187" s="51">
        <f t="shared" si="3"/>
        <v>0</v>
      </c>
      <c r="E187" s="55"/>
      <c r="F187" s="55"/>
      <c r="G187" s="54"/>
      <c r="H187" s="54"/>
      <c r="I187" s="54"/>
      <c r="J187" s="54"/>
    </row>
    <row r="188" spans="1:10" ht="15.75" x14ac:dyDescent="0.25">
      <c r="A188" s="50" t="s">
        <v>135</v>
      </c>
      <c r="B188" s="51">
        <v>1</v>
      </c>
      <c r="C188" s="51" t="s">
        <v>33</v>
      </c>
      <c r="D188" s="51">
        <f t="shared" si="3"/>
        <v>0</v>
      </c>
      <c r="E188" s="55"/>
      <c r="F188" s="55"/>
      <c r="G188" s="54"/>
      <c r="H188" s="54"/>
      <c r="I188" s="54"/>
      <c r="J188" s="54"/>
    </row>
    <row r="189" spans="1:10" ht="15.75" x14ac:dyDescent="0.25">
      <c r="A189" s="50" t="s">
        <v>135</v>
      </c>
      <c r="B189" s="51">
        <v>1</v>
      </c>
      <c r="C189" s="51" t="s">
        <v>34</v>
      </c>
      <c r="D189" s="51">
        <f t="shared" si="3"/>
        <v>10</v>
      </c>
      <c r="E189" s="55"/>
      <c r="F189" s="55"/>
      <c r="G189" s="54">
        <v>8</v>
      </c>
      <c r="H189" s="54">
        <v>12</v>
      </c>
      <c r="I189" s="54">
        <v>12</v>
      </c>
      <c r="J189" s="54">
        <v>18</v>
      </c>
    </row>
    <row r="190" spans="1:10" ht="15.75" x14ac:dyDescent="0.25">
      <c r="A190" s="50" t="s">
        <v>135</v>
      </c>
      <c r="B190" s="51">
        <v>1</v>
      </c>
      <c r="C190" s="51" t="s">
        <v>35</v>
      </c>
      <c r="D190" s="51">
        <f t="shared" si="3"/>
        <v>10</v>
      </c>
      <c r="E190" s="55"/>
      <c r="F190" s="55"/>
      <c r="G190" s="54">
        <v>8</v>
      </c>
      <c r="H190" s="54">
        <v>12</v>
      </c>
      <c r="I190" s="54">
        <v>12</v>
      </c>
      <c r="J190" s="54">
        <v>18</v>
      </c>
    </row>
    <row r="191" spans="1:10" ht="15.75" x14ac:dyDescent="0.25">
      <c r="A191" s="50" t="s">
        <v>135</v>
      </c>
      <c r="B191" s="51">
        <v>2</v>
      </c>
      <c r="C191" s="51" t="s">
        <v>29</v>
      </c>
      <c r="D191" s="51">
        <f t="shared" si="3"/>
        <v>0</v>
      </c>
      <c r="E191" s="55"/>
      <c r="F191" s="55"/>
      <c r="G191" s="54"/>
      <c r="H191" s="54"/>
      <c r="I191" s="54"/>
      <c r="J191" s="54"/>
    </row>
    <row r="192" spans="1:10" ht="15.75" x14ac:dyDescent="0.25">
      <c r="A192" s="50" t="s">
        <v>135</v>
      </c>
      <c r="B192" s="51">
        <v>2</v>
      </c>
      <c r="C192" s="51" t="s">
        <v>30</v>
      </c>
      <c r="D192" s="51">
        <f t="shared" si="3"/>
        <v>10</v>
      </c>
      <c r="E192" s="55"/>
      <c r="F192" s="55"/>
      <c r="G192" s="54">
        <v>7</v>
      </c>
      <c r="H192" s="54">
        <v>12</v>
      </c>
      <c r="I192" s="54">
        <v>12</v>
      </c>
      <c r="J192" s="54">
        <v>17</v>
      </c>
    </row>
    <row r="193" spans="1:10" ht="15.75" x14ac:dyDescent="0.25">
      <c r="A193" s="50" t="s">
        <v>135</v>
      </c>
      <c r="B193" s="51">
        <v>2</v>
      </c>
      <c r="C193" s="51" t="s">
        <v>31</v>
      </c>
      <c r="D193" s="51">
        <f t="shared" si="3"/>
        <v>6.5</v>
      </c>
      <c r="E193" s="55"/>
      <c r="F193" s="55"/>
      <c r="G193" s="54">
        <v>7</v>
      </c>
      <c r="H193" s="54">
        <v>12</v>
      </c>
      <c r="I193" s="54">
        <v>12</v>
      </c>
      <c r="J193" s="54">
        <v>13.5</v>
      </c>
    </row>
    <row r="194" spans="1:10" ht="15.75" x14ac:dyDescent="0.25">
      <c r="A194" s="50" t="s">
        <v>135</v>
      </c>
      <c r="B194" s="51">
        <v>2</v>
      </c>
      <c r="C194" s="51" t="s">
        <v>32</v>
      </c>
      <c r="D194" s="51">
        <f t="shared" si="3"/>
        <v>8.5</v>
      </c>
      <c r="E194" s="55"/>
      <c r="F194" s="55"/>
      <c r="G194" s="54"/>
      <c r="H194" s="54"/>
      <c r="I194" s="54">
        <v>13.5</v>
      </c>
      <c r="J194" s="54">
        <v>22</v>
      </c>
    </row>
    <row r="195" spans="1:10" ht="15.75" x14ac:dyDescent="0.25">
      <c r="A195" s="50" t="s">
        <v>135</v>
      </c>
      <c r="B195" s="51">
        <v>2</v>
      </c>
      <c r="C195" s="51" t="s">
        <v>33</v>
      </c>
      <c r="D195" s="51">
        <f t="shared" si="3"/>
        <v>8.5</v>
      </c>
      <c r="E195" s="55"/>
      <c r="F195" s="55"/>
      <c r="G195" s="54"/>
      <c r="H195" s="54"/>
      <c r="I195" s="54">
        <v>13.5</v>
      </c>
      <c r="J195" s="54">
        <v>22</v>
      </c>
    </row>
    <row r="196" spans="1:10" ht="15.75" x14ac:dyDescent="0.25">
      <c r="A196" s="50" t="s">
        <v>135</v>
      </c>
      <c r="B196" s="51">
        <v>2</v>
      </c>
      <c r="C196" s="51" t="s">
        <v>34</v>
      </c>
      <c r="D196" s="51">
        <f t="shared" si="3"/>
        <v>0</v>
      </c>
      <c r="E196" s="55"/>
      <c r="F196" s="55"/>
      <c r="G196" s="54"/>
      <c r="H196" s="54"/>
      <c r="I196" s="54"/>
      <c r="J196" s="54"/>
    </row>
    <row r="197" spans="1:10" ht="15.75" x14ac:dyDescent="0.25">
      <c r="A197" s="50" t="s">
        <v>135</v>
      </c>
      <c r="B197" s="51">
        <v>2</v>
      </c>
      <c r="C197" s="51" t="s">
        <v>35</v>
      </c>
      <c r="D197" s="51">
        <f t="shared" si="3"/>
        <v>0</v>
      </c>
      <c r="E197" s="55"/>
      <c r="F197" s="55"/>
      <c r="G197" s="54"/>
      <c r="H197" s="54"/>
      <c r="I197" s="54"/>
      <c r="J197" s="54"/>
    </row>
    <row r="198" spans="1:10" ht="15.75" x14ac:dyDescent="0.25">
      <c r="A198" s="50" t="s">
        <v>135</v>
      </c>
      <c r="B198" s="51">
        <v>3</v>
      </c>
      <c r="C198" s="51" t="s">
        <v>29</v>
      </c>
      <c r="D198" s="51">
        <f t="shared" si="3"/>
        <v>0</v>
      </c>
      <c r="E198" s="55"/>
      <c r="F198" s="55"/>
      <c r="G198" s="54"/>
      <c r="H198" s="54"/>
      <c r="I198" s="54"/>
      <c r="J198" s="54"/>
    </row>
    <row r="199" spans="1:10" ht="15.75" x14ac:dyDescent="0.25">
      <c r="A199" s="50" t="s">
        <v>135</v>
      </c>
      <c r="B199" s="51">
        <v>3</v>
      </c>
      <c r="C199" s="51" t="s">
        <v>30</v>
      </c>
      <c r="D199" s="51">
        <f t="shared" si="3"/>
        <v>9</v>
      </c>
      <c r="E199" s="55"/>
      <c r="F199" s="55"/>
      <c r="G199" s="54">
        <v>8</v>
      </c>
      <c r="H199" s="54">
        <v>12</v>
      </c>
      <c r="I199" s="54">
        <v>12</v>
      </c>
      <c r="J199" s="54">
        <v>17</v>
      </c>
    </row>
    <row r="200" spans="1:10" ht="15.75" x14ac:dyDescent="0.25">
      <c r="A200" s="50" t="s">
        <v>135</v>
      </c>
      <c r="B200" s="51">
        <v>3</v>
      </c>
      <c r="C200" s="51" t="s">
        <v>31</v>
      </c>
      <c r="D200" s="51">
        <f t="shared" si="3"/>
        <v>8</v>
      </c>
      <c r="E200" s="55"/>
      <c r="F200" s="55"/>
      <c r="G200" s="54">
        <v>8</v>
      </c>
      <c r="H200" s="54">
        <v>12</v>
      </c>
      <c r="I200" s="54">
        <v>12</v>
      </c>
      <c r="J200" s="54">
        <v>16</v>
      </c>
    </row>
    <row r="201" spans="1:10" ht="15.75" x14ac:dyDescent="0.25">
      <c r="A201" s="50" t="s">
        <v>135</v>
      </c>
      <c r="B201" s="51">
        <v>3</v>
      </c>
      <c r="C201" s="51" t="s">
        <v>32</v>
      </c>
      <c r="D201" s="51">
        <f t="shared" si="3"/>
        <v>7.5</v>
      </c>
      <c r="E201" s="55"/>
      <c r="F201" s="55"/>
      <c r="G201" s="54">
        <v>9</v>
      </c>
      <c r="H201" s="54">
        <v>12</v>
      </c>
      <c r="I201" s="54">
        <v>12</v>
      </c>
      <c r="J201" s="54">
        <v>16.5</v>
      </c>
    </row>
    <row r="202" spans="1:10" ht="15.75" x14ac:dyDescent="0.25">
      <c r="A202" s="50" t="s">
        <v>135</v>
      </c>
      <c r="B202" s="51">
        <v>3</v>
      </c>
      <c r="C202" s="51" t="s">
        <v>33</v>
      </c>
      <c r="D202" s="51">
        <f t="shared" si="3"/>
        <v>10</v>
      </c>
      <c r="E202" s="55"/>
      <c r="F202" s="55"/>
      <c r="G202" s="54">
        <v>11.5</v>
      </c>
      <c r="H202" s="54">
        <v>12</v>
      </c>
      <c r="I202" s="54">
        <v>12</v>
      </c>
      <c r="J202" s="54">
        <v>21.5</v>
      </c>
    </row>
    <row r="203" spans="1:10" ht="15.75" x14ac:dyDescent="0.25">
      <c r="A203" s="50" t="s">
        <v>135</v>
      </c>
      <c r="B203" s="51">
        <v>3</v>
      </c>
      <c r="C203" s="51" t="s">
        <v>34</v>
      </c>
      <c r="D203" s="51">
        <f t="shared" si="3"/>
        <v>0</v>
      </c>
      <c r="E203" s="55"/>
      <c r="F203" s="55"/>
      <c r="G203" s="54"/>
      <c r="H203" s="54"/>
      <c r="I203" s="54"/>
      <c r="J203" s="54"/>
    </row>
    <row r="204" spans="1:10" ht="15.75" x14ac:dyDescent="0.25">
      <c r="A204" s="50" t="s">
        <v>135</v>
      </c>
      <c r="B204" s="51">
        <v>3</v>
      </c>
      <c r="C204" s="51" t="s">
        <v>35</v>
      </c>
      <c r="D204" s="51">
        <f t="shared" si="3"/>
        <v>0</v>
      </c>
      <c r="E204" s="55"/>
      <c r="F204" s="55"/>
      <c r="G204" s="54"/>
      <c r="H204" s="54"/>
      <c r="I204" s="54"/>
      <c r="J204" s="54"/>
    </row>
    <row r="205" spans="1:10" ht="15.75" x14ac:dyDescent="0.25">
      <c r="A205" s="50" t="s">
        <v>105</v>
      </c>
      <c r="B205" s="51">
        <v>1</v>
      </c>
      <c r="C205" s="51" t="s">
        <v>29</v>
      </c>
      <c r="D205" s="51">
        <f t="shared" si="3"/>
        <v>8.5</v>
      </c>
      <c r="E205" s="55"/>
      <c r="F205" s="55"/>
      <c r="G205" s="54"/>
      <c r="H205" s="54"/>
      <c r="I205" s="54">
        <v>13.5</v>
      </c>
      <c r="J205" s="54">
        <v>22</v>
      </c>
    </row>
    <row r="206" spans="1:10" ht="15.75" x14ac:dyDescent="0.25">
      <c r="A206" s="50" t="s">
        <v>105</v>
      </c>
      <c r="B206" s="51">
        <v>1</v>
      </c>
      <c r="C206" s="51" t="s">
        <v>30</v>
      </c>
      <c r="D206" s="51">
        <f t="shared" si="3"/>
        <v>8.5</v>
      </c>
      <c r="E206" s="55"/>
      <c r="F206" s="55"/>
      <c r="G206" s="54"/>
      <c r="H206" s="54"/>
      <c r="I206" s="54">
        <v>13.5</v>
      </c>
      <c r="J206" s="54">
        <v>22</v>
      </c>
    </row>
    <row r="207" spans="1:10" ht="15.75" x14ac:dyDescent="0.25">
      <c r="A207" s="50" t="s">
        <v>105</v>
      </c>
      <c r="B207" s="51">
        <v>1</v>
      </c>
      <c r="C207" s="51" t="s">
        <v>31</v>
      </c>
      <c r="D207" s="51">
        <f t="shared" si="3"/>
        <v>0</v>
      </c>
      <c r="E207" s="55"/>
      <c r="F207" s="55"/>
      <c r="G207" s="54"/>
      <c r="H207" s="54"/>
      <c r="I207" s="54"/>
      <c r="J207" s="54"/>
    </row>
    <row r="208" spans="1:10" ht="15.75" x14ac:dyDescent="0.25">
      <c r="A208" s="50" t="s">
        <v>105</v>
      </c>
      <c r="B208" s="51">
        <v>1</v>
      </c>
      <c r="C208" s="51" t="s">
        <v>32</v>
      </c>
      <c r="D208" s="51">
        <f t="shared" si="3"/>
        <v>0</v>
      </c>
      <c r="E208" s="55"/>
      <c r="F208" s="55"/>
      <c r="G208" s="54"/>
      <c r="H208" s="54"/>
      <c r="I208" s="54"/>
      <c r="J208" s="54"/>
    </row>
    <row r="209" spans="1:10" ht="15.75" x14ac:dyDescent="0.25">
      <c r="A209" s="50" t="s">
        <v>105</v>
      </c>
      <c r="B209" s="51">
        <v>1</v>
      </c>
      <c r="C209" s="51" t="s">
        <v>33</v>
      </c>
      <c r="D209" s="51">
        <f t="shared" si="3"/>
        <v>0</v>
      </c>
      <c r="E209" s="55"/>
      <c r="F209" s="55"/>
      <c r="G209" s="54"/>
      <c r="H209" s="54"/>
      <c r="I209" s="54"/>
      <c r="J209" s="54"/>
    </row>
    <row r="210" spans="1:10" ht="15.75" x14ac:dyDescent="0.25">
      <c r="A210" s="50" t="s">
        <v>105</v>
      </c>
      <c r="B210" s="51">
        <v>1</v>
      </c>
      <c r="C210" s="51" t="s">
        <v>34</v>
      </c>
      <c r="D210" s="51">
        <f t="shared" si="3"/>
        <v>10</v>
      </c>
      <c r="E210" s="55"/>
      <c r="F210" s="55"/>
      <c r="G210" s="54">
        <v>8</v>
      </c>
      <c r="H210" s="54">
        <v>12</v>
      </c>
      <c r="I210" s="54">
        <v>12</v>
      </c>
      <c r="J210" s="54">
        <v>18</v>
      </c>
    </row>
    <row r="211" spans="1:10" ht="15.75" x14ac:dyDescent="0.25">
      <c r="A211" s="50" t="s">
        <v>105</v>
      </c>
      <c r="B211" s="51">
        <v>1</v>
      </c>
      <c r="C211" s="51" t="s">
        <v>35</v>
      </c>
      <c r="D211" s="51">
        <f t="shared" si="3"/>
        <v>10</v>
      </c>
      <c r="E211" s="55"/>
      <c r="F211" s="55"/>
      <c r="G211" s="54">
        <v>8</v>
      </c>
      <c r="H211" s="54">
        <v>12</v>
      </c>
      <c r="I211" s="54">
        <v>12</v>
      </c>
      <c r="J211" s="54">
        <v>18</v>
      </c>
    </row>
    <row r="212" spans="1:10" ht="15.75" x14ac:dyDescent="0.25">
      <c r="A212" s="50" t="s">
        <v>105</v>
      </c>
      <c r="B212" s="51">
        <v>2</v>
      </c>
      <c r="C212" s="51" t="s">
        <v>29</v>
      </c>
      <c r="D212" s="51">
        <f t="shared" si="3"/>
        <v>0</v>
      </c>
      <c r="E212" s="55"/>
      <c r="F212" s="55"/>
      <c r="G212" s="54"/>
      <c r="H212" s="54"/>
      <c r="I212" s="54"/>
      <c r="J212" s="54"/>
    </row>
    <row r="213" spans="1:10" ht="15.75" x14ac:dyDescent="0.25">
      <c r="A213" s="50" t="s">
        <v>105</v>
      </c>
      <c r="B213" s="51">
        <v>2</v>
      </c>
      <c r="C213" s="51" t="s">
        <v>30</v>
      </c>
      <c r="D213" s="51">
        <f t="shared" si="3"/>
        <v>10</v>
      </c>
      <c r="E213" s="55"/>
      <c r="F213" s="55"/>
      <c r="G213" s="54">
        <v>7</v>
      </c>
      <c r="H213" s="54">
        <v>12</v>
      </c>
      <c r="I213" s="54">
        <v>12</v>
      </c>
      <c r="J213" s="54">
        <v>17</v>
      </c>
    </row>
    <row r="214" spans="1:10" ht="15.75" x14ac:dyDescent="0.25">
      <c r="A214" s="50" t="s">
        <v>105</v>
      </c>
      <c r="B214" s="51">
        <v>2</v>
      </c>
      <c r="C214" s="51" t="s">
        <v>31</v>
      </c>
      <c r="D214" s="51">
        <f t="shared" si="3"/>
        <v>6.5</v>
      </c>
      <c r="E214" s="55"/>
      <c r="F214" s="55"/>
      <c r="G214" s="54">
        <v>7</v>
      </c>
      <c r="H214" s="54">
        <v>12</v>
      </c>
      <c r="I214" s="54">
        <v>12</v>
      </c>
      <c r="J214" s="54">
        <v>13.5</v>
      </c>
    </row>
    <row r="215" spans="1:10" ht="15.75" x14ac:dyDescent="0.25">
      <c r="A215" s="50" t="s">
        <v>105</v>
      </c>
      <c r="B215" s="51">
        <v>2</v>
      </c>
      <c r="C215" s="51" t="s">
        <v>32</v>
      </c>
      <c r="D215" s="51">
        <f t="shared" si="3"/>
        <v>8.5</v>
      </c>
      <c r="E215" s="55"/>
      <c r="F215" s="55"/>
      <c r="G215" s="54"/>
      <c r="H215" s="54"/>
      <c r="I215" s="54">
        <v>13.5</v>
      </c>
      <c r="J215" s="54">
        <v>22</v>
      </c>
    </row>
    <row r="216" spans="1:10" ht="15.75" x14ac:dyDescent="0.25">
      <c r="A216" s="50" t="s">
        <v>105</v>
      </c>
      <c r="B216" s="51">
        <v>2</v>
      </c>
      <c r="C216" s="51" t="s">
        <v>33</v>
      </c>
      <c r="D216" s="51">
        <f t="shared" si="3"/>
        <v>8.5</v>
      </c>
      <c r="E216" s="55"/>
      <c r="F216" s="55"/>
      <c r="G216" s="54"/>
      <c r="H216" s="54"/>
      <c r="I216" s="54">
        <v>13.5</v>
      </c>
      <c r="J216" s="54">
        <v>22</v>
      </c>
    </row>
    <row r="217" spans="1:10" ht="15.75" x14ac:dyDescent="0.25">
      <c r="A217" s="50" t="s">
        <v>105</v>
      </c>
      <c r="B217" s="51">
        <v>2</v>
      </c>
      <c r="C217" s="51" t="s">
        <v>34</v>
      </c>
      <c r="D217" s="51">
        <f t="shared" si="3"/>
        <v>0</v>
      </c>
      <c r="E217" s="55"/>
      <c r="F217" s="55"/>
      <c r="G217" s="54"/>
      <c r="H217" s="54"/>
      <c r="I217" s="54"/>
      <c r="J217" s="54"/>
    </row>
    <row r="218" spans="1:10" ht="15.75" x14ac:dyDescent="0.25">
      <c r="A218" s="50" t="s">
        <v>105</v>
      </c>
      <c r="B218" s="51">
        <v>2</v>
      </c>
      <c r="C218" s="51" t="s">
        <v>35</v>
      </c>
      <c r="D218" s="51">
        <f t="shared" si="3"/>
        <v>0</v>
      </c>
      <c r="E218" s="55"/>
      <c r="F218" s="55"/>
      <c r="G218" s="54"/>
      <c r="H218" s="54"/>
      <c r="I218" s="54"/>
      <c r="J218" s="54"/>
    </row>
    <row r="219" spans="1:10" ht="15.75" x14ac:dyDescent="0.25">
      <c r="A219" s="50" t="s">
        <v>105</v>
      </c>
      <c r="B219" s="51">
        <v>3</v>
      </c>
      <c r="C219" s="51" t="s">
        <v>29</v>
      </c>
      <c r="D219" s="51">
        <f t="shared" si="3"/>
        <v>7.5</v>
      </c>
      <c r="E219" s="55"/>
      <c r="F219" s="55"/>
      <c r="G219" s="54"/>
      <c r="H219" s="54"/>
      <c r="I219" s="54">
        <v>13.5</v>
      </c>
      <c r="J219" s="54">
        <v>21</v>
      </c>
    </row>
    <row r="220" spans="1:10" ht="15.75" x14ac:dyDescent="0.25">
      <c r="A220" s="50" t="s">
        <v>105</v>
      </c>
      <c r="B220" s="51">
        <v>3</v>
      </c>
      <c r="C220" s="51" t="s">
        <v>30</v>
      </c>
      <c r="D220" s="51">
        <f t="shared" si="3"/>
        <v>9</v>
      </c>
      <c r="E220" s="55"/>
      <c r="F220" s="55"/>
      <c r="G220" s="54">
        <v>8</v>
      </c>
      <c r="H220" s="54">
        <v>12</v>
      </c>
      <c r="I220" s="54">
        <v>12</v>
      </c>
      <c r="J220" s="54">
        <v>17</v>
      </c>
    </row>
    <row r="221" spans="1:10" ht="15.75" x14ac:dyDescent="0.25">
      <c r="A221" s="50" t="s">
        <v>105</v>
      </c>
      <c r="B221" s="51">
        <v>3</v>
      </c>
      <c r="C221" s="51" t="s">
        <v>31</v>
      </c>
      <c r="D221" s="51">
        <f t="shared" si="3"/>
        <v>8</v>
      </c>
      <c r="E221" s="55"/>
      <c r="F221" s="55"/>
      <c r="G221" s="54">
        <v>7</v>
      </c>
      <c r="H221" s="54">
        <v>12</v>
      </c>
      <c r="I221" s="54">
        <v>12</v>
      </c>
      <c r="J221" s="54">
        <v>15</v>
      </c>
    </row>
    <row r="222" spans="1:10" ht="15.75" x14ac:dyDescent="0.25">
      <c r="A222" s="50" t="s">
        <v>105</v>
      </c>
      <c r="B222" s="51">
        <v>3</v>
      </c>
      <c r="C222" s="51" t="s">
        <v>32</v>
      </c>
      <c r="D222" s="51">
        <f t="shared" si="3"/>
        <v>10</v>
      </c>
      <c r="E222" s="55"/>
      <c r="F222" s="55"/>
      <c r="G222" s="54">
        <v>8</v>
      </c>
      <c r="H222" s="54">
        <v>12</v>
      </c>
      <c r="I222" s="54">
        <v>12</v>
      </c>
      <c r="J222" s="54">
        <v>18</v>
      </c>
    </row>
    <row r="223" spans="1:10" ht="15.75" x14ac:dyDescent="0.25">
      <c r="A223" s="50" t="s">
        <v>105</v>
      </c>
      <c r="B223" s="51">
        <v>3</v>
      </c>
      <c r="C223" s="51" t="s">
        <v>33</v>
      </c>
      <c r="D223" s="51">
        <f t="shared" si="3"/>
        <v>0</v>
      </c>
      <c r="E223" s="55"/>
      <c r="F223" s="55"/>
      <c r="G223" s="54"/>
      <c r="H223" s="54"/>
      <c r="I223" s="54"/>
      <c r="J223" s="54"/>
    </row>
    <row r="224" spans="1:10" ht="15.75" x14ac:dyDescent="0.25">
      <c r="A224" s="50" t="s">
        <v>105</v>
      </c>
      <c r="B224" s="51">
        <v>3</v>
      </c>
      <c r="C224" s="51" t="s">
        <v>34</v>
      </c>
      <c r="D224" s="51">
        <f t="shared" si="3"/>
        <v>0</v>
      </c>
      <c r="E224" s="55"/>
      <c r="F224" s="55"/>
      <c r="G224" s="54"/>
      <c r="H224" s="54"/>
      <c r="I224" s="54"/>
      <c r="J224" s="54"/>
    </row>
    <row r="225" spans="1:10" ht="15.75" x14ac:dyDescent="0.25">
      <c r="A225" s="50" t="s">
        <v>105</v>
      </c>
      <c r="B225" s="51">
        <v>3</v>
      </c>
      <c r="C225" s="51" t="s">
        <v>35</v>
      </c>
      <c r="D225" s="51">
        <f t="shared" si="3"/>
        <v>0</v>
      </c>
      <c r="E225" s="55"/>
      <c r="F225" s="55"/>
      <c r="G225" s="54"/>
      <c r="H225" s="54"/>
      <c r="I225" s="54"/>
      <c r="J225" s="54"/>
    </row>
    <row r="226" spans="1:10" ht="15.75" x14ac:dyDescent="0.25">
      <c r="A226" s="50" t="s">
        <v>57</v>
      </c>
      <c r="B226" s="51">
        <v>1</v>
      </c>
      <c r="C226" s="51" t="s">
        <v>29</v>
      </c>
      <c r="D226" s="51">
        <f t="shared" si="3"/>
        <v>7</v>
      </c>
      <c r="E226" s="55"/>
      <c r="F226" s="55"/>
      <c r="G226" s="54">
        <v>7</v>
      </c>
      <c r="H226" s="54">
        <v>12</v>
      </c>
      <c r="I226" s="54">
        <v>12</v>
      </c>
      <c r="J226" s="54">
        <v>14</v>
      </c>
    </row>
    <row r="227" spans="1:10" ht="15.75" x14ac:dyDescent="0.25">
      <c r="A227" s="50" t="s">
        <v>57</v>
      </c>
      <c r="B227" s="51">
        <v>1</v>
      </c>
      <c r="C227" s="51" t="s">
        <v>30</v>
      </c>
      <c r="D227" s="51">
        <f t="shared" si="3"/>
        <v>10</v>
      </c>
      <c r="E227" s="55"/>
      <c r="F227" s="55"/>
      <c r="G227" s="54">
        <v>7</v>
      </c>
      <c r="H227" s="54">
        <v>12</v>
      </c>
      <c r="I227" s="54">
        <v>12</v>
      </c>
      <c r="J227" s="54">
        <v>17</v>
      </c>
    </row>
    <row r="228" spans="1:10" ht="15.75" x14ac:dyDescent="0.25">
      <c r="A228" s="50" t="s">
        <v>57</v>
      </c>
      <c r="B228" s="51">
        <v>1</v>
      </c>
      <c r="C228" s="51" t="s">
        <v>31</v>
      </c>
      <c r="D228" s="51">
        <f t="shared" si="3"/>
        <v>0</v>
      </c>
      <c r="E228" s="55"/>
      <c r="F228" s="55"/>
      <c r="G228" s="54"/>
      <c r="H228" s="54"/>
      <c r="I228" s="54"/>
      <c r="J228" s="54"/>
    </row>
    <row r="229" spans="1:10" ht="15.75" x14ac:dyDescent="0.25">
      <c r="A229" s="50" t="s">
        <v>57</v>
      </c>
      <c r="B229" s="51">
        <v>1</v>
      </c>
      <c r="C229" s="51" t="s">
        <v>32</v>
      </c>
      <c r="D229" s="51">
        <f t="shared" si="3"/>
        <v>0</v>
      </c>
      <c r="E229" s="55"/>
      <c r="F229" s="55"/>
      <c r="G229" s="54"/>
      <c r="H229" s="54"/>
      <c r="I229" s="54"/>
      <c r="J229" s="54"/>
    </row>
    <row r="230" spans="1:10" ht="15.75" x14ac:dyDescent="0.25">
      <c r="A230" s="50" t="s">
        <v>57</v>
      </c>
      <c r="B230" s="51">
        <v>1</v>
      </c>
      <c r="C230" s="51" t="s">
        <v>33</v>
      </c>
      <c r="D230" s="51">
        <f t="shared" si="3"/>
        <v>0</v>
      </c>
      <c r="E230" s="55"/>
      <c r="F230" s="55"/>
      <c r="G230" s="54"/>
      <c r="H230" s="54"/>
      <c r="I230" s="54"/>
      <c r="J230" s="54"/>
    </row>
    <row r="231" spans="1:10" ht="15.75" x14ac:dyDescent="0.25">
      <c r="A231" s="50" t="s">
        <v>57</v>
      </c>
      <c r="B231" s="51">
        <v>1</v>
      </c>
      <c r="C231" s="51" t="s">
        <v>34</v>
      </c>
      <c r="D231" s="51">
        <f t="shared" si="3"/>
        <v>12</v>
      </c>
      <c r="E231" s="55"/>
      <c r="F231" s="55"/>
      <c r="G231" s="54">
        <v>7.5</v>
      </c>
      <c r="H231" s="54">
        <v>12</v>
      </c>
      <c r="I231" s="54">
        <v>12</v>
      </c>
      <c r="J231" s="54">
        <v>19.5</v>
      </c>
    </row>
    <row r="232" spans="1:10" ht="15.75" x14ac:dyDescent="0.25">
      <c r="A232" s="50" t="s">
        <v>57</v>
      </c>
      <c r="B232" s="51">
        <v>1</v>
      </c>
      <c r="C232" s="51" t="s">
        <v>35</v>
      </c>
      <c r="D232" s="51">
        <f t="shared" si="3"/>
        <v>12</v>
      </c>
      <c r="E232" s="55"/>
      <c r="F232" s="55"/>
      <c r="G232" s="54">
        <v>8</v>
      </c>
      <c r="H232" s="54">
        <v>12</v>
      </c>
      <c r="I232" s="54">
        <v>12</v>
      </c>
      <c r="J232" s="54">
        <v>20</v>
      </c>
    </row>
    <row r="233" spans="1:10" ht="15.75" x14ac:dyDescent="0.25">
      <c r="A233" s="50" t="s">
        <v>57</v>
      </c>
      <c r="B233" s="51">
        <v>2</v>
      </c>
      <c r="C233" s="51" t="s">
        <v>29</v>
      </c>
      <c r="D233" s="51">
        <f t="shared" si="3"/>
        <v>0</v>
      </c>
      <c r="E233" s="55"/>
      <c r="F233" s="55"/>
      <c r="G233" s="54"/>
      <c r="H233" s="54"/>
      <c r="I233" s="54"/>
      <c r="J233" s="54"/>
    </row>
    <row r="234" spans="1:10" ht="15.75" x14ac:dyDescent="0.25">
      <c r="A234" s="50" t="s">
        <v>57</v>
      </c>
      <c r="B234" s="51">
        <v>2</v>
      </c>
      <c r="C234" s="51" t="s">
        <v>30</v>
      </c>
      <c r="D234" s="51">
        <f t="shared" si="3"/>
        <v>6.5</v>
      </c>
      <c r="E234" s="55"/>
      <c r="F234" s="55"/>
      <c r="G234" s="54"/>
      <c r="H234" s="54"/>
      <c r="I234" s="54">
        <v>13.5</v>
      </c>
      <c r="J234" s="54">
        <v>20</v>
      </c>
    </row>
    <row r="235" spans="1:10" ht="15.75" x14ac:dyDescent="0.25">
      <c r="A235" s="50" t="s">
        <v>57</v>
      </c>
      <c r="B235" s="51">
        <v>2</v>
      </c>
      <c r="C235" s="51" t="s">
        <v>31</v>
      </c>
      <c r="D235" s="51">
        <f t="shared" si="3"/>
        <v>10</v>
      </c>
      <c r="E235" s="55"/>
      <c r="F235" s="55"/>
      <c r="G235" s="54">
        <v>7</v>
      </c>
      <c r="H235" s="54">
        <v>12</v>
      </c>
      <c r="I235" s="54">
        <v>12</v>
      </c>
      <c r="J235" s="54">
        <v>17</v>
      </c>
    </row>
    <row r="236" spans="1:10" ht="15.75" x14ac:dyDescent="0.25">
      <c r="A236" s="50" t="s">
        <v>57</v>
      </c>
      <c r="B236" s="51">
        <v>2</v>
      </c>
      <c r="C236" s="51" t="s">
        <v>32</v>
      </c>
      <c r="D236" s="51">
        <f t="shared" si="3"/>
        <v>10</v>
      </c>
      <c r="E236" s="55"/>
      <c r="F236" s="55"/>
      <c r="G236" s="54">
        <v>7</v>
      </c>
      <c r="H236" s="54">
        <v>12</v>
      </c>
      <c r="I236" s="54">
        <v>12</v>
      </c>
      <c r="J236" s="54">
        <v>17</v>
      </c>
    </row>
    <row r="237" spans="1:10" ht="15.75" x14ac:dyDescent="0.25">
      <c r="A237" s="50" t="s">
        <v>57</v>
      </c>
      <c r="B237" s="51">
        <v>2</v>
      </c>
      <c r="C237" s="51" t="s">
        <v>33</v>
      </c>
      <c r="D237" s="51">
        <f t="shared" si="3"/>
        <v>8.5</v>
      </c>
      <c r="E237" s="55"/>
      <c r="F237" s="55"/>
      <c r="G237" s="54"/>
      <c r="H237" s="54"/>
      <c r="I237" s="54">
        <v>13.5</v>
      </c>
      <c r="J237" s="54">
        <v>22</v>
      </c>
    </row>
    <row r="238" spans="1:10" ht="15.75" x14ac:dyDescent="0.25">
      <c r="A238" s="50" t="s">
        <v>57</v>
      </c>
      <c r="B238" s="51">
        <v>2</v>
      </c>
      <c r="C238" s="51" t="s">
        <v>34</v>
      </c>
      <c r="D238" s="51">
        <f t="shared" si="3"/>
        <v>0</v>
      </c>
      <c r="E238" s="55"/>
      <c r="F238" s="55"/>
      <c r="G238" s="54"/>
      <c r="H238" s="54"/>
      <c r="I238" s="54"/>
      <c r="J238" s="54"/>
    </row>
    <row r="239" spans="1:10" ht="15.75" x14ac:dyDescent="0.25">
      <c r="A239" s="50" t="s">
        <v>57</v>
      </c>
      <c r="B239" s="51">
        <v>2</v>
      </c>
      <c r="C239" s="51" t="s">
        <v>35</v>
      </c>
      <c r="D239" s="51">
        <f t="shared" si="3"/>
        <v>0</v>
      </c>
      <c r="E239" s="55"/>
      <c r="F239" s="55"/>
      <c r="G239" s="54"/>
      <c r="H239" s="54"/>
      <c r="I239" s="54"/>
      <c r="J239" s="54"/>
    </row>
    <row r="240" spans="1:10" ht="15.75" x14ac:dyDescent="0.25">
      <c r="A240" s="50" t="s">
        <v>57</v>
      </c>
      <c r="B240" s="51">
        <v>3</v>
      </c>
      <c r="C240" s="51" t="s">
        <v>29</v>
      </c>
      <c r="D240" s="51">
        <f t="shared" si="3"/>
        <v>8.5</v>
      </c>
      <c r="E240" s="55"/>
      <c r="F240" s="55"/>
      <c r="G240" s="54"/>
      <c r="H240" s="54"/>
      <c r="I240" s="54">
        <v>13.5</v>
      </c>
      <c r="J240" s="54">
        <v>22</v>
      </c>
    </row>
    <row r="241" spans="1:10" ht="15.75" x14ac:dyDescent="0.25">
      <c r="A241" s="50" t="s">
        <v>57</v>
      </c>
      <c r="B241" s="51">
        <v>3</v>
      </c>
      <c r="C241" s="51" t="s">
        <v>30</v>
      </c>
      <c r="D241" s="51">
        <f t="shared" si="3"/>
        <v>8</v>
      </c>
      <c r="E241" s="55"/>
      <c r="F241" s="55"/>
      <c r="G241" s="54"/>
      <c r="H241" s="54"/>
      <c r="I241" s="54">
        <v>13.5</v>
      </c>
      <c r="J241" s="54">
        <v>21.5</v>
      </c>
    </row>
    <row r="242" spans="1:10" ht="15.75" x14ac:dyDescent="0.25">
      <c r="A242" s="50" t="s">
        <v>57</v>
      </c>
      <c r="B242" s="51">
        <v>3</v>
      </c>
      <c r="C242" s="51" t="s">
        <v>31</v>
      </c>
      <c r="D242" s="51">
        <f t="shared" si="3"/>
        <v>8.5</v>
      </c>
      <c r="E242" s="55"/>
      <c r="F242" s="55"/>
      <c r="G242" s="54">
        <v>8.5</v>
      </c>
      <c r="H242" s="54">
        <v>12</v>
      </c>
      <c r="I242" s="54">
        <v>12</v>
      </c>
      <c r="J242" s="54">
        <v>17</v>
      </c>
    </row>
    <row r="243" spans="1:10" ht="15.75" x14ac:dyDescent="0.25">
      <c r="A243" s="50" t="s">
        <v>57</v>
      </c>
      <c r="B243" s="51">
        <v>3</v>
      </c>
      <c r="C243" s="51" t="s">
        <v>32</v>
      </c>
      <c r="D243" s="51">
        <f t="shared" si="3"/>
        <v>5</v>
      </c>
      <c r="E243" s="55"/>
      <c r="F243" s="55">
        <v>5</v>
      </c>
      <c r="G243" s="54"/>
      <c r="H243" s="54"/>
      <c r="I243" s="54">
        <v>14</v>
      </c>
      <c r="J243" s="54">
        <v>19</v>
      </c>
    </row>
    <row r="244" spans="1:10" ht="15.75" x14ac:dyDescent="0.25">
      <c r="A244" s="50" t="s">
        <v>57</v>
      </c>
      <c r="B244" s="51">
        <v>3</v>
      </c>
      <c r="C244" s="51" t="s">
        <v>33</v>
      </c>
      <c r="D244" s="51">
        <f t="shared" si="3"/>
        <v>7</v>
      </c>
      <c r="E244" s="55"/>
      <c r="F244" s="55"/>
      <c r="G244" s="54">
        <v>7</v>
      </c>
      <c r="H244" s="54">
        <v>14</v>
      </c>
      <c r="I244" s="54"/>
      <c r="J244" s="54"/>
    </row>
    <row r="245" spans="1:10" ht="15.75" x14ac:dyDescent="0.25">
      <c r="A245" s="50" t="s">
        <v>57</v>
      </c>
      <c r="B245" s="51">
        <v>3</v>
      </c>
      <c r="C245" s="51" t="s">
        <v>34</v>
      </c>
      <c r="D245" s="51">
        <f t="shared" si="3"/>
        <v>0</v>
      </c>
      <c r="E245" s="55"/>
      <c r="F245" s="55"/>
      <c r="G245" s="54"/>
      <c r="H245" s="54"/>
      <c r="I245" s="54"/>
      <c r="J245" s="54"/>
    </row>
    <row r="246" spans="1:10" ht="15.75" x14ac:dyDescent="0.25">
      <c r="A246" s="50" t="s">
        <v>57</v>
      </c>
      <c r="B246" s="51">
        <v>3</v>
      </c>
      <c r="C246" s="51" t="s">
        <v>35</v>
      </c>
      <c r="D246" s="51">
        <f t="shared" si="3"/>
        <v>0</v>
      </c>
      <c r="E246" s="55"/>
      <c r="F246" s="55"/>
      <c r="G246" s="54"/>
      <c r="H246" s="54"/>
      <c r="I246" s="54"/>
      <c r="J246" s="54"/>
    </row>
    <row r="247" spans="1:10" ht="15.75" x14ac:dyDescent="0.25">
      <c r="A247" s="50" t="s">
        <v>57</v>
      </c>
      <c r="B247" s="51">
        <v>4</v>
      </c>
      <c r="C247" s="51" t="s">
        <v>29</v>
      </c>
      <c r="D247" s="51">
        <f t="shared" si="3"/>
        <v>8.5</v>
      </c>
      <c r="E247" s="55"/>
      <c r="F247" s="55"/>
      <c r="G247" s="54">
        <v>8.5</v>
      </c>
      <c r="H247" s="54">
        <v>12</v>
      </c>
      <c r="I247" s="54">
        <v>12</v>
      </c>
      <c r="J247" s="54">
        <v>17</v>
      </c>
    </row>
    <row r="248" spans="1:10" ht="15.75" x14ac:dyDescent="0.25">
      <c r="A248" s="50" t="s">
        <v>57</v>
      </c>
      <c r="B248" s="51">
        <v>4</v>
      </c>
      <c r="C248" s="51" t="s">
        <v>30</v>
      </c>
      <c r="D248" s="51">
        <f t="shared" si="3"/>
        <v>9</v>
      </c>
      <c r="E248" s="55"/>
      <c r="F248" s="55"/>
      <c r="G248" s="54">
        <v>8</v>
      </c>
      <c r="H248" s="54">
        <v>12</v>
      </c>
      <c r="I248" s="54">
        <v>12</v>
      </c>
      <c r="J248" s="54">
        <v>17</v>
      </c>
    </row>
    <row r="249" spans="1:10" ht="15.75" x14ac:dyDescent="0.25">
      <c r="A249" s="50" t="s">
        <v>57</v>
      </c>
      <c r="B249" s="51">
        <v>4</v>
      </c>
      <c r="C249" s="51" t="s">
        <v>31</v>
      </c>
      <c r="D249" s="51">
        <f t="shared" si="3"/>
        <v>0</v>
      </c>
      <c r="E249" s="55"/>
      <c r="F249" s="55"/>
      <c r="G249" s="54"/>
      <c r="H249" s="54"/>
      <c r="I249" s="54"/>
      <c r="J249" s="54"/>
    </row>
    <row r="250" spans="1:10" ht="15.75" x14ac:dyDescent="0.25">
      <c r="A250" s="50" t="s">
        <v>57</v>
      </c>
      <c r="B250" s="51">
        <v>4</v>
      </c>
      <c r="C250" s="51" t="s">
        <v>32</v>
      </c>
      <c r="D250" s="51">
        <f t="shared" si="3"/>
        <v>0</v>
      </c>
      <c r="E250" s="55"/>
      <c r="F250" s="55"/>
      <c r="G250" s="54"/>
      <c r="H250" s="54"/>
      <c r="I250" s="54"/>
      <c r="J250" s="54"/>
    </row>
    <row r="251" spans="1:10" ht="15.75" x14ac:dyDescent="0.25">
      <c r="A251" s="50" t="s">
        <v>57</v>
      </c>
      <c r="B251" s="51">
        <v>4</v>
      </c>
      <c r="C251" s="51" t="s">
        <v>33</v>
      </c>
      <c r="D251" s="51">
        <f t="shared" si="3"/>
        <v>0</v>
      </c>
      <c r="E251" s="55"/>
      <c r="F251" s="55"/>
      <c r="G251" s="54"/>
      <c r="H251" s="54"/>
      <c r="I251" s="54"/>
      <c r="J251" s="54"/>
    </row>
    <row r="252" spans="1:10" ht="15.75" x14ac:dyDescent="0.25">
      <c r="A252" s="50" t="s">
        <v>57</v>
      </c>
      <c r="B252" s="51">
        <v>4</v>
      </c>
      <c r="C252" s="51" t="s">
        <v>34</v>
      </c>
      <c r="D252" s="51">
        <f t="shared" si="3"/>
        <v>12</v>
      </c>
      <c r="E252" s="55"/>
      <c r="F252" s="55"/>
      <c r="G252" s="54">
        <v>10</v>
      </c>
      <c r="H252" s="54">
        <v>12</v>
      </c>
      <c r="I252" s="54">
        <v>12</v>
      </c>
      <c r="J252" s="54">
        <v>22</v>
      </c>
    </row>
    <row r="253" spans="1:10" ht="15.75" x14ac:dyDescent="0.25">
      <c r="A253" s="50" t="s">
        <v>57</v>
      </c>
      <c r="B253" s="51">
        <v>4</v>
      </c>
      <c r="C253" s="51" t="s">
        <v>35</v>
      </c>
      <c r="D253" s="51">
        <f t="shared" si="3"/>
        <v>12</v>
      </c>
      <c r="E253" s="55"/>
      <c r="F253" s="55"/>
      <c r="G253" s="54">
        <v>10</v>
      </c>
      <c r="H253" s="54">
        <v>12</v>
      </c>
      <c r="I253" s="54">
        <v>12</v>
      </c>
      <c r="J253" s="54">
        <v>22</v>
      </c>
    </row>
    <row r="254" spans="1:10" ht="15.75" x14ac:dyDescent="0.25">
      <c r="A254" s="50" t="s">
        <v>57</v>
      </c>
      <c r="B254" s="51">
        <v>5</v>
      </c>
      <c r="C254" s="51" t="s">
        <v>29</v>
      </c>
      <c r="D254" s="51">
        <f t="shared" si="3"/>
        <v>0</v>
      </c>
      <c r="E254" s="55"/>
      <c r="F254" s="55"/>
      <c r="G254" s="54"/>
      <c r="H254" s="54"/>
      <c r="I254" s="54"/>
      <c r="J254" s="54"/>
    </row>
    <row r="255" spans="1:10" ht="15.75" x14ac:dyDescent="0.25">
      <c r="A255" s="50" t="s">
        <v>57</v>
      </c>
      <c r="B255" s="51">
        <v>5</v>
      </c>
      <c r="C255" s="51" t="s">
        <v>30</v>
      </c>
      <c r="D255" s="51">
        <f t="shared" si="3"/>
        <v>3.5</v>
      </c>
      <c r="E255" s="55"/>
      <c r="F255" s="55"/>
      <c r="G255" s="54"/>
      <c r="H255" s="54"/>
      <c r="I255" s="54">
        <v>13.5</v>
      </c>
      <c r="J255" s="54">
        <v>17</v>
      </c>
    </row>
    <row r="256" spans="1:10" ht="15.75" x14ac:dyDescent="0.25">
      <c r="A256" s="50" t="s">
        <v>57</v>
      </c>
      <c r="B256" s="51">
        <v>5</v>
      </c>
      <c r="C256" s="51" t="s">
        <v>31</v>
      </c>
      <c r="D256" s="51">
        <f t="shared" si="3"/>
        <v>8.5</v>
      </c>
      <c r="E256" s="55"/>
      <c r="F256" s="55"/>
      <c r="G256" s="54"/>
      <c r="H256" s="54"/>
      <c r="I256" s="54">
        <v>13.5</v>
      </c>
      <c r="J256" s="54">
        <v>22</v>
      </c>
    </row>
    <row r="257" spans="1:10" ht="15.75" x14ac:dyDescent="0.25">
      <c r="A257" s="50" t="s">
        <v>57</v>
      </c>
      <c r="B257" s="51">
        <v>5</v>
      </c>
      <c r="C257" s="51" t="s">
        <v>32</v>
      </c>
      <c r="D257" s="51">
        <f t="shared" si="3"/>
        <v>10</v>
      </c>
      <c r="E257" s="55"/>
      <c r="F257" s="55"/>
      <c r="G257" s="54">
        <v>11.5</v>
      </c>
      <c r="H257" s="54">
        <v>12</v>
      </c>
      <c r="I257" s="54">
        <v>12</v>
      </c>
      <c r="J257" s="54">
        <v>21.5</v>
      </c>
    </row>
    <row r="258" spans="1:10" ht="15.75" x14ac:dyDescent="0.25">
      <c r="A258" s="50" t="s">
        <v>57</v>
      </c>
      <c r="B258" s="51">
        <v>5</v>
      </c>
      <c r="C258" s="51" t="s">
        <v>33</v>
      </c>
      <c r="D258" s="51">
        <f t="shared" si="3"/>
        <v>8.5</v>
      </c>
      <c r="E258" s="55"/>
      <c r="F258" s="55"/>
      <c r="G258" s="54">
        <v>8.5</v>
      </c>
      <c r="H258" s="54">
        <v>12</v>
      </c>
      <c r="I258" s="54">
        <v>12</v>
      </c>
      <c r="J258" s="54">
        <v>17</v>
      </c>
    </row>
    <row r="259" spans="1:10" ht="15.75" x14ac:dyDescent="0.25">
      <c r="A259" s="50" t="s">
        <v>57</v>
      </c>
      <c r="B259" s="51">
        <v>5</v>
      </c>
      <c r="C259" s="51" t="s">
        <v>34</v>
      </c>
      <c r="D259" s="51">
        <f t="shared" si="3"/>
        <v>0</v>
      </c>
      <c r="E259" s="55"/>
      <c r="F259" s="55"/>
      <c r="G259" s="54"/>
      <c r="H259" s="54"/>
      <c r="I259" s="54"/>
      <c r="J259" s="54"/>
    </row>
    <row r="260" spans="1:10" ht="15.75" x14ac:dyDescent="0.25">
      <c r="A260" s="50" t="s">
        <v>57</v>
      </c>
      <c r="B260" s="51">
        <v>5</v>
      </c>
      <c r="C260" s="51" t="s">
        <v>35</v>
      </c>
      <c r="D260" s="51">
        <f t="shared" si="3"/>
        <v>0</v>
      </c>
      <c r="E260" s="55"/>
      <c r="F260" s="55"/>
      <c r="G260" s="54"/>
      <c r="H260" s="54"/>
      <c r="I260" s="54"/>
      <c r="J260" s="54"/>
    </row>
    <row r="261" spans="1:10" ht="15.75" x14ac:dyDescent="0.25">
      <c r="A261" s="50" t="s">
        <v>23</v>
      </c>
      <c r="B261" s="51">
        <v>1</v>
      </c>
      <c r="C261" s="51" t="s">
        <v>29</v>
      </c>
      <c r="D261" s="51">
        <f t="shared" si="3"/>
        <v>8.5</v>
      </c>
      <c r="E261" s="55"/>
      <c r="F261" s="55"/>
      <c r="G261" s="54"/>
      <c r="H261" s="54"/>
      <c r="I261" s="54">
        <v>14</v>
      </c>
      <c r="J261" s="54">
        <v>22.5</v>
      </c>
    </row>
    <row r="262" spans="1:10" ht="15.75" x14ac:dyDescent="0.25">
      <c r="A262" s="50" t="s">
        <v>23</v>
      </c>
      <c r="B262" s="51">
        <v>1</v>
      </c>
      <c r="C262" s="51" t="s">
        <v>30</v>
      </c>
      <c r="D262" s="51">
        <f t="shared" si="3"/>
        <v>9</v>
      </c>
      <c r="E262" s="55"/>
      <c r="F262" s="55"/>
      <c r="G262" s="54">
        <v>9.5</v>
      </c>
      <c r="H262" s="54">
        <v>12.5</v>
      </c>
      <c r="I262" s="54">
        <v>16.5</v>
      </c>
      <c r="J262" s="54">
        <v>22.5</v>
      </c>
    </row>
    <row r="263" spans="1:10" ht="15.75" x14ac:dyDescent="0.25">
      <c r="A263" s="50" t="s">
        <v>23</v>
      </c>
      <c r="B263" s="51">
        <v>1</v>
      </c>
      <c r="C263" s="51" t="s">
        <v>31</v>
      </c>
      <c r="D263" s="51">
        <f t="shared" si="3"/>
        <v>0</v>
      </c>
      <c r="E263" s="55"/>
      <c r="F263" s="55"/>
      <c r="G263" s="54"/>
      <c r="H263" s="54"/>
      <c r="I263" s="54"/>
      <c r="J263" s="54"/>
    </row>
    <row r="264" spans="1:10" ht="15.75" x14ac:dyDescent="0.25">
      <c r="A264" s="50" t="s">
        <v>23</v>
      </c>
      <c r="B264" s="51">
        <v>1</v>
      </c>
      <c r="C264" s="51" t="s">
        <v>32</v>
      </c>
      <c r="D264" s="51">
        <f t="shared" si="3"/>
        <v>0</v>
      </c>
      <c r="E264" s="55"/>
      <c r="F264" s="55"/>
      <c r="G264" s="54"/>
      <c r="H264" s="54"/>
      <c r="I264" s="54"/>
      <c r="J264" s="54"/>
    </row>
    <row r="265" spans="1:10" ht="15.75" x14ac:dyDescent="0.25">
      <c r="A265" s="50" t="s">
        <v>23</v>
      </c>
      <c r="B265" s="51">
        <v>1</v>
      </c>
      <c r="C265" s="51" t="s">
        <v>33</v>
      </c>
      <c r="D265" s="51">
        <f t="shared" si="3"/>
        <v>0</v>
      </c>
      <c r="E265" s="55"/>
      <c r="F265" s="55"/>
      <c r="G265" s="54"/>
      <c r="H265" s="54"/>
      <c r="I265" s="54"/>
      <c r="J265" s="54"/>
    </row>
    <row r="266" spans="1:10" ht="15.75" x14ac:dyDescent="0.25">
      <c r="A266" s="50" t="s">
        <v>23</v>
      </c>
      <c r="B266" s="51">
        <v>1</v>
      </c>
      <c r="C266" s="51" t="s">
        <v>34</v>
      </c>
      <c r="D266" s="51">
        <f t="shared" si="3"/>
        <v>12</v>
      </c>
      <c r="E266" s="55"/>
      <c r="F266" s="55"/>
      <c r="G266" s="54">
        <v>11</v>
      </c>
      <c r="H266" s="54">
        <v>12</v>
      </c>
      <c r="I266" s="54">
        <v>12</v>
      </c>
      <c r="J266" s="54">
        <v>23</v>
      </c>
    </row>
    <row r="267" spans="1:10" ht="15.75" x14ac:dyDescent="0.25">
      <c r="A267" s="50" t="s">
        <v>23</v>
      </c>
      <c r="B267" s="51">
        <v>1</v>
      </c>
      <c r="C267" s="51" t="s">
        <v>35</v>
      </c>
      <c r="D267" s="51">
        <f t="shared" si="3"/>
        <v>12</v>
      </c>
      <c r="E267" s="55"/>
      <c r="F267" s="55"/>
      <c r="G267" s="54">
        <v>11</v>
      </c>
      <c r="H267" s="54">
        <v>12</v>
      </c>
      <c r="I267" s="54">
        <v>12</v>
      </c>
      <c r="J267" s="54">
        <v>23</v>
      </c>
    </row>
    <row r="268" spans="1:10" ht="15.75" x14ac:dyDescent="0.25">
      <c r="A268" s="50" t="s">
        <v>23</v>
      </c>
      <c r="B268" s="51">
        <v>2</v>
      </c>
      <c r="C268" s="51" t="s">
        <v>29</v>
      </c>
      <c r="D268" s="51">
        <f t="shared" si="3"/>
        <v>0</v>
      </c>
      <c r="E268" s="55"/>
      <c r="F268" s="55"/>
      <c r="G268" s="54"/>
      <c r="H268" s="54"/>
      <c r="I268" s="54"/>
      <c r="J268" s="54"/>
    </row>
    <row r="269" spans="1:10" ht="15.75" x14ac:dyDescent="0.25">
      <c r="A269" s="50" t="s">
        <v>23</v>
      </c>
      <c r="B269" s="51">
        <v>2</v>
      </c>
      <c r="C269" s="51" t="s">
        <v>30</v>
      </c>
      <c r="D269" s="51">
        <f t="shared" si="3"/>
        <v>9</v>
      </c>
      <c r="E269" s="55"/>
      <c r="F269" s="55">
        <v>6</v>
      </c>
      <c r="G269" s="54">
        <v>9.5</v>
      </c>
      <c r="H269" s="54">
        <v>12.5</v>
      </c>
      <c r="I269" s="54">
        <v>16.5</v>
      </c>
      <c r="J269" s="54">
        <v>22.5</v>
      </c>
    </row>
    <row r="270" spans="1:10" ht="15.75" x14ac:dyDescent="0.25">
      <c r="A270" s="50" t="s">
        <v>23</v>
      </c>
      <c r="B270" s="51">
        <v>2</v>
      </c>
      <c r="C270" s="51" t="s">
        <v>31</v>
      </c>
      <c r="D270" s="51">
        <f t="shared" si="3"/>
        <v>8</v>
      </c>
      <c r="E270" s="55"/>
      <c r="F270" s="55"/>
      <c r="G270" s="54"/>
      <c r="H270" s="54"/>
      <c r="I270" s="54">
        <v>14.5</v>
      </c>
      <c r="J270" s="54">
        <v>22.5</v>
      </c>
    </row>
    <row r="271" spans="1:10" ht="15.75" x14ac:dyDescent="0.25">
      <c r="A271" s="50" t="s">
        <v>23</v>
      </c>
      <c r="B271" s="51">
        <v>2</v>
      </c>
      <c r="C271" s="51" t="s">
        <v>32</v>
      </c>
      <c r="D271" s="51">
        <f t="shared" si="3"/>
        <v>6</v>
      </c>
      <c r="E271" s="55"/>
      <c r="F271" s="55"/>
      <c r="G271" s="54"/>
      <c r="H271" s="54"/>
      <c r="I271" s="54">
        <v>14</v>
      </c>
      <c r="J271" s="54">
        <v>20</v>
      </c>
    </row>
    <row r="272" spans="1:10" ht="15.75" x14ac:dyDescent="0.25">
      <c r="A272" s="50" t="s">
        <v>23</v>
      </c>
      <c r="B272" s="51">
        <v>2</v>
      </c>
      <c r="C272" s="51" t="s">
        <v>33</v>
      </c>
      <c r="D272" s="51">
        <f t="shared" si="3"/>
        <v>10</v>
      </c>
      <c r="E272" s="55"/>
      <c r="F272" s="55"/>
      <c r="G272" s="54">
        <v>7</v>
      </c>
      <c r="H272" s="54">
        <v>9.5</v>
      </c>
      <c r="I272" s="54">
        <v>15.5</v>
      </c>
      <c r="J272" s="54">
        <v>23</v>
      </c>
    </row>
    <row r="273" spans="1:10" ht="15.75" x14ac:dyDescent="0.25">
      <c r="A273" s="50" t="s">
        <v>23</v>
      </c>
      <c r="B273" s="51">
        <v>2</v>
      </c>
      <c r="C273" s="51" t="s">
        <v>34</v>
      </c>
      <c r="D273" s="51">
        <f t="shared" si="3"/>
        <v>0</v>
      </c>
      <c r="E273" s="55"/>
      <c r="F273" s="55"/>
      <c r="G273" s="54"/>
      <c r="H273" s="54"/>
      <c r="I273" s="54"/>
      <c r="J273" s="54"/>
    </row>
    <row r="274" spans="1:10" ht="15.75" x14ac:dyDescent="0.25">
      <c r="A274" s="50" t="s">
        <v>23</v>
      </c>
      <c r="B274" s="51">
        <v>2</v>
      </c>
      <c r="C274" s="51" t="s">
        <v>35</v>
      </c>
      <c r="D274" s="51">
        <f t="shared" si="3"/>
        <v>0</v>
      </c>
      <c r="E274" s="55"/>
      <c r="F274" s="55"/>
      <c r="G274" s="54"/>
      <c r="H274" s="54"/>
      <c r="I274" s="54"/>
      <c r="J274" s="54"/>
    </row>
    <row r="275" spans="1:10" ht="15.75" x14ac:dyDescent="0.25">
      <c r="A275" s="50" t="s">
        <v>23</v>
      </c>
      <c r="B275" s="51">
        <v>3</v>
      </c>
      <c r="C275" s="51" t="s">
        <v>29</v>
      </c>
      <c r="D275" s="51">
        <f t="shared" si="3"/>
        <v>8</v>
      </c>
      <c r="E275" s="55"/>
      <c r="F275" s="55"/>
      <c r="G275" s="54"/>
      <c r="H275" s="54"/>
      <c r="I275" s="54">
        <v>14</v>
      </c>
      <c r="J275" s="54">
        <v>22</v>
      </c>
    </row>
    <row r="276" spans="1:10" ht="15.75" x14ac:dyDescent="0.25">
      <c r="A276" s="50" t="s">
        <v>23</v>
      </c>
      <c r="B276" s="51">
        <v>3</v>
      </c>
      <c r="C276" s="51" t="s">
        <v>30</v>
      </c>
      <c r="D276" s="51">
        <f t="shared" si="3"/>
        <v>7.5</v>
      </c>
      <c r="E276" s="55"/>
      <c r="F276" s="55"/>
      <c r="G276" s="54">
        <v>9.5</v>
      </c>
      <c r="H276" s="54">
        <v>12.5</v>
      </c>
      <c r="I276" s="54">
        <v>16.5</v>
      </c>
      <c r="J276" s="54">
        <v>21</v>
      </c>
    </row>
    <row r="277" spans="1:10" ht="15.75" x14ac:dyDescent="0.25">
      <c r="A277" s="50" t="s">
        <v>23</v>
      </c>
      <c r="B277" s="51">
        <v>3</v>
      </c>
      <c r="C277" s="51" t="s">
        <v>31</v>
      </c>
      <c r="D277" s="51">
        <f t="shared" si="3"/>
        <v>10</v>
      </c>
      <c r="E277" s="55"/>
      <c r="F277" s="55"/>
      <c r="G277" s="54">
        <v>9</v>
      </c>
      <c r="H277" s="54">
        <v>12</v>
      </c>
      <c r="I277" s="54">
        <v>12</v>
      </c>
      <c r="J277" s="54">
        <v>19</v>
      </c>
    </row>
    <row r="278" spans="1:10" ht="15.75" x14ac:dyDescent="0.25">
      <c r="A278" s="50" t="s">
        <v>23</v>
      </c>
      <c r="B278" s="51">
        <v>3</v>
      </c>
      <c r="C278" s="51" t="s">
        <v>32</v>
      </c>
      <c r="D278" s="51">
        <f t="shared" si="3"/>
        <v>11</v>
      </c>
      <c r="E278" s="55"/>
      <c r="F278" s="55"/>
      <c r="G278" s="54">
        <v>7</v>
      </c>
      <c r="H278" s="54">
        <v>9.5</v>
      </c>
      <c r="I278" s="54">
        <v>14</v>
      </c>
      <c r="J278" s="54">
        <v>22.5</v>
      </c>
    </row>
    <row r="279" spans="1:10" ht="15.75" x14ac:dyDescent="0.25">
      <c r="A279" s="50" t="s">
        <v>23</v>
      </c>
      <c r="B279" s="51">
        <v>3</v>
      </c>
      <c r="C279" s="51" t="s">
        <v>33</v>
      </c>
      <c r="D279" s="51">
        <f t="shared" si="3"/>
        <v>0</v>
      </c>
      <c r="E279" s="55"/>
      <c r="F279" s="55"/>
      <c r="G279" s="54"/>
      <c r="H279" s="54"/>
      <c r="I279" s="54"/>
      <c r="J279" s="54"/>
    </row>
    <row r="280" spans="1:10" ht="15.75" x14ac:dyDescent="0.25">
      <c r="A280" s="50" t="s">
        <v>23</v>
      </c>
      <c r="B280" s="51">
        <v>3</v>
      </c>
      <c r="C280" s="51" t="s">
        <v>34</v>
      </c>
      <c r="D280" s="51">
        <f t="shared" si="3"/>
        <v>0</v>
      </c>
      <c r="E280" s="55"/>
      <c r="F280" s="55"/>
      <c r="G280" s="54"/>
      <c r="H280" s="54"/>
      <c r="I280" s="54"/>
      <c r="J280" s="54"/>
    </row>
    <row r="281" spans="1:10" ht="15.75" x14ac:dyDescent="0.25">
      <c r="A281" s="50" t="s">
        <v>23</v>
      </c>
      <c r="B281" s="51">
        <v>3</v>
      </c>
      <c r="C281" s="51" t="s">
        <v>35</v>
      </c>
      <c r="D281" s="51">
        <f t="shared" si="3"/>
        <v>0</v>
      </c>
      <c r="E281" s="55"/>
      <c r="F281" s="55"/>
      <c r="G281" s="54"/>
      <c r="H281" s="54"/>
      <c r="I281" s="54"/>
      <c r="J281" s="54"/>
    </row>
    <row r="282" spans="1:10" ht="15.75" x14ac:dyDescent="0.25">
      <c r="A282" s="50" t="s">
        <v>23</v>
      </c>
      <c r="B282" s="51">
        <v>4</v>
      </c>
      <c r="C282" s="51" t="s">
        <v>29</v>
      </c>
      <c r="D282" s="51">
        <f t="shared" si="3"/>
        <v>8.5</v>
      </c>
      <c r="E282" s="55"/>
      <c r="F282" s="55"/>
      <c r="G282" s="54"/>
      <c r="H282" s="54"/>
      <c r="I282" s="54">
        <v>14</v>
      </c>
      <c r="J282" s="54">
        <v>22.5</v>
      </c>
    </row>
    <row r="283" spans="1:10" ht="15.75" x14ac:dyDescent="0.25">
      <c r="A283" s="50" t="s">
        <v>23</v>
      </c>
      <c r="B283" s="51">
        <v>4</v>
      </c>
      <c r="C283" s="51" t="s">
        <v>30</v>
      </c>
      <c r="D283" s="51">
        <f t="shared" si="3"/>
        <v>9</v>
      </c>
      <c r="E283" s="55"/>
      <c r="F283" s="55"/>
      <c r="G283" s="54">
        <v>9.5</v>
      </c>
      <c r="H283" s="54">
        <v>12.5</v>
      </c>
      <c r="I283" s="54">
        <v>16.5</v>
      </c>
      <c r="J283" s="54">
        <v>22.5</v>
      </c>
    </row>
    <row r="284" spans="1:10" ht="15.75" x14ac:dyDescent="0.25">
      <c r="A284" s="50" t="s">
        <v>23</v>
      </c>
      <c r="B284" s="51">
        <v>4</v>
      </c>
      <c r="C284" s="51" t="s">
        <v>31</v>
      </c>
      <c r="D284" s="51">
        <f t="shared" si="3"/>
        <v>0</v>
      </c>
      <c r="E284" s="55"/>
      <c r="F284" s="55"/>
      <c r="G284" s="54"/>
      <c r="H284" s="54"/>
      <c r="I284" s="54"/>
      <c r="J284" s="54"/>
    </row>
    <row r="285" spans="1:10" ht="15.75" x14ac:dyDescent="0.25">
      <c r="A285" s="50" t="s">
        <v>23</v>
      </c>
      <c r="B285" s="51">
        <v>4</v>
      </c>
      <c r="C285" s="51" t="s">
        <v>32</v>
      </c>
      <c r="D285" s="51">
        <f t="shared" ref="D285:D376" si="4">(J285-I285)+(H285-G285)</f>
        <v>0</v>
      </c>
      <c r="E285" s="55"/>
      <c r="F285" s="55"/>
      <c r="G285" s="54"/>
      <c r="H285" s="54"/>
      <c r="I285" s="54"/>
      <c r="J285" s="54"/>
    </row>
    <row r="286" spans="1:10" ht="15.75" x14ac:dyDescent="0.25">
      <c r="A286" s="50" t="s">
        <v>23</v>
      </c>
      <c r="B286" s="51">
        <v>4</v>
      </c>
      <c r="C286" s="51" t="s">
        <v>33</v>
      </c>
      <c r="D286" s="51">
        <f t="shared" si="4"/>
        <v>0</v>
      </c>
      <c r="E286" s="55"/>
      <c r="F286" s="55"/>
      <c r="G286" s="54"/>
      <c r="H286" s="54"/>
      <c r="I286" s="54"/>
      <c r="J286" s="54"/>
    </row>
    <row r="287" spans="1:10" ht="15.75" x14ac:dyDescent="0.25">
      <c r="A287" s="50" t="s">
        <v>23</v>
      </c>
      <c r="B287" s="51">
        <v>4</v>
      </c>
      <c r="C287" s="51" t="s">
        <v>34</v>
      </c>
      <c r="D287" s="51">
        <f t="shared" si="4"/>
        <v>12</v>
      </c>
      <c r="E287" s="55"/>
      <c r="F287" s="55"/>
      <c r="G287" s="54">
        <v>11</v>
      </c>
      <c r="H287" s="54">
        <v>12</v>
      </c>
      <c r="I287" s="54">
        <v>12</v>
      </c>
      <c r="J287" s="54">
        <v>23</v>
      </c>
    </row>
    <row r="288" spans="1:10" ht="15.75" x14ac:dyDescent="0.25">
      <c r="A288" s="50" t="s">
        <v>23</v>
      </c>
      <c r="B288" s="51">
        <v>4</v>
      </c>
      <c r="C288" s="51" t="s">
        <v>35</v>
      </c>
      <c r="D288" s="51">
        <f t="shared" si="4"/>
        <v>12</v>
      </c>
      <c r="E288" s="55"/>
      <c r="F288" s="55"/>
      <c r="G288" s="54">
        <v>11</v>
      </c>
      <c r="H288" s="54">
        <v>12</v>
      </c>
      <c r="I288" s="54">
        <v>12</v>
      </c>
      <c r="J288" s="54">
        <v>23</v>
      </c>
    </row>
    <row r="289" spans="1:10" ht="15.75" x14ac:dyDescent="0.25">
      <c r="A289" s="50" t="s">
        <v>23</v>
      </c>
      <c r="B289" s="51">
        <v>5</v>
      </c>
      <c r="C289" s="51" t="s">
        <v>29</v>
      </c>
      <c r="D289" s="51">
        <f t="shared" si="4"/>
        <v>0</v>
      </c>
      <c r="E289" s="55"/>
      <c r="F289" s="55"/>
      <c r="G289" s="54"/>
      <c r="H289" s="54"/>
      <c r="I289" s="54"/>
      <c r="J289" s="54"/>
    </row>
    <row r="290" spans="1:10" ht="15.75" x14ac:dyDescent="0.25">
      <c r="A290" s="50" t="s">
        <v>23</v>
      </c>
      <c r="B290" s="51">
        <v>5</v>
      </c>
      <c r="C290" s="51" t="s">
        <v>30</v>
      </c>
      <c r="D290" s="51">
        <f t="shared" si="4"/>
        <v>8.5</v>
      </c>
      <c r="E290" s="55"/>
      <c r="F290" s="55"/>
      <c r="G290" s="54">
        <v>9.5</v>
      </c>
      <c r="H290" s="54">
        <v>12.5</v>
      </c>
      <c r="I290" s="54">
        <v>16.5</v>
      </c>
      <c r="J290" s="54">
        <v>22</v>
      </c>
    </row>
    <row r="291" spans="1:10" ht="15.75" x14ac:dyDescent="0.25">
      <c r="A291" s="50" t="s">
        <v>23</v>
      </c>
      <c r="B291" s="51">
        <v>5</v>
      </c>
      <c r="C291" s="51" t="s">
        <v>31</v>
      </c>
      <c r="D291" s="51">
        <f t="shared" si="4"/>
        <v>8.5</v>
      </c>
      <c r="E291" s="55"/>
      <c r="F291" s="55"/>
      <c r="G291" s="54"/>
      <c r="H291" s="54"/>
      <c r="I291" s="54">
        <v>14</v>
      </c>
      <c r="J291" s="54">
        <v>22.5</v>
      </c>
    </row>
    <row r="292" spans="1:10" ht="15.75" x14ac:dyDescent="0.25">
      <c r="A292" s="50" t="s">
        <v>23</v>
      </c>
      <c r="B292" s="51">
        <v>5</v>
      </c>
      <c r="C292" s="51" t="s">
        <v>32</v>
      </c>
      <c r="D292" s="51">
        <f t="shared" si="4"/>
        <v>6</v>
      </c>
      <c r="E292" s="55"/>
      <c r="F292" s="55"/>
      <c r="G292" s="54"/>
      <c r="H292" s="54"/>
      <c r="I292" s="54">
        <v>14</v>
      </c>
      <c r="J292" s="54">
        <v>20</v>
      </c>
    </row>
    <row r="293" spans="1:10" ht="15.75" x14ac:dyDescent="0.25">
      <c r="A293" s="50" t="s">
        <v>23</v>
      </c>
      <c r="B293" s="51">
        <v>5</v>
      </c>
      <c r="C293" s="51" t="s">
        <v>33</v>
      </c>
      <c r="D293" s="51">
        <f t="shared" si="4"/>
        <v>10</v>
      </c>
      <c r="E293" s="55"/>
      <c r="F293" s="55"/>
      <c r="G293" s="54">
        <v>7</v>
      </c>
      <c r="H293" s="54">
        <v>9.5</v>
      </c>
      <c r="I293" s="54">
        <v>15.5</v>
      </c>
      <c r="J293" s="54">
        <v>23</v>
      </c>
    </row>
    <row r="294" spans="1:10" ht="15.75" x14ac:dyDescent="0.25">
      <c r="A294" s="50" t="s">
        <v>23</v>
      </c>
      <c r="B294" s="51">
        <v>5</v>
      </c>
      <c r="C294" s="51" t="s">
        <v>34</v>
      </c>
      <c r="D294" s="51">
        <f t="shared" si="4"/>
        <v>0</v>
      </c>
      <c r="E294" s="55"/>
      <c r="F294" s="55"/>
      <c r="G294" s="54"/>
      <c r="H294" s="54"/>
      <c r="I294" s="54"/>
      <c r="J294" s="54"/>
    </row>
    <row r="295" spans="1:10" ht="15.75" x14ac:dyDescent="0.25">
      <c r="A295" s="50" t="s">
        <v>23</v>
      </c>
      <c r="B295" s="51">
        <v>5</v>
      </c>
      <c r="C295" s="51" t="s">
        <v>35</v>
      </c>
      <c r="D295" s="51">
        <f t="shared" si="4"/>
        <v>0</v>
      </c>
      <c r="E295" s="55"/>
      <c r="F295" s="55"/>
      <c r="G295" s="54"/>
      <c r="H295" s="54"/>
      <c r="I295" s="54"/>
      <c r="J295" s="54"/>
    </row>
    <row r="296" spans="1:10" ht="15.75" x14ac:dyDescent="0.25">
      <c r="A296" s="50" t="s">
        <v>23</v>
      </c>
      <c r="B296" s="51">
        <v>6</v>
      </c>
      <c r="C296" s="51" t="s">
        <v>29</v>
      </c>
      <c r="D296" s="51">
        <f t="shared" si="4"/>
        <v>8</v>
      </c>
      <c r="E296" s="55"/>
      <c r="F296" s="55"/>
      <c r="G296" s="54"/>
      <c r="H296" s="54"/>
      <c r="I296" s="54">
        <v>14</v>
      </c>
      <c r="J296" s="54">
        <v>22</v>
      </c>
    </row>
    <row r="297" spans="1:10" ht="15.75" x14ac:dyDescent="0.25">
      <c r="A297" s="50" t="s">
        <v>23</v>
      </c>
      <c r="B297" s="51">
        <v>6</v>
      </c>
      <c r="C297" s="51" t="s">
        <v>30</v>
      </c>
      <c r="D297" s="51">
        <f t="shared" si="4"/>
        <v>7.5</v>
      </c>
      <c r="E297" s="55"/>
      <c r="F297" s="55"/>
      <c r="G297" s="54">
        <v>9.5</v>
      </c>
      <c r="H297" s="54">
        <v>12.5</v>
      </c>
      <c r="I297" s="54">
        <v>16.5</v>
      </c>
      <c r="J297" s="54">
        <v>21</v>
      </c>
    </row>
    <row r="298" spans="1:10" ht="15.75" x14ac:dyDescent="0.25">
      <c r="A298" s="50" t="s">
        <v>23</v>
      </c>
      <c r="B298" s="51">
        <v>6</v>
      </c>
      <c r="C298" s="51" t="s">
        <v>31</v>
      </c>
      <c r="D298" s="51">
        <f t="shared" si="4"/>
        <v>10</v>
      </c>
      <c r="E298" s="55"/>
      <c r="F298" s="55"/>
      <c r="G298" s="54">
        <v>9</v>
      </c>
      <c r="H298" s="54">
        <v>12</v>
      </c>
      <c r="I298" s="54">
        <v>12</v>
      </c>
      <c r="J298" s="54">
        <v>19</v>
      </c>
    </row>
    <row r="299" spans="1:10" ht="15.75" x14ac:dyDescent="0.25">
      <c r="A299" s="50" t="s">
        <v>23</v>
      </c>
      <c r="B299" s="51">
        <v>6</v>
      </c>
      <c r="C299" s="51" t="s">
        <v>32</v>
      </c>
      <c r="D299" s="51">
        <f t="shared" si="4"/>
        <v>11</v>
      </c>
      <c r="E299" s="55"/>
      <c r="F299" s="55"/>
      <c r="G299" s="54">
        <v>7</v>
      </c>
      <c r="H299" s="54">
        <v>9.5</v>
      </c>
      <c r="I299" s="54">
        <v>14</v>
      </c>
      <c r="J299" s="54">
        <v>22.5</v>
      </c>
    </row>
    <row r="300" spans="1:10" ht="15.75" x14ac:dyDescent="0.25">
      <c r="A300" s="50" t="s">
        <v>23</v>
      </c>
      <c r="B300" s="51">
        <v>6</v>
      </c>
      <c r="C300" s="51" t="s">
        <v>33</v>
      </c>
      <c r="D300" s="51">
        <f t="shared" si="4"/>
        <v>0</v>
      </c>
      <c r="E300" s="55"/>
      <c r="F300" s="55"/>
      <c r="G300" s="54"/>
      <c r="H300" s="54"/>
      <c r="I300" s="54"/>
      <c r="J300" s="54"/>
    </row>
    <row r="301" spans="1:10" ht="15.75" x14ac:dyDescent="0.25">
      <c r="A301" s="50" t="s">
        <v>23</v>
      </c>
      <c r="B301" s="51">
        <v>6</v>
      </c>
      <c r="C301" s="51" t="s">
        <v>34</v>
      </c>
      <c r="D301" s="51">
        <f t="shared" si="4"/>
        <v>0</v>
      </c>
      <c r="E301" s="55"/>
      <c r="F301" s="55"/>
      <c r="G301" s="54"/>
      <c r="H301" s="54"/>
      <c r="I301" s="54"/>
      <c r="J301" s="54"/>
    </row>
    <row r="302" spans="1:10" ht="15.75" x14ac:dyDescent="0.25">
      <c r="A302" s="50" t="s">
        <v>23</v>
      </c>
      <c r="B302" s="51">
        <v>6</v>
      </c>
      <c r="C302" s="51" t="s">
        <v>35</v>
      </c>
      <c r="D302" s="51">
        <f t="shared" si="4"/>
        <v>0</v>
      </c>
      <c r="E302" s="55"/>
      <c r="F302" s="55"/>
      <c r="G302" s="54"/>
      <c r="H302" s="54"/>
      <c r="I302" s="54"/>
      <c r="J302" s="54"/>
    </row>
    <row r="303" spans="1:10" ht="15.75" x14ac:dyDescent="0.25">
      <c r="A303" s="50" t="s">
        <v>54</v>
      </c>
      <c r="B303" s="51">
        <v>1</v>
      </c>
      <c r="C303" s="51" t="s">
        <v>29</v>
      </c>
      <c r="D303" s="51">
        <f t="shared" si="4"/>
        <v>8.5</v>
      </c>
      <c r="E303" s="55"/>
      <c r="F303" s="55"/>
      <c r="G303" s="54"/>
      <c r="H303" s="54"/>
      <c r="I303" s="54">
        <v>14</v>
      </c>
      <c r="J303" s="54">
        <v>22.5</v>
      </c>
    </row>
    <row r="304" spans="1:10" ht="15.75" x14ac:dyDescent="0.25">
      <c r="A304" s="50" t="s">
        <v>54</v>
      </c>
      <c r="B304" s="51">
        <v>1</v>
      </c>
      <c r="C304" s="51" t="s">
        <v>30</v>
      </c>
      <c r="D304" s="51">
        <f t="shared" si="4"/>
        <v>9</v>
      </c>
      <c r="E304" s="55"/>
      <c r="F304" s="55"/>
      <c r="G304" s="54">
        <v>9.5</v>
      </c>
      <c r="H304" s="54">
        <v>12.5</v>
      </c>
      <c r="I304" s="54">
        <v>16.5</v>
      </c>
      <c r="J304" s="54">
        <v>22.5</v>
      </c>
    </row>
    <row r="305" spans="1:10" ht="15.75" x14ac:dyDescent="0.25">
      <c r="A305" s="50" t="s">
        <v>54</v>
      </c>
      <c r="B305" s="51">
        <v>1</v>
      </c>
      <c r="C305" s="51" t="s">
        <v>31</v>
      </c>
      <c r="D305" s="51">
        <f t="shared" si="4"/>
        <v>0</v>
      </c>
      <c r="E305" s="55"/>
      <c r="F305" s="55"/>
      <c r="G305" s="54"/>
      <c r="H305" s="54"/>
      <c r="I305" s="54"/>
      <c r="J305" s="54"/>
    </row>
    <row r="306" spans="1:10" ht="15.75" x14ac:dyDescent="0.25">
      <c r="A306" s="50" t="s">
        <v>54</v>
      </c>
      <c r="B306" s="51">
        <v>1</v>
      </c>
      <c r="C306" s="51" t="s">
        <v>32</v>
      </c>
      <c r="D306" s="51">
        <f t="shared" si="4"/>
        <v>0</v>
      </c>
      <c r="E306" s="55"/>
      <c r="F306" s="55"/>
      <c r="G306" s="54"/>
      <c r="H306" s="54"/>
      <c r="I306" s="54"/>
      <c r="J306" s="54"/>
    </row>
    <row r="307" spans="1:10" ht="15.75" x14ac:dyDescent="0.25">
      <c r="A307" s="50" t="s">
        <v>54</v>
      </c>
      <c r="B307" s="51">
        <v>1</v>
      </c>
      <c r="C307" s="51" t="s">
        <v>33</v>
      </c>
      <c r="D307" s="51">
        <f t="shared" si="4"/>
        <v>0</v>
      </c>
      <c r="E307" s="55"/>
      <c r="F307" s="55"/>
      <c r="G307" s="54"/>
      <c r="H307" s="54"/>
      <c r="I307" s="54"/>
      <c r="J307" s="54"/>
    </row>
    <row r="308" spans="1:10" ht="15.75" x14ac:dyDescent="0.25">
      <c r="A308" s="50" t="s">
        <v>54</v>
      </c>
      <c r="B308" s="51">
        <v>1</v>
      </c>
      <c r="C308" s="51" t="s">
        <v>34</v>
      </c>
      <c r="D308" s="51">
        <f t="shared" si="4"/>
        <v>12</v>
      </c>
      <c r="E308" s="55"/>
      <c r="F308" s="55"/>
      <c r="G308" s="54">
        <v>9</v>
      </c>
      <c r="H308" s="54">
        <v>12</v>
      </c>
      <c r="I308" s="54">
        <v>12</v>
      </c>
      <c r="J308" s="54">
        <v>21</v>
      </c>
    </row>
    <row r="309" spans="1:10" ht="15.75" x14ac:dyDescent="0.25">
      <c r="A309" s="50" t="s">
        <v>54</v>
      </c>
      <c r="B309" s="51">
        <v>1</v>
      </c>
      <c r="C309" s="51" t="s">
        <v>35</v>
      </c>
      <c r="D309" s="51">
        <f t="shared" si="4"/>
        <v>12</v>
      </c>
      <c r="E309" s="55"/>
      <c r="F309" s="55"/>
      <c r="G309" s="54">
        <v>9</v>
      </c>
      <c r="H309" s="54">
        <v>12</v>
      </c>
      <c r="I309" s="54">
        <v>12</v>
      </c>
      <c r="J309" s="54">
        <v>21</v>
      </c>
    </row>
    <row r="310" spans="1:10" ht="15.75" x14ac:dyDescent="0.25">
      <c r="A310" s="50" t="s">
        <v>54</v>
      </c>
      <c r="B310" s="51">
        <v>2</v>
      </c>
      <c r="C310" s="51" t="s">
        <v>29</v>
      </c>
      <c r="D310" s="51">
        <f t="shared" si="4"/>
        <v>0</v>
      </c>
      <c r="E310" s="55"/>
      <c r="F310" s="55"/>
      <c r="G310" s="54"/>
      <c r="H310" s="54"/>
      <c r="I310" s="54"/>
      <c r="J310" s="54"/>
    </row>
    <row r="311" spans="1:10" ht="15.75" x14ac:dyDescent="0.25">
      <c r="A311" s="50" t="s">
        <v>54</v>
      </c>
      <c r="B311" s="51">
        <v>2</v>
      </c>
      <c r="C311" s="51" t="s">
        <v>30</v>
      </c>
      <c r="D311" s="51">
        <f t="shared" si="4"/>
        <v>11.5</v>
      </c>
      <c r="E311" s="55"/>
      <c r="F311" s="55">
        <v>6</v>
      </c>
      <c r="G311" s="54">
        <v>7</v>
      </c>
      <c r="H311" s="54">
        <v>12.5</v>
      </c>
      <c r="I311" s="54">
        <v>16.5</v>
      </c>
      <c r="J311" s="54">
        <v>22.5</v>
      </c>
    </row>
    <row r="312" spans="1:10" ht="15.75" x14ac:dyDescent="0.25">
      <c r="A312" s="50" t="s">
        <v>54</v>
      </c>
      <c r="B312" s="51">
        <v>2</v>
      </c>
      <c r="C312" s="51" t="s">
        <v>31</v>
      </c>
      <c r="D312" s="51">
        <f t="shared" si="4"/>
        <v>5.5</v>
      </c>
      <c r="E312" s="55"/>
      <c r="F312" s="55"/>
      <c r="G312" s="54"/>
      <c r="H312" s="54"/>
      <c r="I312" s="54">
        <v>16.5</v>
      </c>
      <c r="J312" s="54">
        <v>22</v>
      </c>
    </row>
    <row r="313" spans="1:10" ht="15.75" x14ac:dyDescent="0.25">
      <c r="A313" s="50" t="s">
        <v>54</v>
      </c>
      <c r="B313" s="51">
        <v>2</v>
      </c>
      <c r="C313" s="51" t="s">
        <v>32</v>
      </c>
      <c r="D313" s="51">
        <f t="shared" si="4"/>
        <v>10</v>
      </c>
      <c r="E313" s="55"/>
      <c r="F313" s="55"/>
      <c r="G313" s="54">
        <v>9</v>
      </c>
      <c r="H313" s="54">
        <v>12</v>
      </c>
      <c r="I313" s="54">
        <v>12</v>
      </c>
      <c r="J313" s="54">
        <v>19</v>
      </c>
    </row>
    <row r="314" spans="1:10" ht="15.75" x14ac:dyDescent="0.25">
      <c r="A314" s="50" t="s">
        <v>54</v>
      </c>
      <c r="B314" s="51">
        <v>2</v>
      </c>
      <c r="C314" s="51" t="s">
        <v>33</v>
      </c>
      <c r="D314" s="51">
        <f t="shared" si="4"/>
        <v>10</v>
      </c>
      <c r="E314" s="55"/>
      <c r="F314" s="55"/>
      <c r="G314" s="54">
        <v>7</v>
      </c>
      <c r="H314" s="54">
        <v>9.5</v>
      </c>
      <c r="I314" s="54">
        <v>15.5</v>
      </c>
      <c r="J314" s="54">
        <v>23</v>
      </c>
    </row>
    <row r="315" spans="1:10" ht="15.75" x14ac:dyDescent="0.25">
      <c r="A315" s="50" t="s">
        <v>54</v>
      </c>
      <c r="B315" s="51">
        <v>2</v>
      </c>
      <c r="C315" s="51" t="s">
        <v>34</v>
      </c>
      <c r="D315" s="51">
        <f t="shared" si="4"/>
        <v>0</v>
      </c>
      <c r="E315" s="55"/>
      <c r="F315" s="55"/>
      <c r="G315" s="54"/>
      <c r="H315" s="54"/>
      <c r="I315" s="54"/>
      <c r="J315" s="54"/>
    </row>
    <row r="316" spans="1:10" ht="15.75" x14ac:dyDescent="0.25">
      <c r="A316" s="50" t="s">
        <v>54</v>
      </c>
      <c r="B316" s="51">
        <v>2</v>
      </c>
      <c r="C316" s="51" t="s">
        <v>35</v>
      </c>
      <c r="D316" s="51">
        <f t="shared" si="4"/>
        <v>0</v>
      </c>
      <c r="E316" s="55"/>
      <c r="F316" s="55"/>
      <c r="G316" s="54"/>
      <c r="H316" s="54"/>
      <c r="I316" s="54"/>
      <c r="J316" s="54"/>
    </row>
    <row r="317" spans="1:10" ht="15.75" x14ac:dyDescent="0.25">
      <c r="A317" s="50" t="s">
        <v>54</v>
      </c>
      <c r="B317" s="51">
        <v>3</v>
      </c>
      <c r="C317" s="51" t="s">
        <v>29</v>
      </c>
      <c r="D317" s="51">
        <f t="shared" si="4"/>
        <v>9.5</v>
      </c>
      <c r="E317" s="55"/>
      <c r="F317" s="55"/>
      <c r="G317" s="54">
        <v>7</v>
      </c>
      <c r="H317" s="54">
        <v>9.5</v>
      </c>
      <c r="I317" s="54">
        <v>14</v>
      </c>
      <c r="J317" s="54">
        <v>21</v>
      </c>
    </row>
    <row r="318" spans="1:10" ht="15.75" x14ac:dyDescent="0.25">
      <c r="A318" s="50" t="s">
        <v>54</v>
      </c>
      <c r="B318" s="51">
        <v>3</v>
      </c>
      <c r="C318" s="51" t="s">
        <v>30</v>
      </c>
      <c r="D318" s="51">
        <f t="shared" si="4"/>
        <v>6</v>
      </c>
      <c r="E318" s="55"/>
      <c r="F318" s="55"/>
      <c r="G318" s="54">
        <v>9.5</v>
      </c>
      <c r="H318" s="54">
        <v>12.5</v>
      </c>
      <c r="I318" s="54">
        <v>16.5</v>
      </c>
      <c r="J318" s="54">
        <v>19.5</v>
      </c>
    </row>
    <row r="319" spans="1:10" ht="15.75" x14ac:dyDescent="0.25">
      <c r="A319" s="50" t="s">
        <v>54</v>
      </c>
      <c r="B319" s="51">
        <v>3</v>
      </c>
      <c r="C319" s="51" t="s">
        <v>31</v>
      </c>
      <c r="D319" s="51">
        <f t="shared" si="4"/>
        <v>8.5</v>
      </c>
      <c r="E319" s="55"/>
      <c r="F319" s="55"/>
      <c r="G319" s="54">
        <v>7</v>
      </c>
      <c r="H319" s="54">
        <v>9.5</v>
      </c>
      <c r="I319" s="54">
        <v>16.5</v>
      </c>
      <c r="J319" s="54">
        <v>22.5</v>
      </c>
    </row>
    <row r="320" spans="1:10" ht="15.75" x14ac:dyDescent="0.25">
      <c r="A320" s="50" t="s">
        <v>54</v>
      </c>
      <c r="B320" s="51">
        <v>3</v>
      </c>
      <c r="C320" s="51" t="s">
        <v>32</v>
      </c>
      <c r="D320" s="51">
        <f t="shared" si="4"/>
        <v>8.5</v>
      </c>
      <c r="E320" s="55"/>
      <c r="F320" s="55"/>
      <c r="G320" s="54"/>
      <c r="H320" s="54"/>
      <c r="I320" s="54">
        <v>14</v>
      </c>
      <c r="J320" s="54">
        <v>22.5</v>
      </c>
    </row>
    <row r="321" spans="1:10" ht="15.75" x14ac:dyDescent="0.25">
      <c r="A321" s="50" t="s">
        <v>54</v>
      </c>
      <c r="B321" s="51">
        <v>3</v>
      </c>
      <c r="C321" s="51" t="s">
        <v>33</v>
      </c>
      <c r="D321" s="51">
        <f t="shared" si="4"/>
        <v>0</v>
      </c>
      <c r="E321" s="55"/>
      <c r="F321" s="55"/>
      <c r="G321" s="54"/>
      <c r="H321" s="54"/>
      <c r="I321" s="54"/>
      <c r="J321" s="54"/>
    </row>
    <row r="322" spans="1:10" ht="15.75" x14ac:dyDescent="0.25">
      <c r="A322" s="50" t="s">
        <v>54</v>
      </c>
      <c r="B322" s="51">
        <v>3</v>
      </c>
      <c r="C322" s="51" t="s">
        <v>34</v>
      </c>
      <c r="D322" s="51">
        <f t="shared" si="4"/>
        <v>0</v>
      </c>
      <c r="E322" s="55"/>
      <c r="F322" s="55"/>
      <c r="G322" s="54"/>
      <c r="H322" s="54"/>
      <c r="I322" s="54"/>
      <c r="J322" s="54"/>
    </row>
    <row r="323" spans="1:10" ht="15.75" x14ac:dyDescent="0.25">
      <c r="A323" s="50" t="s">
        <v>54</v>
      </c>
      <c r="B323" s="51">
        <v>3</v>
      </c>
      <c r="C323" s="51" t="s">
        <v>35</v>
      </c>
      <c r="D323" s="51">
        <f t="shared" si="4"/>
        <v>0</v>
      </c>
      <c r="E323" s="55"/>
      <c r="F323" s="55"/>
      <c r="G323" s="54"/>
      <c r="H323" s="54"/>
      <c r="I323" s="54"/>
      <c r="J323" s="54"/>
    </row>
    <row r="324" spans="1:10" ht="15.75" x14ac:dyDescent="0.25">
      <c r="A324" s="50" t="s">
        <v>54</v>
      </c>
      <c r="B324" s="51">
        <v>4</v>
      </c>
      <c r="C324" s="51" t="s">
        <v>29</v>
      </c>
      <c r="D324" s="51">
        <f t="shared" si="4"/>
        <v>8.5</v>
      </c>
      <c r="E324" s="55"/>
      <c r="F324" s="55"/>
      <c r="G324" s="54"/>
      <c r="H324" s="54"/>
      <c r="I324" s="54">
        <v>14</v>
      </c>
      <c r="J324" s="54">
        <v>22.5</v>
      </c>
    </row>
    <row r="325" spans="1:10" ht="15.75" x14ac:dyDescent="0.25">
      <c r="A325" s="50" t="s">
        <v>54</v>
      </c>
      <c r="B325" s="51">
        <v>4</v>
      </c>
      <c r="C325" s="51" t="s">
        <v>30</v>
      </c>
      <c r="D325" s="51">
        <f t="shared" si="4"/>
        <v>9</v>
      </c>
      <c r="E325" s="55"/>
      <c r="F325" s="55"/>
      <c r="G325" s="54">
        <v>9.5</v>
      </c>
      <c r="H325" s="54">
        <v>12.5</v>
      </c>
      <c r="I325" s="54">
        <v>16.5</v>
      </c>
      <c r="J325" s="54">
        <v>22.5</v>
      </c>
    </row>
    <row r="326" spans="1:10" ht="15.75" x14ac:dyDescent="0.25">
      <c r="A326" s="50" t="s">
        <v>54</v>
      </c>
      <c r="B326" s="51">
        <v>4</v>
      </c>
      <c r="C326" s="51" t="s">
        <v>31</v>
      </c>
      <c r="D326" s="51">
        <f t="shared" si="4"/>
        <v>0</v>
      </c>
      <c r="E326" s="55"/>
      <c r="F326" s="55"/>
      <c r="G326" s="54"/>
      <c r="H326" s="54"/>
      <c r="I326" s="54"/>
      <c r="J326" s="54"/>
    </row>
    <row r="327" spans="1:10" ht="15.75" x14ac:dyDescent="0.25">
      <c r="A327" s="50" t="s">
        <v>54</v>
      </c>
      <c r="B327" s="51">
        <v>4</v>
      </c>
      <c r="C327" s="51" t="s">
        <v>32</v>
      </c>
      <c r="D327" s="51">
        <f t="shared" si="4"/>
        <v>0</v>
      </c>
      <c r="E327" s="55"/>
      <c r="F327" s="55"/>
      <c r="G327" s="54"/>
      <c r="H327" s="54"/>
      <c r="I327" s="54"/>
      <c r="J327" s="54"/>
    </row>
    <row r="328" spans="1:10" ht="15.75" x14ac:dyDescent="0.25">
      <c r="A328" s="50" t="s">
        <v>54</v>
      </c>
      <c r="B328" s="51">
        <v>4</v>
      </c>
      <c r="C328" s="51" t="s">
        <v>33</v>
      </c>
      <c r="D328" s="51">
        <f t="shared" si="4"/>
        <v>0</v>
      </c>
      <c r="E328" s="55"/>
      <c r="F328" s="55"/>
      <c r="G328" s="54"/>
      <c r="H328" s="54"/>
      <c r="I328" s="54"/>
      <c r="J328" s="54"/>
    </row>
    <row r="329" spans="1:10" ht="15.75" x14ac:dyDescent="0.25">
      <c r="A329" s="50" t="s">
        <v>54</v>
      </c>
      <c r="B329" s="51">
        <v>4</v>
      </c>
      <c r="C329" s="51" t="s">
        <v>34</v>
      </c>
      <c r="D329" s="51">
        <f t="shared" si="4"/>
        <v>12</v>
      </c>
      <c r="E329" s="55"/>
      <c r="F329" s="55"/>
      <c r="G329" s="54">
        <v>9</v>
      </c>
      <c r="H329" s="54">
        <v>12</v>
      </c>
      <c r="I329" s="54">
        <v>12</v>
      </c>
      <c r="J329" s="54">
        <v>21</v>
      </c>
    </row>
    <row r="330" spans="1:10" ht="15.75" x14ac:dyDescent="0.25">
      <c r="A330" s="50" t="s">
        <v>54</v>
      </c>
      <c r="B330" s="51">
        <v>4</v>
      </c>
      <c r="C330" s="51" t="s">
        <v>35</v>
      </c>
      <c r="D330" s="51">
        <f t="shared" si="4"/>
        <v>12</v>
      </c>
      <c r="E330" s="55"/>
      <c r="F330" s="55"/>
      <c r="G330" s="54">
        <v>9</v>
      </c>
      <c r="H330" s="54">
        <v>12</v>
      </c>
      <c r="I330" s="54">
        <v>12</v>
      </c>
      <c r="J330" s="54">
        <v>21</v>
      </c>
    </row>
    <row r="331" spans="1:10" ht="15.75" x14ac:dyDescent="0.25">
      <c r="A331" s="50" t="s">
        <v>54</v>
      </c>
      <c r="B331" s="51">
        <v>5</v>
      </c>
      <c r="C331" s="51" t="s">
        <v>29</v>
      </c>
      <c r="D331" s="51">
        <f t="shared" si="4"/>
        <v>0</v>
      </c>
      <c r="E331" s="55"/>
      <c r="F331" s="55"/>
      <c r="G331" s="54"/>
      <c r="H331" s="54"/>
      <c r="I331" s="54"/>
      <c r="J331" s="54"/>
    </row>
    <row r="332" spans="1:10" ht="15.75" x14ac:dyDescent="0.25">
      <c r="A332" s="50" t="s">
        <v>54</v>
      </c>
      <c r="B332" s="51">
        <v>5</v>
      </c>
      <c r="C332" s="51" t="s">
        <v>30</v>
      </c>
      <c r="D332" s="51">
        <f t="shared" si="4"/>
        <v>11</v>
      </c>
      <c r="E332" s="55"/>
      <c r="F332" s="55"/>
      <c r="G332" s="54">
        <v>7</v>
      </c>
      <c r="H332" s="54">
        <v>12.5</v>
      </c>
      <c r="I332" s="54">
        <v>16.5</v>
      </c>
      <c r="J332" s="54">
        <v>22</v>
      </c>
    </row>
    <row r="333" spans="1:10" ht="15.75" x14ac:dyDescent="0.25">
      <c r="A333" s="50" t="s">
        <v>54</v>
      </c>
      <c r="B333" s="51">
        <v>5</v>
      </c>
      <c r="C333" s="51" t="s">
        <v>31</v>
      </c>
      <c r="D333" s="51">
        <f t="shared" si="4"/>
        <v>5.5</v>
      </c>
      <c r="E333" s="55"/>
      <c r="F333" s="55"/>
      <c r="G333" s="54"/>
      <c r="H333" s="54"/>
      <c r="I333" s="54">
        <v>16.5</v>
      </c>
      <c r="J333" s="54">
        <v>22</v>
      </c>
    </row>
    <row r="334" spans="1:10" ht="15.75" x14ac:dyDescent="0.25">
      <c r="A334" s="50" t="s">
        <v>54</v>
      </c>
      <c r="B334" s="51">
        <v>5</v>
      </c>
      <c r="C334" s="51" t="s">
        <v>32</v>
      </c>
      <c r="D334" s="51">
        <f t="shared" si="4"/>
        <v>10</v>
      </c>
      <c r="E334" s="55"/>
      <c r="F334" s="55"/>
      <c r="G334" s="54">
        <v>9</v>
      </c>
      <c r="H334" s="54">
        <v>12</v>
      </c>
      <c r="I334" s="54">
        <v>12</v>
      </c>
      <c r="J334" s="54">
        <v>19</v>
      </c>
    </row>
    <row r="335" spans="1:10" ht="15.75" x14ac:dyDescent="0.25">
      <c r="A335" s="50" t="s">
        <v>54</v>
      </c>
      <c r="B335" s="51">
        <v>5</v>
      </c>
      <c r="C335" s="51" t="s">
        <v>33</v>
      </c>
      <c r="D335" s="51">
        <f t="shared" si="4"/>
        <v>10</v>
      </c>
      <c r="E335" s="55"/>
      <c r="F335" s="55"/>
      <c r="G335" s="54">
        <v>7</v>
      </c>
      <c r="H335" s="54">
        <v>9.5</v>
      </c>
      <c r="I335" s="54">
        <v>15.5</v>
      </c>
      <c r="J335" s="54">
        <v>23</v>
      </c>
    </row>
    <row r="336" spans="1:10" ht="15.75" x14ac:dyDescent="0.25">
      <c r="A336" s="50" t="s">
        <v>54</v>
      </c>
      <c r="B336" s="51">
        <v>5</v>
      </c>
      <c r="C336" s="51" t="s">
        <v>34</v>
      </c>
      <c r="D336" s="51">
        <f t="shared" si="4"/>
        <v>0</v>
      </c>
      <c r="E336" s="55"/>
      <c r="F336" s="55"/>
      <c r="G336" s="54"/>
      <c r="H336" s="54"/>
      <c r="I336" s="54"/>
      <c r="J336" s="54"/>
    </row>
    <row r="337" spans="1:10" ht="15.75" x14ac:dyDescent="0.25">
      <c r="A337" s="50" t="s">
        <v>54</v>
      </c>
      <c r="B337" s="51">
        <v>5</v>
      </c>
      <c r="C337" s="51" t="s">
        <v>35</v>
      </c>
      <c r="D337" s="51">
        <f t="shared" si="4"/>
        <v>0</v>
      </c>
      <c r="E337" s="55"/>
      <c r="F337" s="55"/>
      <c r="G337" s="54"/>
      <c r="H337" s="54"/>
      <c r="I337" s="54"/>
      <c r="J337" s="54"/>
    </row>
    <row r="338" spans="1:10" ht="15.75" x14ac:dyDescent="0.25">
      <c r="A338" s="50" t="s">
        <v>54</v>
      </c>
      <c r="B338" s="51">
        <v>6</v>
      </c>
      <c r="C338" s="51" t="s">
        <v>29</v>
      </c>
      <c r="D338" s="51">
        <f t="shared" si="4"/>
        <v>9.5</v>
      </c>
      <c r="E338" s="55"/>
      <c r="F338" s="55"/>
      <c r="G338" s="54">
        <v>7</v>
      </c>
      <c r="H338" s="54">
        <v>9.5</v>
      </c>
      <c r="I338" s="54">
        <v>14</v>
      </c>
      <c r="J338" s="54">
        <v>21</v>
      </c>
    </row>
    <row r="339" spans="1:10" ht="15.75" x14ac:dyDescent="0.25">
      <c r="A339" s="50" t="s">
        <v>54</v>
      </c>
      <c r="B339" s="51">
        <v>6</v>
      </c>
      <c r="C339" s="51" t="s">
        <v>30</v>
      </c>
      <c r="D339" s="51">
        <f t="shared" si="4"/>
        <v>6.5</v>
      </c>
      <c r="E339" s="55"/>
      <c r="F339" s="55"/>
      <c r="G339" s="54">
        <v>9.5</v>
      </c>
      <c r="H339" s="54">
        <v>12.5</v>
      </c>
      <c r="I339" s="54">
        <v>16.5</v>
      </c>
      <c r="J339" s="54">
        <v>20</v>
      </c>
    </row>
    <row r="340" spans="1:10" ht="15.75" x14ac:dyDescent="0.25">
      <c r="A340" s="50" t="s">
        <v>54</v>
      </c>
      <c r="B340" s="51">
        <v>6</v>
      </c>
      <c r="C340" s="51" t="s">
        <v>31</v>
      </c>
      <c r="D340" s="51">
        <f t="shared" si="4"/>
        <v>8.5</v>
      </c>
      <c r="E340" s="55"/>
      <c r="F340" s="55"/>
      <c r="G340" s="54">
        <v>7</v>
      </c>
      <c r="H340" s="54">
        <v>9.5</v>
      </c>
      <c r="I340" s="54">
        <v>16.5</v>
      </c>
      <c r="J340" s="54">
        <v>22.5</v>
      </c>
    </row>
    <row r="341" spans="1:10" ht="15.75" x14ac:dyDescent="0.25">
      <c r="A341" s="50" t="s">
        <v>54</v>
      </c>
      <c r="B341" s="51">
        <v>6</v>
      </c>
      <c r="C341" s="51" t="s">
        <v>32</v>
      </c>
      <c r="D341" s="51">
        <f t="shared" si="4"/>
        <v>8.5</v>
      </c>
      <c r="E341" s="55"/>
      <c r="F341" s="55"/>
      <c r="G341" s="54"/>
      <c r="H341" s="54"/>
      <c r="I341" s="54">
        <v>14</v>
      </c>
      <c r="J341" s="54">
        <v>22.5</v>
      </c>
    </row>
    <row r="342" spans="1:10" ht="15.75" x14ac:dyDescent="0.25">
      <c r="A342" s="50" t="s">
        <v>54</v>
      </c>
      <c r="B342" s="51">
        <v>6</v>
      </c>
      <c r="C342" s="51" t="s">
        <v>33</v>
      </c>
      <c r="D342" s="51">
        <f t="shared" si="4"/>
        <v>0</v>
      </c>
      <c r="E342" s="55"/>
      <c r="F342" s="55"/>
      <c r="G342" s="54"/>
      <c r="H342" s="54"/>
      <c r="I342" s="54"/>
      <c r="J342" s="54"/>
    </row>
    <row r="343" spans="1:10" ht="15.75" x14ac:dyDescent="0.25">
      <c r="A343" s="50" t="s">
        <v>54</v>
      </c>
      <c r="B343" s="51">
        <v>6</v>
      </c>
      <c r="C343" s="51" t="s">
        <v>34</v>
      </c>
      <c r="D343" s="51">
        <f t="shared" si="4"/>
        <v>0</v>
      </c>
      <c r="E343" s="55"/>
      <c r="F343" s="55"/>
      <c r="G343" s="54"/>
      <c r="H343" s="54"/>
      <c r="I343" s="54"/>
      <c r="J343" s="54"/>
    </row>
    <row r="344" spans="1:10" ht="15.75" x14ac:dyDescent="0.25">
      <c r="A344" s="50" t="s">
        <v>54</v>
      </c>
      <c r="B344" s="51">
        <v>6</v>
      </c>
      <c r="C344" s="51" t="s">
        <v>35</v>
      </c>
      <c r="D344" s="51">
        <f t="shared" si="4"/>
        <v>0</v>
      </c>
      <c r="E344" s="55"/>
      <c r="F344" s="55"/>
      <c r="G344" s="54"/>
      <c r="H344" s="54"/>
      <c r="I344" s="54"/>
      <c r="J344" s="54"/>
    </row>
    <row r="345" spans="1:10" ht="15.75" x14ac:dyDescent="0.25">
      <c r="A345" s="50" t="s">
        <v>73</v>
      </c>
      <c r="B345" s="51">
        <v>1</v>
      </c>
      <c r="C345" s="51" t="s">
        <v>29</v>
      </c>
      <c r="D345" s="51">
        <f t="shared" si="4"/>
        <v>0</v>
      </c>
      <c r="E345" s="55"/>
      <c r="F345" s="55"/>
      <c r="G345" s="54"/>
      <c r="H345" s="54"/>
      <c r="I345" s="54"/>
      <c r="J345" s="54"/>
    </row>
    <row r="346" spans="1:10" ht="15.75" x14ac:dyDescent="0.25">
      <c r="A346" s="50" t="s">
        <v>73</v>
      </c>
      <c r="B346" s="51">
        <v>1</v>
      </c>
      <c r="C346" s="51" t="s">
        <v>30</v>
      </c>
      <c r="D346" s="51">
        <f t="shared" si="4"/>
        <v>3</v>
      </c>
      <c r="E346" s="55"/>
      <c r="F346" s="55"/>
      <c r="G346" s="54">
        <v>9.5</v>
      </c>
      <c r="H346" s="54">
        <v>12.5</v>
      </c>
      <c r="I346" s="54"/>
      <c r="J346" s="54"/>
    </row>
    <row r="347" spans="1:10" ht="15.75" x14ac:dyDescent="0.25">
      <c r="A347" s="50" t="s">
        <v>73</v>
      </c>
      <c r="B347" s="51">
        <v>1</v>
      </c>
      <c r="C347" s="51" t="s">
        <v>31</v>
      </c>
      <c r="D347" s="51">
        <f t="shared" si="4"/>
        <v>0</v>
      </c>
      <c r="E347" s="55"/>
      <c r="F347" s="55"/>
      <c r="G347" s="54"/>
      <c r="H347" s="54"/>
      <c r="I347" s="54"/>
      <c r="J347" s="54"/>
    </row>
    <row r="348" spans="1:10" ht="15.75" x14ac:dyDescent="0.25">
      <c r="A348" s="50" t="s">
        <v>73</v>
      </c>
      <c r="B348" s="51">
        <v>1</v>
      </c>
      <c r="C348" s="51" t="s">
        <v>32</v>
      </c>
      <c r="D348" s="51">
        <f t="shared" si="4"/>
        <v>2.5</v>
      </c>
      <c r="E348" s="55"/>
      <c r="F348" s="55"/>
      <c r="G348" s="54">
        <v>7</v>
      </c>
      <c r="H348" s="54">
        <v>9.5</v>
      </c>
      <c r="I348" s="54"/>
      <c r="J348" s="54"/>
    </row>
    <row r="349" spans="1:10" ht="15.75" x14ac:dyDescent="0.25">
      <c r="A349" s="50" t="s">
        <v>73</v>
      </c>
      <c r="B349" s="51">
        <v>1</v>
      </c>
      <c r="C349" s="51" t="s">
        <v>33</v>
      </c>
      <c r="D349" s="51">
        <f t="shared" si="4"/>
        <v>0</v>
      </c>
      <c r="E349" s="55"/>
      <c r="F349" s="55"/>
      <c r="G349" s="54"/>
      <c r="H349" s="54"/>
      <c r="I349" s="54"/>
      <c r="J349" s="54"/>
    </row>
    <row r="350" spans="1:10" ht="15.75" x14ac:dyDescent="0.25">
      <c r="A350" s="50" t="s">
        <v>73</v>
      </c>
      <c r="B350" s="51">
        <v>1</v>
      </c>
      <c r="C350" s="51" t="s">
        <v>34</v>
      </c>
      <c r="D350" s="51">
        <f t="shared" si="4"/>
        <v>8</v>
      </c>
      <c r="E350" s="55"/>
      <c r="F350" s="55"/>
      <c r="G350" s="54">
        <v>11</v>
      </c>
      <c r="H350" s="54">
        <v>12</v>
      </c>
      <c r="I350" s="54">
        <v>12</v>
      </c>
      <c r="J350" s="54">
        <v>19</v>
      </c>
    </row>
    <row r="351" spans="1:10" ht="15.75" x14ac:dyDescent="0.25">
      <c r="A351" s="50" t="s">
        <v>73</v>
      </c>
      <c r="B351" s="51">
        <v>1</v>
      </c>
      <c r="C351" s="51" t="s">
        <v>35</v>
      </c>
      <c r="D351" s="51">
        <f t="shared" si="4"/>
        <v>8</v>
      </c>
      <c r="E351" s="55"/>
      <c r="F351" s="55"/>
      <c r="G351" s="54">
        <v>11</v>
      </c>
      <c r="H351" s="54">
        <v>12</v>
      </c>
      <c r="I351" s="54">
        <v>12</v>
      </c>
      <c r="J351" s="54">
        <v>19</v>
      </c>
    </row>
    <row r="352" spans="1:10" ht="15.75" x14ac:dyDescent="0.25">
      <c r="A352" s="50" t="s">
        <v>73</v>
      </c>
      <c r="B352" s="51">
        <v>2</v>
      </c>
      <c r="C352" s="51" t="s">
        <v>29</v>
      </c>
      <c r="D352" s="51">
        <f t="shared" si="4"/>
        <v>7</v>
      </c>
      <c r="E352" s="55"/>
      <c r="F352" s="55"/>
      <c r="G352" s="54"/>
      <c r="H352" s="54"/>
      <c r="I352" s="54">
        <v>14</v>
      </c>
      <c r="J352" s="54">
        <v>21</v>
      </c>
    </row>
    <row r="353" spans="1:10" ht="15.75" x14ac:dyDescent="0.25">
      <c r="A353" s="50" t="s">
        <v>73</v>
      </c>
      <c r="B353" s="51">
        <v>2</v>
      </c>
      <c r="C353" s="51" t="s">
        <v>30</v>
      </c>
      <c r="D353" s="51">
        <f t="shared" si="4"/>
        <v>4.5</v>
      </c>
      <c r="E353" s="55"/>
      <c r="F353" s="55"/>
      <c r="G353" s="54"/>
      <c r="H353" s="54"/>
      <c r="I353" s="54">
        <v>16.5</v>
      </c>
      <c r="J353" s="54">
        <v>21</v>
      </c>
    </row>
    <row r="354" spans="1:10" ht="15.75" x14ac:dyDescent="0.25">
      <c r="A354" s="50" t="s">
        <v>73</v>
      </c>
      <c r="B354" s="51">
        <v>2</v>
      </c>
      <c r="C354" s="51" t="s">
        <v>31</v>
      </c>
      <c r="D354" s="51">
        <f t="shared" si="4"/>
        <v>0</v>
      </c>
      <c r="E354" s="55"/>
      <c r="F354" s="55"/>
      <c r="G354" s="54"/>
      <c r="H354" s="54"/>
      <c r="I354" s="54"/>
      <c r="J354" s="54"/>
    </row>
    <row r="355" spans="1:10" ht="15.75" x14ac:dyDescent="0.25">
      <c r="A355" s="50" t="s">
        <v>73</v>
      </c>
      <c r="B355" s="51">
        <v>2</v>
      </c>
      <c r="C355" s="51" t="s">
        <v>32</v>
      </c>
      <c r="D355" s="51">
        <f t="shared" si="4"/>
        <v>2.5</v>
      </c>
      <c r="E355" s="55"/>
      <c r="F355" s="55"/>
      <c r="G355" s="54">
        <v>7</v>
      </c>
      <c r="H355" s="54">
        <v>9.5</v>
      </c>
      <c r="I355" s="54"/>
      <c r="J355" s="54"/>
    </row>
    <row r="356" spans="1:10" ht="15.75" x14ac:dyDescent="0.25">
      <c r="A356" s="50" t="s">
        <v>73</v>
      </c>
      <c r="B356" s="51">
        <v>2</v>
      </c>
      <c r="C356" s="51" t="s">
        <v>33</v>
      </c>
      <c r="D356" s="51">
        <f t="shared" si="4"/>
        <v>5.5</v>
      </c>
      <c r="E356" s="55"/>
      <c r="F356" s="55"/>
      <c r="G356" s="54"/>
      <c r="H356" s="54"/>
      <c r="I356" s="54">
        <v>15.5</v>
      </c>
      <c r="J356" s="54">
        <v>21</v>
      </c>
    </row>
    <row r="357" spans="1:10" ht="15.75" x14ac:dyDescent="0.25">
      <c r="A357" s="50" t="s">
        <v>73</v>
      </c>
      <c r="B357" s="51">
        <v>2</v>
      </c>
      <c r="C357" s="51" t="s">
        <v>34</v>
      </c>
      <c r="D357" s="51">
        <f t="shared" si="4"/>
        <v>0</v>
      </c>
      <c r="E357" s="55"/>
      <c r="F357" s="55"/>
      <c r="G357" s="54"/>
      <c r="H357" s="54"/>
      <c r="I357" s="54"/>
      <c r="J357" s="54"/>
    </row>
    <row r="358" spans="1:10" ht="15.75" x14ac:dyDescent="0.25">
      <c r="A358" s="50" t="s">
        <v>73</v>
      </c>
      <c r="B358" s="51">
        <v>2</v>
      </c>
      <c r="C358" s="51" t="s">
        <v>35</v>
      </c>
      <c r="D358" s="51">
        <f t="shared" si="4"/>
        <v>0</v>
      </c>
      <c r="E358" s="55"/>
      <c r="F358" s="55"/>
      <c r="G358" s="54"/>
      <c r="H358" s="54"/>
      <c r="I358" s="54"/>
      <c r="J358" s="54"/>
    </row>
    <row r="359" spans="1:10" ht="15.75" x14ac:dyDescent="0.25">
      <c r="A359" s="50" t="s">
        <v>73</v>
      </c>
      <c r="B359" s="51">
        <v>3</v>
      </c>
      <c r="C359" s="51" t="s">
        <v>29</v>
      </c>
      <c r="D359" s="51">
        <f t="shared" si="4"/>
        <v>0</v>
      </c>
      <c r="E359" s="55"/>
      <c r="F359" s="55"/>
      <c r="G359" s="54"/>
      <c r="H359" s="54"/>
      <c r="I359" s="54"/>
      <c r="J359" s="54"/>
    </row>
    <row r="360" spans="1:10" ht="15.75" x14ac:dyDescent="0.25">
      <c r="A360" s="50" t="s">
        <v>73</v>
      </c>
      <c r="B360" s="51">
        <v>3</v>
      </c>
      <c r="C360" s="51" t="s">
        <v>30</v>
      </c>
      <c r="D360" s="51">
        <f t="shared" si="4"/>
        <v>3</v>
      </c>
      <c r="E360" s="55"/>
      <c r="F360" s="55"/>
      <c r="G360" s="54">
        <v>9.5</v>
      </c>
      <c r="H360" s="54">
        <v>12.5</v>
      </c>
      <c r="I360" s="54"/>
      <c r="J360" s="54"/>
    </row>
    <row r="361" spans="1:10" ht="15.75" x14ac:dyDescent="0.25">
      <c r="A361" s="50" t="s">
        <v>73</v>
      </c>
      <c r="B361" s="51">
        <v>3</v>
      </c>
      <c r="C361" s="51" t="s">
        <v>31</v>
      </c>
      <c r="D361" s="51">
        <f t="shared" si="4"/>
        <v>0</v>
      </c>
      <c r="E361" s="55"/>
      <c r="F361" s="55"/>
      <c r="G361" s="54"/>
      <c r="H361" s="54"/>
      <c r="I361" s="54"/>
      <c r="J361" s="54"/>
    </row>
    <row r="362" spans="1:10" ht="15.75" x14ac:dyDescent="0.25">
      <c r="A362" s="50" t="s">
        <v>73</v>
      </c>
      <c r="B362" s="51">
        <v>3</v>
      </c>
      <c r="C362" s="51" t="s">
        <v>32</v>
      </c>
      <c r="D362" s="51">
        <f t="shared" si="4"/>
        <v>9.5</v>
      </c>
      <c r="E362" s="55"/>
      <c r="F362" s="55"/>
      <c r="G362" s="54">
        <v>7</v>
      </c>
      <c r="H362" s="54">
        <v>9.5</v>
      </c>
      <c r="I362" s="54">
        <v>14</v>
      </c>
      <c r="J362" s="54">
        <v>21</v>
      </c>
    </row>
    <row r="363" spans="1:10" ht="15.75" x14ac:dyDescent="0.25">
      <c r="A363" s="50" t="s">
        <v>73</v>
      </c>
      <c r="B363" s="51">
        <v>3</v>
      </c>
      <c r="C363" s="51" t="s">
        <v>33</v>
      </c>
      <c r="D363" s="51">
        <f t="shared" si="4"/>
        <v>0</v>
      </c>
      <c r="E363" s="55"/>
      <c r="F363" s="55"/>
      <c r="G363" s="54"/>
      <c r="H363" s="54"/>
      <c r="I363" s="54"/>
      <c r="J363" s="54"/>
    </row>
    <row r="364" spans="1:10" ht="15.75" x14ac:dyDescent="0.25">
      <c r="A364" s="50" t="s">
        <v>73</v>
      </c>
      <c r="B364" s="51">
        <v>3</v>
      </c>
      <c r="C364" s="51" t="s">
        <v>34</v>
      </c>
      <c r="D364" s="51">
        <f t="shared" si="4"/>
        <v>0</v>
      </c>
      <c r="E364" s="55"/>
      <c r="F364" s="55"/>
      <c r="G364" s="54"/>
      <c r="H364" s="54"/>
      <c r="I364" s="54"/>
      <c r="J364" s="54"/>
    </row>
    <row r="365" spans="1:10" ht="15.75" x14ac:dyDescent="0.25">
      <c r="A365" s="50" t="s">
        <v>73</v>
      </c>
      <c r="B365" s="51">
        <v>3</v>
      </c>
      <c r="C365" s="51" t="s">
        <v>35</v>
      </c>
      <c r="D365" s="51">
        <f t="shared" si="4"/>
        <v>0</v>
      </c>
      <c r="E365" s="55"/>
      <c r="F365" s="55"/>
      <c r="G365" s="54"/>
      <c r="H365" s="54"/>
      <c r="I365" s="54"/>
      <c r="J365" s="54"/>
    </row>
    <row r="366" spans="1:10" ht="15.75" x14ac:dyDescent="0.25">
      <c r="A366" s="50" t="s">
        <v>73</v>
      </c>
      <c r="B366" s="51">
        <v>4</v>
      </c>
      <c r="C366" s="51" t="s">
        <v>29</v>
      </c>
      <c r="D366" s="51">
        <f t="shared" si="4"/>
        <v>5</v>
      </c>
      <c r="E366" s="55"/>
      <c r="F366" s="55"/>
      <c r="G366" s="54"/>
      <c r="H366" s="54"/>
      <c r="I366" s="54">
        <v>16.5</v>
      </c>
      <c r="J366" s="54">
        <v>21.5</v>
      </c>
    </row>
    <row r="367" spans="1:10" ht="15.75" x14ac:dyDescent="0.25">
      <c r="A367" s="50" t="s">
        <v>73</v>
      </c>
      <c r="B367" s="51">
        <v>4</v>
      </c>
      <c r="C367" s="51" t="s">
        <v>30</v>
      </c>
      <c r="D367" s="51">
        <f t="shared" si="4"/>
        <v>4.5</v>
      </c>
      <c r="E367" s="55"/>
      <c r="F367" s="55"/>
      <c r="G367" s="54"/>
      <c r="H367" s="54"/>
      <c r="I367" s="54">
        <v>16.5</v>
      </c>
      <c r="J367" s="54">
        <v>21</v>
      </c>
    </row>
    <row r="368" spans="1:10" ht="15.75" x14ac:dyDescent="0.25">
      <c r="A368" s="50" t="s">
        <v>73</v>
      </c>
      <c r="B368" s="51">
        <v>4</v>
      </c>
      <c r="C368" s="51" t="s">
        <v>31</v>
      </c>
      <c r="D368" s="51">
        <f t="shared" si="4"/>
        <v>0</v>
      </c>
      <c r="E368" s="55"/>
      <c r="F368" s="55"/>
      <c r="G368" s="54"/>
      <c r="H368" s="54"/>
      <c r="I368" s="54"/>
      <c r="J368" s="54"/>
    </row>
    <row r="369" spans="1:10" ht="15.75" x14ac:dyDescent="0.25">
      <c r="A369" s="50" t="s">
        <v>73</v>
      </c>
      <c r="B369" s="51">
        <v>4</v>
      </c>
      <c r="C369" s="51" t="s">
        <v>32</v>
      </c>
      <c r="D369" s="51">
        <f t="shared" si="4"/>
        <v>7</v>
      </c>
      <c r="E369" s="55"/>
      <c r="F369" s="55"/>
      <c r="G369" s="54">
        <v>7</v>
      </c>
      <c r="H369" s="54">
        <v>9.5</v>
      </c>
      <c r="I369" s="54">
        <v>16.5</v>
      </c>
      <c r="J369" s="54">
        <v>21</v>
      </c>
    </row>
    <row r="370" spans="1:10" ht="15.75" x14ac:dyDescent="0.25">
      <c r="A370" s="50" t="s">
        <v>73</v>
      </c>
      <c r="B370" s="51">
        <v>4</v>
      </c>
      <c r="C370" s="51" t="s">
        <v>33</v>
      </c>
      <c r="D370" s="51">
        <f t="shared" si="4"/>
        <v>0</v>
      </c>
      <c r="E370" s="55"/>
      <c r="F370" s="55"/>
      <c r="G370" s="54"/>
      <c r="H370" s="54"/>
      <c r="I370" s="54"/>
      <c r="J370" s="54"/>
    </row>
    <row r="371" spans="1:10" ht="15.75" x14ac:dyDescent="0.25">
      <c r="A371" s="50" t="s">
        <v>73</v>
      </c>
      <c r="B371" s="51">
        <v>4</v>
      </c>
      <c r="C371" s="51" t="s">
        <v>34</v>
      </c>
      <c r="D371" s="51">
        <f t="shared" si="4"/>
        <v>0</v>
      </c>
      <c r="E371" s="55"/>
      <c r="F371" s="55"/>
      <c r="G371" s="54"/>
      <c r="H371" s="54"/>
      <c r="I371" s="54"/>
      <c r="J371" s="54"/>
    </row>
    <row r="372" spans="1:10" ht="15.75" x14ac:dyDescent="0.25">
      <c r="A372" s="50" t="s">
        <v>73</v>
      </c>
      <c r="B372" s="51">
        <v>4</v>
      </c>
      <c r="C372" s="51" t="s">
        <v>35</v>
      </c>
      <c r="D372" s="51">
        <f t="shared" si="4"/>
        <v>0</v>
      </c>
      <c r="E372" s="55"/>
      <c r="F372" s="55"/>
      <c r="G372" s="54"/>
      <c r="H372" s="54"/>
      <c r="I372" s="54"/>
      <c r="J372" s="54"/>
    </row>
    <row r="373" spans="1:10" ht="15.75" x14ac:dyDescent="0.25">
      <c r="A373" s="50" t="s">
        <v>25</v>
      </c>
      <c r="B373" s="51">
        <v>1</v>
      </c>
      <c r="C373" s="51" t="s">
        <v>29</v>
      </c>
      <c r="D373" s="51">
        <f t="shared" si="4"/>
        <v>10</v>
      </c>
      <c r="E373" s="55"/>
      <c r="F373" s="55"/>
      <c r="G373" s="54">
        <v>7</v>
      </c>
      <c r="H373" s="54">
        <v>12</v>
      </c>
      <c r="I373" s="54">
        <v>12</v>
      </c>
      <c r="J373" s="54">
        <v>17</v>
      </c>
    </row>
    <row r="374" spans="1:10" ht="15.75" x14ac:dyDescent="0.25">
      <c r="A374" s="50" t="s">
        <v>25</v>
      </c>
      <c r="B374" s="51">
        <v>1</v>
      </c>
      <c r="C374" s="51" t="s">
        <v>30</v>
      </c>
      <c r="D374" s="51">
        <f t="shared" si="4"/>
        <v>8</v>
      </c>
      <c r="E374" s="55"/>
      <c r="F374" s="55"/>
      <c r="G374" s="54">
        <v>9.5</v>
      </c>
      <c r="H374" s="54">
        <v>12.5</v>
      </c>
      <c r="I374" s="54">
        <v>16.5</v>
      </c>
      <c r="J374" s="54">
        <v>21.5</v>
      </c>
    </row>
    <row r="375" spans="1:10" ht="15.75" x14ac:dyDescent="0.25">
      <c r="A375" s="50" t="s">
        <v>25</v>
      </c>
      <c r="B375" s="51">
        <v>1</v>
      </c>
      <c r="C375" s="51" t="s">
        <v>31</v>
      </c>
      <c r="D375" s="51">
        <f t="shared" si="4"/>
        <v>0</v>
      </c>
      <c r="E375" s="55"/>
      <c r="F375" s="55"/>
      <c r="G375" s="54"/>
      <c r="H375" s="54"/>
      <c r="I375" s="54"/>
      <c r="J375" s="54"/>
    </row>
    <row r="376" spans="1:10" ht="15.75" x14ac:dyDescent="0.25">
      <c r="A376" s="50" t="s">
        <v>25</v>
      </c>
      <c r="B376" s="51">
        <v>1</v>
      </c>
      <c r="C376" s="51" t="s">
        <v>32</v>
      </c>
      <c r="D376" s="51">
        <f t="shared" si="4"/>
        <v>0</v>
      </c>
      <c r="E376" s="55"/>
      <c r="F376" s="55"/>
      <c r="G376" s="54"/>
      <c r="H376" s="54"/>
      <c r="I376" s="54"/>
      <c r="J376" s="54"/>
    </row>
    <row r="377" spans="1:10" ht="15.75" x14ac:dyDescent="0.25">
      <c r="A377" s="50" t="s">
        <v>25</v>
      </c>
      <c r="B377" s="51">
        <v>1</v>
      </c>
      <c r="C377" s="51" t="s">
        <v>33</v>
      </c>
      <c r="D377" s="51">
        <f t="shared" ref="D377:D440" si="5">(J377-I377)+(H377-G377)</f>
        <v>0</v>
      </c>
      <c r="E377" s="55"/>
      <c r="F377" s="55"/>
      <c r="G377" s="54"/>
      <c r="H377" s="54"/>
      <c r="I377" s="54"/>
      <c r="J377" s="54"/>
    </row>
    <row r="378" spans="1:10" ht="15.75" x14ac:dyDescent="0.25">
      <c r="A378" s="50" t="s">
        <v>25</v>
      </c>
      <c r="B378" s="51">
        <v>1</v>
      </c>
      <c r="C378" s="51" t="s">
        <v>34</v>
      </c>
      <c r="D378" s="51">
        <f t="shared" si="5"/>
        <v>12</v>
      </c>
      <c r="E378" s="55"/>
      <c r="F378" s="55"/>
      <c r="G378" s="54">
        <v>9</v>
      </c>
      <c r="H378" s="54">
        <v>12</v>
      </c>
      <c r="I378" s="54">
        <v>12</v>
      </c>
      <c r="J378" s="54">
        <v>21</v>
      </c>
    </row>
    <row r="379" spans="1:10" ht="15.75" x14ac:dyDescent="0.25">
      <c r="A379" s="50" t="s">
        <v>25</v>
      </c>
      <c r="B379" s="51">
        <v>1</v>
      </c>
      <c r="C379" s="51" t="s">
        <v>35</v>
      </c>
      <c r="D379" s="51">
        <f t="shared" si="5"/>
        <v>12</v>
      </c>
      <c r="E379" s="55"/>
      <c r="F379" s="55"/>
      <c r="G379" s="54">
        <v>9</v>
      </c>
      <c r="H379" s="54">
        <v>12</v>
      </c>
      <c r="I379" s="54">
        <v>12</v>
      </c>
      <c r="J379" s="54">
        <v>21</v>
      </c>
    </row>
    <row r="380" spans="1:10" ht="15.75" x14ac:dyDescent="0.25">
      <c r="A380" s="50" t="s">
        <v>25</v>
      </c>
      <c r="B380" s="51">
        <v>2</v>
      </c>
      <c r="C380" s="51" t="s">
        <v>29</v>
      </c>
      <c r="D380" s="51">
        <f t="shared" si="5"/>
        <v>0</v>
      </c>
      <c r="E380" s="55"/>
      <c r="F380" s="55"/>
      <c r="G380" s="54"/>
      <c r="H380" s="54"/>
      <c r="I380" s="54"/>
      <c r="J380" s="54"/>
    </row>
    <row r="381" spans="1:10" ht="15.75" x14ac:dyDescent="0.25">
      <c r="A381" s="50" t="s">
        <v>25</v>
      </c>
      <c r="B381" s="51">
        <v>2</v>
      </c>
      <c r="C381" s="51" t="s">
        <v>30</v>
      </c>
      <c r="D381" s="51">
        <f t="shared" si="5"/>
        <v>11.5</v>
      </c>
      <c r="E381" s="55"/>
      <c r="F381" s="55">
        <v>6</v>
      </c>
      <c r="G381" s="54">
        <v>7</v>
      </c>
      <c r="H381" s="54">
        <v>12.5</v>
      </c>
      <c r="I381" s="54">
        <v>16</v>
      </c>
      <c r="J381" s="54">
        <v>22</v>
      </c>
    </row>
    <row r="382" spans="1:10" ht="15.75" x14ac:dyDescent="0.25">
      <c r="A382" s="50" t="s">
        <v>25</v>
      </c>
      <c r="B382" s="51">
        <v>2</v>
      </c>
      <c r="C382" s="51" t="s">
        <v>31</v>
      </c>
      <c r="D382" s="51">
        <f t="shared" si="5"/>
        <v>8.5</v>
      </c>
      <c r="E382" s="55"/>
      <c r="F382" s="55"/>
      <c r="G382" s="54">
        <v>7</v>
      </c>
      <c r="H382" s="54">
        <v>9.5</v>
      </c>
      <c r="I382" s="54">
        <v>16.5</v>
      </c>
      <c r="J382" s="54">
        <v>22.5</v>
      </c>
    </row>
    <row r="383" spans="1:10" ht="15.75" x14ac:dyDescent="0.25">
      <c r="A383" s="50" t="s">
        <v>25</v>
      </c>
      <c r="B383" s="51">
        <v>2</v>
      </c>
      <c r="C383" s="51" t="s">
        <v>32</v>
      </c>
      <c r="D383" s="51">
        <f t="shared" si="5"/>
        <v>8.5</v>
      </c>
      <c r="E383" s="55"/>
      <c r="F383" s="55"/>
      <c r="G383" s="54"/>
      <c r="H383" s="54"/>
      <c r="I383" s="54">
        <v>14</v>
      </c>
      <c r="J383" s="54">
        <v>22.5</v>
      </c>
    </row>
    <row r="384" spans="1:10" ht="15.75" x14ac:dyDescent="0.25">
      <c r="A384" s="50" t="s">
        <v>25</v>
      </c>
      <c r="B384" s="51">
        <v>2</v>
      </c>
      <c r="C384" s="51" t="s">
        <v>33</v>
      </c>
      <c r="D384" s="51">
        <f t="shared" si="5"/>
        <v>7.5</v>
      </c>
      <c r="E384" s="55"/>
      <c r="F384" s="55"/>
      <c r="G384" s="54"/>
      <c r="H384" s="54"/>
      <c r="I384" s="54">
        <v>15.5</v>
      </c>
      <c r="J384" s="54">
        <v>23</v>
      </c>
    </row>
    <row r="385" spans="1:10" ht="15.75" x14ac:dyDescent="0.25">
      <c r="A385" s="50" t="s">
        <v>25</v>
      </c>
      <c r="B385" s="51">
        <v>2</v>
      </c>
      <c r="C385" s="51" t="s">
        <v>34</v>
      </c>
      <c r="D385" s="51">
        <f t="shared" si="5"/>
        <v>0</v>
      </c>
      <c r="E385" s="55"/>
      <c r="F385" s="55"/>
      <c r="G385" s="54"/>
      <c r="H385" s="54"/>
      <c r="I385" s="54"/>
      <c r="J385" s="54"/>
    </row>
    <row r="386" spans="1:10" ht="15.75" x14ac:dyDescent="0.25">
      <c r="A386" s="50" t="s">
        <v>25</v>
      </c>
      <c r="B386" s="51">
        <v>2</v>
      </c>
      <c r="C386" s="51" t="s">
        <v>35</v>
      </c>
      <c r="D386" s="51">
        <f t="shared" si="5"/>
        <v>0</v>
      </c>
      <c r="E386" s="55"/>
      <c r="F386" s="55"/>
      <c r="G386" s="54"/>
      <c r="H386" s="54"/>
      <c r="I386" s="54"/>
      <c r="J386" s="54"/>
    </row>
    <row r="387" spans="1:10" ht="15.75" x14ac:dyDescent="0.25">
      <c r="A387" s="50" t="s">
        <v>25</v>
      </c>
      <c r="B387" s="51">
        <v>3</v>
      </c>
      <c r="C387" s="51" t="s">
        <v>29</v>
      </c>
      <c r="D387" s="51">
        <f t="shared" si="5"/>
        <v>8.5</v>
      </c>
      <c r="E387" s="55"/>
      <c r="F387" s="55"/>
      <c r="G387" s="54"/>
      <c r="H387" s="54"/>
      <c r="I387" s="54">
        <v>14</v>
      </c>
      <c r="J387" s="54">
        <v>22.5</v>
      </c>
    </row>
    <row r="388" spans="1:10" ht="15.75" x14ac:dyDescent="0.25">
      <c r="A388" s="50" t="s">
        <v>25</v>
      </c>
      <c r="B388" s="51">
        <v>3</v>
      </c>
      <c r="C388" s="51" t="s">
        <v>30</v>
      </c>
      <c r="D388" s="51">
        <f t="shared" si="5"/>
        <v>9</v>
      </c>
      <c r="E388" s="55"/>
      <c r="F388" s="55"/>
      <c r="G388" s="54">
        <v>9.5</v>
      </c>
      <c r="H388" s="54">
        <v>12.5</v>
      </c>
      <c r="I388" s="54">
        <v>16.5</v>
      </c>
      <c r="J388" s="54">
        <v>22.5</v>
      </c>
    </row>
    <row r="389" spans="1:10" ht="15.75" x14ac:dyDescent="0.25">
      <c r="A389" s="50" t="s">
        <v>25</v>
      </c>
      <c r="B389" s="51">
        <v>3</v>
      </c>
      <c r="C389" s="51" t="s">
        <v>31</v>
      </c>
      <c r="D389" s="51">
        <f t="shared" si="5"/>
        <v>6</v>
      </c>
      <c r="E389" s="55"/>
      <c r="F389" s="55"/>
      <c r="G389" s="54"/>
      <c r="H389" s="54"/>
      <c r="I389" s="54">
        <v>14</v>
      </c>
      <c r="J389" s="54">
        <v>20</v>
      </c>
    </row>
    <row r="390" spans="1:10" ht="15.75" x14ac:dyDescent="0.25">
      <c r="A390" s="50" t="s">
        <v>25</v>
      </c>
      <c r="B390" s="51">
        <v>3</v>
      </c>
      <c r="C390" s="51" t="s">
        <v>32</v>
      </c>
      <c r="D390" s="51">
        <f t="shared" si="5"/>
        <v>10.5</v>
      </c>
      <c r="E390" s="55"/>
      <c r="F390" s="55"/>
      <c r="G390" s="54">
        <v>7</v>
      </c>
      <c r="H390" s="54">
        <v>9.5</v>
      </c>
      <c r="I390" s="54">
        <v>14</v>
      </c>
      <c r="J390" s="54">
        <v>22</v>
      </c>
    </row>
    <row r="391" spans="1:10" ht="15.75" x14ac:dyDescent="0.25">
      <c r="A391" s="50" t="s">
        <v>25</v>
      </c>
      <c r="B391" s="51">
        <v>3</v>
      </c>
      <c r="C391" s="51" t="s">
        <v>33</v>
      </c>
      <c r="D391" s="51">
        <f t="shared" si="5"/>
        <v>0</v>
      </c>
      <c r="E391" s="55"/>
      <c r="F391" s="55"/>
      <c r="G391" s="54"/>
      <c r="H391" s="54"/>
      <c r="I391" s="54"/>
      <c r="J391" s="54"/>
    </row>
    <row r="392" spans="1:10" ht="15.75" x14ac:dyDescent="0.25">
      <c r="A392" s="50" t="s">
        <v>25</v>
      </c>
      <c r="B392" s="51">
        <v>3</v>
      </c>
      <c r="C392" s="51" t="s">
        <v>34</v>
      </c>
      <c r="D392" s="51">
        <f t="shared" si="5"/>
        <v>0</v>
      </c>
      <c r="E392" s="55"/>
      <c r="F392" s="55"/>
      <c r="G392" s="54"/>
      <c r="H392" s="54"/>
      <c r="I392" s="54"/>
      <c r="J392" s="54"/>
    </row>
    <row r="393" spans="1:10" ht="15.75" x14ac:dyDescent="0.25">
      <c r="A393" s="50" t="s">
        <v>25</v>
      </c>
      <c r="B393" s="51">
        <v>3</v>
      </c>
      <c r="C393" s="51" t="s">
        <v>35</v>
      </c>
      <c r="D393" s="51">
        <f t="shared" si="5"/>
        <v>0</v>
      </c>
      <c r="E393" s="55"/>
      <c r="F393" s="55"/>
      <c r="G393" s="54"/>
      <c r="H393" s="54"/>
      <c r="I393" s="54"/>
      <c r="J393" s="54"/>
    </row>
    <row r="394" spans="1:10" ht="15.75" x14ac:dyDescent="0.25">
      <c r="A394" s="50" t="s">
        <v>25</v>
      </c>
      <c r="B394" s="51">
        <v>4</v>
      </c>
      <c r="C394" s="51" t="s">
        <v>29</v>
      </c>
      <c r="D394" s="51">
        <f t="shared" si="5"/>
        <v>10</v>
      </c>
      <c r="E394" s="55"/>
      <c r="F394" s="55"/>
      <c r="G394" s="54">
        <v>7</v>
      </c>
      <c r="H394" s="54">
        <v>12</v>
      </c>
      <c r="I394" s="54">
        <v>12</v>
      </c>
      <c r="J394" s="54">
        <v>17</v>
      </c>
    </row>
    <row r="395" spans="1:10" ht="15.75" x14ac:dyDescent="0.25">
      <c r="A395" s="50" t="s">
        <v>25</v>
      </c>
      <c r="B395" s="51">
        <v>4</v>
      </c>
      <c r="C395" s="51" t="s">
        <v>30</v>
      </c>
      <c r="D395" s="51">
        <f t="shared" si="5"/>
        <v>8.5</v>
      </c>
      <c r="E395" s="55"/>
      <c r="F395" s="55"/>
      <c r="G395" s="54">
        <v>9.5</v>
      </c>
      <c r="H395" s="54">
        <v>12.5</v>
      </c>
      <c r="I395" s="54">
        <v>16.5</v>
      </c>
      <c r="J395" s="54">
        <v>22</v>
      </c>
    </row>
    <row r="396" spans="1:10" ht="15.75" x14ac:dyDescent="0.25">
      <c r="A396" s="50" t="s">
        <v>25</v>
      </c>
      <c r="B396" s="51">
        <v>4</v>
      </c>
      <c r="C396" s="51" t="s">
        <v>31</v>
      </c>
      <c r="D396" s="51">
        <f t="shared" si="5"/>
        <v>0</v>
      </c>
      <c r="E396" s="55"/>
      <c r="F396" s="55"/>
      <c r="G396" s="54"/>
      <c r="H396" s="54"/>
      <c r="I396" s="54"/>
      <c r="J396" s="54"/>
    </row>
    <row r="397" spans="1:10" ht="15.75" x14ac:dyDescent="0.25">
      <c r="A397" s="50" t="s">
        <v>25</v>
      </c>
      <c r="B397" s="51">
        <v>4</v>
      </c>
      <c r="C397" s="51" t="s">
        <v>32</v>
      </c>
      <c r="D397" s="51">
        <f t="shared" si="5"/>
        <v>0</v>
      </c>
      <c r="E397" s="55"/>
      <c r="F397" s="55"/>
      <c r="G397" s="54"/>
      <c r="H397" s="54"/>
      <c r="I397" s="54"/>
      <c r="J397" s="54"/>
    </row>
    <row r="398" spans="1:10" ht="15.75" x14ac:dyDescent="0.25">
      <c r="A398" s="50" t="s">
        <v>25</v>
      </c>
      <c r="B398" s="51">
        <v>4</v>
      </c>
      <c r="C398" s="51" t="s">
        <v>33</v>
      </c>
      <c r="D398" s="51">
        <f t="shared" si="5"/>
        <v>0</v>
      </c>
      <c r="E398" s="55"/>
      <c r="F398" s="55"/>
      <c r="G398" s="54"/>
      <c r="H398" s="54"/>
      <c r="I398" s="54"/>
      <c r="J398" s="54"/>
    </row>
    <row r="399" spans="1:10" ht="15.75" x14ac:dyDescent="0.25">
      <c r="A399" s="50" t="s">
        <v>25</v>
      </c>
      <c r="B399" s="51">
        <v>4</v>
      </c>
      <c r="C399" s="51" t="s">
        <v>34</v>
      </c>
      <c r="D399" s="51">
        <f t="shared" si="5"/>
        <v>12</v>
      </c>
      <c r="E399" s="55"/>
      <c r="F399" s="55"/>
      <c r="G399" s="54">
        <v>9</v>
      </c>
      <c r="H399" s="54">
        <v>12</v>
      </c>
      <c r="I399" s="54">
        <v>12</v>
      </c>
      <c r="J399" s="54">
        <v>21</v>
      </c>
    </row>
    <row r="400" spans="1:10" ht="15.75" x14ac:dyDescent="0.25">
      <c r="A400" s="50" t="s">
        <v>25</v>
      </c>
      <c r="B400" s="51">
        <v>4</v>
      </c>
      <c r="C400" s="51" t="s">
        <v>35</v>
      </c>
      <c r="D400" s="51">
        <f t="shared" si="5"/>
        <v>12</v>
      </c>
      <c r="E400" s="55"/>
      <c r="F400" s="55"/>
      <c r="G400" s="54">
        <v>9</v>
      </c>
      <c r="H400" s="54">
        <v>12</v>
      </c>
      <c r="I400" s="54">
        <v>12</v>
      </c>
      <c r="J400" s="54">
        <v>21</v>
      </c>
    </row>
    <row r="401" spans="1:10" ht="15.75" x14ac:dyDescent="0.25">
      <c r="A401" s="50" t="s">
        <v>25</v>
      </c>
      <c r="B401" s="51">
        <v>5</v>
      </c>
      <c r="C401" s="51" t="s">
        <v>29</v>
      </c>
      <c r="D401" s="51">
        <f t="shared" si="5"/>
        <v>0</v>
      </c>
      <c r="E401" s="55"/>
      <c r="F401" s="55"/>
      <c r="G401" s="54"/>
      <c r="H401" s="54"/>
      <c r="I401" s="54"/>
      <c r="J401" s="54"/>
    </row>
    <row r="402" spans="1:10" ht="15.75" x14ac:dyDescent="0.25">
      <c r="A402" s="50" t="s">
        <v>25</v>
      </c>
      <c r="B402" s="51">
        <v>5</v>
      </c>
      <c r="C402" s="51" t="s">
        <v>30</v>
      </c>
      <c r="D402" s="51">
        <f t="shared" si="5"/>
        <v>9</v>
      </c>
      <c r="E402" s="55"/>
      <c r="F402" s="55"/>
      <c r="G402" s="54">
        <v>7</v>
      </c>
      <c r="H402" s="54">
        <v>12.5</v>
      </c>
      <c r="I402" s="54">
        <v>16.5</v>
      </c>
      <c r="J402" s="54">
        <v>20</v>
      </c>
    </row>
    <row r="403" spans="1:10" ht="15.75" x14ac:dyDescent="0.25">
      <c r="A403" s="50" t="s">
        <v>25</v>
      </c>
      <c r="B403" s="51">
        <v>5</v>
      </c>
      <c r="C403" s="51" t="s">
        <v>31</v>
      </c>
      <c r="D403" s="51">
        <f t="shared" si="5"/>
        <v>8.5</v>
      </c>
      <c r="E403" s="55"/>
      <c r="F403" s="55"/>
      <c r="G403" s="54">
        <v>7</v>
      </c>
      <c r="H403" s="54">
        <v>9.5</v>
      </c>
      <c r="I403" s="54">
        <v>16.5</v>
      </c>
      <c r="J403" s="54">
        <v>22.5</v>
      </c>
    </row>
    <row r="404" spans="1:10" ht="15.75" x14ac:dyDescent="0.25">
      <c r="A404" s="50" t="s">
        <v>25</v>
      </c>
      <c r="B404" s="51">
        <v>5</v>
      </c>
      <c r="C404" s="51" t="s">
        <v>32</v>
      </c>
      <c r="D404" s="51">
        <f t="shared" si="5"/>
        <v>8.5</v>
      </c>
      <c r="E404" s="55"/>
      <c r="F404" s="55"/>
      <c r="G404" s="54"/>
      <c r="H404" s="54"/>
      <c r="I404" s="54">
        <v>14</v>
      </c>
      <c r="J404" s="54">
        <v>22.5</v>
      </c>
    </row>
    <row r="405" spans="1:10" ht="15.75" x14ac:dyDescent="0.25">
      <c r="A405" s="50" t="s">
        <v>25</v>
      </c>
      <c r="B405" s="51">
        <v>5</v>
      </c>
      <c r="C405" s="51" t="s">
        <v>33</v>
      </c>
      <c r="D405" s="51">
        <f t="shared" si="5"/>
        <v>7.5</v>
      </c>
      <c r="E405" s="55"/>
      <c r="F405" s="55"/>
      <c r="G405" s="54"/>
      <c r="H405" s="54"/>
      <c r="I405" s="54">
        <v>15.5</v>
      </c>
      <c r="J405" s="54">
        <v>23</v>
      </c>
    </row>
    <row r="406" spans="1:10" ht="15.75" x14ac:dyDescent="0.25">
      <c r="A406" s="50" t="s">
        <v>25</v>
      </c>
      <c r="B406" s="51">
        <v>5</v>
      </c>
      <c r="C406" s="51" t="s">
        <v>34</v>
      </c>
      <c r="D406" s="51">
        <f t="shared" si="5"/>
        <v>0</v>
      </c>
      <c r="E406" s="55"/>
      <c r="F406" s="55"/>
      <c r="G406" s="54"/>
      <c r="H406" s="54"/>
      <c r="I406" s="54"/>
      <c r="J406" s="54"/>
    </row>
    <row r="407" spans="1:10" ht="15.75" x14ac:dyDescent="0.25">
      <c r="A407" s="50" t="s">
        <v>25</v>
      </c>
      <c r="B407" s="51">
        <v>5</v>
      </c>
      <c r="C407" s="51" t="s">
        <v>35</v>
      </c>
      <c r="D407" s="51">
        <f t="shared" si="5"/>
        <v>0</v>
      </c>
      <c r="E407" s="55"/>
      <c r="F407" s="55"/>
      <c r="G407" s="54"/>
      <c r="H407" s="54"/>
      <c r="I407" s="54"/>
      <c r="J407" s="54"/>
    </row>
    <row r="408" spans="1:10" ht="15.75" x14ac:dyDescent="0.25">
      <c r="A408" s="50" t="s">
        <v>25</v>
      </c>
      <c r="B408" s="51">
        <v>6</v>
      </c>
      <c r="C408" s="51" t="s">
        <v>29</v>
      </c>
      <c r="D408" s="51">
        <f t="shared" si="5"/>
        <v>8.5</v>
      </c>
      <c r="E408" s="55"/>
      <c r="F408" s="55"/>
      <c r="G408" s="54"/>
      <c r="H408" s="54"/>
      <c r="I408" s="54">
        <v>14</v>
      </c>
      <c r="J408" s="54">
        <v>22.5</v>
      </c>
    </row>
    <row r="409" spans="1:10" ht="15.75" x14ac:dyDescent="0.25">
      <c r="A409" s="50" t="s">
        <v>25</v>
      </c>
      <c r="B409" s="51">
        <v>6</v>
      </c>
      <c r="C409" s="51" t="s">
        <v>30</v>
      </c>
      <c r="D409" s="51">
        <f t="shared" si="5"/>
        <v>9</v>
      </c>
      <c r="E409" s="55"/>
      <c r="F409" s="55"/>
      <c r="G409" s="54">
        <v>9.5</v>
      </c>
      <c r="H409" s="54">
        <v>12.5</v>
      </c>
      <c r="I409" s="54">
        <v>16.5</v>
      </c>
      <c r="J409" s="54">
        <v>22.5</v>
      </c>
    </row>
    <row r="410" spans="1:10" ht="15.75" x14ac:dyDescent="0.25">
      <c r="A410" s="50" t="s">
        <v>25</v>
      </c>
      <c r="B410" s="51">
        <v>6</v>
      </c>
      <c r="C410" s="51" t="s">
        <v>31</v>
      </c>
      <c r="D410" s="51">
        <f t="shared" si="5"/>
        <v>6</v>
      </c>
      <c r="E410" s="55"/>
      <c r="F410" s="55"/>
      <c r="G410" s="54"/>
      <c r="H410" s="54"/>
      <c r="I410" s="54">
        <v>14</v>
      </c>
      <c r="J410" s="54">
        <v>20</v>
      </c>
    </row>
    <row r="411" spans="1:10" ht="15.75" x14ac:dyDescent="0.25">
      <c r="A411" s="50" t="s">
        <v>25</v>
      </c>
      <c r="B411" s="51">
        <v>6</v>
      </c>
      <c r="C411" s="51" t="s">
        <v>32</v>
      </c>
      <c r="D411" s="51">
        <f t="shared" si="5"/>
        <v>10.5</v>
      </c>
      <c r="E411" s="55"/>
      <c r="F411" s="55"/>
      <c r="G411" s="54">
        <v>7</v>
      </c>
      <c r="H411" s="54">
        <v>9.5</v>
      </c>
      <c r="I411" s="54">
        <v>14</v>
      </c>
      <c r="J411" s="54">
        <v>22</v>
      </c>
    </row>
    <row r="412" spans="1:10" ht="15.75" x14ac:dyDescent="0.25">
      <c r="A412" s="50" t="s">
        <v>25</v>
      </c>
      <c r="B412" s="51">
        <v>6</v>
      </c>
      <c r="C412" s="51" t="s">
        <v>33</v>
      </c>
      <c r="D412" s="51">
        <f t="shared" si="5"/>
        <v>0</v>
      </c>
      <c r="E412" s="55"/>
      <c r="F412" s="55"/>
      <c r="G412" s="54"/>
      <c r="H412" s="54"/>
      <c r="I412" s="54"/>
      <c r="J412" s="54"/>
    </row>
    <row r="413" spans="1:10" ht="15.75" x14ac:dyDescent="0.25">
      <c r="A413" s="50" t="s">
        <v>25</v>
      </c>
      <c r="B413" s="51">
        <v>6</v>
      </c>
      <c r="C413" s="51" t="s">
        <v>34</v>
      </c>
      <c r="D413" s="51">
        <f t="shared" si="5"/>
        <v>0</v>
      </c>
      <c r="E413" s="55"/>
      <c r="F413" s="55"/>
      <c r="G413" s="54"/>
      <c r="H413" s="54"/>
      <c r="I413" s="54"/>
      <c r="J413" s="54"/>
    </row>
    <row r="414" spans="1:10" ht="15.75" x14ac:dyDescent="0.25">
      <c r="A414" s="50" t="s">
        <v>25</v>
      </c>
      <c r="B414" s="51">
        <v>6</v>
      </c>
      <c r="C414" s="51" t="s">
        <v>35</v>
      </c>
      <c r="D414" s="51">
        <f t="shared" si="5"/>
        <v>0</v>
      </c>
      <c r="E414" s="55"/>
      <c r="F414" s="55"/>
      <c r="G414" s="54"/>
      <c r="H414" s="54"/>
      <c r="I414" s="54"/>
      <c r="J414" s="54"/>
    </row>
    <row r="415" spans="1:10" ht="15.75" x14ac:dyDescent="0.25">
      <c r="A415" s="50" t="s">
        <v>24</v>
      </c>
      <c r="B415" s="51">
        <v>1</v>
      </c>
      <c r="C415" s="51" t="s">
        <v>29</v>
      </c>
      <c r="D415" s="51">
        <f t="shared" si="5"/>
        <v>8.5</v>
      </c>
      <c r="E415" s="55"/>
      <c r="F415" s="55"/>
      <c r="G415" s="54"/>
      <c r="H415" s="54"/>
      <c r="I415" s="54">
        <v>14</v>
      </c>
      <c r="J415" s="54">
        <v>22.5</v>
      </c>
    </row>
    <row r="416" spans="1:10" ht="15.75" x14ac:dyDescent="0.25">
      <c r="A416" s="50" t="s">
        <v>24</v>
      </c>
      <c r="B416" s="51">
        <v>1</v>
      </c>
      <c r="C416" s="51" t="s">
        <v>30</v>
      </c>
      <c r="D416" s="51">
        <f t="shared" si="5"/>
        <v>9</v>
      </c>
      <c r="E416" s="55"/>
      <c r="F416" s="55"/>
      <c r="G416" s="54">
        <v>9.5</v>
      </c>
      <c r="H416" s="54">
        <v>12.5</v>
      </c>
      <c r="I416" s="54">
        <v>16.5</v>
      </c>
      <c r="J416" s="54">
        <v>22.5</v>
      </c>
    </row>
    <row r="417" spans="1:10" ht="15.75" x14ac:dyDescent="0.25">
      <c r="A417" s="50" t="s">
        <v>24</v>
      </c>
      <c r="B417" s="51">
        <v>1</v>
      </c>
      <c r="C417" s="51" t="s">
        <v>31</v>
      </c>
      <c r="D417" s="51">
        <f t="shared" si="5"/>
        <v>0</v>
      </c>
      <c r="E417" s="55"/>
      <c r="F417" s="55"/>
      <c r="G417" s="54"/>
      <c r="H417" s="54"/>
      <c r="I417" s="54"/>
      <c r="J417" s="54"/>
    </row>
    <row r="418" spans="1:10" ht="15.75" x14ac:dyDescent="0.25">
      <c r="A418" s="50" t="s">
        <v>24</v>
      </c>
      <c r="B418" s="51">
        <v>1</v>
      </c>
      <c r="C418" s="51" t="s">
        <v>32</v>
      </c>
      <c r="D418" s="51">
        <f t="shared" si="5"/>
        <v>0</v>
      </c>
      <c r="E418" s="55"/>
      <c r="F418" s="55"/>
      <c r="G418" s="54"/>
      <c r="H418" s="54"/>
      <c r="I418" s="54"/>
      <c r="J418" s="54"/>
    </row>
    <row r="419" spans="1:10" ht="15.75" x14ac:dyDescent="0.25">
      <c r="A419" s="50" t="s">
        <v>24</v>
      </c>
      <c r="B419" s="51">
        <v>1</v>
      </c>
      <c r="C419" s="51" t="s">
        <v>33</v>
      </c>
      <c r="D419" s="51">
        <f t="shared" si="5"/>
        <v>0</v>
      </c>
      <c r="E419" s="55"/>
      <c r="F419" s="55"/>
      <c r="G419" s="54"/>
      <c r="H419" s="54"/>
      <c r="I419" s="54"/>
      <c r="J419" s="54"/>
    </row>
    <row r="420" spans="1:10" ht="15.75" x14ac:dyDescent="0.25">
      <c r="A420" s="50" t="s">
        <v>24</v>
      </c>
      <c r="B420" s="51">
        <v>1</v>
      </c>
      <c r="C420" s="51" t="s">
        <v>34</v>
      </c>
      <c r="D420" s="51">
        <f t="shared" si="5"/>
        <v>12</v>
      </c>
      <c r="E420" s="55"/>
      <c r="F420" s="55"/>
      <c r="G420" s="54">
        <v>8</v>
      </c>
      <c r="H420" s="54">
        <v>12</v>
      </c>
      <c r="I420" s="54">
        <v>12</v>
      </c>
      <c r="J420" s="54">
        <v>20</v>
      </c>
    </row>
    <row r="421" spans="1:10" ht="15.75" x14ac:dyDescent="0.25">
      <c r="A421" s="50" t="s">
        <v>24</v>
      </c>
      <c r="B421" s="51">
        <v>1</v>
      </c>
      <c r="C421" s="51" t="s">
        <v>35</v>
      </c>
      <c r="D421" s="51">
        <f t="shared" si="5"/>
        <v>12</v>
      </c>
      <c r="E421" s="55"/>
      <c r="F421" s="55"/>
      <c r="G421" s="54">
        <v>8</v>
      </c>
      <c r="H421" s="54">
        <v>12</v>
      </c>
      <c r="I421" s="54">
        <v>12</v>
      </c>
      <c r="J421" s="54">
        <v>20</v>
      </c>
    </row>
    <row r="422" spans="1:10" ht="15.75" x14ac:dyDescent="0.25">
      <c r="A422" s="50" t="s">
        <v>24</v>
      </c>
      <c r="B422" s="51">
        <v>2</v>
      </c>
      <c r="C422" s="51" t="s">
        <v>29</v>
      </c>
      <c r="D422" s="51">
        <f t="shared" si="5"/>
        <v>0</v>
      </c>
      <c r="E422" s="55"/>
      <c r="F422" s="55"/>
      <c r="G422" s="54"/>
      <c r="H422" s="54"/>
      <c r="I422" s="54"/>
      <c r="J422" s="54"/>
    </row>
    <row r="423" spans="1:10" ht="15.75" x14ac:dyDescent="0.25">
      <c r="A423" s="50" t="s">
        <v>24</v>
      </c>
      <c r="B423" s="51">
        <v>2</v>
      </c>
      <c r="C423" s="51" t="s">
        <v>30</v>
      </c>
      <c r="D423" s="51">
        <f t="shared" si="5"/>
        <v>11.5</v>
      </c>
      <c r="E423" s="55"/>
      <c r="F423" s="55">
        <v>6</v>
      </c>
      <c r="G423" s="54">
        <v>7</v>
      </c>
      <c r="H423" s="54">
        <v>12.5</v>
      </c>
      <c r="I423" s="54">
        <v>16.5</v>
      </c>
      <c r="J423" s="54">
        <v>22.5</v>
      </c>
    </row>
    <row r="424" spans="1:10" ht="15.75" x14ac:dyDescent="0.25">
      <c r="A424" s="50" t="s">
        <v>24</v>
      </c>
      <c r="B424" s="51">
        <v>2</v>
      </c>
      <c r="C424" s="51" t="s">
        <v>31</v>
      </c>
      <c r="D424" s="51">
        <f t="shared" si="5"/>
        <v>6</v>
      </c>
      <c r="E424" s="55"/>
      <c r="F424" s="55"/>
      <c r="G424" s="54"/>
      <c r="H424" s="54"/>
      <c r="I424" s="54">
        <v>16.5</v>
      </c>
      <c r="J424" s="54">
        <v>22.5</v>
      </c>
    </row>
    <row r="425" spans="1:10" ht="15.75" x14ac:dyDescent="0.25">
      <c r="A425" s="50" t="s">
        <v>24</v>
      </c>
      <c r="B425" s="51">
        <v>2</v>
      </c>
      <c r="C425" s="51" t="s">
        <v>32</v>
      </c>
      <c r="D425" s="51">
        <f t="shared" si="5"/>
        <v>6</v>
      </c>
      <c r="E425" s="55"/>
      <c r="F425" s="55"/>
      <c r="G425" s="54"/>
      <c r="H425" s="54"/>
      <c r="I425" s="54">
        <v>14</v>
      </c>
      <c r="J425" s="54">
        <v>20</v>
      </c>
    </row>
    <row r="426" spans="1:10" ht="15.75" x14ac:dyDescent="0.25">
      <c r="A426" s="50" t="s">
        <v>24</v>
      </c>
      <c r="B426" s="51">
        <v>2</v>
      </c>
      <c r="C426" s="51" t="s">
        <v>33</v>
      </c>
      <c r="D426" s="51">
        <f t="shared" si="5"/>
        <v>10</v>
      </c>
      <c r="E426" s="55"/>
      <c r="F426" s="55"/>
      <c r="G426" s="54">
        <v>7</v>
      </c>
      <c r="H426" s="54">
        <v>9.5</v>
      </c>
      <c r="I426" s="54">
        <v>15.5</v>
      </c>
      <c r="J426" s="54">
        <v>23</v>
      </c>
    </row>
    <row r="427" spans="1:10" ht="15.75" x14ac:dyDescent="0.25">
      <c r="A427" s="50" t="s">
        <v>24</v>
      </c>
      <c r="B427" s="51">
        <v>2</v>
      </c>
      <c r="C427" s="51" t="s">
        <v>34</v>
      </c>
      <c r="D427" s="51">
        <f t="shared" si="5"/>
        <v>0</v>
      </c>
      <c r="E427" s="55"/>
      <c r="F427" s="55"/>
      <c r="G427" s="54"/>
      <c r="H427" s="54"/>
      <c r="I427" s="54"/>
      <c r="J427" s="54"/>
    </row>
    <row r="428" spans="1:10" ht="15.75" x14ac:dyDescent="0.25">
      <c r="A428" s="50" t="s">
        <v>24</v>
      </c>
      <c r="B428" s="51">
        <v>2</v>
      </c>
      <c r="C428" s="51" t="s">
        <v>35</v>
      </c>
      <c r="D428" s="51">
        <f t="shared" si="5"/>
        <v>0</v>
      </c>
      <c r="E428" s="55"/>
      <c r="F428" s="55"/>
      <c r="G428" s="54"/>
      <c r="H428" s="54"/>
      <c r="I428" s="54"/>
      <c r="J428" s="54"/>
    </row>
    <row r="429" spans="1:10" ht="15.75" x14ac:dyDescent="0.25">
      <c r="A429" s="50" t="s">
        <v>24</v>
      </c>
      <c r="B429" s="51">
        <v>3</v>
      </c>
      <c r="C429" s="51" t="s">
        <v>29</v>
      </c>
      <c r="D429" s="51">
        <f t="shared" si="5"/>
        <v>9.5</v>
      </c>
      <c r="E429" s="55"/>
      <c r="F429" s="55"/>
      <c r="G429" s="54">
        <v>7</v>
      </c>
      <c r="H429" s="54">
        <v>9.5</v>
      </c>
      <c r="I429" s="54">
        <v>14</v>
      </c>
      <c r="J429" s="54">
        <v>21</v>
      </c>
    </row>
    <row r="430" spans="1:10" ht="15.75" x14ac:dyDescent="0.25">
      <c r="A430" s="50" t="s">
        <v>24</v>
      </c>
      <c r="B430" s="51">
        <v>3</v>
      </c>
      <c r="C430" s="51" t="s">
        <v>30</v>
      </c>
      <c r="D430" s="51">
        <f t="shared" si="5"/>
        <v>10</v>
      </c>
      <c r="E430" s="55"/>
      <c r="F430" s="55"/>
      <c r="G430" s="54">
        <v>9</v>
      </c>
      <c r="H430" s="54">
        <v>12</v>
      </c>
      <c r="I430" s="54">
        <v>12</v>
      </c>
      <c r="J430" s="54">
        <v>19</v>
      </c>
    </row>
    <row r="431" spans="1:10" ht="15.75" x14ac:dyDescent="0.25">
      <c r="A431" s="50" t="s">
        <v>24</v>
      </c>
      <c r="B431" s="51">
        <v>3</v>
      </c>
      <c r="C431" s="51" t="s">
        <v>31</v>
      </c>
      <c r="D431" s="51">
        <f t="shared" si="5"/>
        <v>8</v>
      </c>
      <c r="E431" s="55"/>
      <c r="F431" s="55"/>
      <c r="G431" s="54">
        <v>7</v>
      </c>
      <c r="H431" s="54">
        <v>9.5</v>
      </c>
      <c r="I431" s="54">
        <v>16.5</v>
      </c>
      <c r="J431" s="54">
        <v>22</v>
      </c>
    </row>
    <row r="432" spans="1:10" ht="15.75" x14ac:dyDescent="0.25">
      <c r="A432" s="50" t="s">
        <v>24</v>
      </c>
      <c r="B432" s="51">
        <v>3</v>
      </c>
      <c r="C432" s="51" t="s">
        <v>32</v>
      </c>
      <c r="D432" s="51">
        <f t="shared" si="5"/>
        <v>8.5</v>
      </c>
      <c r="E432" s="55"/>
      <c r="F432" s="55"/>
      <c r="G432" s="54"/>
      <c r="H432" s="54"/>
      <c r="I432" s="54">
        <v>14</v>
      </c>
      <c r="J432" s="54">
        <v>22.5</v>
      </c>
    </row>
    <row r="433" spans="1:10" ht="15.75" x14ac:dyDescent="0.25">
      <c r="A433" s="50" t="s">
        <v>24</v>
      </c>
      <c r="B433" s="51">
        <v>3</v>
      </c>
      <c r="C433" s="51" t="s">
        <v>33</v>
      </c>
      <c r="D433" s="51">
        <f t="shared" si="5"/>
        <v>0</v>
      </c>
      <c r="E433" s="55"/>
      <c r="F433" s="55"/>
      <c r="G433" s="54"/>
      <c r="H433" s="54"/>
      <c r="I433" s="54"/>
      <c r="J433" s="54"/>
    </row>
    <row r="434" spans="1:10" ht="15.75" x14ac:dyDescent="0.25">
      <c r="A434" s="50" t="s">
        <v>24</v>
      </c>
      <c r="B434" s="51">
        <v>3</v>
      </c>
      <c r="C434" s="51" t="s">
        <v>34</v>
      </c>
      <c r="D434" s="51">
        <f t="shared" si="5"/>
        <v>0</v>
      </c>
      <c r="E434" s="55"/>
      <c r="F434" s="55"/>
      <c r="G434" s="54"/>
      <c r="H434" s="54"/>
      <c r="I434" s="54"/>
      <c r="J434" s="54"/>
    </row>
    <row r="435" spans="1:10" ht="15.75" x14ac:dyDescent="0.25">
      <c r="A435" s="56" t="s">
        <v>24</v>
      </c>
      <c r="B435" s="51">
        <v>3</v>
      </c>
      <c r="C435" s="51" t="s">
        <v>35</v>
      </c>
      <c r="D435" s="51">
        <f t="shared" si="5"/>
        <v>0</v>
      </c>
      <c r="E435" s="55"/>
      <c r="F435" s="55"/>
      <c r="G435" s="54"/>
      <c r="H435" s="54"/>
      <c r="I435" s="54"/>
      <c r="J435" s="54"/>
    </row>
    <row r="436" spans="1:10" ht="15.75" x14ac:dyDescent="0.25">
      <c r="A436" s="50" t="s">
        <v>24</v>
      </c>
      <c r="B436" s="51">
        <v>4</v>
      </c>
      <c r="C436" s="51" t="s">
        <v>29</v>
      </c>
      <c r="D436" s="51">
        <f t="shared" si="5"/>
        <v>8.5</v>
      </c>
      <c r="E436" s="55"/>
      <c r="F436" s="55"/>
      <c r="G436" s="54"/>
      <c r="H436" s="54"/>
      <c r="I436" s="54">
        <v>14</v>
      </c>
      <c r="J436" s="54">
        <v>22.5</v>
      </c>
    </row>
    <row r="437" spans="1:10" ht="15.75" x14ac:dyDescent="0.25">
      <c r="A437" s="50" t="s">
        <v>24</v>
      </c>
      <c r="B437" s="51">
        <v>4</v>
      </c>
      <c r="C437" s="51" t="s">
        <v>30</v>
      </c>
      <c r="D437" s="51">
        <f t="shared" si="5"/>
        <v>9</v>
      </c>
      <c r="E437" s="55"/>
      <c r="F437" s="55"/>
      <c r="G437" s="54">
        <v>9.5</v>
      </c>
      <c r="H437" s="54">
        <v>12.5</v>
      </c>
      <c r="I437" s="54">
        <v>16.5</v>
      </c>
      <c r="J437" s="54">
        <v>22.5</v>
      </c>
    </row>
    <row r="438" spans="1:10" ht="15.75" x14ac:dyDescent="0.25">
      <c r="A438" s="50" t="s">
        <v>24</v>
      </c>
      <c r="B438" s="51">
        <v>4</v>
      </c>
      <c r="C438" s="51" t="s">
        <v>31</v>
      </c>
      <c r="D438" s="51">
        <f t="shared" si="5"/>
        <v>0</v>
      </c>
      <c r="E438" s="55"/>
      <c r="F438" s="55"/>
      <c r="G438" s="54"/>
      <c r="H438" s="54"/>
      <c r="I438" s="54"/>
      <c r="J438" s="54"/>
    </row>
    <row r="439" spans="1:10" ht="15.75" x14ac:dyDescent="0.25">
      <c r="A439" s="50" t="s">
        <v>24</v>
      </c>
      <c r="B439" s="51">
        <v>4</v>
      </c>
      <c r="C439" s="51" t="s">
        <v>32</v>
      </c>
      <c r="D439" s="51">
        <f t="shared" si="5"/>
        <v>0</v>
      </c>
      <c r="E439" s="55"/>
      <c r="F439" s="55"/>
      <c r="G439" s="54"/>
      <c r="H439" s="54"/>
      <c r="I439" s="54"/>
      <c r="J439" s="54"/>
    </row>
    <row r="440" spans="1:10" ht="15.75" x14ac:dyDescent="0.25">
      <c r="A440" s="50" t="s">
        <v>24</v>
      </c>
      <c r="B440" s="51">
        <v>4</v>
      </c>
      <c r="C440" s="51" t="s">
        <v>33</v>
      </c>
      <c r="D440" s="51">
        <f t="shared" si="5"/>
        <v>0</v>
      </c>
      <c r="E440" s="55"/>
      <c r="F440" s="55"/>
      <c r="G440" s="54"/>
      <c r="H440" s="54"/>
      <c r="I440" s="54"/>
      <c r="J440" s="54"/>
    </row>
    <row r="441" spans="1:10" ht="15.75" x14ac:dyDescent="0.25">
      <c r="A441" s="50" t="s">
        <v>24</v>
      </c>
      <c r="B441" s="51">
        <v>4</v>
      </c>
      <c r="C441" s="51" t="s">
        <v>34</v>
      </c>
      <c r="D441" s="51">
        <f t="shared" ref="D441:D456" si="6">(J441-I441)+(H441-G441)</f>
        <v>12</v>
      </c>
      <c r="E441" s="55"/>
      <c r="F441" s="55"/>
      <c r="G441" s="54">
        <v>8</v>
      </c>
      <c r="H441" s="54">
        <v>12</v>
      </c>
      <c r="I441" s="54">
        <v>12</v>
      </c>
      <c r="J441" s="54">
        <v>20</v>
      </c>
    </row>
    <row r="442" spans="1:10" ht="15.75" x14ac:dyDescent="0.25">
      <c r="A442" s="50" t="s">
        <v>24</v>
      </c>
      <c r="B442" s="51">
        <v>4</v>
      </c>
      <c r="C442" s="51" t="s">
        <v>35</v>
      </c>
      <c r="D442" s="51">
        <f t="shared" si="6"/>
        <v>12</v>
      </c>
      <c r="E442" s="55"/>
      <c r="F442" s="55"/>
      <c r="G442" s="54">
        <v>8</v>
      </c>
      <c r="H442" s="54">
        <v>12</v>
      </c>
      <c r="I442" s="54">
        <v>12</v>
      </c>
      <c r="J442" s="54">
        <v>20</v>
      </c>
    </row>
    <row r="443" spans="1:10" ht="15.75" x14ac:dyDescent="0.25">
      <c r="A443" s="50" t="s">
        <v>24</v>
      </c>
      <c r="B443" s="51">
        <v>5</v>
      </c>
      <c r="C443" s="51" t="s">
        <v>29</v>
      </c>
      <c r="D443" s="51">
        <f t="shared" si="6"/>
        <v>0</v>
      </c>
      <c r="E443" s="55"/>
      <c r="F443" s="55"/>
      <c r="G443" s="54"/>
      <c r="H443" s="54"/>
      <c r="I443" s="54"/>
      <c r="J443" s="54"/>
    </row>
    <row r="444" spans="1:10" ht="15.75" x14ac:dyDescent="0.25">
      <c r="A444" s="50" t="s">
        <v>24</v>
      </c>
      <c r="B444" s="51">
        <v>5</v>
      </c>
      <c r="C444" s="51" t="s">
        <v>30</v>
      </c>
      <c r="D444" s="51">
        <f t="shared" si="6"/>
        <v>11.5</v>
      </c>
      <c r="E444" s="55"/>
      <c r="F444" s="55"/>
      <c r="G444" s="54">
        <v>7</v>
      </c>
      <c r="H444" s="54">
        <v>12.5</v>
      </c>
      <c r="I444" s="54">
        <v>16.5</v>
      </c>
      <c r="J444" s="54">
        <v>22.5</v>
      </c>
    </row>
    <row r="445" spans="1:10" ht="15.75" x14ac:dyDescent="0.25">
      <c r="A445" s="50" t="s">
        <v>24</v>
      </c>
      <c r="B445" s="51">
        <v>5</v>
      </c>
      <c r="C445" s="51" t="s">
        <v>31</v>
      </c>
      <c r="D445" s="51">
        <f t="shared" si="6"/>
        <v>5.5</v>
      </c>
      <c r="E445" s="55"/>
      <c r="F445" s="55"/>
      <c r="G445" s="54"/>
      <c r="H445" s="54"/>
      <c r="I445" s="54">
        <v>16.5</v>
      </c>
      <c r="J445" s="54">
        <v>22</v>
      </c>
    </row>
    <row r="446" spans="1:10" ht="15.75" x14ac:dyDescent="0.25">
      <c r="A446" s="50" t="s">
        <v>24</v>
      </c>
      <c r="B446" s="51">
        <v>5</v>
      </c>
      <c r="C446" s="51" t="s">
        <v>32</v>
      </c>
      <c r="D446" s="51">
        <f t="shared" si="6"/>
        <v>6</v>
      </c>
      <c r="E446" s="55"/>
      <c r="F446" s="55"/>
      <c r="G446" s="54"/>
      <c r="H446" s="54"/>
      <c r="I446" s="54">
        <v>14</v>
      </c>
      <c r="J446" s="54">
        <v>20</v>
      </c>
    </row>
    <row r="447" spans="1:10" ht="15.75" x14ac:dyDescent="0.25">
      <c r="A447" s="50" t="s">
        <v>24</v>
      </c>
      <c r="B447" s="51">
        <v>5</v>
      </c>
      <c r="C447" s="51" t="s">
        <v>33</v>
      </c>
      <c r="D447" s="51">
        <f t="shared" si="6"/>
        <v>10</v>
      </c>
      <c r="E447" s="55"/>
      <c r="F447" s="55"/>
      <c r="G447" s="54">
        <v>7</v>
      </c>
      <c r="H447" s="54">
        <v>9.5</v>
      </c>
      <c r="I447" s="54">
        <v>15.5</v>
      </c>
      <c r="J447" s="54">
        <v>23</v>
      </c>
    </row>
    <row r="448" spans="1:10" ht="15.75" x14ac:dyDescent="0.25">
      <c r="A448" s="50" t="s">
        <v>24</v>
      </c>
      <c r="B448" s="51">
        <v>5</v>
      </c>
      <c r="C448" s="51" t="s">
        <v>34</v>
      </c>
      <c r="D448" s="51">
        <f t="shared" si="6"/>
        <v>0</v>
      </c>
      <c r="E448" s="55"/>
      <c r="F448" s="55"/>
      <c r="G448" s="54"/>
      <c r="H448" s="54"/>
      <c r="I448" s="54"/>
      <c r="J448" s="54"/>
    </row>
    <row r="449" spans="1:10" ht="15.75" x14ac:dyDescent="0.25">
      <c r="A449" s="50" t="s">
        <v>24</v>
      </c>
      <c r="B449" s="51">
        <v>5</v>
      </c>
      <c r="C449" s="51" t="s">
        <v>35</v>
      </c>
      <c r="D449" s="51">
        <f t="shared" si="6"/>
        <v>0</v>
      </c>
      <c r="E449" s="55"/>
      <c r="F449" s="55"/>
      <c r="G449" s="54"/>
      <c r="H449" s="54"/>
      <c r="I449" s="54"/>
      <c r="J449" s="54"/>
    </row>
    <row r="450" spans="1:10" ht="15.75" x14ac:dyDescent="0.25">
      <c r="A450" s="50" t="s">
        <v>24</v>
      </c>
      <c r="B450" s="51">
        <v>6</v>
      </c>
      <c r="C450" s="51" t="s">
        <v>29</v>
      </c>
      <c r="D450" s="51">
        <f t="shared" si="6"/>
        <v>10</v>
      </c>
      <c r="E450" s="55"/>
      <c r="F450" s="55"/>
      <c r="G450" s="54">
        <v>7</v>
      </c>
      <c r="H450" s="54">
        <v>9.5</v>
      </c>
      <c r="I450" s="54">
        <v>14</v>
      </c>
      <c r="J450" s="54">
        <v>21.5</v>
      </c>
    </row>
    <row r="451" spans="1:10" ht="15.75" x14ac:dyDescent="0.25">
      <c r="A451" s="50" t="s">
        <v>24</v>
      </c>
      <c r="B451" s="51">
        <v>6</v>
      </c>
      <c r="C451" s="51" t="s">
        <v>30</v>
      </c>
      <c r="D451" s="51">
        <f t="shared" si="6"/>
        <v>10</v>
      </c>
      <c r="E451" s="55"/>
      <c r="F451" s="55"/>
      <c r="G451" s="54">
        <v>9</v>
      </c>
      <c r="H451" s="54">
        <v>12</v>
      </c>
      <c r="I451" s="54">
        <v>12</v>
      </c>
      <c r="J451" s="54">
        <v>19</v>
      </c>
    </row>
    <row r="452" spans="1:10" ht="15.75" x14ac:dyDescent="0.25">
      <c r="A452" s="50" t="s">
        <v>24</v>
      </c>
      <c r="B452" s="51">
        <v>6</v>
      </c>
      <c r="C452" s="51" t="s">
        <v>31</v>
      </c>
      <c r="D452" s="51">
        <f t="shared" si="6"/>
        <v>8</v>
      </c>
      <c r="E452" s="55"/>
      <c r="F452" s="55"/>
      <c r="G452" s="54">
        <v>7</v>
      </c>
      <c r="H452" s="54">
        <v>9.5</v>
      </c>
      <c r="I452" s="54">
        <v>16.5</v>
      </c>
      <c r="J452" s="54">
        <v>22</v>
      </c>
    </row>
    <row r="453" spans="1:10" ht="15.75" x14ac:dyDescent="0.25">
      <c r="A453" s="50" t="s">
        <v>24</v>
      </c>
      <c r="B453" s="51">
        <v>6</v>
      </c>
      <c r="C453" s="51" t="s">
        <v>32</v>
      </c>
      <c r="D453" s="51">
        <f t="shared" si="6"/>
        <v>8.5</v>
      </c>
      <c r="E453" s="55"/>
      <c r="F453" s="55"/>
      <c r="G453" s="54"/>
      <c r="H453" s="54"/>
      <c r="I453" s="54">
        <v>14</v>
      </c>
      <c r="J453" s="54">
        <v>22.5</v>
      </c>
    </row>
    <row r="454" spans="1:10" ht="15.75" x14ac:dyDescent="0.25">
      <c r="A454" s="50" t="s">
        <v>24</v>
      </c>
      <c r="B454" s="51">
        <v>6</v>
      </c>
      <c r="C454" s="51" t="s">
        <v>33</v>
      </c>
      <c r="D454" s="51">
        <f t="shared" si="6"/>
        <v>0</v>
      </c>
      <c r="E454" s="55"/>
      <c r="F454" s="55"/>
      <c r="G454" s="54"/>
      <c r="H454" s="54"/>
      <c r="I454" s="54"/>
      <c r="J454" s="54"/>
    </row>
    <row r="455" spans="1:10" ht="15.75" x14ac:dyDescent="0.25">
      <c r="A455" s="50" t="s">
        <v>24</v>
      </c>
      <c r="B455" s="51">
        <v>6</v>
      </c>
      <c r="C455" s="51" t="s">
        <v>34</v>
      </c>
      <c r="D455" s="51">
        <f t="shared" si="6"/>
        <v>0</v>
      </c>
      <c r="E455" s="55"/>
      <c r="F455" s="55"/>
      <c r="G455" s="54"/>
      <c r="H455" s="54"/>
      <c r="I455" s="54"/>
      <c r="J455" s="54"/>
    </row>
    <row r="456" spans="1:10" ht="15.75" x14ac:dyDescent="0.25">
      <c r="A456" s="50" t="s">
        <v>24</v>
      </c>
      <c r="B456" s="51">
        <v>6</v>
      </c>
      <c r="C456" s="51" t="s">
        <v>35</v>
      </c>
      <c r="D456" s="51">
        <f t="shared" si="6"/>
        <v>0</v>
      </c>
      <c r="E456" s="55"/>
      <c r="F456" s="55"/>
      <c r="G456" s="54"/>
      <c r="H456" s="54"/>
      <c r="I456" s="54"/>
      <c r="J456" s="54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K120"/>
  <sheetViews>
    <sheetView zoomScale="145" zoomScaleNormal="145" workbookViewId="0">
      <selection activeCell="D5" sqref="D5"/>
    </sheetView>
  </sheetViews>
  <sheetFormatPr baseColWidth="10" defaultColWidth="13.42578125" defaultRowHeight="15.75" x14ac:dyDescent="0.25"/>
  <cols>
    <col min="1" max="1" width="2.5703125" style="6" customWidth="1"/>
    <col min="2" max="2" width="28.28515625" style="6" customWidth="1"/>
    <col min="3" max="3" width="3.5703125" style="6" customWidth="1"/>
    <col min="4" max="4" width="35.140625" style="8" customWidth="1"/>
    <col min="5" max="5" width="3.5703125" style="6" customWidth="1"/>
    <col min="6" max="6" width="18.42578125" style="6" bestFit="1" customWidth="1"/>
    <col min="7" max="10" width="13.42578125" style="6"/>
    <col min="11" max="11" width="13.7109375" style="6" hidden="1" customWidth="1"/>
    <col min="12" max="256" width="13.42578125" style="6"/>
    <col min="257" max="257" width="2.5703125" style="6" customWidth="1"/>
    <col min="258" max="258" width="28.28515625" style="6" customWidth="1"/>
    <col min="259" max="259" width="3.5703125" style="6" customWidth="1"/>
    <col min="260" max="260" width="35.140625" style="6" customWidth="1"/>
    <col min="261" max="261" width="3.5703125" style="6" customWidth="1"/>
    <col min="262" max="262" width="18.42578125" style="6" bestFit="1" customWidth="1"/>
    <col min="263" max="266" width="13.42578125" style="6"/>
    <col min="267" max="267" width="0" style="6" hidden="1" customWidth="1"/>
    <col min="268" max="512" width="13.42578125" style="6"/>
    <col min="513" max="513" width="2.5703125" style="6" customWidth="1"/>
    <col min="514" max="514" width="28.28515625" style="6" customWidth="1"/>
    <col min="515" max="515" width="3.5703125" style="6" customWidth="1"/>
    <col min="516" max="516" width="35.140625" style="6" customWidth="1"/>
    <col min="517" max="517" width="3.5703125" style="6" customWidth="1"/>
    <col min="518" max="518" width="18.42578125" style="6" bestFit="1" customWidth="1"/>
    <col min="519" max="522" width="13.42578125" style="6"/>
    <col min="523" max="523" width="0" style="6" hidden="1" customWidth="1"/>
    <col min="524" max="768" width="13.42578125" style="6"/>
    <col min="769" max="769" width="2.5703125" style="6" customWidth="1"/>
    <col min="770" max="770" width="28.28515625" style="6" customWidth="1"/>
    <col min="771" max="771" width="3.5703125" style="6" customWidth="1"/>
    <col min="772" max="772" width="35.140625" style="6" customWidth="1"/>
    <col min="773" max="773" width="3.5703125" style="6" customWidth="1"/>
    <col min="774" max="774" width="18.42578125" style="6" bestFit="1" customWidth="1"/>
    <col min="775" max="778" width="13.42578125" style="6"/>
    <col min="779" max="779" width="0" style="6" hidden="1" customWidth="1"/>
    <col min="780" max="1024" width="13.42578125" style="6"/>
    <col min="1025" max="1025" width="2.5703125" style="6" customWidth="1"/>
    <col min="1026" max="1026" width="28.28515625" style="6" customWidth="1"/>
    <col min="1027" max="1027" width="3.5703125" style="6" customWidth="1"/>
    <col min="1028" max="1028" width="35.140625" style="6" customWidth="1"/>
    <col min="1029" max="1029" width="3.5703125" style="6" customWidth="1"/>
    <col min="1030" max="1030" width="18.42578125" style="6" bestFit="1" customWidth="1"/>
    <col min="1031" max="1034" width="13.42578125" style="6"/>
    <col min="1035" max="1035" width="0" style="6" hidden="1" customWidth="1"/>
    <col min="1036" max="1280" width="13.42578125" style="6"/>
    <col min="1281" max="1281" width="2.5703125" style="6" customWidth="1"/>
    <col min="1282" max="1282" width="28.28515625" style="6" customWidth="1"/>
    <col min="1283" max="1283" width="3.5703125" style="6" customWidth="1"/>
    <col min="1284" max="1284" width="35.140625" style="6" customWidth="1"/>
    <col min="1285" max="1285" width="3.5703125" style="6" customWidth="1"/>
    <col min="1286" max="1286" width="18.42578125" style="6" bestFit="1" customWidth="1"/>
    <col min="1287" max="1290" width="13.42578125" style="6"/>
    <col min="1291" max="1291" width="0" style="6" hidden="1" customWidth="1"/>
    <col min="1292" max="1536" width="13.42578125" style="6"/>
    <col min="1537" max="1537" width="2.5703125" style="6" customWidth="1"/>
    <col min="1538" max="1538" width="28.28515625" style="6" customWidth="1"/>
    <col min="1539" max="1539" width="3.5703125" style="6" customWidth="1"/>
    <col min="1540" max="1540" width="35.140625" style="6" customWidth="1"/>
    <col min="1541" max="1541" width="3.5703125" style="6" customWidth="1"/>
    <col min="1542" max="1542" width="18.42578125" style="6" bestFit="1" customWidth="1"/>
    <col min="1543" max="1546" width="13.42578125" style="6"/>
    <col min="1547" max="1547" width="0" style="6" hidden="1" customWidth="1"/>
    <col min="1548" max="1792" width="13.42578125" style="6"/>
    <col min="1793" max="1793" width="2.5703125" style="6" customWidth="1"/>
    <col min="1794" max="1794" width="28.28515625" style="6" customWidth="1"/>
    <col min="1795" max="1795" width="3.5703125" style="6" customWidth="1"/>
    <col min="1796" max="1796" width="35.140625" style="6" customWidth="1"/>
    <col min="1797" max="1797" width="3.5703125" style="6" customWidth="1"/>
    <col min="1798" max="1798" width="18.42578125" style="6" bestFit="1" customWidth="1"/>
    <col min="1799" max="1802" width="13.42578125" style="6"/>
    <col min="1803" max="1803" width="0" style="6" hidden="1" customWidth="1"/>
    <col min="1804" max="2048" width="13.42578125" style="6"/>
    <col min="2049" max="2049" width="2.5703125" style="6" customWidth="1"/>
    <col min="2050" max="2050" width="28.28515625" style="6" customWidth="1"/>
    <col min="2051" max="2051" width="3.5703125" style="6" customWidth="1"/>
    <col min="2052" max="2052" width="35.140625" style="6" customWidth="1"/>
    <col min="2053" max="2053" width="3.5703125" style="6" customWidth="1"/>
    <col min="2054" max="2054" width="18.42578125" style="6" bestFit="1" customWidth="1"/>
    <col min="2055" max="2058" width="13.42578125" style="6"/>
    <col min="2059" max="2059" width="0" style="6" hidden="1" customWidth="1"/>
    <col min="2060" max="2304" width="13.42578125" style="6"/>
    <col min="2305" max="2305" width="2.5703125" style="6" customWidth="1"/>
    <col min="2306" max="2306" width="28.28515625" style="6" customWidth="1"/>
    <col min="2307" max="2307" width="3.5703125" style="6" customWidth="1"/>
    <col min="2308" max="2308" width="35.140625" style="6" customWidth="1"/>
    <col min="2309" max="2309" width="3.5703125" style="6" customWidth="1"/>
    <col min="2310" max="2310" width="18.42578125" style="6" bestFit="1" customWidth="1"/>
    <col min="2311" max="2314" width="13.42578125" style="6"/>
    <col min="2315" max="2315" width="0" style="6" hidden="1" customWidth="1"/>
    <col min="2316" max="2560" width="13.42578125" style="6"/>
    <col min="2561" max="2561" width="2.5703125" style="6" customWidth="1"/>
    <col min="2562" max="2562" width="28.28515625" style="6" customWidth="1"/>
    <col min="2563" max="2563" width="3.5703125" style="6" customWidth="1"/>
    <col min="2564" max="2564" width="35.140625" style="6" customWidth="1"/>
    <col min="2565" max="2565" width="3.5703125" style="6" customWidth="1"/>
    <col min="2566" max="2566" width="18.42578125" style="6" bestFit="1" customWidth="1"/>
    <col min="2567" max="2570" width="13.42578125" style="6"/>
    <col min="2571" max="2571" width="0" style="6" hidden="1" customWidth="1"/>
    <col min="2572" max="2816" width="13.42578125" style="6"/>
    <col min="2817" max="2817" width="2.5703125" style="6" customWidth="1"/>
    <col min="2818" max="2818" width="28.28515625" style="6" customWidth="1"/>
    <col min="2819" max="2819" width="3.5703125" style="6" customWidth="1"/>
    <col min="2820" max="2820" width="35.140625" style="6" customWidth="1"/>
    <col min="2821" max="2821" width="3.5703125" style="6" customWidth="1"/>
    <col min="2822" max="2822" width="18.42578125" style="6" bestFit="1" customWidth="1"/>
    <col min="2823" max="2826" width="13.42578125" style="6"/>
    <col min="2827" max="2827" width="0" style="6" hidden="1" customWidth="1"/>
    <col min="2828" max="3072" width="13.42578125" style="6"/>
    <col min="3073" max="3073" width="2.5703125" style="6" customWidth="1"/>
    <col min="3074" max="3074" width="28.28515625" style="6" customWidth="1"/>
    <col min="3075" max="3075" width="3.5703125" style="6" customWidth="1"/>
    <col min="3076" max="3076" width="35.140625" style="6" customWidth="1"/>
    <col min="3077" max="3077" width="3.5703125" style="6" customWidth="1"/>
    <col min="3078" max="3078" width="18.42578125" style="6" bestFit="1" customWidth="1"/>
    <col min="3079" max="3082" width="13.42578125" style="6"/>
    <col min="3083" max="3083" width="0" style="6" hidden="1" customWidth="1"/>
    <col min="3084" max="3328" width="13.42578125" style="6"/>
    <col min="3329" max="3329" width="2.5703125" style="6" customWidth="1"/>
    <col min="3330" max="3330" width="28.28515625" style="6" customWidth="1"/>
    <col min="3331" max="3331" width="3.5703125" style="6" customWidth="1"/>
    <col min="3332" max="3332" width="35.140625" style="6" customWidth="1"/>
    <col min="3333" max="3333" width="3.5703125" style="6" customWidth="1"/>
    <col min="3334" max="3334" width="18.42578125" style="6" bestFit="1" customWidth="1"/>
    <col min="3335" max="3338" width="13.42578125" style="6"/>
    <col min="3339" max="3339" width="0" style="6" hidden="1" customWidth="1"/>
    <col min="3340" max="3584" width="13.42578125" style="6"/>
    <col min="3585" max="3585" width="2.5703125" style="6" customWidth="1"/>
    <col min="3586" max="3586" width="28.28515625" style="6" customWidth="1"/>
    <col min="3587" max="3587" width="3.5703125" style="6" customWidth="1"/>
    <col min="3588" max="3588" width="35.140625" style="6" customWidth="1"/>
    <col min="3589" max="3589" width="3.5703125" style="6" customWidth="1"/>
    <col min="3590" max="3590" width="18.42578125" style="6" bestFit="1" customWidth="1"/>
    <col min="3591" max="3594" width="13.42578125" style="6"/>
    <col min="3595" max="3595" width="0" style="6" hidden="1" customWidth="1"/>
    <col min="3596" max="3840" width="13.42578125" style="6"/>
    <col min="3841" max="3841" width="2.5703125" style="6" customWidth="1"/>
    <col min="3842" max="3842" width="28.28515625" style="6" customWidth="1"/>
    <col min="3843" max="3843" width="3.5703125" style="6" customWidth="1"/>
    <col min="3844" max="3844" width="35.140625" style="6" customWidth="1"/>
    <col min="3845" max="3845" width="3.5703125" style="6" customWidth="1"/>
    <col min="3846" max="3846" width="18.42578125" style="6" bestFit="1" customWidth="1"/>
    <col min="3847" max="3850" width="13.42578125" style="6"/>
    <col min="3851" max="3851" width="0" style="6" hidden="1" customWidth="1"/>
    <col min="3852" max="4096" width="13.42578125" style="6"/>
    <col min="4097" max="4097" width="2.5703125" style="6" customWidth="1"/>
    <col min="4098" max="4098" width="28.28515625" style="6" customWidth="1"/>
    <col min="4099" max="4099" width="3.5703125" style="6" customWidth="1"/>
    <col min="4100" max="4100" width="35.140625" style="6" customWidth="1"/>
    <col min="4101" max="4101" width="3.5703125" style="6" customWidth="1"/>
    <col min="4102" max="4102" width="18.42578125" style="6" bestFit="1" customWidth="1"/>
    <col min="4103" max="4106" width="13.42578125" style="6"/>
    <col min="4107" max="4107" width="0" style="6" hidden="1" customWidth="1"/>
    <col min="4108" max="4352" width="13.42578125" style="6"/>
    <col min="4353" max="4353" width="2.5703125" style="6" customWidth="1"/>
    <col min="4354" max="4354" width="28.28515625" style="6" customWidth="1"/>
    <col min="4355" max="4355" width="3.5703125" style="6" customWidth="1"/>
    <col min="4356" max="4356" width="35.140625" style="6" customWidth="1"/>
    <col min="4357" max="4357" width="3.5703125" style="6" customWidth="1"/>
    <col min="4358" max="4358" width="18.42578125" style="6" bestFit="1" customWidth="1"/>
    <col min="4359" max="4362" width="13.42578125" style="6"/>
    <col min="4363" max="4363" width="0" style="6" hidden="1" customWidth="1"/>
    <col min="4364" max="4608" width="13.42578125" style="6"/>
    <col min="4609" max="4609" width="2.5703125" style="6" customWidth="1"/>
    <col min="4610" max="4610" width="28.28515625" style="6" customWidth="1"/>
    <col min="4611" max="4611" width="3.5703125" style="6" customWidth="1"/>
    <col min="4612" max="4612" width="35.140625" style="6" customWidth="1"/>
    <col min="4613" max="4613" width="3.5703125" style="6" customWidth="1"/>
    <col min="4614" max="4614" width="18.42578125" style="6" bestFit="1" customWidth="1"/>
    <col min="4615" max="4618" width="13.42578125" style="6"/>
    <col min="4619" max="4619" width="0" style="6" hidden="1" customWidth="1"/>
    <col min="4620" max="4864" width="13.42578125" style="6"/>
    <col min="4865" max="4865" width="2.5703125" style="6" customWidth="1"/>
    <col min="4866" max="4866" width="28.28515625" style="6" customWidth="1"/>
    <col min="4867" max="4867" width="3.5703125" style="6" customWidth="1"/>
    <col min="4868" max="4868" width="35.140625" style="6" customWidth="1"/>
    <col min="4869" max="4869" width="3.5703125" style="6" customWidth="1"/>
    <col min="4870" max="4870" width="18.42578125" style="6" bestFit="1" customWidth="1"/>
    <col min="4871" max="4874" width="13.42578125" style="6"/>
    <col min="4875" max="4875" width="0" style="6" hidden="1" customWidth="1"/>
    <col min="4876" max="5120" width="13.42578125" style="6"/>
    <col min="5121" max="5121" width="2.5703125" style="6" customWidth="1"/>
    <col min="5122" max="5122" width="28.28515625" style="6" customWidth="1"/>
    <col min="5123" max="5123" width="3.5703125" style="6" customWidth="1"/>
    <col min="5124" max="5124" width="35.140625" style="6" customWidth="1"/>
    <col min="5125" max="5125" width="3.5703125" style="6" customWidth="1"/>
    <col min="5126" max="5126" width="18.42578125" style="6" bestFit="1" customWidth="1"/>
    <col min="5127" max="5130" width="13.42578125" style="6"/>
    <col min="5131" max="5131" width="0" style="6" hidden="1" customWidth="1"/>
    <col min="5132" max="5376" width="13.42578125" style="6"/>
    <col min="5377" max="5377" width="2.5703125" style="6" customWidth="1"/>
    <col min="5378" max="5378" width="28.28515625" style="6" customWidth="1"/>
    <col min="5379" max="5379" width="3.5703125" style="6" customWidth="1"/>
    <col min="5380" max="5380" width="35.140625" style="6" customWidth="1"/>
    <col min="5381" max="5381" width="3.5703125" style="6" customWidth="1"/>
    <col min="5382" max="5382" width="18.42578125" style="6" bestFit="1" customWidth="1"/>
    <col min="5383" max="5386" width="13.42578125" style="6"/>
    <col min="5387" max="5387" width="0" style="6" hidden="1" customWidth="1"/>
    <col min="5388" max="5632" width="13.42578125" style="6"/>
    <col min="5633" max="5633" width="2.5703125" style="6" customWidth="1"/>
    <col min="5634" max="5634" width="28.28515625" style="6" customWidth="1"/>
    <col min="5635" max="5635" width="3.5703125" style="6" customWidth="1"/>
    <col min="5636" max="5636" width="35.140625" style="6" customWidth="1"/>
    <col min="5637" max="5637" width="3.5703125" style="6" customWidth="1"/>
    <col min="5638" max="5638" width="18.42578125" style="6" bestFit="1" customWidth="1"/>
    <col min="5639" max="5642" width="13.42578125" style="6"/>
    <col min="5643" max="5643" width="0" style="6" hidden="1" customWidth="1"/>
    <col min="5644" max="5888" width="13.42578125" style="6"/>
    <col min="5889" max="5889" width="2.5703125" style="6" customWidth="1"/>
    <col min="5890" max="5890" width="28.28515625" style="6" customWidth="1"/>
    <col min="5891" max="5891" width="3.5703125" style="6" customWidth="1"/>
    <col min="5892" max="5892" width="35.140625" style="6" customWidth="1"/>
    <col min="5893" max="5893" width="3.5703125" style="6" customWidth="1"/>
    <col min="5894" max="5894" width="18.42578125" style="6" bestFit="1" customWidth="1"/>
    <col min="5895" max="5898" width="13.42578125" style="6"/>
    <col min="5899" max="5899" width="0" style="6" hidden="1" customWidth="1"/>
    <col min="5900" max="6144" width="13.42578125" style="6"/>
    <col min="6145" max="6145" width="2.5703125" style="6" customWidth="1"/>
    <col min="6146" max="6146" width="28.28515625" style="6" customWidth="1"/>
    <col min="6147" max="6147" width="3.5703125" style="6" customWidth="1"/>
    <col min="6148" max="6148" width="35.140625" style="6" customWidth="1"/>
    <col min="6149" max="6149" width="3.5703125" style="6" customWidth="1"/>
    <col min="6150" max="6150" width="18.42578125" style="6" bestFit="1" customWidth="1"/>
    <col min="6151" max="6154" width="13.42578125" style="6"/>
    <col min="6155" max="6155" width="0" style="6" hidden="1" customWidth="1"/>
    <col min="6156" max="6400" width="13.42578125" style="6"/>
    <col min="6401" max="6401" width="2.5703125" style="6" customWidth="1"/>
    <col min="6402" max="6402" width="28.28515625" style="6" customWidth="1"/>
    <col min="6403" max="6403" width="3.5703125" style="6" customWidth="1"/>
    <col min="6404" max="6404" width="35.140625" style="6" customWidth="1"/>
    <col min="6405" max="6405" width="3.5703125" style="6" customWidth="1"/>
    <col min="6406" max="6406" width="18.42578125" style="6" bestFit="1" customWidth="1"/>
    <col min="6407" max="6410" width="13.42578125" style="6"/>
    <col min="6411" max="6411" width="0" style="6" hidden="1" customWidth="1"/>
    <col min="6412" max="6656" width="13.42578125" style="6"/>
    <col min="6657" max="6657" width="2.5703125" style="6" customWidth="1"/>
    <col min="6658" max="6658" width="28.28515625" style="6" customWidth="1"/>
    <col min="6659" max="6659" width="3.5703125" style="6" customWidth="1"/>
    <col min="6660" max="6660" width="35.140625" style="6" customWidth="1"/>
    <col min="6661" max="6661" width="3.5703125" style="6" customWidth="1"/>
    <col min="6662" max="6662" width="18.42578125" style="6" bestFit="1" customWidth="1"/>
    <col min="6663" max="6666" width="13.42578125" style="6"/>
    <col min="6667" max="6667" width="0" style="6" hidden="1" customWidth="1"/>
    <col min="6668" max="6912" width="13.42578125" style="6"/>
    <col min="6913" max="6913" width="2.5703125" style="6" customWidth="1"/>
    <col min="6914" max="6914" width="28.28515625" style="6" customWidth="1"/>
    <col min="6915" max="6915" width="3.5703125" style="6" customWidth="1"/>
    <col min="6916" max="6916" width="35.140625" style="6" customWidth="1"/>
    <col min="6917" max="6917" width="3.5703125" style="6" customWidth="1"/>
    <col min="6918" max="6918" width="18.42578125" style="6" bestFit="1" customWidth="1"/>
    <col min="6919" max="6922" width="13.42578125" style="6"/>
    <col min="6923" max="6923" width="0" style="6" hidden="1" customWidth="1"/>
    <col min="6924" max="7168" width="13.42578125" style="6"/>
    <col min="7169" max="7169" width="2.5703125" style="6" customWidth="1"/>
    <col min="7170" max="7170" width="28.28515625" style="6" customWidth="1"/>
    <col min="7171" max="7171" width="3.5703125" style="6" customWidth="1"/>
    <col min="7172" max="7172" width="35.140625" style="6" customWidth="1"/>
    <col min="7173" max="7173" width="3.5703125" style="6" customWidth="1"/>
    <col min="7174" max="7174" width="18.42578125" style="6" bestFit="1" customWidth="1"/>
    <col min="7175" max="7178" width="13.42578125" style="6"/>
    <col min="7179" max="7179" width="0" style="6" hidden="1" customWidth="1"/>
    <col min="7180" max="7424" width="13.42578125" style="6"/>
    <col min="7425" max="7425" width="2.5703125" style="6" customWidth="1"/>
    <col min="7426" max="7426" width="28.28515625" style="6" customWidth="1"/>
    <col min="7427" max="7427" width="3.5703125" style="6" customWidth="1"/>
    <col min="7428" max="7428" width="35.140625" style="6" customWidth="1"/>
    <col min="7429" max="7429" width="3.5703125" style="6" customWidth="1"/>
    <col min="7430" max="7430" width="18.42578125" style="6" bestFit="1" customWidth="1"/>
    <col min="7431" max="7434" width="13.42578125" style="6"/>
    <col min="7435" max="7435" width="0" style="6" hidden="1" customWidth="1"/>
    <col min="7436" max="7680" width="13.42578125" style="6"/>
    <col min="7681" max="7681" width="2.5703125" style="6" customWidth="1"/>
    <col min="7682" max="7682" width="28.28515625" style="6" customWidth="1"/>
    <col min="7683" max="7683" width="3.5703125" style="6" customWidth="1"/>
    <col min="7684" max="7684" width="35.140625" style="6" customWidth="1"/>
    <col min="7685" max="7685" width="3.5703125" style="6" customWidth="1"/>
    <col min="7686" max="7686" width="18.42578125" style="6" bestFit="1" customWidth="1"/>
    <col min="7687" max="7690" width="13.42578125" style="6"/>
    <col min="7691" max="7691" width="0" style="6" hidden="1" customWidth="1"/>
    <col min="7692" max="7936" width="13.42578125" style="6"/>
    <col min="7937" max="7937" width="2.5703125" style="6" customWidth="1"/>
    <col min="7938" max="7938" width="28.28515625" style="6" customWidth="1"/>
    <col min="7939" max="7939" width="3.5703125" style="6" customWidth="1"/>
    <col min="7940" max="7940" width="35.140625" style="6" customWidth="1"/>
    <col min="7941" max="7941" width="3.5703125" style="6" customWidth="1"/>
    <col min="7942" max="7942" width="18.42578125" style="6" bestFit="1" customWidth="1"/>
    <col min="7943" max="7946" width="13.42578125" style="6"/>
    <col min="7947" max="7947" width="0" style="6" hidden="1" customWidth="1"/>
    <col min="7948" max="8192" width="13.42578125" style="6"/>
    <col min="8193" max="8193" width="2.5703125" style="6" customWidth="1"/>
    <col min="8194" max="8194" width="28.28515625" style="6" customWidth="1"/>
    <col min="8195" max="8195" width="3.5703125" style="6" customWidth="1"/>
    <col min="8196" max="8196" width="35.140625" style="6" customWidth="1"/>
    <col min="8197" max="8197" width="3.5703125" style="6" customWidth="1"/>
    <col min="8198" max="8198" width="18.42578125" style="6" bestFit="1" customWidth="1"/>
    <col min="8199" max="8202" width="13.42578125" style="6"/>
    <col min="8203" max="8203" width="0" style="6" hidden="1" customWidth="1"/>
    <col min="8204" max="8448" width="13.42578125" style="6"/>
    <col min="8449" max="8449" width="2.5703125" style="6" customWidth="1"/>
    <col min="8450" max="8450" width="28.28515625" style="6" customWidth="1"/>
    <col min="8451" max="8451" width="3.5703125" style="6" customWidth="1"/>
    <col min="8452" max="8452" width="35.140625" style="6" customWidth="1"/>
    <col min="8453" max="8453" width="3.5703125" style="6" customWidth="1"/>
    <col min="8454" max="8454" width="18.42578125" style="6" bestFit="1" customWidth="1"/>
    <col min="8455" max="8458" width="13.42578125" style="6"/>
    <col min="8459" max="8459" width="0" style="6" hidden="1" customWidth="1"/>
    <col min="8460" max="8704" width="13.42578125" style="6"/>
    <col min="8705" max="8705" width="2.5703125" style="6" customWidth="1"/>
    <col min="8706" max="8706" width="28.28515625" style="6" customWidth="1"/>
    <col min="8707" max="8707" width="3.5703125" style="6" customWidth="1"/>
    <col min="8708" max="8708" width="35.140625" style="6" customWidth="1"/>
    <col min="8709" max="8709" width="3.5703125" style="6" customWidth="1"/>
    <col min="8710" max="8710" width="18.42578125" style="6" bestFit="1" customWidth="1"/>
    <col min="8711" max="8714" width="13.42578125" style="6"/>
    <col min="8715" max="8715" width="0" style="6" hidden="1" customWidth="1"/>
    <col min="8716" max="8960" width="13.42578125" style="6"/>
    <col min="8961" max="8961" width="2.5703125" style="6" customWidth="1"/>
    <col min="8962" max="8962" width="28.28515625" style="6" customWidth="1"/>
    <col min="8963" max="8963" width="3.5703125" style="6" customWidth="1"/>
    <col min="8964" max="8964" width="35.140625" style="6" customWidth="1"/>
    <col min="8965" max="8965" width="3.5703125" style="6" customWidth="1"/>
    <col min="8966" max="8966" width="18.42578125" style="6" bestFit="1" customWidth="1"/>
    <col min="8967" max="8970" width="13.42578125" style="6"/>
    <col min="8971" max="8971" width="0" style="6" hidden="1" customWidth="1"/>
    <col min="8972" max="9216" width="13.42578125" style="6"/>
    <col min="9217" max="9217" width="2.5703125" style="6" customWidth="1"/>
    <col min="9218" max="9218" width="28.28515625" style="6" customWidth="1"/>
    <col min="9219" max="9219" width="3.5703125" style="6" customWidth="1"/>
    <col min="9220" max="9220" width="35.140625" style="6" customWidth="1"/>
    <col min="9221" max="9221" width="3.5703125" style="6" customWidth="1"/>
    <col min="9222" max="9222" width="18.42578125" style="6" bestFit="1" customWidth="1"/>
    <col min="9223" max="9226" width="13.42578125" style="6"/>
    <col min="9227" max="9227" width="0" style="6" hidden="1" customWidth="1"/>
    <col min="9228" max="9472" width="13.42578125" style="6"/>
    <col min="9473" max="9473" width="2.5703125" style="6" customWidth="1"/>
    <col min="9474" max="9474" width="28.28515625" style="6" customWidth="1"/>
    <col min="9475" max="9475" width="3.5703125" style="6" customWidth="1"/>
    <col min="9476" max="9476" width="35.140625" style="6" customWidth="1"/>
    <col min="9477" max="9477" width="3.5703125" style="6" customWidth="1"/>
    <col min="9478" max="9478" width="18.42578125" style="6" bestFit="1" customWidth="1"/>
    <col min="9479" max="9482" width="13.42578125" style="6"/>
    <col min="9483" max="9483" width="0" style="6" hidden="1" customWidth="1"/>
    <col min="9484" max="9728" width="13.42578125" style="6"/>
    <col min="9729" max="9729" width="2.5703125" style="6" customWidth="1"/>
    <col min="9730" max="9730" width="28.28515625" style="6" customWidth="1"/>
    <col min="9731" max="9731" width="3.5703125" style="6" customWidth="1"/>
    <col min="9732" max="9732" width="35.140625" style="6" customWidth="1"/>
    <col min="9733" max="9733" width="3.5703125" style="6" customWidth="1"/>
    <col min="9734" max="9734" width="18.42578125" style="6" bestFit="1" customWidth="1"/>
    <col min="9735" max="9738" width="13.42578125" style="6"/>
    <col min="9739" max="9739" width="0" style="6" hidden="1" customWidth="1"/>
    <col min="9740" max="9984" width="13.42578125" style="6"/>
    <col min="9985" max="9985" width="2.5703125" style="6" customWidth="1"/>
    <col min="9986" max="9986" width="28.28515625" style="6" customWidth="1"/>
    <col min="9987" max="9987" width="3.5703125" style="6" customWidth="1"/>
    <col min="9988" max="9988" width="35.140625" style="6" customWidth="1"/>
    <col min="9989" max="9989" width="3.5703125" style="6" customWidth="1"/>
    <col min="9990" max="9990" width="18.42578125" style="6" bestFit="1" customWidth="1"/>
    <col min="9991" max="9994" width="13.42578125" style="6"/>
    <col min="9995" max="9995" width="0" style="6" hidden="1" customWidth="1"/>
    <col min="9996" max="10240" width="13.42578125" style="6"/>
    <col min="10241" max="10241" width="2.5703125" style="6" customWidth="1"/>
    <col min="10242" max="10242" width="28.28515625" style="6" customWidth="1"/>
    <col min="10243" max="10243" width="3.5703125" style="6" customWidth="1"/>
    <col min="10244" max="10244" width="35.140625" style="6" customWidth="1"/>
    <col min="10245" max="10245" width="3.5703125" style="6" customWidth="1"/>
    <col min="10246" max="10246" width="18.42578125" style="6" bestFit="1" customWidth="1"/>
    <col min="10247" max="10250" width="13.42578125" style="6"/>
    <col min="10251" max="10251" width="0" style="6" hidden="1" customWidth="1"/>
    <col min="10252" max="10496" width="13.42578125" style="6"/>
    <col min="10497" max="10497" width="2.5703125" style="6" customWidth="1"/>
    <col min="10498" max="10498" width="28.28515625" style="6" customWidth="1"/>
    <col min="10499" max="10499" width="3.5703125" style="6" customWidth="1"/>
    <col min="10500" max="10500" width="35.140625" style="6" customWidth="1"/>
    <col min="10501" max="10501" width="3.5703125" style="6" customWidth="1"/>
    <col min="10502" max="10502" width="18.42578125" style="6" bestFit="1" customWidth="1"/>
    <col min="10503" max="10506" width="13.42578125" style="6"/>
    <col min="10507" max="10507" width="0" style="6" hidden="1" customWidth="1"/>
    <col min="10508" max="10752" width="13.42578125" style="6"/>
    <col min="10753" max="10753" width="2.5703125" style="6" customWidth="1"/>
    <col min="10754" max="10754" width="28.28515625" style="6" customWidth="1"/>
    <col min="10755" max="10755" width="3.5703125" style="6" customWidth="1"/>
    <col min="10756" max="10756" width="35.140625" style="6" customWidth="1"/>
    <col min="10757" max="10757" width="3.5703125" style="6" customWidth="1"/>
    <col min="10758" max="10758" width="18.42578125" style="6" bestFit="1" customWidth="1"/>
    <col min="10759" max="10762" width="13.42578125" style="6"/>
    <col min="10763" max="10763" width="0" style="6" hidden="1" customWidth="1"/>
    <col min="10764" max="11008" width="13.42578125" style="6"/>
    <col min="11009" max="11009" width="2.5703125" style="6" customWidth="1"/>
    <col min="11010" max="11010" width="28.28515625" style="6" customWidth="1"/>
    <col min="11011" max="11011" width="3.5703125" style="6" customWidth="1"/>
    <col min="11012" max="11012" width="35.140625" style="6" customWidth="1"/>
    <col min="11013" max="11013" width="3.5703125" style="6" customWidth="1"/>
    <col min="11014" max="11014" width="18.42578125" style="6" bestFit="1" customWidth="1"/>
    <col min="11015" max="11018" width="13.42578125" style="6"/>
    <col min="11019" max="11019" width="0" style="6" hidden="1" customWidth="1"/>
    <col min="11020" max="11264" width="13.42578125" style="6"/>
    <col min="11265" max="11265" width="2.5703125" style="6" customWidth="1"/>
    <col min="11266" max="11266" width="28.28515625" style="6" customWidth="1"/>
    <col min="11267" max="11267" width="3.5703125" style="6" customWidth="1"/>
    <col min="11268" max="11268" width="35.140625" style="6" customWidth="1"/>
    <col min="11269" max="11269" width="3.5703125" style="6" customWidth="1"/>
    <col min="11270" max="11270" width="18.42578125" style="6" bestFit="1" customWidth="1"/>
    <col min="11271" max="11274" width="13.42578125" style="6"/>
    <col min="11275" max="11275" width="0" style="6" hidden="1" customWidth="1"/>
    <col min="11276" max="11520" width="13.42578125" style="6"/>
    <col min="11521" max="11521" width="2.5703125" style="6" customWidth="1"/>
    <col min="11522" max="11522" width="28.28515625" style="6" customWidth="1"/>
    <col min="11523" max="11523" width="3.5703125" style="6" customWidth="1"/>
    <col min="11524" max="11524" width="35.140625" style="6" customWidth="1"/>
    <col min="11525" max="11525" width="3.5703125" style="6" customWidth="1"/>
    <col min="11526" max="11526" width="18.42578125" style="6" bestFit="1" customWidth="1"/>
    <col min="11527" max="11530" width="13.42578125" style="6"/>
    <col min="11531" max="11531" width="0" style="6" hidden="1" customWidth="1"/>
    <col min="11532" max="11776" width="13.42578125" style="6"/>
    <col min="11777" max="11777" width="2.5703125" style="6" customWidth="1"/>
    <col min="11778" max="11778" width="28.28515625" style="6" customWidth="1"/>
    <col min="11779" max="11779" width="3.5703125" style="6" customWidth="1"/>
    <col min="11780" max="11780" width="35.140625" style="6" customWidth="1"/>
    <col min="11781" max="11781" width="3.5703125" style="6" customWidth="1"/>
    <col min="11782" max="11782" width="18.42578125" style="6" bestFit="1" customWidth="1"/>
    <col min="11783" max="11786" width="13.42578125" style="6"/>
    <col min="11787" max="11787" width="0" style="6" hidden="1" customWidth="1"/>
    <col min="11788" max="12032" width="13.42578125" style="6"/>
    <col min="12033" max="12033" width="2.5703125" style="6" customWidth="1"/>
    <col min="12034" max="12034" width="28.28515625" style="6" customWidth="1"/>
    <col min="12035" max="12035" width="3.5703125" style="6" customWidth="1"/>
    <col min="12036" max="12036" width="35.140625" style="6" customWidth="1"/>
    <col min="12037" max="12037" width="3.5703125" style="6" customWidth="1"/>
    <col min="12038" max="12038" width="18.42578125" style="6" bestFit="1" customWidth="1"/>
    <col min="12039" max="12042" width="13.42578125" style="6"/>
    <col min="12043" max="12043" width="0" style="6" hidden="1" customWidth="1"/>
    <col min="12044" max="12288" width="13.42578125" style="6"/>
    <col min="12289" max="12289" width="2.5703125" style="6" customWidth="1"/>
    <col min="12290" max="12290" width="28.28515625" style="6" customWidth="1"/>
    <col min="12291" max="12291" width="3.5703125" style="6" customWidth="1"/>
    <col min="12292" max="12292" width="35.140625" style="6" customWidth="1"/>
    <col min="12293" max="12293" width="3.5703125" style="6" customWidth="1"/>
    <col min="12294" max="12294" width="18.42578125" style="6" bestFit="1" customWidth="1"/>
    <col min="12295" max="12298" width="13.42578125" style="6"/>
    <col min="12299" max="12299" width="0" style="6" hidden="1" customWidth="1"/>
    <col min="12300" max="12544" width="13.42578125" style="6"/>
    <col min="12545" max="12545" width="2.5703125" style="6" customWidth="1"/>
    <col min="12546" max="12546" width="28.28515625" style="6" customWidth="1"/>
    <col min="12547" max="12547" width="3.5703125" style="6" customWidth="1"/>
    <col min="12548" max="12548" width="35.140625" style="6" customWidth="1"/>
    <col min="12549" max="12549" width="3.5703125" style="6" customWidth="1"/>
    <col min="12550" max="12550" width="18.42578125" style="6" bestFit="1" customWidth="1"/>
    <col min="12551" max="12554" width="13.42578125" style="6"/>
    <col min="12555" max="12555" width="0" style="6" hidden="1" customWidth="1"/>
    <col min="12556" max="12800" width="13.42578125" style="6"/>
    <col min="12801" max="12801" width="2.5703125" style="6" customWidth="1"/>
    <col min="12802" max="12802" width="28.28515625" style="6" customWidth="1"/>
    <col min="12803" max="12803" width="3.5703125" style="6" customWidth="1"/>
    <col min="12804" max="12804" width="35.140625" style="6" customWidth="1"/>
    <col min="12805" max="12805" width="3.5703125" style="6" customWidth="1"/>
    <col min="12806" max="12806" width="18.42578125" style="6" bestFit="1" customWidth="1"/>
    <col min="12807" max="12810" width="13.42578125" style="6"/>
    <col min="12811" max="12811" width="0" style="6" hidden="1" customWidth="1"/>
    <col min="12812" max="13056" width="13.42578125" style="6"/>
    <col min="13057" max="13057" width="2.5703125" style="6" customWidth="1"/>
    <col min="13058" max="13058" width="28.28515625" style="6" customWidth="1"/>
    <col min="13059" max="13059" width="3.5703125" style="6" customWidth="1"/>
    <col min="13060" max="13060" width="35.140625" style="6" customWidth="1"/>
    <col min="13061" max="13061" width="3.5703125" style="6" customWidth="1"/>
    <col min="13062" max="13062" width="18.42578125" style="6" bestFit="1" customWidth="1"/>
    <col min="13063" max="13066" width="13.42578125" style="6"/>
    <col min="13067" max="13067" width="0" style="6" hidden="1" customWidth="1"/>
    <col min="13068" max="13312" width="13.42578125" style="6"/>
    <col min="13313" max="13313" width="2.5703125" style="6" customWidth="1"/>
    <col min="13314" max="13314" width="28.28515625" style="6" customWidth="1"/>
    <col min="13315" max="13315" width="3.5703125" style="6" customWidth="1"/>
    <col min="13316" max="13316" width="35.140625" style="6" customWidth="1"/>
    <col min="13317" max="13317" width="3.5703125" style="6" customWidth="1"/>
    <col min="13318" max="13318" width="18.42578125" style="6" bestFit="1" customWidth="1"/>
    <col min="13319" max="13322" width="13.42578125" style="6"/>
    <col min="13323" max="13323" width="0" style="6" hidden="1" customWidth="1"/>
    <col min="13324" max="13568" width="13.42578125" style="6"/>
    <col min="13569" max="13569" width="2.5703125" style="6" customWidth="1"/>
    <col min="13570" max="13570" width="28.28515625" style="6" customWidth="1"/>
    <col min="13571" max="13571" width="3.5703125" style="6" customWidth="1"/>
    <col min="13572" max="13572" width="35.140625" style="6" customWidth="1"/>
    <col min="13573" max="13573" width="3.5703125" style="6" customWidth="1"/>
    <col min="13574" max="13574" width="18.42578125" style="6" bestFit="1" customWidth="1"/>
    <col min="13575" max="13578" width="13.42578125" style="6"/>
    <col min="13579" max="13579" width="0" style="6" hidden="1" customWidth="1"/>
    <col min="13580" max="13824" width="13.42578125" style="6"/>
    <col min="13825" max="13825" width="2.5703125" style="6" customWidth="1"/>
    <col min="13826" max="13826" width="28.28515625" style="6" customWidth="1"/>
    <col min="13827" max="13827" width="3.5703125" style="6" customWidth="1"/>
    <col min="13828" max="13828" width="35.140625" style="6" customWidth="1"/>
    <col min="13829" max="13829" width="3.5703125" style="6" customWidth="1"/>
    <col min="13830" max="13830" width="18.42578125" style="6" bestFit="1" customWidth="1"/>
    <col min="13831" max="13834" width="13.42578125" style="6"/>
    <col min="13835" max="13835" width="0" style="6" hidden="1" customWidth="1"/>
    <col min="13836" max="14080" width="13.42578125" style="6"/>
    <col min="14081" max="14081" width="2.5703125" style="6" customWidth="1"/>
    <col min="14082" max="14082" width="28.28515625" style="6" customWidth="1"/>
    <col min="14083" max="14083" width="3.5703125" style="6" customWidth="1"/>
    <col min="14084" max="14084" width="35.140625" style="6" customWidth="1"/>
    <col min="14085" max="14085" width="3.5703125" style="6" customWidth="1"/>
    <col min="14086" max="14086" width="18.42578125" style="6" bestFit="1" customWidth="1"/>
    <col min="14087" max="14090" width="13.42578125" style="6"/>
    <col min="14091" max="14091" width="0" style="6" hidden="1" customWidth="1"/>
    <col min="14092" max="14336" width="13.42578125" style="6"/>
    <col min="14337" max="14337" width="2.5703125" style="6" customWidth="1"/>
    <col min="14338" max="14338" width="28.28515625" style="6" customWidth="1"/>
    <col min="14339" max="14339" width="3.5703125" style="6" customWidth="1"/>
    <col min="14340" max="14340" width="35.140625" style="6" customWidth="1"/>
    <col min="14341" max="14341" width="3.5703125" style="6" customWidth="1"/>
    <col min="14342" max="14342" width="18.42578125" style="6" bestFit="1" customWidth="1"/>
    <col min="14343" max="14346" width="13.42578125" style="6"/>
    <col min="14347" max="14347" width="0" style="6" hidden="1" customWidth="1"/>
    <col min="14348" max="14592" width="13.42578125" style="6"/>
    <col min="14593" max="14593" width="2.5703125" style="6" customWidth="1"/>
    <col min="14594" max="14594" width="28.28515625" style="6" customWidth="1"/>
    <col min="14595" max="14595" width="3.5703125" style="6" customWidth="1"/>
    <col min="14596" max="14596" width="35.140625" style="6" customWidth="1"/>
    <col min="14597" max="14597" width="3.5703125" style="6" customWidth="1"/>
    <col min="14598" max="14598" width="18.42578125" style="6" bestFit="1" customWidth="1"/>
    <col min="14599" max="14602" width="13.42578125" style="6"/>
    <col min="14603" max="14603" width="0" style="6" hidden="1" customWidth="1"/>
    <col min="14604" max="14848" width="13.42578125" style="6"/>
    <col min="14849" max="14849" width="2.5703125" style="6" customWidth="1"/>
    <col min="14850" max="14850" width="28.28515625" style="6" customWidth="1"/>
    <col min="14851" max="14851" width="3.5703125" style="6" customWidth="1"/>
    <col min="14852" max="14852" width="35.140625" style="6" customWidth="1"/>
    <col min="14853" max="14853" width="3.5703125" style="6" customWidth="1"/>
    <col min="14854" max="14854" width="18.42578125" style="6" bestFit="1" customWidth="1"/>
    <col min="14855" max="14858" width="13.42578125" style="6"/>
    <col min="14859" max="14859" width="0" style="6" hidden="1" customWidth="1"/>
    <col min="14860" max="15104" width="13.42578125" style="6"/>
    <col min="15105" max="15105" width="2.5703125" style="6" customWidth="1"/>
    <col min="15106" max="15106" width="28.28515625" style="6" customWidth="1"/>
    <col min="15107" max="15107" width="3.5703125" style="6" customWidth="1"/>
    <col min="15108" max="15108" width="35.140625" style="6" customWidth="1"/>
    <col min="15109" max="15109" width="3.5703125" style="6" customWidth="1"/>
    <col min="15110" max="15110" width="18.42578125" style="6" bestFit="1" customWidth="1"/>
    <col min="15111" max="15114" width="13.42578125" style="6"/>
    <col min="15115" max="15115" width="0" style="6" hidden="1" customWidth="1"/>
    <col min="15116" max="15360" width="13.42578125" style="6"/>
    <col min="15361" max="15361" width="2.5703125" style="6" customWidth="1"/>
    <col min="15362" max="15362" width="28.28515625" style="6" customWidth="1"/>
    <col min="15363" max="15363" width="3.5703125" style="6" customWidth="1"/>
    <col min="15364" max="15364" width="35.140625" style="6" customWidth="1"/>
    <col min="15365" max="15365" width="3.5703125" style="6" customWidth="1"/>
    <col min="15366" max="15366" width="18.42578125" style="6" bestFit="1" customWidth="1"/>
    <col min="15367" max="15370" width="13.42578125" style="6"/>
    <col min="15371" max="15371" width="0" style="6" hidden="1" customWidth="1"/>
    <col min="15372" max="15616" width="13.42578125" style="6"/>
    <col min="15617" max="15617" width="2.5703125" style="6" customWidth="1"/>
    <col min="15618" max="15618" width="28.28515625" style="6" customWidth="1"/>
    <col min="15619" max="15619" width="3.5703125" style="6" customWidth="1"/>
    <col min="15620" max="15620" width="35.140625" style="6" customWidth="1"/>
    <col min="15621" max="15621" width="3.5703125" style="6" customWidth="1"/>
    <col min="15622" max="15622" width="18.42578125" style="6" bestFit="1" customWidth="1"/>
    <col min="15623" max="15626" width="13.42578125" style="6"/>
    <col min="15627" max="15627" width="0" style="6" hidden="1" customWidth="1"/>
    <col min="15628" max="15872" width="13.42578125" style="6"/>
    <col min="15873" max="15873" width="2.5703125" style="6" customWidth="1"/>
    <col min="15874" max="15874" width="28.28515625" style="6" customWidth="1"/>
    <col min="15875" max="15875" width="3.5703125" style="6" customWidth="1"/>
    <col min="15876" max="15876" width="35.140625" style="6" customWidth="1"/>
    <col min="15877" max="15877" width="3.5703125" style="6" customWidth="1"/>
    <col min="15878" max="15878" width="18.42578125" style="6" bestFit="1" customWidth="1"/>
    <col min="15879" max="15882" width="13.42578125" style="6"/>
    <col min="15883" max="15883" width="0" style="6" hidden="1" customWidth="1"/>
    <col min="15884" max="16128" width="13.42578125" style="6"/>
    <col min="16129" max="16129" width="2.5703125" style="6" customWidth="1"/>
    <col min="16130" max="16130" width="28.28515625" style="6" customWidth="1"/>
    <col min="16131" max="16131" width="3.5703125" style="6" customWidth="1"/>
    <col min="16132" max="16132" width="35.140625" style="6" customWidth="1"/>
    <col min="16133" max="16133" width="3.5703125" style="6" customWidth="1"/>
    <col min="16134" max="16134" width="18.42578125" style="6" bestFit="1" customWidth="1"/>
    <col min="16135" max="16138" width="13.42578125" style="6"/>
    <col min="16139" max="16139" width="0" style="6" hidden="1" customWidth="1"/>
    <col min="16140" max="16384" width="13.42578125" style="6"/>
  </cols>
  <sheetData>
    <row r="1" spans="2:11" x14ac:dyDescent="0.25">
      <c r="B1" s="13">
        <v>2011</v>
      </c>
      <c r="C1" s="13" t="s">
        <v>51</v>
      </c>
      <c r="D1" s="13">
        <f>B1+8</f>
        <v>2019</v>
      </c>
      <c r="K1" s="7">
        <v>2000</v>
      </c>
    </row>
    <row r="2" spans="2:11" x14ac:dyDescent="0.25">
      <c r="K2" s="7">
        <v>2001</v>
      </c>
    </row>
    <row r="3" spans="2:11" x14ac:dyDescent="0.25">
      <c r="B3" s="9"/>
      <c r="C3" s="9"/>
      <c r="D3" s="10"/>
      <c r="K3" s="7">
        <v>2002</v>
      </c>
    </row>
    <row r="4" spans="2:11" x14ac:dyDescent="0.25">
      <c r="B4" s="14" t="s">
        <v>37</v>
      </c>
      <c r="C4" s="15"/>
      <c r="D4" s="16">
        <f>DATE(An,1,1)</f>
        <v>40544</v>
      </c>
      <c r="F4" s="11"/>
      <c r="K4" s="7">
        <v>2003</v>
      </c>
    </row>
    <row r="5" spans="2:11" x14ac:dyDescent="0.25">
      <c r="B5" s="14" t="s">
        <v>38</v>
      </c>
      <c r="C5" s="15"/>
      <c r="D5" s="17">
        <f>FLOOR(DATE(An,5,DAY(MINUTE(An/38)/2+56)),7)-34+7*(An=2079)</f>
        <v>40657</v>
      </c>
      <c r="F5" s="11"/>
      <c r="K5" s="7">
        <v>2004</v>
      </c>
    </row>
    <row r="6" spans="2:11" x14ac:dyDescent="0.25">
      <c r="B6" s="14" t="s">
        <v>39</v>
      </c>
      <c r="C6" s="15"/>
      <c r="D6" s="17">
        <f>D5+1</f>
        <v>40658</v>
      </c>
      <c r="F6" s="12"/>
      <c r="K6" s="7">
        <v>2005</v>
      </c>
    </row>
    <row r="7" spans="2:11" x14ac:dyDescent="0.25">
      <c r="B7" s="14" t="s">
        <v>40</v>
      </c>
      <c r="C7" s="15"/>
      <c r="D7" s="17">
        <f>DATE(An,5,1)</f>
        <v>40664</v>
      </c>
      <c r="K7" s="7">
        <v>2006</v>
      </c>
    </row>
    <row r="8" spans="2:11" x14ac:dyDescent="0.25">
      <c r="B8" s="14" t="s">
        <v>41</v>
      </c>
      <c r="C8" s="15"/>
      <c r="D8" s="17">
        <f>DATE(An,5,8)</f>
        <v>40671</v>
      </c>
      <c r="K8" s="7">
        <v>2007</v>
      </c>
    </row>
    <row r="9" spans="2:11" x14ac:dyDescent="0.25">
      <c r="B9" s="14" t="s">
        <v>42</v>
      </c>
      <c r="C9" s="15"/>
      <c r="D9" s="17">
        <f>D5+39</f>
        <v>40696</v>
      </c>
      <c r="K9" s="7">
        <v>2008</v>
      </c>
    </row>
    <row r="10" spans="2:11" x14ac:dyDescent="0.25">
      <c r="B10" s="14" t="s">
        <v>43</v>
      </c>
      <c r="C10" s="15"/>
      <c r="D10" s="16">
        <f>D5+49</f>
        <v>40706</v>
      </c>
      <c r="K10" s="7">
        <v>2009</v>
      </c>
    </row>
    <row r="11" spans="2:11" x14ac:dyDescent="0.25">
      <c r="B11" s="14" t="s">
        <v>44</v>
      </c>
      <c r="C11" s="15"/>
      <c r="D11" s="16">
        <f>D10+1</f>
        <v>40707</v>
      </c>
      <c r="K11" s="7">
        <v>2010</v>
      </c>
    </row>
    <row r="12" spans="2:11" x14ac:dyDescent="0.25">
      <c r="B12" s="14" t="s">
        <v>45</v>
      </c>
      <c r="C12" s="15"/>
      <c r="D12" s="16">
        <f>DATE(An,7,14)</f>
        <v>40738</v>
      </c>
      <c r="K12" s="7">
        <v>2011</v>
      </c>
    </row>
    <row r="13" spans="2:11" x14ac:dyDescent="0.25">
      <c r="B13" s="14" t="s">
        <v>46</v>
      </c>
      <c r="C13" s="15"/>
      <c r="D13" s="16">
        <f>DATE(An,8,15)</f>
        <v>40770</v>
      </c>
      <c r="F13" s="11"/>
      <c r="K13" s="7">
        <v>2012</v>
      </c>
    </row>
    <row r="14" spans="2:11" x14ac:dyDescent="0.25">
      <c r="B14" s="14" t="s">
        <v>47</v>
      </c>
      <c r="C14" s="15"/>
      <c r="D14" s="16">
        <f>DATE(An,11,1)</f>
        <v>40848</v>
      </c>
      <c r="K14" s="7">
        <v>2013</v>
      </c>
    </row>
    <row r="15" spans="2:11" x14ac:dyDescent="0.25">
      <c r="B15" s="14" t="s">
        <v>48</v>
      </c>
      <c r="C15" s="15"/>
      <c r="D15" s="16">
        <f>DATE(An,11,11)</f>
        <v>40858</v>
      </c>
      <c r="K15" s="7">
        <v>2014</v>
      </c>
    </row>
    <row r="16" spans="2:11" x14ac:dyDescent="0.25">
      <c r="B16" s="14" t="s">
        <v>49</v>
      </c>
      <c r="C16" s="15"/>
      <c r="D16" s="16">
        <f>DATE(An,12,25)</f>
        <v>40902</v>
      </c>
      <c r="K16" s="7">
        <v>2015</v>
      </c>
    </row>
    <row r="17" spans="2:4" x14ac:dyDescent="0.25">
      <c r="B17" s="14" t="s">
        <v>52</v>
      </c>
      <c r="C17" s="15"/>
      <c r="D17" s="16">
        <f>DATE(An+1,1,1)</f>
        <v>40909</v>
      </c>
    </row>
    <row r="18" spans="2:4" x14ac:dyDescent="0.25">
      <c r="B18" s="14" t="s">
        <v>38</v>
      </c>
      <c r="C18" s="15"/>
      <c r="D18" s="17">
        <f>FLOOR(DATE(An+1,5,DAY(MINUTE((An+1)/38)/2+56)),7)-34+7*(An+1=2079)</f>
        <v>41007</v>
      </c>
    </row>
    <row r="19" spans="2:4" x14ac:dyDescent="0.25">
      <c r="B19" s="14" t="s">
        <v>39</v>
      </c>
      <c r="C19" s="15"/>
      <c r="D19" s="17">
        <f>D18+1</f>
        <v>41008</v>
      </c>
    </row>
    <row r="20" spans="2:4" x14ac:dyDescent="0.25">
      <c r="B20" s="14" t="s">
        <v>40</v>
      </c>
      <c r="C20" s="15"/>
      <c r="D20" s="17">
        <f>DATE(An+1,5,1)</f>
        <v>41030</v>
      </c>
    </row>
    <row r="21" spans="2:4" x14ac:dyDescent="0.25">
      <c r="B21" s="14" t="s">
        <v>41</v>
      </c>
      <c r="C21" s="15"/>
      <c r="D21" s="17">
        <f>DATE(An+1,5,8)</f>
        <v>41037</v>
      </c>
    </row>
    <row r="22" spans="2:4" x14ac:dyDescent="0.25">
      <c r="B22" s="14" t="s">
        <v>42</v>
      </c>
      <c r="C22" s="15"/>
      <c r="D22" s="17">
        <f>D18+39</f>
        <v>41046</v>
      </c>
    </row>
    <row r="23" spans="2:4" x14ac:dyDescent="0.25">
      <c r="B23" s="14" t="s">
        <v>43</v>
      </c>
      <c r="C23" s="15"/>
      <c r="D23" s="16">
        <f>D18+49</f>
        <v>41056</v>
      </c>
    </row>
    <row r="24" spans="2:4" x14ac:dyDescent="0.25">
      <c r="B24" s="14" t="s">
        <v>44</v>
      </c>
      <c r="C24" s="15"/>
      <c r="D24" s="16">
        <f>D23+1</f>
        <v>41057</v>
      </c>
    </row>
    <row r="25" spans="2:4" x14ac:dyDescent="0.25">
      <c r="B25" s="14" t="s">
        <v>45</v>
      </c>
      <c r="C25" s="15"/>
      <c r="D25" s="16">
        <f>DATE(An+1,7,14)</f>
        <v>41104</v>
      </c>
    </row>
    <row r="26" spans="2:4" x14ac:dyDescent="0.25">
      <c r="B26" s="14" t="s">
        <v>46</v>
      </c>
      <c r="C26" s="15"/>
      <c r="D26" s="16">
        <f>DATE(An+1,8,15)</f>
        <v>41136</v>
      </c>
    </row>
    <row r="27" spans="2:4" x14ac:dyDescent="0.25">
      <c r="B27" s="14" t="s">
        <v>47</v>
      </c>
      <c r="C27" s="15"/>
      <c r="D27" s="16">
        <f>DATE(An+1,11,1)</f>
        <v>41214</v>
      </c>
    </row>
    <row r="28" spans="2:4" x14ac:dyDescent="0.25">
      <c r="B28" s="14" t="s">
        <v>48</v>
      </c>
      <c r="C28" s="15"/>
      <c r="D28" s="16">
        <f>DATE(An+1,11,11)</f>
        <v>41224</v>
      </c>
    </row>
    <row r="29" spans="2:4" x14ac:dyDescent="0.25">
      <c r="B29" s="14" t="s">
        <v>49</v>
      </c>
      <c r="C29" s="15"/>
      <c r="D29" s="16">
        <f>DATE(An+1,12,25)</f>
        <v>41268</v>
      </c>
    </row>
    <row r="30" spans="2:4" x14ac:dyDescent="0.25">
      <c r="B30" s="14" t="s">
        <v>52</v>
      </c>
      <c r="C30" s="15"/>
      <c r="D30" s="16">
        <f>DATE(An+2,1,1)</f>
        <v>41275</v>
      </c>
    </row>
    <row r="31" spans="2:4" x14ac:dyDescent="0.25">
      <c r="B31" s="14" t="s">
        <v>38</v>
      </c>
      <c r="C31" s="15"/>
      <c r="D31" s="17">
        <f>FLOOR(DATE(An+2,5,DAY(MINUTE((An+2)/38)/2+56)),7)-34+7*(An+2=2079)</f>
        <v>41364</v>
      </c>
    </row>
    <row r="32" spans="2:4" x14ac:dyDescent="0.25">
      <c r="B32" s="14" t="s">
        <v>39</v>
      </c>
      <c r="C32" s="15"/>
      <c r="D32" s="17">
        <f>D31+1</f>
        <v>41365</v>
      </c>
    </row>
    <row r="33" spans="2:4" x14ac:dyDescent="0.25">
      <c r="B33" s="14" t="s">
        <v>40</v>
      </c>
      <c r="C33" s="15"/>
      <c r="D33" s="17">
        <f>DATE(An+2,5,1)</f>
        <v>41395</v>
      </c>
    </row>
    <row r="34" spans="2:4" x14ac:dyDescent="0.25">
      <c r="B34" s="14" t="s">
        <v>41</v>
      </c>
      <c r="C34" s="15"/>
      <c r="D34" s="17">
        <f>DATE(An+2,5,8)</f>
        <v>41402</v>
      </c>
    </row>
    <row r="35" spans="2:4" x14ac:dyDescent="0.25">
      <c r="B35" s="14" t="s">
        <v>42</v>
      </c>
      <c r="C35" s="15"/>
      <c r="D35" s="17">
        <f>D31+39</f>
        <v>41403</v>
      </c>
    </row>
    <row r="36" spans="2:4" x14ac:dyDescent="0.25">
      <c r="B36" s="14" t="s">
        <v>43</v>
      </c>
      <c r="C36" s="15"/>
      <c r="D36" s="16">
        <f>D31+49</f>
        <v>41413</v>
      </c>
    </row>
    <row r="37" spans="2:4" x14ac:dyDescent="0.25">
      <c r="B37" s="14" t="s">
        <v>44</v>
      </c>
      <c r="C37" s="15"/>
      <c r="D37" s="16">
        <f>D36+1</f>
        <v>41414</v>
      </c>
    </row>
    <row r="38" spans="2:4" x14ac:dyDescent="0.25">
      <c r="B38" s="14" t="s">
        <v>45</v>
      </c>
      <c r="C38" s="15"/>
      <c r="D38" s="16">
        <f>DATE(An+2,7,14)</f>
        <v>41469</v>
      </c>
    </row>
    <row r="39" spans="2:4" x14ac:dyDescent="0.25">
      <c r="B39" s="14" t="s">
        <v>46</v>
      </c>
      <c r="C39" s="15"/>
      <c r="D39" s="16">
        <f>DATE(An+2,8,15)</f>
        <v>41501</v>
      </c>
    </row>
    <row r="40" spans="2:4" x14ac:dyDescent="0.25">
      <c r="B40" s="14" t="s">
        <v>47</v>
      </c>
      <c r="C40" s="15"/>
      <c r="D40" s="16">
        <f>DATE(An+2,11,1)</f>
        <v>41579</v>
      </c>
    </row>
    <row r="41" spans="2:4" x14ac:dyDescent="0.25">
      <c r="B41" s="14" t="s">
        <v>48</v>
      </c>
      <c r="C41" s="15"/>
      <c r="D41" s="16">
        <f>DATE(An+2,11,11)</f>
        <v>41589</v>
      </c>
    </row>
    <row r="42" spans="2:4" x14ac:dyDescent="0.25">
      <c r="B42" s="14" t="s">
        <v>49</v>
      </c>
      <c r="C42" s="15"/>
      <c r="D42" s="16">
        <f>DATE(An+2,12,25)</f>
        <v>41633</v>
      </c>
    </row>
    <row r="43" spans="2:4" x14ac:dyDescent="0.25">
      <c r="B43" s="25" t="s">
        <v>52</v>
      </c>
      <c r="C43" s="26"/>
      <c r="D43" s="27">
        <f>DATE(An+3,1,1)</f>
        <v>41640</v>
      </c>
    </row>
    <row r="44" spans="2:4" x14ac:dyDescent="0.25">
      <c r="B44" s="25" t="s">
        <v>38</v>
      </c>
      <c r="C44" s="26"/>
      <c r="D44" s="28">
        <f>FLOOR(DATE(An+3,5,DAY(MINUTE((An+3)/38)/2+56)),7)-34+7*(An+3=2079)</f>
        <v>41749</v>
      </c>
    </row>
    <row r="45" spans="2:4" x14ac:dyDescent="0.25">
      <c r="B45" s="25" t="s">
        <v>39</v>
      </c>
      <c r="C45" s="26"/>
      <c r="D45" s="28">
        <f>D44+1</f>
        <v>41750</v>
      </c>
    </row>
    <row r="46" spans="2:4" x14ac:dyDescent="0.25">
      <c r="B46" s="25" t="s">
        <v>40</v>
      </c>
      <c r="C46" s="26"/>
      <c r="D46" s="28">
        <f>DATE(An+3,5,1)</f>
        <v>41760</v>
      </c>
    </row>
    <row r="47" spans="2:4" x14ac:dyDescent="0.25">
      <c r="B47" s="25" t="s">
        <v>41</v>
      </c>
      <c r="C47" s="26"/>
      <c r="D47" s="28">
        <f>DATE(An+3,5,8)</f>
        <v>41767</v>
      </c>
    </row>
    <row r="48" spans="2:4" x14ac:dyDescent="0.25">
      <c r="B48" s="25" t="s">
        <v>42</v>
      </c>
      <c r="C48" s="26"/>
      <c r="D48" s="28">
        <f>D44+39</f>
        <v>41788</v>
      </c>
    </row>
    <row r="49" spans="2:4" x14ac:dyDescent="0.25">
      <c r="B49" s="25" t="s">
        <v>43</v>
      </c>
      <c r="C49" s="26"/>
      <c r="D49" s="27">
        <f>D44+49</f>
        <v>41798</v>
      </c>
    </row>
    <row r="50" spans="2:4" x14ac:dyDescent="0.25">
      <c r="B50" s="25" t="s">
        <v>44</v>
      </c>
      <c r="C50" s="26"/>
      <c r="D50" s="27">
        <f>D49+1</f>
        <v>41799</v>
      </c>
    </row>
    <row r="51" spans="2:4" x14ac:dyDescent="0.25">
      <c r="B51" s="25" t="s">
        <v>45</v>
      </c>
      <c r="C51" s="26"/>
      <c r="D51" s="27">
        <f>DATE(An+3,7,14)</f>
        <v>41834</v>
      </c>
    </row>
    <row r="52" spans="2:4" x14ac:dyDescent="0.25">
      <c r="B52" s="25" t="s">
        <v>46</v>
      </c>
      <c r="C52" s="26"/>
      <c r="D52" s="27">
        <f>DATE(An+3,8,15)</f>
        <v>41866</v>
      </c>
    </row>
    <row r="53" spans="2:4" x14ac:dyDescent="0.25">
      <c r="B53" s="25" t="s">
        <v>47</v>
      </c>
      <c r="C53" s="26"/>
      <c r="D53" s="27">
        <f>DATE(An+3,11,1)</f>
        <v>41944</v>
      </c>
    </row>
    <row r="54" spans="2:4" x14ac:dyDescent="0.25">
      <c r="B54" s="25" t="s">
        <v>48</v>
      </c>
      <c r="C54" s="26"/>
      <c r="D54" s="27">
        <f>DATE(An+3,11,11)</f>
        <v>41954</v>
      </c>
    </row>
    <row r="55" spans="2:4" x14ac:dyDescent="0.25">
      <c r="B55" s="25" t="s">
        <v>49</v>
      </c>
      <c r="C55" s="26"/>
      <c r="D55" s="27">
        <f>DATE(An+3,12,25)</f>
        <v>41998</v>
      </c>
    </row>
    <row r="56" spans="2:4" x14ac:dyDescent="0.25">
      <c r="B56" s="25" t="s">
        <v>52</v>
      </c>
      <c r="C56" s="26"/>
      <c r="D56" s="27">
        <f>DATE(An+4,1,1)</f>
        <v>42005</v>
      </c>
    </row>
    <row r="57" spans="2:4" x14ac:dyDescent="0.25">
      <c r="B57" s="25" t="s">
        <v>38</v>
      </c>
      <c r="C57" s="26"/>
      <c r="D57" s="28">
        <f>FLOOR(DATE(An+4,5,DAY(MINUTE((An+4)/38)/2+56)),7)-34+7*(An+4=2079)</f>
        <v>42099</v>
      </c>
    </row>
    <row r="58" spans="2:4" x14ac:dyDescent="0.25">
      <c r="B58" s="25" t="s">
        <v>39</v>
      </c>
      <c r="C58" s="26"/>
      <c r="D58" s="28">
        <f>D57+1</f>
        <v>42100</v>
      </c>
    </row>
    <row r="59" spans="2:4" x14ac:dyDescent="0.25">
      <c r="B59" s="25" t="s">
        <v>40</v>
      </c>
      <c r="C59" s="26"/>
      <c r="D59" s="28">
        <f>DATE(An+4,5,1)</f>
        <v>42125</v>
      </c>
    </row>
    <row r="60" spans="2:4" x14ac:dyDescent="0.25">
      <c r="B60" s="25" t="s">
        <v>41</v>
      </c>
      <c r="C60" s="26"/>
      <c r="D60" s="28">
        <f>DATE(An+4,5,8)</f>
        <v>42132</v>
      </c>
    </row>
    <row r="61" spans="2:4" x14ac:dyDescent="0.25">
      <c r="B61" s="25" t="s">
        <v>42</v>
      </c>
      <c r="C61" s="26"/>
      <c r="D61" s="28">
        <f>D57+39</f>
        <v>42138</v>
      </c>
    </row>
    <row r="62" spans="2:4" x14ac:dyDescent="0.25">
      <c r="B62" s="25" t="s">
        <v>43</v>
      </c>
      <c r="C62" s="26"/>
      <c r="D62" s="27">
        <f>D57+49</f>
        <v>42148</v>
      </c>
    </row>
    <row r="63" spans="2:4" x14ac:dyDescent="0.25">
      <c r="B63" s="25" t="s">
        <v>44</v>
      </c>
      <c r="C63" s="26"/>
      <c r="D63" s="27">
        <f>D62+1</f>
        <v>42149</v>
      </c>
    </row>
    <row r="64" spans="2:4" x14ac:dyDescent="0.25">
      <c r="B64" s="25" t="s">
        <v>45</v>
      </c>
      <c r="C64" s="26"/>
      <c r="D64" s="27">
        <f>DATE(An+4,7,14)</f>
        <v>42199</v>
      </c>
    </row>
    <row r="65" spans="2:4" x14ac:dyDescent="0.25">
      <c r="B65" s="25" t="s">
        <v>46</v>
      </c>
      <c r="C65" s="26"/>
      <c r="D65" s="27">
        <f>DATE(An+4,8,15)</f>
        <v>42231</v>
      </c>
    </row>
    <row r="66" spans="2:4" x14ac:dyDescent="0.25">
      <c r="B66" s="25" t="s">
        <v>47</v>
      </c>
      <c r="C66" s="26"/>
      <c r="D66" s="27">
        <f>DATE(An+4,11,1)</f>
        <v>42309</v>
      </c>
    </row>
    <row r="67" spans="2:4" x14ac:dyDescent="0.25">
      <c r="B67" s="25" t="s">
        <v>48</v>
      </c>
      <c r="C67" s="26"/>
      <c r="D67" s="27">
        <f>DATE(An+4,11,11)</f>
        <v>42319</v>
      </c>
    </row>
    <row r="68" spans="2:4" x14ac:dyDescent="0.25">
      <c r="B68" s="25" t="s">
        <v>49</v>
      </c>
      <c r="C68" s="26"/>
      <c r="D68" s="27">
        <f>DATE(An+4,12,25)</f>
        <v>42363</v>
      </c>
    </row>
    <row r="69" spans="2:4" x14ac:dyDescent="0.25">
      <c r="B69" s="25" t="s">
        <v>52</v>
      </c>
      <c r="C69" s="26"/>
      <c r="D69" s="27">
        <f>DATE(An+5,1,1)</f>
        <v>42370</v>
      </c>
    </row>
    <row r="70" spans="2:4" x14ac:dyDescent="0.25">
      <c r="B70" s="25" t="s">
        <v>38</v>
      </c>
      <c r="C70" s="26"/>
      <c r="D70" s="28">
        <f>FLOOR(DATE(An+5,5,DAY(MINUTE((An+5)/38)/2+56)),7)-34+7*(An+5=2079)</f>
        <v>42456</v>
      </c>
    </row>
    <row r="71" spans="2:4" x14ac:dyDescent="0.25">
      <c r="B71" s="25" t="s">
        <v>39</v>
      </c>
      <c r="C71" s="26"/>
      <c r="D71" s="28">
        <f>D70+1</f>
        <v>42457</v>
      </c>
    </row>
    <row r="72" spans="2:4" x14ac:dyDescent="0.25">
      <c r="B72" s="25" t="s">
        <v>40</v>
      </c>
      <c r="C72" s="26"/>
      <c r="D72" s="28">
        <f>DATE(An+5,5,1)</f>
        <v>42491</v>
      </c>
    </row>
    <row r="73" spans="2:4" x14ac:dyDescent="0.25">
      <c r="B73" s="25" t="s">
        <v>41</v>
      </c>
      <c r="C73" s="26"/>
      <c r="D73" s="28">
        <f>DATE(An+5,5,8)</f>
        <v>42498</v>
      </c>
    </row>
    <row r="74" spans="2:4" x14ac:dyDescent="0.25">
      <c r="B74" s="25" t="s">
        <v>42</v>
      </c>
      <c r="C74" s="26"/>
      <c r="D74" s="28">
        <f>D70+39</f>
        <v>42495</v>
      </c>
    </row>
    <row r="75" spans="2:4" x14ac:dyDescent="0.25">
      <c r="B75" s="25" t="s">
        <v>43</v>
      </c>
      <c r="C75" s="26"/>
      <c r="D75" s="27">
        <f>D70+49</f>
        <v>42505</v>
      </c>
    </row>
    <row r="76" spans="2:4" x14ac:dyDescent="0.25">
      <c r="B76" s="25" t="s">
        <v>44</v>
      </c>
      <c r="C76" s="26"/>
      <c r="D76" s="27">
        <f>D75+1</f>
        <v>42506</v>
      </c>
    </row>
    <row r="77" spans="2:4" x14ac:dyDescent="0.25">
      <c r="B77" s="25" t="s">
        <v>45</v>
      </c>
      <c r="C77" s="26"/>
      <c r="D77" s="27">
        <f>DATE(An+5,7,14)</f>
        <v>42565</v>
      </c>
    </row>
    <row r="78" spans="2:4" x14ac:dyDescent="0.25">
      <c r="B78" s="25" t="s">
        <v>46</v>
      </c>
      <c r="C78" s="26"/>
      <c r="D78" s="27">
        <f>DATE(An+5,8,15)</f>
        <v>42597</v>
      </c>
    </row>
    <row r="79" spans="2:4" x14ac:dyDescent="0.25">
      <c r="B79" s="25" t="s">
        <v>47</v>
      </c>
      <c r="C79" s="26"/>
      <c r="D79" s="27">
        <f>DATE(An+5,11,1)</f>
        <v>42675</v>
      </c>
    </row>
    <row r="80" spans="2:4" x14ac:dyDescent="0.25">
      <c r="B80" s="25" t="s">
        <v>48</v>
      </c>
      <c r="C80" s="26"/>
      <c r="D80" s="27">
        <f>DATE(An+5,11,11)</f>
        <v>42685</v>
      </c>
    </row>
    <row r="81" spans="2:4" x14ac:dyDescent="0.25">
      <c r="B81" s="25" t="s">
        <v>49</v>
      </c>
      <c r="C81" s="26"/>
      <c r="D81" s="27">
        <f>DATE(An+5,12,25)</f>
        <v>42729</v>
      </c>
    </row>
    <row r="82" spans="2:4" x14ac:dyDescent="0.25">
      <c r="B82" s="25" t="s">
        <v>52</v>
      </c>
      <c r="C82" s="26"/>
      <c r="D82" s="27">
        <f>DATE(An+6,1,1)</f>
        <v>42736</v>
      </c>
    </row>
    <row r="83" spans="2:4" x14ac:dyDescent="0.25">
      <c r="B83" s="25" t="s">
        <v>38</v>
      </c>
      <c r="C83" s="26"/>
      <c r="D83" s="28">
        <f>FLOOR(DATE(An+6,5,DAY(MINUTE((An+6)/38)/2+56)),7)-34+7*(An+6=2079)</f>
        <v>42841</v>
      </c>
    </row>
    <row r="84" spans="2:4" x14ac:dyDescent="0.25">
      <c r="B84" s="25" t="s">
        <v>39</v>
      </c>
      <c r="C84" s="26"/>
      <c r="D84" s="28">
        <f>D83+1</f>
        <v>42842</v>
      </c>
    </row>
    <row r="85" spans="2:4" x14ac:dyDescent="0.25">
      <c r="B85" s="25" t="s">
        <v>40</v>
      </c>
      <c r="C85" s="26"/>
      <c r="D85" s="28">
        <f>DATE(An+6,5,1)</f>
        <v>42856</v>
      </c>
    </row>
    <row r="86" spans="2:4" x14ac:dyDescent="0.25">
      <c r="B86" s="25" t="s">
        <v>41</v>
      </c>
      <c r="C86" s="26"/>
      <c r="D86" s="28">
        <f>DATE(An+6,5,8)</f>
        <v>42863</v>
      </c>
    </row>
    <row r="87" spans="2:4" x14ac:dyDescent="0.25">
      <c r="B87" s="25" t="s">
        <v>42</v>
      </c>
      <c r="C87" s="26"/>
      <c r="D87" s="28">
        <f>D83+39</f>
        <v>42880</v>
      </c>
    </row>
    <row r="88" spans="2:4" x14ac:dyDescent="0.25">
      <c r="B88" s="25" t="s">
        <v>43</v>
      </c>
      <c r="C88" s="26"/>
      <c r="D88" s="27">
        <f>D83+49</f>
        <v>42890</v>
      </c>
    </row>
    <row r="89" spans="2:4" x14ac:dyDescent="0.25">
      <c r="B89" s="25" t="s">
        <v>44</v>
      </c>
      <c r="C89" s="26"/>
      <c r="D89" s="27">
        <f>D88+1</f>
        <v>42891</v>
      </c>
    </row>
    <row r="90" spans="2:4" x14ac:dyDescent="0.25">
      <c r="B90" s="25" t="s">
        <v>45</v>
      </c>
      <c r="C90" s="26"/>
      <c r="D90" s="27">
        <f>DATE(An+6,7,14)</f>
        <v>42930</v>
      </c>
    </row>
    <row r="91" spans="2:4" x14ac:dyDescent="0.25">
      <c r="B91" s="25" t="s">
        <v>46</v>
      </c>
      <c r="C91" s="26"/>
      <c r="D91" s="27">
        <f>DATE(An+6,8,15)</f>
        <v>42962</v>
      </c>
    </row>
    <row r="92" spans="2:4" x14ac:dyDescent="0.25">
      <c r="B92" s="25" t="s">
        <v>47</v>
      </c>
      <c r="C92" s="26"/>
      <c r="D92" s="27">
        <f>DATE(An+6,11,1)</f>
        <v>43040</v>
      </c>
    </row>
    <row r="93" spans="2:4" x14ac:dyDescent="0.25">
      <c r="B93" s="25" t="s">
        <v>48</v>
      </c>
      <c r="C93" s="26"/>
      <c r="D93" s="27">
        <f>DATE(An+6,11,11)</f>
        <v>43050</v>
      </c>
    </row>
    <row r="94" spans="2:4" x14ac:dyDescent="0.25">
      <c r="B94" s="25" t="s">
        <v>49</v>
      </c>
      <c r="C94" s="26"/>
      <c r="D94" s="27">
        <f>DATE(An+6,12,25)</f>
        <v>43094</v>
      </c>
    </row>
    <row r="95" spans="2:4" x14ac:dyDescent="0.25">
      <c r="B95" s="25" t="s">
        <v>52</v>
      </c>
      <c r="C95" s="26"/>
      <c r="D95" s="27">
        <f>DATE(An+7,1,1)</f>
        <v>43101</v>
      </c>
    </row>
    <row r="96" spans="2:4" x14ac:dyDescent="0.25">
      <c r="B96" s="25" t="s">
        <v>38</v>
      </c>
      <c r="C96" s="26"/>
      <c r="D96" s="28">
        <f>FLOOR(DATE(An+7,5,DAY(MINUTE((An+7)/38)/2+56)),7)-34+7*(An+7=2079)</f>
        <v>43191</v>
      </c>
    </row>
    <row r="97" spans="2:4" x14ac:dyDescent="0.25">
      <c r="B97" s="25" t="s">
        <v>39</v>
      </c>
      <c r="C97" s="26"/>
      <c r="D97" s="28">
        <f>D96+1</f>
        <v>43192</v>
      </c>
    </row>
    <row r="98" spans="2:4" x14ac:dyDescent="0.25">
      <c r="B98" s="25" t="s">
        <v>40</v>
      </c>
      <c r="C98" s="26"/>
      <c r="D98" s="28">
        <f>DATE(An+7,5,1)</f>
        <v>43221</v>
      </c>
    </row>
    <row r="99" spans="2:4" x14ac:dyDescent="0.25">
      <c r="B99" s="25" t="s">
        <v>41</v>
      </c>
      <c r="C99" s="26"/>
      <c r="D99" s="28">
        <f>DATE(An+7,5,8)</f>
        <v>43228</v>
      </c>
    </row>
    <row r="100" spans="2:4" x14ac:dyDescent="0.25">
      <c r="B100" s="25" t="s">
        <v>42</v>
      </c>
      <c r="C100" s="26"/>
      <c r="D100" s="28">
        <f>D96+39</f>
        <v>43230</v>
      </c>
    </row>
    <row r="101" spans="2:4" x14ac:dyDescent="0.25">
      <c r="B101" s="25" t="s">
        <v>43</v>
      </c>
      <c r="C101" s="26"/>
      <c r="D101" s="27">
        <f>D96+49</f>
        <v>43240</v>
      </c>
    </row>
    <row r="102" spans="2:4" x14ac:dyDescent="0.25">
      <c r="B102" s="25" t="s">
        <v>44</v>
      </c>
      <c r="C102" s="26"/>
      <c r="D102" s="27">
        <f>D101+1</f>
        <v>43241</v>
      </c>
    </row>
    <row r="103" spans="2:4" x14ac:dyDescent="0.25">
      <c r="B103" s="25" t="s">
        <v>45</v>
      </c>
      <c r="C103" s="26"/>
      <c r="D103" s="27">
        <f>DATE(An+7,7,14)</f>
        <v>43295</v>
      </c>
    </row>
    <row r="104" spans="2:4" x14ac:dyDescent="0.25">
      <c r="B104" s="25" t="s">
        <v>46</v>
      </c>
      <c r="C104" s="26"/>
      <c r="D104" s="27">
        <f>DATE(An+7,8,15)</f>
        <v>43327</v>
      </c>
    </row>
    <row r="105" spans="2:4" x14ac:dyDescent="0.25">
      <c r="B105" s="25" t="s">
        <v>47</v>
      </c>
      <c r="C105" s="26"/>
      <c r="D105" s="27">
        <f>DATE(An+7,11,1)</f>
        <v>43405</v>
      </c>
    </row>
    <row r="106" spans="2:4" x14ac:dyDescent="0.25">
      <c r="B106" s="25" t="s">
        <v>48</v>
      </c>
      <c r="C106" s="26"/>
      <c r="D106" s="27">
        <f>DATE(An+7,11,11)</f>
        <v>43415</v>
      </c>
    </row>
    <row r="107" spans="2:4" x14ac:dyDescent="0.25">
      <c r="B107" s="25" t="s">
        <v>49</v>
      </c>
      <c r="C107" s="26"/>
      <c r="D107" s="27">
        <f>DATE(An+7,12,25)</f>
        <v>43459</v>
      </c>
    </row>
    <row r="108" spans="2:4" x14ac:dyDescent="0.25">
      <c r="B108" s="25" t="s">
        <v>52</v>
      </c>
      <c r="C108" s="26"/>
      <c r="D108" s="27">
        <f>DATE(An+8,1,1)</f>
        <v>43466</v>
      </c>
    </row>
    <row r="109" spans="2:4" x14ac:dyDescent="0.25">
      <c r="B109" s="25" t="s">
        <v>38</v>
      </c>
      <c r="C109" s="26"/>
      <c r="D109" s="28">
        <f>FLOOR(DATE(An+8,5,DAY(MINUTE((An+8)/38)/2+56)),7)-34+7*(An+8=2079)</f>
        <v>43576</v>
      </c>
    </row>
    <row r="110" spans="2:4" x14ac:dyDescent="0.25">
      <c r="B110" s="25" t="s">
        <v>39</v>
      </c>
      <c r="C110" s="26"/>
      <c r="D110" s="28">
        <f>D109+1</f>
        <v>43577</v>
      </c>
    </row>
    <row r="111" spans="2:4" x14ac:dyDescent="0.25">
      <c r="B111" s="25" t="s">
        <v>40</v>
      </c>
      <c r="C111" s="26"/>
      <c r="D111" s="28">
        <f>DATE(An+8,5,1)</f>
        <v>43586</v>
      </c>
    </row>
    <row r="112" spans="2:4" x14ac:dyDescent="0.25">
      <c r="B112" s="25" t="s">
        <v>41</v>
      </c>
      <c r="C112" s="26"/>
      <c r="D112" s="28">
        <f>DATE(An+8,5,8)</f>
        <v>43593</v>
      </c>
    </row>
    <row r="113" spans="2:4" x14ac:dyDescent="0.25">
      <c r="B113" s="25" t="s">
        <v>42</v>
      </c>
      <c r="C113" s="26"/>
      <c r="D113" s="28">
        <f>D109+39</f>
        <v>43615</v>
      </c>
    </row>
    <row r="114" spans="2:4" x14ac:dyDescent="0.25">
      <c r="B114" s="25" t="s">
        <v>43</v>
      </c>
      <c r="C114" s="26"/>
      <c r="D114" s="27">
        <f>D109+49</f>
        <v>43625</v>
      </c>
    </row>
    <row r="115" spans="2:4" x14ac:dyDescent="0.25">
      <c r="B115" s="25" t="s">
        <v>44</v>
      </c>
      <c r="C115" s="26"/>
      <c r="D115" s="27">
        <f>D114+1</f>
        <v>43626</v>
      </c>
    </row>
    <row r="116" spans="2:4" x14ac:dyDescent="0.25">
      <c r="B116" s="25" t="s">
        <v>45</v>
      </c>
      <c r="C116" s="26"/>
      <c r="D116" s="27">
        <f>DATE(An+8,7,14)</f>
        <v>43660</v>
      </c>
    </row>
    <row r="117" spans="2:4" x14ac:dyDescent="0.25">
      <c r="B117" s="25" t="s">
        <v>46</v>
      </c>
      <c r="C117" s="26"/>
      <c r="D117" s="27">
        <f>DATE(An+8,8,15)</f>
        <v>43692</v>
      </c>
    </row>
    <row r="118" spans="2:4" x14ac:dyDescent="0.25">
      <c r="B118" s="25" t="s">
        <v>47</v>
      </c>
      <c r="C118" s="26"/>
      <c r="D118" s="27">
        <f>DATE(An+8,11,1)</f>
        <v>43770</v>
      </c>
    </row>
    <row r="119" spans="2:4" x14ac:dyDescent="0.25">
      <c r="B119" s="25" t="s">
        <v>48</v>
      </c>
      <c r="C119" s="26"/>
      <c r="D119" s="27">
        <f>DATE(An+8,11,11)</f>
        <v>43780</v>
      </c>
    </row>
    <row r="120" spans="2:4" x14ac:dyDescent="0.25">
      <c r="B120" s="25" t="s">
        <v>49</v>
      </c>
      <c r="C120" s="26"/>
      <c r="D120" s="27">
        <f>DATE(An+8,12,25)</f>
        <v>43824</v>
      </c>
    </row>
  </sheetData>
  <conditionalFormatting sqref="B4:D16">
    <cfRule type="expression" dxfId="7" priority="1" stopIfTrue="1">
      <formula>MOD(ROW(),2)</formula>
    </cfRule>
  </conditionalFormatting>
  <conditionalFormatting sqref="B17:D29">
    <cfRule type="expression" dxfId="6" priority="2" stopIfTrue="1">
      <formula>MOD(ROW(),2)</formula>
    </cfRule>
  </conditionalFormatting>
  <conditionalFormatting sqref="B30:D55 B108:D120">
    <cfRule type="expression" dxfId="5" priority="3" stopIfTrue="1">
      <formula>MOD(ROW(),2)</formula>
    </cfRule>
  </conditionalFormatting>
  <conditionalFormatting sqref="B56:D68">
    <cfRule type="expression" dxfId="4" priority="4" stopIfTrue="1">
      <formula>MOD(ROW(),2)</formula>
    </cfRule>
  </conditionalFormatting>
  <conditionalFormatting sqref="B69:D81">
    <cfRule type="expression" dxfId="3" priority="5" stopIfTrue="1">
      <formula>MOD(ROW(),2)</formula>
    </cfRule>
  </conditionalFormatting>
  <conditionalFormatting sqref="B82:D94">
    <cfRule type="expression" dxfId="2" priority="6" stopIfTrue="1">
      <formula>MOD(ROW(),2)</formula>
    </cfRule>
  </conditionalFormatting>
  <conditionalFormatting sqref="B95:D107">
    <cfRule type="expression" dxfId="1" priority="7" stopIfTrue="1">
      <formula>MOD(ROW(),2)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21"/>
  <sheetViews>
    <sheetView workbookViewId="0">
      <selection activeCell="A2" sqref="A2:A22"/>
    </sheetView>
  </sheetViews>
  <sheetFormatPr baseColWidth="10" defaultRowHeight="15" x14ac:dyDescent="0.25"/>
  <cols>
    <col min="1" max="1" width="20.140625" customWidth="1"/>
  </cols>
  <sheetData>
    <row r="2" spans="1:1" x14ac:dyDescent="0.25">
      <c r="A2" t="s">
        <v>78</v>
      </c>
    </row>
    <row r="3" spans="1:1" x14ac:dyDescent="0.25">
      <c r="A3" t="s">
        <v>90</v>
      </c>
    </row>
    <row r="4" spans="1:1" x14ac:dyDescent="0.25">
      <c r="A4" t="s">
        <v>9</v>
      </c>
    </row>
    <row r="5" spans="1:1" x14ac:dyDescent="0.25">
      <c r="A5" t="s">
        <v>6</v>
      </c>
    </row>
    <row r="6" spans="1:1" x14ac:dyDescent="0.25">
      <c r="A6" t="s">
        <v>132</v>
      </c>
    </row>
    <row r="7" spans="1:1" x14ac:dyDescent="0.25">
      <c r="A7" t="s">
        <v>102</v>
      </c>
    </row>
    <row r="8" spans="1:1" x14ac:dyDescent="0.25">
      <c r="A8" t="s">
        <v>79</v>
      </c>
    </row>
    <row r="9" spans="1:1" x14ac:dyDescent="0.25">
      <c r="A9" t="s">
        <v>133</v>
      </c>
    </row>
    <row r="10" spans="1:1" x14ac:dyDescent="0.25">
      <c r="A10" t="s">
        <v>100</v>
      </c>
    </row>
    <row r="11" spans="1:1" x14ac:dyDescent="0.25">
      <c r="A11" t="s">
        <v>91</v>
      </c>
    </row>
    <row r="12" spans="1:1" x14ac:dyDescent="0.25">
      <c r="A12" t="s">
        <v>92</v>
      </c>
    </row>
    <row r="13" spans="1:1" x14ac:dyDescent="0.25">
      <c r="A13" t="s">
        <v>94</v>
      </c>
    </row>
    <row r="14" spans="1:1" x14ac:dyDescent="0.25">
      <c r="A14" t="s">
        <v>93</v>
      </c>
    </row>
    <row r="15" spans="1:1" x14ac:dyDescent="0.25">
      <c r="A15" t="s">
        <v>95</v>
      </c>
    </row>
    <row r="16" spans="1:1" x14ac:dyDescent="0.25">
      <c r="A16" t="s">
        <v>96</v>
      </c>
    </row>
    <row r="17" spans="1:1" x14ac:dyDescent="0.25">
      <c r="A17" t="s">
        <v>97</v>
      </c>
    </row>
    <row r="18" spans="1:1" x14ac:dyDescent="0.25">
      <c r="A18" t="s">
        <v>103</v>
      </c>
    </row>
    <row r="19" spans="1:1" x14ac:dyDescent="0.25">
      <c r="A19" t="s">
        <v>80</v>
      </c>
    </row>
    <row r="20" spans="1:1" x14ac:dyDescent="0.25">
      <c r="A20" t="s">
        <v>81</v>
      </c>
    </row>
    <row r="21" spans="1:1" x14ac:dyDescent="0.25">
      <c r="A21" t="s">
        <v>82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2:AC22"/>
  <sheetViews>
    <sheetView showGridLines="0" zoomScale="115" zoomScaleNormal="115" workbookViewId="0">
      <selection activeCell="H3" sqref="H3"/>
    </sheetView>
  </sheetViews>
  <sheetFormatPr baseColWidth="10" defaultRowHeight="15" x14ac:dyDescent="0.25"/>
  <cols>
    <col min="1" max="1" width="20" bestFit="1" customWidth="1"/>
    <col min="2" max="29" width="5.28515625" customWidth="1"/>
  </cols>
  <sheetData>
    <row r="2" spans="1:29" x14ac:dyDescent="0.25">
      <c r="C2" s="70" t="s">
        <v>141</v>
      </c>
      <c r="D2" s="87">
        <v>2012</v>
      </c>
      <c r="E2" s="86"/>
      <c r="G2" s="70" t="s">
        <v>140</v>
      </c>
      <c r="H2" s="82">
        <v>41</v>
      </c>
      <c r="J2" s="70" t="s">
        <v>139</v>
      </c>
      <c r="K2" s="104">
        <f>7*H2+DATE(D2,1,3)-WEEKDAY(DATE(D2,1,3))-5</f>
        <v>41190</v>
      </c>
      <c r="L2" s="104"/>
      <c r="M2" s="104"/>
      <c r="N2" s="104"/>
      <c r="O2" s="70" t="s">
        <v>138</v>
      </c>
      <c r="P2" s="104">
        <f>K2+6</f>
        <v>41196</v>
      </c>
      <c r="Q2" s="104"/>
      <c r="R2" s="104"/>
      <c r="S2" s="104"/>
    </row>
    <row r="4" spans="1:29" x14ac:dyDescent="0.25">
      <c r="B4" s="106">
        <f>K2</f>
        <v>41190</v>
      </c>
      <c r="C4" s="106"/>
      <c r="D4" s="106"/>
      <c r="E4" s="106"/>
      <c r="F4" s="106">
        <f>B4+1</f>
        <v>41191</v>
      </c>
      <c r="G4" s="106"/>
      <c r="H4" s="106"/>
      <c r="I4" s="106"/>
      <c r="J4" s="106">
        <f>F4+1</f>
        <v>41192</v>
      </c>
      <c r="K4" s="106"/>
      <c r="L4" s="106"/>
      <c r="M4" s="106"/>
      <c r="N4" s="106">
        <f>J4+1</f>
        <v>41193</v>
      </c>
      <c r="O4" s="106"/>
      <c r="P4" s="106"/>
      <c r="Q4" s="106"/>
      <c r="R4" s="106">
        <f>N4+1</f>
        <v>41194</v>
      </c>
      <c r="S4" s="106"/>
      <c r="T4" s="106"/>
      <c r="U4" s="106"/>
      <c r="V4" s="105">
        <f>R4+1</f>
        <v>41195</v>
      </c>
      <c r="W4" s="105"/>
      <c r="X4" s="105"/>
      <c r="Y4" s="105"/>
      <c r="Z4" s="105">
        <f>V4+1</f>
        <v>41196</v>
      </c>
      <c r="AA4" s="105"/>
      <c r="AB4" s="105"/>
      <c r="AC4" s="105"/>
    </row>
    <row r="5" spans="1:29" x14ac:dyDescent="0.25">
      <c r="B5" s="107" t="s">
        <v>118</v>
      </c>
      <c r="C5" s="107"/>
      <c r="D5" s="107" t="s">
        <v>137</v>
      </c>
      <c r="E5" s="107"/>
      <c r="F5" s="107" t="s">
        <v>118</v>
      </c>
      <c r="G5" s="107"/>
      <c r="H5" s="107" t="s">
        <v>137</v>
      </c>
      <c r="I5" s="107"/>
      <c r="J5" s="107" t="s">
        <v>118</v>
      </c>
      <c r="K5" s="107"/>
      <c r="L5" s="107" t="s">
        <v>137</v>
      </c>
      <c r="M5" s="107"/>
      <c r="N5" s="107" t="s">
        <v>118</v>
      </c>
      <c r="O5" s="107"/>
      <c r="P5" s="107" t="s">
        <v>137</v>
      </c>
      <c r="Q5" s="107"/>
      <c r="R5" s="107" t="s">
        <v>118</v>
      </c>
      <c r="S5" s="107"/>
      <c r="T5" s="107" t="s">
        <v>137</v>
      </c>
      <c r="U5" s="107"/>
      <c r="V5" s="103" t="s">
        <v>118</v>
      </c>
      <c r="W5" s="103"/>
      <c r="X5" s="103" t="s">
        <v>137</v>
      </c>
      <c r="Y5" s="103"/>
      <c r="Z5" s="103" t="s">
        <v>118</v>
      </c>
      <c r="AA5" s="103"/>
      <c r="AB5" s="103" t="s">
        <v>137</v>
      </c>
      <c r="AC5" s="103"/>
    </row>
    <row r="6" spans="1:29" ht="15.75" thickBot="1" x14ac:dyDescent="0.3">
      <c r="B6" s="81" t="s">
        <v>142</v>
      </c>
      <c r="C6" s="81" t="s">
        <v>143</v>
      </c>
      <c r="D6" s="81" t="s">
        <v>142</v>
      </c>
      <c r="E6" s="81" t="s">
        <v>143</v>
      </c>
      <c r="F6" s="81" t="s">
        <v>142</v>
      </c>
      <c r="G6" s="81" t="s">
        <v>143</v>
      </c>
      <c r="H6" s="81" t="s">
        <v>142</v>
      </c>
      <c r="I6" s="81" t="s">
        <v>143</v>
      </c>
      <c r="J6" s="81" t="s">
        <v>142</v>
      </c>
      <c r="K6" s="81" t="s">
        <v>143</v>
      </c>
      <c r="L6" s="81" t="s">
        <v>142</v>
      </c>
      <c r="M6" s="81" t="s">
        <v>143</v>
      </c>
      <c r="N6" s="81" t="s">
        <v>142</v>
      </c>
      <c r="O6" s="81" t="s">
        <v>143</v>
      </c>
      <c r="P6" s="81" t="s">
        <v>142</v>
      </c>
      <c r="Q6" s="81" t="s">
        <v>143</v>
      </c>
      <c r="R6" s="81" t="s">
        <v>142</v>
      </c>
      <c r="S6" s="81" t="s">
        <v>143</v>
      </c>
      <c r="T6" s="81" t="s">
        <v>142</v>
      </c>
      <c r="U6" s="81" t="s">
        <v>143</v>
      </c>
      <c r="V6" s="83" t="s">
        <v>142</v>
      </c>
      <c r="W6" s="83" t="s">
        <v>143</v>
      </c>
      <c r="X6" s="83" t="s">
        <v>142</v>
      </c>
      <c r="Y6" s="83" t="s">
        <v>143</v>
      </c>
      <c r="Z6" s="83" t="s">
        <v>142</v>
      </c>
      <c r="AA6" s="83" t="s">
        <v>143</v>
      </c>
      <c r="AB6" s="83" t="s">
        <v>142</v>
      </c>
      <c r="AC6" s="83" t="s">
        <v>143</v>
      </c>
    </row>
    <row r="7" spans="1:29" x14ac:dyDescent="0.25">
      <c r="A7" s="85" t="s">
        <v>60</v>
      </c>
      <c r="B7" s="88" t="e">
        <f ca="1">SUMPRODUCT((GestionPersonnelRDJ[Nom Prénom]='0'!$A7)*(GestionPersonnelRDJ[Date]='0'!$B$4)*GestionPersonnelRDJ[H1])</f>
        <v>#N/A</v>
      </c>
      <c r="C7" s="89" t="e">
        <f ca="1">SUMPRODUCT((GestionPersonnelRDJ[Nom Prénom]='0'!A7)*(GestionPersonnelRDJ[Date]='0'!$B$4)*GestionPersonnelRDJ[H2])</f>
        <v>#N/A</v>
      </c>
      <c r="D7" s="89" t="e">
        <f ca="1">SUMPRODUCT((GestionPersonnelRDJ[Nom Prénom]='0'!A7)*(GestionPersonnelRDJ[Date]='0'!$B$4)*GestionPersonnelRDJ[H3])</f>
        <v>#N/A</v>
      </c>
      <c r="E7" s="90" t="e">
        <f ca="1">SUMPRODUCT((GestionPersonnelRDJ[Nom Prénom]='0'!A7)*(GestionPersonnelRDJ[Date]='0'!$B$4)*GestionPersonnelRDJ[H4])</f>
        <v>#N/A</v>
      </c>
      <c r="F7" s="88" t="e">
        <f ca="1">SUMPRODUCT((GestionPersonnelRDJ[Nom Prénom]='0'!A7)*(GestionPersonnelRDJ[Date]='0'!$F$4)*GestionPersonnelRDJ[H1])</f>
        <v>#N/A</v>
      </c>
      <c r="G7" s="89" t="e">
        <f ca="1">SUMPRODUCT((GestionPersonnelRDJ[Nom Prénom]='0'!A7)*(GestionPersonnelRDJ[Date]='0'!$F$4)*GestionPersonnelRDJ[H2])</f>
        <v>#N/A</v>
      </c>
      <c r="H7" s="89" t="e">
        <f ca="1">SUMPRODUCT((GestionPersonnelRDJ[Nom Prénom]='0'!A7)*(GestionPersonnelRDJ[Date]='0'!$F$4)*GestionPersonnelRDJ[H3])</f>
        <v>#N/A</v>
      </c>
      <c r="I7" s="90" t="e">
        <f ca="1">SUMPRODUCT((GestionPersonnelRDJ[Nom Prénom]='0'!A7)*(GestionPersonnelRDJ[Date]='0'!$F$4)*GestionPersonnelRDJ[H4])</f>
        <v>#N/A</v>
      </c>
      <c r="J7" s="88" t="e">
        <f ca="1">SUMPRODUCT((GestionPersonnelRDJ[Nom Prénom]='0'!A7)*(GestionPersonnelRDJ[Date]='0'!$J$4)*GestionPersonnelRDJ[H1])</f>
        <v>#N/A</v>
      </c>
      <c r="K7" s="89" t="e">
        <f ca="1">SUMPRODUCT((GestionPersonnelRDJ[Nom Prénom]='0'!A7)*(GestionPersonnelRDJ[Date]='0'!$J$4)*GestionPersonnelRDJ[H2])</f>
        <v>#N/A</v>
      </c>
      <c r="L7" s="89" t="e">
        <f ca="1">SUMPRODUCT((GestionPersonnelRDJ[Nom Prénom]='0'!A7)*(GestionPersonnelRDJ[Date]='0'!$J$4)*GestionPersonnelRDJ[H3])</f>
        <v>#N/A</v>
      </c>
      <c r="M7" s="90" t="e">
        <f ca="1">SUMPRODUCT((GestionPersonnelRDJ[Nom Prénom]='0'!A7)*(GestionPersonnelRDJ[Date]='0'!$J$4)*GestionPersonnelRDJ[H4])</f>
        <v>#N/A</v>
      </c>
      <c r="N7" s="88" t="e">
        <f ca="1">SUMPRODUCT((GestionPersonnelRDJ[Nom Prénom]='0'!A7)*(GestionPersonnelRDJ[Date]='0'!$N$4)*GestionPersonnelRDJ[H1])</f>
        <v>#N/A</v>
      </c>
      <c r="O7" s="89" t="e">
        <f ca="1">SUMPRODUCT((GestionPersonnelRDJ[Nom Prénom]='0'!A7)*(GestionPersonnelRDJ[Date]='0'!$N$4)*GestionPersonnelRDJ[H2])</f>
        <v>#N/A</v>
      </c>
      <c r="P7" s="89" t="e">
        <f ca="1">SUMPRODUCT((GestionPersonnelRDJ[Nom Prénom]='0'!A7)*(GestionPersonnelRDJ[Date]='0'!$N$4)*GestionPersonnelRDJ[H3])</f>
        <v>#N/A</v>
      </c>
      <c r="Q7" s="90" t="e">
        <f ca="1">SUMPRODUCT((GestionPersonnelRDJ[Nom Prénom]='0'!A7)*(GestionPersonnelRDJ[Date]='0'!$N$4)*GestionPersonnelRDJ[H4])</f>
        <v>#N/A</v>
      </c>
      <c r="R7" s="88" t="e">
        <f ca="1">SUMPRODUCT((GestionPersonnelRDJ[Nom Prénom]='0'!A7)*(GestionPersonnelRDJ[Date]='0'!$R$4)*GestionPersonnelRDJ[H1])</f>
        <v>#N/A</v>
      </c>
      <c r="S7" s="89" t="e">
        <f ca="1">SUMPRODUCT((GestionPersonnelRDJ[Nom Prénom]='0'!A7)*(GestionPersonnelRDJ[Date]='0'!$R$4)*GestionPersonnelRDJ[H2])</f>
        <v>#N/A</v>
      </c>
      <c r="T7" s="89" t="e">
        <f ca="1">SUMPRODUCT((GestionPersonnelRDJ[Nom Prénom]='0'!A7)*(GestionPersonnelRDJ[Date]='0'!$R$4)*GestionPersonnelRDJ[H3])</f>
        <v>#N/A</v>
      </c>
      <c r="U7" s="90" t="e">
        <f ca="1">SUMPRODUCT((GestionPersonnelRDJ[Nom Prénom]='0'!A7)*(GestionPersonnelRDJ[Date]='0'!$R$4)*GestionPersonnelRDJ[H4])</f>
        <v>#N/A</v>
      </c>
      <c r="V7" s="88" t="e">
        <f ca="1">SUMPRODUCT((GestionPersonnelRDJ[Nom Prénom]='0'!A7)*(GestionPersonnelRDJ[Date]='0'!$V$4)*GestionPersonnelRDJ[H1])</f>
        <v>#N/A</v>
      </c>
      <c r="W7" s="89" t="e">
        <f ca="1">SUMPRODUCT((GestionPersonnelRDJ[Nom Prénom]='0'!A7)*(GestionPersonnelRDJ[Date]='0'!$V$4)*GestionPersonnelRDJ[H2])</f>
        <v>#N/A</v>
      </c>
      <c r="X7" s="89" t="e">
        <f ca="1">SUMPRODUCT((GestionPersonnelRDJ[Nom Prénom]='0'!A7)*(GestionPersonnelRDJ[Date]='0'!$V$4)*GestionPersonnelRDJ[H3])</f>
        <v>#N/A</v>
      </c>
      <c r="Y7" s="90" t="e">
        <f ca="1">SUMPRODUCT((GestionPersonnelRDJ[Nom Prénom]='0'!$A7)*(GestionPersonnelRDJ[Date]='0'!$V$4)*GestionPersonnelRDJ[H4])</f>
        <v>#N/A</v>
      </c>
      <c r="Z7" s="88" t="e">
        <f ca="1">SUMPRODUCT((GestionPersonnelRDJ[Nom Prénom]='0'!$A7)*(GestionPersonnelRDJ[Date]='0'!$Z$4)*GestionPersonnelRDJ[H1])</f>
        <v>#N/A</v>
      </c>
      <c r="AA7" s="89" t="e">
        <f ca="1">SUMPRODUCT((GestionPersonnelRDJ[Nom Prénom]='0'!$A7)*(GestionPersonnelRDJ[Date]='0'!$Z$4)*GestionPersonnelRDJ[H2])</f>
        <v>#N/A</v>
      </c>
      <c r="AB7" s="89" t="e">
        <f ca="1">SUMPRODUCT((GestionPersonnelRDJ[Nom Prénom]='0'!$A7)*(GestionPersonnelRDJ[Date]='0'!$Z$4)*GestionPersonnelRDJ[H3])</f>
        <v>#N/A</v>
      </c>
      <c r="AC7" s="90" t="e">
        <f ca="1">SUMPRODUCT((GestionPersonnelRDJ[Nom Prénom]='0'!$A7)*(GestionPersonnelRDJ[Date]='0'!$Z$4)*GestionPersonnelRDJ[H4])</f>
        <v>#N/A</v>
      </c>
    </row>
    <row r="8" spans="1:29" x14ac:dyDescent="0.25">
      <c r="A8" s="85" t="s">
        <v>112</v>
      </c>
      <c r="B8" s="91" t="e">
        <f ca="1">SUMPRODUCT((GestionPersonnelRDJ[Nom Prénom]='0'!$A8)*(GestionPersonnelRDJ[Date]='0'!$B$4)*GestionPersonnelRDJ[H1])</f>
        <v>#N/A</v>
      </c>
      <c r="C8" s="84" t="e">
        <f ca="1">SUMPRODUCT((GestionPersonnelRDJ[Nom Prénom]='0'!A8)*(GestionPersonnelRDJ[Date]='0'!$B$4)*GestionPersonnelRDJ[H2])</f>
        <v>#N/A</v>
      </c>
      <c r="D8" s="84" t="e">
        <f ca="1">SUMPRODUCT((GestionPersonnelRDJ[Nom Prénom]='0'!A8)*(GestionPersonnelRDJ[Date]='0'!$B$4)*GestionPersonnelRDJ[H3])</f>
        <v>#N/A</v>
      </c>
      <c r="E8" s="92" t="e">
        <f ca="1">SUMPRODUCT((GestionPersonnelRDJ[Nom Prénom]='0'!A8)*(GestionPersonnelRDJ[Date]='0'!$B$4)*GestionPersonnelRDJ[H4])</f>
        <v>#N/A</v>
      </c>
      <c r="F8" s="91" t="e">
        <f ca="1">SUMPRODUCT((GestionPersonnelRDJ[Nom Prénom]='0'!A8)*(GestionPersonnelRDJ[Date]='0'!$F$4)*GestionPersonnelRDJ[H1])</f>
        <v>#N/A</v>
      </c>
      <c r="G8" s="84" t="e">
        <f ca="1">SUMPRODUCT((GestionPersonnelRDJ[Nom Prénom]='0'!A8)*(GestionPersonnelRDJ[Date]='0'!$F$4)*GestionPersonnelRDJ[H2])</f>
        <v>#N/A</v>
      </c>
      <c r="H8" s="84" t="e">
        <f ca="1">SUMPRODUCT((GestionPersonnelRDJ[Nom Prénom]='0'!A8)*(GestionPersonnelRDJ[Date]='0'!$F$4)*GestionPersonnelRDJ[H3])</f>
        <v>#N/A</v>
      </c>
      <c r="I8" s="92" t="e">
        <f ca="1">SUMPRODUCT((GestionPersonnelRDJ[Nom Prénom]='0'!A8)*(GestionPersonnelRDJ[Date]='0'!$F$4)*GestionPersonnelRDJ[H4])</f>
        <v>#N/A</v>
      </c>
      <c r="J8" s="91" t="e">
        <f ca="1">SUMPRODUCT((GestionPersonnelRDJ[Nom Prénom]='0'!A8)*(GestionPersonnelRDJ[Date]='0'!$J$4)*GestionPersonnelRDJ[H1])</f>
        <v>#N/A</v>
      </c>
      <c r="K8" s="84" t="e">
        <f ca="1">SUMPRODUCT((GestionPersonnelRDJ[Nom Prénom]='0'!A8)*(GestionPersonnelRDJ[Date]='0'!$J$4)*GestionPersonnelRDJ[H2])</f>
        <v>#N/A</v>
      </c>
      <c r="L8" s="84" t="e">
        <f ca="1">SUMPRODUCT((GestionPersonnelRDJ[Nom Prénom]='0'!A8)*(GestionPersonnelRDJ[Date]='0'!$J$4)*GestionPersonnelRDJ[H3])</f>
        <v>#N/A</v>
      </c>
      <c r="M8" s="92" t="e">
        <f ca="1">SUMPRODUCT((GestionPersonnelRDJ[Nom Prénom]='0'!A8)*(GestionPersonnelRDJ[Date]='0'!$J$4)*GestionPersonnelRDJ[H4])</f>
        <v>#N/A</v>
      </c>
      <c r="N8" s="91" t="e">
        <f ca="1">SUMPRODUCT((GestionPersonnelRDJ[Nom Prénom]='0'!A8)*(GestionPersonnelRDJ[Date]='0'!$N$4)*GestionPersonnelRDJ[H1])</f>
        <v>#N/A</v>
      </c>
      <c r="O8" s="84" t="e">
        <f ca="1">SUMPRODUCT((GestionPersonnelRDJ[Nom Prénom]='0'!A8)*(GestionPersonnelRDJ[Date]='0'!$N$4)*GestionPersonnelRDJ[H2])</f>
        <v>#N/A</v>
      </c>
      <c r="P8" s="84" t="e">
        <f ca="1">SUMPRODUCT((GestionPersonnelRDJ[Nom Prénom]='0'!A8)*(GestionPersonnelRDJ[Date]='0'!$N$4)*GestionPersonnelRDJ[H3])</f>
        <v>#N/A</v>
      </c>
      <c r="Q8" s="92" t="e">
        <f ca="1">SUMPRODUCT((GestionPersonnelRDJ[Nom Prénom]='0'!A8)*(GestionPersonnelRDJ[Date]='0'!$N$4)*GestionPersonnelRDJ[H4])</f>
        <v>#N/A</v>
      </c>
      <c r="R8" s="91" t="e">
        <f ca="1">SUMPRODUCT((GestionPersonnelRDJ[Nom Prénom]='0'!A8)*(GestionPersonnelRDJ[Date]='0'!$R$4)*GestionPersonnelRDJ[H1])</f>
        <v>#N/A</v>
      </c>
      <c r="S8" s="84" t="e">
        <f ca="1">SUMPRODUCT((GestionPersonnelRDJ[Nom Prénom]='0'!A8)*(GestionPersonnelRDJ[Date]='0'!$R$4)*GestionPersonnelRDJ[H2])</f>
        <v>#N/A</v>
      </c>
      <c r="T8" s="84" t="e">
        <f ca="1">SUMPRODUCT((GestionPersonnelRDJ[Nom Prénom]='0'!A8)*(GestionPersonnelRDJ[Date]='0'!$R$4)*GestionPersonnelRDJ[H3])</f>
        <v>#N/A</v>
      </c>
      <c r="U8" s="92" t="e">
        <f ca="1">SUMPRODUCT((GestionPersonnelRDJ[Nom Prénom]='0'!A8)*(GestionPersonnelRDJ[Date]='0'!$R$4)*GestionPersonnelRDJ[H4])</f>
        <v>#N/A</v>
      </c>
      <c r="V8" s="91" t="e">
        <f ca="1">SUMPRODUCT((GestionPersonnelRDJ[Nom Prénom]='0'!A8)*(GestionPersonnelRDJ[Date]='0'!$V$4)*GestionPersonnelRDJ[H1])</f>
        <v>#N/A</v>
      </c>
      <c r="W8" s="84" t="e">
        <f ca="1">SUMPRODUCT((GestionPersonnelRDJ[Nom Prénom]='0'!A8)*(GestionPersonnelRDJ[Date]='0'!$V$4)*GestionPersonnelRDJ[H2])</f>
        <v>#N/A</v>
      </c>
      <c r="X8" s="84" t="e">
        <f ca="1">SUMPRODUCT((GestionPersonnelRDJ[Nom Prénom]='0'!A8)*(GestionPersonnelRDJ[Date]='0'!$V$4)*GestionPersonnelRDJ[H3])</f>
        <v>#N/A</v>
      </c>
      <c r="Y8" s="92" t="e">
        <f ca="1">SUMPRODUCT((GestionPersonnelRDJ[Nom Prénom]='0'!A8)*(GestionPersonnelRDJ[Date]='0'!$V$4)*GestionPersonnelRDJ[H4])</f>
        <v>#N/A</v>
      </c>
      <c r="Z8" s="91" t="e">
        <f ca="1">SUMPRODUCT((GestionPersonnelRDJ[Nom Prénom]='0'!$A8)*(GestionPersonnelRDJ[Date]='0'!$Z$4)*GestionPersonnelRDJ[H1])</f>
        <v>#N/A</v>
      </c>
      <c r="AA8" s="84" t="e">
        <f ca="1">SUMPRODUCT((GestionPersonnelRDJ[Nom Prénom]='0'!$A8)*(GestionPersonnelRDJ[Date]='0'!$Z$4)*GestionPersonnelRDJ[H2])</f>
        <v>#N/A</v>
      </c>
      <c r="AB8" s="84" t="e">
        <f ca="1">SUMPRODUCT((GestionPersonnelRDJ[Nom Prénom]='0'!$A8)*(GestionPersonnelRDJ[Date]='0'!$Z$4)*GestionPersonnelRDJ[H3])</f>
        <v>#N/A</v>
      </c>
      <c r="AC8" s="92" t="e">
        <f ca="1">SUMPRODUCT((GestionPersonnelRDJ[Nom Prénom]='0'!$A8)*(GestionPersonnelRDJ[Date]='0'!$Z$4)*GestionPersonnelRDJ[H4])</f>
        <v>#N/A</v>
      </c>
    </row>
    <row r="9" spans="1:29" x14ac:dyDescent="0.25">
      <c r="A9" s="85" t="s">
        <v>104</v>
      </c>
      <c r="B9" s="91" t="e">
        <f ca="1">SUMPRODUCT((GestionPersonnelRDJ[Nom Prénom]='0'!$A9)*(GestionPersonnelRDJ[Date]='0'!$B$4)*GestionPersonnelRDJ[H1])</f>
        <v>#N/A</v>
      </c>
      <c r="C9" s="84" t="e">
        <f ca="1">SUMPRODUCT((GestionPersonnelRDJ[Nom Prénom]='0'!A9)*(GestionPersonnelRDJ[Date]='0'!$B$4)*GestionPersonnelRDJ[H2])</f>
        <v>#N/A</v>
      </c>
      <c r="D9" s="84" t="e">
        <f ca="1">SUMPRODUCT((GestionPersonnelRDJ[Nom Prénom]='0'!A9)*(GestionPersonnelRDJ[Date]='0'!$B$4)*GestionPersonnelRDJ[H3])</f>
        <v>#N/A</v>
      </c>
      <c r="E9" s="92" t="e">
        <f ca="1">SUMPRODUCT((GestionPersonnelRDJ[Nom Prénom]='0'!A9)*(GestionPersonnelRDJ[Date]='0'!$B$4)*GestionPersonnelRDJ[H4])</f>
        <v>#N/A</v>
      </c>
      <c r="F9" s="91" t="e">
        <f ca="1">SUMPRODUCT((GestionPersonnelRDJ[Nom Prénom]='0'!A9)*(GestionPersonnelRDJ[Date]='0'!$F$4)*GestionPersonnelRDJ[H1])</f>
        <v>#N/A</v>
      </c>
      <c r="G9" s="84" t="e">
        <f ca="1">SUMPRODUCT((GestionPersonnelRDJ[Nom Prénom]='0'!A9)*(GestionPersonnelRDJ[Date]='0'!$F$4)*GestionPersonnelRDJ[H2])</f>
        <v>#N/A</v>
      </c>
      <c r="H9" s="84" t="e">
        <f ca="1">SUMPRODUCT((GestionPersonnelRDJ[Nom Prénom]='0'!A9)*(GestionPersonnelRDJ[Date]='0'!$F$4)*GestionPersonnelRDJ[H3])</f>
        <v>#N/A</v>
      </c>
      <c r="I9" s="92" t="e">
        <f ca="1">SUMPRODUCT((GestionPersonnelRDJ[Nom Prénom]='0'!A9)*(GestionPersonnelRDJ[Date]='0'!$F$4)*GestionPersonnelRDJ[H4])</f>
        <v>#N/A</v>
      </c>
      <c r="J9" s="91" t="e">
        <f ca="1">SUMPRODUCT((GestionPersonnelRDJ[Nom Prénom]='0'!A9)*(GestionPersonnelRDJ[Date]='0'!$J$4)*GestionPersonnelRDJ[H1])</f>
        <v>#N/A</v>
      </c>
      <c r="K9" s="84" t="e">
        <f ca="1">SUMPRODUCT((GestionPersonnelRDJ[Nom Prénom]='0'!A9)*(GestionPersonnelRDJ[Date]='0'!$J$4)*GestionPersonnelRDJ[H2])</f>
        <v>#N/A</v>
      </c>
      <c r="L9" s="84" t="e">
        <f ca="1">SUMPRODUCT((GestionPersonnelRDJ[Nom Prénom]='0'!A9)*(GestionPersonnelRDJ[Date]='0'!$J$4)*GestionPersonnelRDJ[H3])</f>
        <v>#N/A</v>
      </c>
      <c r="M9" s="92" t="e">
        <f ca="1">SUMPRODUCT((GestionPersonnelRDJ[Nom Prénom]='0'!A9)*(GestionPersonnelRDJ[Date]='0'!$J$4)*GestionPersonnelRDJ[H4])</f>
        <v>#N/A</v>
      </c>
      <c r="N9" s="91" t="e">
        <f ca="1">SUMPRODUCT((GestionPersonnelRDJ[Nom Prénom]='0'!A9)*(GestionPersonnelRDJ[Date]='0'!$N$4)*GestionPersonnelRDJ[H1])</f>
        <v>#N/A</v>
      </c>
      <c r="O9" s="84" t="e">
        <f ca="1">SUMPRODUCT((GestionPersonnelRDJ[Nom Prénom]='0'!A9)*(GestionPersonnelRDJ[Date]='0'!$N$4)*GestionPersonnelRDJ[H2])</f>
        <v>#N/A</v>
      </c>
      <c r="P9" s="84" t="e">
        <f ca="1">SUMPRODUCT((GestionPersonnelRDJ[Nom Prénom]='0'!A9)*(GestionPersonnelRDJ[Date]='0'!$N$4)*GestionPersonnelRDJ[H3])</f>
        <v>#N/A</v>
      </c>
      <c r="Q9" s="92" t="e">
        <f ca="1">SUMPRODUCT((GestionPersonnelRDJ[Nom Prénom]='0'!A9)*(GestionPersonnelRDJ[Date]='0'!$N$4)*GestionPersonnelRDJ[H4])</f>
        <v>#N/A</v>
      </c>
      <c r="R9" s="91" t="e">
        <f ca="1">SUMPRODUCT((GestionPersonnelRDJ[Nom Prénom]='0'!A9)*(GestionPersonnelRDJ[Date]='0'!$R$4)*GestionPersonnelRDJ[H1])</f>
        <v>#N/A</v>
      </c>
      <c r="S9" s="84" t="e">
        <f ca="1">SUMPRODUCT((GestionPersonnelRDJ[Nom Prénom]='0'!A9)*(GestionPersonnelRDJ[Date]='0'!$R$4)*GestionPersonnelRDJ[H2])</f>
        <v>#N/A</v>
      </c>
      <c r="T9" s="84" t="e">
        <f ca="1">SUMPRODUCT((GestionPersonnelRDJ[Nom Prénom]='0'!A9)*(GestionPersonnelRDJ[Date]='0'!$R$4)*GestionPersonnelRDJ[H3])</f>
        <v>#N/A</v>
      </c>
      <c r="U9" s="92" t="e">
        <f ca="1">SUMPRODUCT((GestionPersonnelRDJ[Nom Prénom]='0'!A9)*(GestionPersonnelRDJ[Date]='0'!$R$4)*GestionPersonnelRDJ[H4])</f>
        <v>#N/A</v>
      </c>
      <c r="V9" s="91" t="e">
        <f ca="1">SUMPRODUCT((GestionPersonnelRDJ[Nom Prénom]='0'!A9)*(GestionPersonnelRDJ[Date]='0'!$V$4)*GestionPersonnelRDJ[H1])</f>
        <v>#N/A</v>
      </c>
      <c r="W9" s="84" t="e">
        <f ca="1">SUMPRODUCT((GestionPersonnelRDJ[Nom Prénom]='0'!A9)*(GestionPersonnelRDJ[Date]='0'!$V$4)*GestionPersonnelRDJ[H2])</f>
        <v>#N/A</v>
      </c>
      <c r="X9" s="84" t="e">
        <f ca="1">SUMPRODUCT((GestionPersonnelRDJ[Nom Prénom]='0'!A9)*(GestionPersonnelRDJ[Date]='0'!$V$4)*GestionPersonnelRDJ[H3])</f>
        <v>#N/A</v>
      </c>
      <c r="Y9" s="92" t="e">
        <f ca="1">SUMPRODUCT((GestionPersonnelRDJ[Nom Prénom]='0'!A9)*(GestionPersonnelRDJ[Date]='0'!$V$4)*GestionPersonnelRDJ[H4])</f>
        <v>#N/A</v>
      </c>
      <c r="Z9" s="91" t="e">
        <f ca="1">SUMPRODUCT((GestionPersonnelRDJ[Nom Prénom]='0'!$A9)*(GestionPersonnelRDJ[Date]='0'!$Z$4)*GestionPersonnelRDJ[H1])</f>
        <v>#N/A</v>
      </c>
      <c r="AA9" s="84" t="e">
        <f ca="1">SUMPRODUCT((GestionPersonnelRDJ[Nom Prénom]='0'!$A9)*(GestionPersonnelRDJ[Date]='0'!$Z$4)*GestionPersonnelRDJ[H2])</f>
        <v>#N/A</v>
      </c>
      <c r="AB9" s="84" t="e">
        <f ca="1">SUMPRODUCT((GestionPersonnelRDJ[Nom Prénom]='0'!$A9)*(GestionPersonnelRDJ[Date]='0'!$Z$4)*GestionPersonnelRDJ[H3])</f>
        <v>#N/A</v>
      </c>
      <c r="AC9" s="92" t="e">
        <f ca="1">SUMPRODUCT((GestionPersonnelRDJ[Nom Prénom]='0'!$A9)*(GestionPersonnelRDJ[Date]='0'!$Z$4)*GestionPersonnelRDJ[H4])</f>
        <v>#N/A</v>
      </c>
    </row>
    <row r="10" spans="1:29" x14ac:dyDescent="0.25">
      <c r="A10" s="85" t="s">
        <v>111</v>
      </c>
      <c r="B10" s="91" t="e">
        <f ca="1">SUMPRODUCT((GestionPersonnelRDJ[Nom Prénom]='0'!$A10)*(GestionPersonnelRDJ[Date]='0'!$B$4)*GestionPersonnelRDJ[H1])</f>
        <v>#N/A</v>
      </c>
      <c r="C10" s="84" t="e">
        <f ca="1">SUMPRODUCT((GestionPersonnelRDJ[Nom Prénom]='0'!A10)*(GestionPersonnelRDJ[Date]='0'!$B$4)*GestionPersonnelRDJ[H2])</f>
        <v>#N/A</v>
      </c>
      <c r="D10" s="84" t="e">
        <f ca="1">SUMPRODUCT((GestionPersonnelRDJ[Nom Prénom]='0'!A10)*(GestionPersonnelRDJ[Date]='0'!$B$4)*GestionPersonnelRDJ[H3])</f>
        <v>#N/A</v>
      </c>
      <c r="E10" s="92" t="e">
        <f ca="1">SUMPRODUCT((GestionPersonnelRDJ[Nom Prénom]='0'!A10)*(GestionPersonnelRDJ[Date]='0'!$B$4)*GestionPersonnelRDJ[H4])</f>
        <v>#N/A</v>
      </c>
      <c r="F10" s="91" t="e">
        <f ca="1">SUMPRODUCT((GestionPersonnelRDJ[Nom Prénom]='0'!A10)*(GestionPersonnelRDJ[Date]='0'!$F$4)*GestionPersonnelRDJ[H1])</f>
        <v>#N/A</v>
      </c>
      <c r="G10" s="84" t="e">
        <f ca="1">SUMPRODUCT((GestionPersonnelRDJ[Nom Prénom]='0'!A10)*(GestionPersonnelRDJ[Date]='0'!$F$4)*GestionPersonnelRDJ[H2])</f>
        <v>#N/A</v>
      </c>
      <c r="H10" s="84" t="e">
        <f ca="1">SUMPRODUCT((GestionPersonnelRDJ[Nom Prénom]='0'!A10)*(GestionPersonnelRDJ[Date]='0'!$F$4)*GestionPersonnelRDJ[H3])</f>
        <v>#N/A</v>
      </c>
      <c r="I10" s="92" t="e">
        <f ca="1">SUMPRODUCT((GestionPersonnelRDJ[Nom Prénom]='0'!A10)*(GestionPersonnelRDJ[Date]='0'!$F$4)*GestionPersonnelRDJ[H4])</f>
        <v>#N/A</v>
      </c>
      <c r="J10" s="91" t="e">
        <f ca="1">SUMPRODUCT((GestionPersonnelRDJ[Nom Prénom]='0'!A10)*(GestionPersonnelRDJ[Date]='0'!$J$4)*GestionPersonnelRDJ[H1])</f>
        <v>#N/A</v>
      </c>
      <c r="K10" s="84" t="e">
        <f ca="1">SUMPRODUCT((GestionPersonnelRDJ[Nom Prénom]='0'!A10)*(GestionPersonnelRDJ[Date]='0'!$J$4)*GestionPersonnelRDJ[H2])</f>
        <v>#N/A</v>
      </c>
      <c r="L10" s="84" t="e">
        <f ca="1">SUMPRODUCT((GestionPersonnelRDJ[Nom Prénom]='0'!A10)*(GestionPersonnelRDJ[Date]='0'!$J$4)*GestionPersonnelRDJ[H3])</f>
        <v>#N/A</v>
      </c>
      <c r="M10" s="92" t="e">
        <f ca="1">SUMPRODUCT((GestionPersonnelRDJ[Nom Prénom]='0'!A10)*(GestionPersonnelRDJ[Date]='0'!$J$4)*GestionPersonnelRDJ[H4])</f>
        <v>#N/A</v>
      </c>
      <c r="N10" s="91" t="e">
        <f ca="1">SUMPRODUCT((GestionPersonnelRDJ[Nom Prénom]='0'!A10)*(GestionPersonnelRDJ[Date]='0'!$N$4)*GestionPersonnelRDJ[H1])</f>
        <v>#N/A</v>
      </c>
      <c r="O10" s="84" t="e">
        <f ca="1">SUMPRODUCT((GestionPersonnelRDJ[Nom Prénom]='0'!A10)*(GestionPersonnelRDJ[Date]='0'!$N$4)*GestionPersonnelRDJ[H2])</f>
        <v>#N/A</v>
      </c>
      <c r="P10" s="84" t="e">
        <f ca="1">SUMPRODUCT((GestionPersonnelRDJ[Nom Prénom]='0'!A10)*(GestionPersonnelRDJ[Date]='0'!$N$4)*GestionPersonnelRDJ[H3])</f>
        <v>#N/A</v>
      </c>
      <c r="Q10" s="92" t="e">
        <f ca="1">SUMPRODUCT((GestionPersonnelRDJ[Nom Prénom]='0'!A10)*(GestionPersonnelRDJ[Date]='0'!$N$4)*GestionPersonnelRDJ[H4])</f>
        <v>#N/A</v>
      </c>
      <c r="R10" s="91" t="e">
        <f ca="1">SUMPRODUCT((GestionPersonnelRDJ[Nom Prénom]='0'!A10)*(GestionPersonnelRDJ[Date]='0'!$R$4)*GestionPersonnelRDJ[H1])</f>
        <v>#N/A</v>
      </c>
      <c r="S10" s="84" t="e">
        <f ca="1">SUMPRODUCT((GestionPersonnelRDJ[Nom Prénom]='0'!A10)*(GestionPersonnelRDJ[Date]='0'!$R$4)*GestionPersonnelRDJ[H2])</f>
        <v>#N/A</v>
      </c>
      <c r="T10" s="84" t="e">
        <f ca="1">SUMPRODUCT((GestionPersonnelRDJ[Nom Prénom]='0'!A10)*(GestionPersonnelRDJ[Date]='0'!$R$4)*GestionPersonnelRDJ[H3])</f>
        <v>#N/A</v>
      </c>
      <c r="U10" s="92" t="e">
        <f ca="1">SUMPRODUCT((GestionPersonnelRDJ[Nom Prénom]='0'!A10)*(GestionPersonnelRDJ[Date]='0'!$R$4)*GestionPersonnelRDJ[H4])</f>
        <v>#N/A</v>
      </c>
      <c r="V10" s="91" t="e">
        <f ca="1">SUMPRODUCT((GestionPersonnelRDJ[Nom Prénom]='0'!A10)*(GestionPersonnelRDJ[Date]='0'!$V$4)*GestionPersonnelRDJ[H1])</f>
        <v>#N/A</v>
      </c>
      <c r="W10" s="84" t="e">
        <f ca="1">SUMPRODUCT((GestionPersonnelRDJ[Nom Prénom]='0'!A10)*(GestionPersonnelRDJ[Date]='0'!$V$4)*GestionPersonnelRDJ[H2])</f>
        <v>#N/A</v>
      </c>
      <c r="X10" s="84" t="e">
        <f ca="1">SUMPRODUCT((GestionPersonnelRDJ[Nom Prénom]='0'!A10)*(GestionPersonnelRDJ[Date]='0'!$V$4)*GestionPersonnelRDJ[H3])</f>
        <v>#N/A</v>
      </c>
      <c r="Y10" s="92" t="e">
        <f ca="1">SUMPRODUCT((GestionPersonnelRDJ[Nom Prénom]='0'!A10)*(GestionPersonnelRDJ[Date]='0'!$V$4)*GestionPersonnelRDJ[H4])</f>
        <v>#N/A</v>
      </c>
      <c r="Z10" s="91" t="e">
        <f ca="1">SUMPRODUCT((GestionPersonnelRDJ[Nom Prénom]='0'!$A10)*(GestionPersonnelRDJ[Date]='0'!$Z$4)*GestionPersonnelRDJ[H1])</f>
        <v>#N/A</v>
      </c>
      <c r="AA10" s="84" t="e">
        <f ca="1">SUMPRODUCT((GestionPersonnelRDJ[Nom Prénom]='0'!$A10)*(GestionPersonnelRDJ[Date]='0'!$Z$4)*GestionPersonnelRDJ[H2])</f>
        <v>#N/A</v>
      </c>
      <c r="AB10" s="84" t="e">
        <f ca="1">SUMPRODUCT((GestionPersonnelRDJ[Nom Prénom]='0'!$A10)*(GestionPersonnelRDJ[Date]='0'!$Z$4)*GestionPersonnelRDJ[H3])</f>
        <v>#N/A</v>
      </c>
      <c r="AC10" s="92" t="e">
        <f ca="1">SUMPRODUCT((GestionPersonnelRDJ[Nom Prénom]='0'!$A10)*(GestionPersonnelRDJ[Date]='0'!$Z$4)*GestionPersonnelRDJ[H4])</f>
        <v>#N/A</v>
      </c>
    </row>
    <row r="11" spans="1:29" x14ac:dyDescent="0.25">
      <c r="A11" s="85" t="s">
        <v>134</v>
      </c>
      <c r="B11" s="91" t="e">
        <f ca="1">SUMPRODUCT((GestionPersonnelRDJ[Nom Prénom]='0'!$A11)*(GestionPersonnelRDJ[Date]='0'!$B$4)*GestionPersonnelRDJ[H1])</f>
        <v>#N/A</v>
      </c>
      <c r="C11" s="84" t="e">
        <f ca="1">SUMPRODUCT((GestionPersonnelRDJ[Nom Prénom]='0'!A11)*(GestionPersonnelRDJ[Date]='0'!$B$4)*GestionPersonnelRDJ[H2])</f>
        <v>#N/A</v>
      </c>
      <c r="D11" s="84" t="e">
        <f ca="1">SUMPRODUCT((GestionPersonnelRDJ[Nom Prénom]='0'!A11)*(GestionPersonnelRDJ[Date]='0'!$B$4)*GestionPersonnelRDJ[H3])</f>
        <v>#N/A</v>
      </c>
      <c r="E11" s="92" t="e">
        <f ca="1">SUMPRODUCT((GestionPersonnelRDJ[Nom Prénom]='0'!A11)*(GestionPersonnelRDJ[Date]='0'!$B$4)*GestionPersonnelRDJ[H4])</f>
        <v>#N/A</v>
      </c>
      <c r="F11" s="91" t="e">
        <f ca="1">SUMPRODUCT((GestionPersonnelRDJ[Nom Prénom]='0'!A11)*(GestionPersonnelRDJ[Date]='0'!$F$4)*GestionPersonnelRDJ[H1])</f>
        <v>#N/A</v>
      </c>
      <c r="G11" s="84" t="e">
        <f ca="1">SUMPRODUCT((GestionPersonnelRDJ[Nom Prénom]='0'!A11)*(GestionPersonnelRDJ[Date]='0'!$F$4)*GestionPersonnelRDJ[H2])</f>
        <v>#N/A</v>
      </c>
      <c r="H11" s="84" t="e">
        <f ca="1">SUMPRODUCT((GestionPersonnelRDJ[Nom Prénom]='0'!A11)*(GestionPersonnelRDJ[Date]='0'!$F$4)*GestionPersonnelRDJ[H3])</f>
        <v>#N/A</v>
      </c>
      <c r="I11" s="92" t="e">
        <f ca="1">SUMPRODUCT((GestionPersonnelRDJ[Nom Prénom]='0'!A11)*(GestionPersonnelRDJ[Date]='0'!$F$4)*GestionPersonnelRDJ[H4])</f>
        <v>#N/A</v>
      </c>
      <c r="J11" s="91" t="e">
        <f ca="1">SUMPRODUCT((GestionPersonnelRDJ[Nom Prénom]='0'!A11)*(GestionPersonnelRDJ[Date]='0'!$J$4)*GestionPersonnelRDJ[H1])</f>
        <v>#N/A</v>
      </c>
      <c r="K11" s="84" t="e">
        <f ca="1">SUMPRODUCT((GestionPersonnelRDJ[Nom Prénom]='0'!A11)*(GestionPersonnelRDJ[Date]='0'!$J$4)*GestionPersonnelRDJ[H2])</f>
        <v>#N/A</v>
      </c>
      <c r="L11" s="84" t="e">
        <f ca="1">SUMPRODUCT((GestionPersonnelRDJ[Nom Prénom]='0'!A11)*(GestionPersonnelRDJ[Date]='0'!$J$4)*GestionPersonnelRDJ[H3])</f>
        <v>#N/A</v>
      </c>
      <c r="M11" s="92" t="e">
        <f ca="1">SUMPRODUCT((GestionPersonnelRDJ[Nom Prénom]='0'!A11)*(GestionPersonnelRDJ[Date]='0'!$J$4)*GestionPersonnelRDJ[H4])</f>
        <v>#N/A</v>
      </c>
      <c r="N11" s="91" t="e">
        <f ca="1">SUMPRODUCT((GestionPersonnelRDJ[Nom Prénom]='0'!A11)*(GestionPersonnelRDJ[Date]='0'!$N$4)*GestionPersonnelRDJ[H1])</f>
        <v>#N/A</v>
      </c>
      <c r="O11" s="84" t="e">
        <f ca="1">SUMPRODUCT((GestionPersonnelRDJ[Nom Prénom]='0'!A11)*(GestionPersonnelRDJ[Date]='0'!$N$4)*GestionPersonnelRDJ[H2])</f>
        <v>#N/A</v>
      </c>
      <c r="P11" s="84" t="e">
        <f ca="1">SUMPRODUCT((GestionPersonnelRDJ[Nom Prénom]='0'!A11)*(GestionPersonnelRDJ[Date]='0'!$N$4)*GestionPersonnelRDJ[H3])</f>
        <v>#N/A</v>
      </c>
      <c r="Q11" s="92" t="e">
        <f ca="1">SUMPRODUCT((GestionPersonnelRDJ[Nom Prénom]='0'!A11)*(GestionPersonnelRDJ[Date]='0'!$N$4)*GestionPersonnelRDJ[H4])</f>
        <v>#N/A</v>
      </c>
      <c r="R11" s="91" t="e">
        <f ca="1">SUMPRODUCT((GestionPersonnelRDJ[Nom Prénom]='0'!A11)*(GestionPersonnelRDJ[Date]='0'!$R$4)*GestionPersonnelRDJ[H1])</f>
        <v>#N/A</v>
      </c>
      <c r="S11" s="84" t="e">
        <f ca="1">SUMPRODUCT((GestionPersonnelRDJ[Nom Prénom]='0'!A11)*(GestionPersonnelRDJ[Date]='0'!$R$4)*GestionPersonnelRDJ[H2])</f>
        <v>#N/A</v>
      </c>
      <c r="T11" s="84" t="e">
        <f ca="1">SUMPRODUCT((GestionPersonnelRDJ[Nom Prénom]='0'!A11)*(GestionPersonnelRDJ[Date]='0'!$R$4)*GestionPersonnelRDJ[H3])</f>
        <v>#N/A</v>
      </c>
      <c r="U11" s="92" t="e">
        <f ca="1">SUMPRODUCT((GestionPersonnelRDJ[Nom Prénom]='0'!A11)*(GestionPersonnelRDJ[Date]='0'!$R$4)*GestionPersonnelRDJ[H4])</f>
        <v>#N/A</v>
      </c>
      <c r="V11" s="91" t="e">
        <f ca="1">SUMPRODUCT((GestionPersonnelRDJ[Nom Prénom]='0'!A11)*(GestionPersonnelRDJ[Date]='0'!$V$4)*GestionPersonnelRDJ[H1])</f>
        <v>#N/A</v>
      </c>
      <c r="W11" s="84" t="e">
        <f ca="1">SUMPRODUCT((GestionPersonnelRDJ[Nom Prénom]='0'!A11)*(GestionPersonnelRDJ[Date]='0'!$V$4)*GestionPersonnelRDJ[H2])</f>
        <v>#N/A</v>
      </c>
      <c r="X11" s="84" t="e">
        <f ca="1">SUMPRODUCT((GestionPersonnelRDJ[Nom Prénom]='0'!A11)*(GestionPersonnelRDJ[Date]='0'!$V$4)*GestionPersonnelRDJ[H3])</f>
        <v>#N/A</v>
      </c>
      <c r="Y11" s="92" t="e">
        <f ca="1">SUMPRODUCT((GestionPersonnelRDJ[Nom Prénom]='0'!A11)*(GestionPersonnelRDJ[Date]='0'!$V$4)*GestionPersonnelRDJ[H4])</f>
        <v>#N/A</v>
      </c>
      <c r="Z11" s="91" t="e">
        <f ca="1">SUMPRODUCT((GestionPersonnelRDJ[Nom Prénom]='0'!$A11)*(GestionPersonnelRDJ[Date]='0'!$Z$4)*GestionPersonnelRDJ[H1])</f>
        <v>#N/A</v>
      </c>
      <c r="AA11" s="84" t="e">
        <f ca="1">SUMPRODUCT((GestionPersonnelRDJ[Nom Prénom]='0'!$A11)*(GestionPersonnelRDJ[Date]='0'!$Z$4)*GestionPersonnelRDJ[H2])</f>
        <v>#N/A</v>
      </c>
      <c r="AB11" s="84" t="e">
        <f ca="1">SUMPRODUCT((GestionPersonnelRDJ[Nom Prénom]='0'!$A11)*(GestionPersonnelRDJ[Date]='0'!$Z$4)*GestionPersonnelRDJ[H3])</f>
        <v>#N/A</v>
      </c>
      <c r="AC11" s="92" t="e">
        <f ca="1">SUMPRODUCT((GestionPersonnelRDJ[Nom Prénom]='0'!$A11)*(GestionPersonnelRDJ[Date]='0'!$Z$4)*GestionPersonnelRDJ[H4])</f>
        <v>#N/A</v>
      </c>
    </row>
    <row r="12" spans="1:29" x14ac:dyDescent="0.25">
      <c r="A12" s="85"/>
      <c r="B12" s="91" t="e">
        <f ca="1">SUMPRODUCT((GestionPersonnelRDJ[Nom Prénom]='0'!$A12)*(GestionPersonnelRDJ[Date]='0'!$B$4)*GestionPersonnelRDJ[H1])</f>
        <v>#N/A</v>
      </c>
      <c r="C12" s="84" t="e">
        <f ca="1">SUMPRODUCT((GestionPersonnelRDJ[Nom Prénom]='0'!A12)*(GestionPersonnelRDJ[Date]='0'!$B$4)*GestionPersonnelRDJ[H2])</f>
        <v>#N/A</v>
      </c>
      <c r="D12" s="84" t="e">
        <f ca="1">SUMPRODUCT((GestionPersonnelRDJ[Nom Prénom]='0'!A12)*(GestionPersonnelRDJ[Date]='0'!$B$4)*GestionPersonnelRDJ[H3])</f>
        <v>#N/A</v>
      </c>
      <c r="E12" s="92" t="e">
        <f ca="1">SUMPRODUCT((GestionPersonnelRDJ[Nom Prénom]='0'!A12)*(GestionPersonnelRDJ[Date]='0'!$B$4)*GestionPersonnelRDJ[H4])</f>
        <v>#N/A</v>
      </c>
      <c r="F12" s="91" t="e">
        <f ca="1">SUMPRODUCT((GestionPersonnelRDJ[Nom Prénom]='0'!A12)*(GestionPersonnelRDJ[Date]='0'!$F$4)*GestionPersonnelRDJ[H1])</f>
        <v>#N/A</v>
      </c>
      <c r="G12" s="84" t="e">
        <f ca="1">SUMPRODUCT((GestionPersonnelRDJ[Nom Prénom]='0'!A12)*(GestionPersonnelRDJ[Date]='0'!$F$4)*GestionPersonnelRDJ[H2])</f>
        <v>#N/A</v>
      </c>
      <c r="H12" s="84" t="e">
        <f ca="1">SUMPRODUCT((GestionPersonnelRDJ[Nom Prénom]='0'!A12)*(GestionPersonnelRDJ[Date]='0'!$F$4)*GestionPersonnelRDJ[H3])</f>
        <v>#N/A</v>
      </c>
      <c r="I12" s="92" t="e">
        <f ca="1">SUMPRODUCT((GestionPersonnelRDJ[Nom Prénom]='0'!A12)*(GestionPersonnelRDJ[Date]='0'!$F$4)*GestionPersonnelRDJ[H4])</f>
        <v>#N/A</v>
      </c>
      <c r="J12" s="91" t="e">
        <f ca="1">SUMPRODUCT((GestionPersonnelRDJ[Nom Prénom]='0'!A12)*(GestionPersonnelRDJ[Date]='0'!$J$4)*GestionPersonnelRDJ[H1])</f>
        <v>#N/A</v>
      </c>
      <c r="K12" s="84" t="e">
        <f ca="1">SUMPRODUCT((GestionPersonnelRDJ[Nom Prénom]='0'!A12)*(GestionPersonnelRDJ[Date]='0'!$J$4)*GestionPersonnelRDJ[H2])</f>
        <v>#N/A</v>
      </c>
      <c r="L12" s="84" t="e">
        <f ca="1">SUMPRODUCT((GestionPersonnelRDJ[Nom Prénom]='0'!A12)*(GestionPersonnelRDJ[Date]='0'!$J$4)*GestionPersonnelRDJ[H3])</f>
        <v>#N/A</v>
      </c>
      <c r="M12" s="92" t="e">
        <f ca="1">SUMPRODUCT((GestionPersonnelRDJ[Nom Prénom]='0'!A12)*(GestionPersonnelRDJ[Date]='0'!$J$4)*GestionPersonnelRDJ[H4])</f>
        <v>#N/A</v>
      </c>
      <c r="N12" s="91" t="e">
        <f ca="1">SUMPRODUCT((GestionPersonnelRDJ[Nom Prénom]='0'!A12)*(GestionPersonnelRDJ[Date]='0'!$N$4)*GestionPersonnelRDJ[H1])</f>
        <v>#N/A</v>
      </c>
      <c r="O12" s="84" t="e">
        <f ca="1">SUMPRODUCT((GestionPersonnelRDJ[Nom Prénom]='0'!A12)*(GestionPersonnelRDJ[Date]='0'!$N$4)*GestionPersonnelRDJ[H2])</f>
        <v>#N/A</v>
      </c>
      <c r="P12" s="84" t="e">
        <f ca="1">SUMPRODUCT((GestionPersonnelRDJ[Nom Prénom]='0'!A12)*(GestionPersonnelRDJ[Date]='0'!$N$4)*GestionPersonnelRDJ[H3])</f>
        <v>#N/A</v>
      </c>
      <c r="Q12" s="92" t="e">
        <f ca="1">SUMPRODUCT((GestionPersonnelRDJ[Nom Prénom]='0'!A12)*(GestionPersonnelRDJ[Date]='0'!$N$4)*GestionPersonnelRDJ[H4])</f>
        <v>#N/A</v>
      </c>
      <c r="R12" s="91" t="e">
        <f ca="1">SUMPRODUCT((GestionPersonnelRDJ[Nom Prénom]='0'!A12)*(GestionPersonnelRDJ[Date]='0'!$R$4)*GestionPersonnelRDJ[H1])</f>
        <v>#N/A</v>
      </c>
      <c r="S12" s="84" t="e">
        <f ca="1">SUMPRODUCT((GestionPersonnelRDJ[Nom Prénom]='0'!A12)*(GestionPersonnelRDJ[Date]='0'!$R$4)*GestionPersonnelRDJ[H2])</f>
        <v>#N/A</v>
      </c>
      <c r="T12" s="84" t="e">
        <f ca="1">SUMPRODUCT((GestionPersonnelRDJ[Nom Prénom]='0'!A12)*(GestionPersonnelRDJ[Date]='0'!$R$4)*GestionPersonnelRDJ[H3])</f>
        <v>#N/A</v>
      </c>
      <c r="U12" s="92" t="e">
        <f ca="1">SUMPRODUCT((GestionPersonnelRDJ[Nom Prénom]='0'!A12)*(GestionPersonnelRDJ[Date]='0'!$R$4)*GestionPersonnelRDJ[H4])</f>
        <v>#N/A</v>
      </c>
      <c r="V12" s="91" t="e">
        <f ca="1">SUMPRODUCT((GestionPersonnelRDJ[Nom Prénom]='0'!A12)*(GestionPersonnelRDJ[Date]='0'!$V$4)*GestionPersonnelRDJ[H1])</f>
        <v>#N/A</v>
      </c>
      <c r="W12" s="84" t="e">
        <f ca="1">SUMPRODUCT((GestionPersonnelRDJ[Nom Prénom]='0'!A12)*(GestionPersonnelRDJ[Date]='0'!$V$4)*GestionPersonnelRDJ[H2])</f>
        <v>#N/A</v>
      </c>
      <c r="X12" s="84" t="e">
        <f ca="1">SUMPRODUCT((GestionPersonnelRDJ[Nom Prénom]='0'!A12)*(GestionPersonnelRDJ[Date]='0'!$V$4)*GestionPersonnelRDJ[H3])</f>
        <v>#N/A</v>
      </c>
      <c r="Y12" s="92" t="e">
        <f ca="1">SUMPRODUCT((GestionPersonnelRDJ[Nom Prénom]='0'!A12)*(GestionPersonnelRDJ[Date]='0'!$V$4)*GestionPersonnelRDJ[H4])</f>
        <v>#N/A</v>
      </c>
      <c r="Z12" s="91" t="e">
        <f ca="1">SUMPRODUCT((GestionPersonnelRDJ[Nom Prénom]='0'!$A12)*(GestionPersonnelRDJ[Date]='0'!$Z$4)*GestionPersonnelRDJ[H1])</f>
        <v>#N/A</v>
      </c>
      <c r="AA12" s="84" t="e">
        <f ca="1">SUMPRODUCT((GestionPersonnelRDJ[Nom Prénom]='0'!$A12)*(GestionPersonnelRDJ[Date]='0'!$Z$4)*GestionPersonnelRDJ[H2])</f>
        <v>#N/A</v>
      </c>
      <c r="AB12" s="84" t="e">
        <f ca="1">SUMPRODUCT((GestionPersonnelRDJ[Nom Prénom]='0'!$A12)*(GestionPersonnelRDJ[Date]='0'!$Z$4)*GestionPersonnelRDJ[H3])</f>
        <v>#N/A</v>
      </c>
      <c r="AC12" s="92" t="e">
        <f ca="1">SUMPRODUCT((GestionPersonnelRDJ[Nom Prénom]='0'!$A12)*(GestionPersonnelRDJ[Date]='0'!$Z$4)*GestionPersonnelRDJ[H4])</f>
        <v>#N/A</v>
      </c>
    </row>
    <row r="13" spans="1:29" x14ac:dyDescent="0.25">
      <c r="A13" s="85"/>
      <c r="B13" s="91" t="e">
        <f ca="1">SUMPRODUCT((GestionPersonnelRDJ[Nom Prénom]='0'!$A13)*(GestionPersonnelRDJ[Date]='0'!$B$4)*GestionPersonnelRDJ[H1])</f>
        <v>#N/A</v>
      </c>
      <c r="C13" s="84" t="e">
        <f ca="1">SUMPRODUCT((GestionPersonnelRDJ[Nom Prénom]='0'!A13)*(GestionPersonnelRDJ[Date]='0'!$B$4)*GestionPersonnelRDJ[H2])</f>
        <v>#N/A</v>
      </c>
      <c r="D13" s="84" t="e">
        <f ca="1">SUMPRODUCT((GestionPersonnelRDJ[Nom Prénom]='0'!A13)*(GestionPersonnelRDJ[Date]='0'!$B$4)*GestionPersonnelRDJ[H3])</f>
        <v>#N/A</v>
      </c>
      <c r="E13" s="92" t="e">
        <f ca="1">SUMPRODUCT((GestionPersonnelRDJ[Nom Prénom]='0'!A13)*(GestionPersonnelRDJ[Date]='0'!$B$4)*GestionPersonnelRDJ[H4])</f>
        <v>#N/A</v>
      </c>
      <c r="F13" s="91" t="e">
        <f ca="1">SUMPRODUCT((GestionPersonnelRDJ[Nom Prénom]='0'!A13)*(GestionPersonnelRDJ[Date]='0'!$F$4)*GestionPersonnelRDJ[H1])</f>
        <v>#N/A</v>
      </c>
      <c r="G13" s="84" t="e">
        <f ca="1">SUMPRODUCT((GestionPersonnelRDJ[Nom Prénom]='0'!A13)*(GestionPersonnelRDJ[Date]='0'!$F$4)*GestionPersonnelRDJ[H2])</f>
        <v>#N/A</v>
      </c>
      <c r="H13" s="84" t="e">
        <f ca="1">SUMPRODUCT((GestionPersonnelRDJ[Nom Prénom]='0'!A13)*(GestionPersonnelRDJ[Date]='0'!$F$4)*GestionPersonnelRDJ[H3])</f>
        <v>#N/A</v>
      </c>
      <c r="I13" s="92" t="e">
        <f ca="1">SUMPRODUCT((GestionPersonnelRDJ[Nom Prénom]='0'!A13)*(GestionPersonnelRDJ[Date]='0'!$F$4)*GestionPersonnelRDJ[H4])</f>
        <v>#N/A</v>
      </c>
      <c r="J13" s="91" t="e">
        <f ca="1">SUMPRODUCT((GestionPersonnelRDJ[Nom Prénom]='0'!A13)*(GestionPersonnelRDJ[Date]='0'!$J$4)*GestionPersonnelRDJ[H1])</f>
        <v>#N/A</v>
      </c>
      <c r="K13" s="84" t="e">
        <f ca="1">SUMPRODUCT((GestionPersonnelRDJ[Nom Prénom]='0'!A13)*(GestionPersonnelRDJ[Date]='0'!$J$4)*GestionPersonnelRDJ[H2])</f>
        <v>#N/A</v>
      </c>
      <c r="L13" s="84" t="e">
        <f ca="1">SUMPRODUCT((GestionPersonnelRDJ[Nom Prénom]='0'!A13)*(GestionPersonnelRDJ[Date]='0'!$J$4)*GestionPersonnelRDJ[H3])</f>
        <v>#N/A</v>
      </c>
      <c r="M13" s="92" t="e">
        <f ca="1">SUMPRODUCT((GestionPersonnelRDJ[Nom Prénom]='0'!A13)*(GestionPersonnelRDJ[Date]='0'!$J$4)*GestionPersonnelRDJ[H4])</f>
        <v>#N/A</v>
      </c>
      <c r="N13" s="91" t="e">
        <f ca="1">SUMPRODUCT((GestionPersonnelRDJ[Nom Prénom]='0'!A13)*(GestionPersonnelRDJ[Date]='0'!$N$4)*GestionPersonnelRDJ[H1])</f>
        <v>#N/A</v>
      </c>
      <c r="O13" s="84" t="e">
        <f ca="1">SUMPRODUCT((GestionPersonnelRDJ[Nom Prénom]='0'!A13)*(GestionPersonnelRDJ[Date]='0'!$N$4)*GestionPersonnelRDJ[H2])</f>
        <v>#N/A</v>
      </c>
      <c r="P13" s="84" t="e">
        <f ca="1">SUMPRODUCT((GestionPersonnelRDJ[Nom Prénom]='0'!A13)*(GestionPersonnelRDJ[Date]='0'!$N$4)*GestionPersonnelRDJ[H3])</f>
        <v>#N/A</v>
      </c>
      <c r="Q13" s="92" t="e">
        <f ca="1">SUMPRODUCT((GestionPersonnelRDJ[Nom Prénom]='0'!A13)*(GestionPersonnelRDJ[Date]='0'!$N$4)*GestionPersonnelRDJ[H4])</f>
        <v>#N/A</v>
      </c>
      <c r="R13" s="91" t="e">
        <f ca="1">SUMPRODUCT((GestionPersonnelRDJ[Nom Prénom]='0'!A13)*(GestionPersonnelRDJ[Date]='0'!$R$4)*GestionPersonnelRDJ[H1])</f>
        <v>#N/A</v>
      </c>
      <c r="S13" s="84" t="e">
        <f ca="1">SUMPRODUCT((GestionPersonnelRDJ[Nom Prénom]='0'!A13)*(GestionPersonnelRDJ[Date]='0'!$R$4)*GestionPersonnelRDJ[H2])</f>
        <v>#N/A</v>
      </c>
      <c r="T13" s="84" t="e">
        <f ca="1">SUMPRODUCT((GestionPersonnelRDJ[Nom Prénom]='0'!A13)*(GestionPersonnelRDJ[Date]='0'!$R$4)*GestionPersonnelRDJ[H3])</f>
        <v>#N/A</v>
      </c>
      <c r="U13" s="92" t="e">
        <f ca="1">SUMPRODUCT((GestionPersonnelRDJ[Nom Prénom]='0'!A13)*(GestionPersonnelRDJ[Date]='0'!$R$4)*GestionPersonnelRDJ[H4])</f>
        <v>#N/A</v>
      </c>
      <c r="V13" s="91" t="e">
        <f ca="1">SUMPRODUCT((GestionPersonnelRDJ[Nom Prénom]='0'!A13)*(GestionPersonnelRDJ[Date]='0'!$V$4)*GestionPersonnelRDJ[H1])</f>
        <v>#N/A</v>
      </c>
      <c r="W13" s="84" t="e">
        <f ca="1">SUMPRODUCT((GestionPersonnelRDJ[Nom Prénom]='0'!A13)*(GestionPersonnelRDJ[Date]='0'!$V$4)*GestionPersonnelRDJ[H2])</f>
        <v>#N/A</v>
      </c>
      <c r="X13" s="84" t="e">
        <f ca="1">SUMPRODUCT((GestionPersonnelRDJ[Nom Prénom]='0'!A13)*(GestionPersonnelRDJ[Date]='0'!$V$4)*GestionPersonnelRDJ[H3])</f>
        <v>#N/A</v>
      </c>
      <c r="Y13" s="92" t="e">
        <f ca="1">SUMPRODUCT((GestionPersonnelRDJ[Nom Prénom]='0'!A13)*(GestionPersonnelRDJ[Date]='0'!$V$4)*GestionPersonnelRDJ[H4])</f>
        <v>#N/A</v>
      </c>
      <c r="Z13" s="91" t="e">
        <f ca="1">SUMPRODUCT((GestionPersonnelRDJ[Nom Prénom]='0'!$A13)*(GestionPersonnelRDJ[Date]='0'!$Z$4)*GestionPersonnelRDJ[H1])</f>
        <v>#N/A</v>
      </c>
      <c r="AA13" s="84" t="e">
        <f ca="1">SUMPRODUCT((GestionPersonnelRDJ[Nom Prénom]='0'!$A13)*(GestionPersonnelRDJ[Date]='0'!$Z$4)*GestionPersonnelRDJ[H2])</f>
        <v>#N/A</v>
      </c>
      <c r="AB13" s="84" t="e">
        <f ca="1">SUMPRODUCT((GestionPersonnelRDJ[Nom Prénom]='0'!$A13)*(GestionPersonnelRDJ[Date]='0'!$Z$4)*GestionPersonnelRDJ[H3])</f>
        <v>#N/A</v>
      </c>
      <c r="AC13" s="92" t="e">
        <f ca="1">SUMPRODUCT((GestionPersonnelRDJ[Nom Prénom]='0'!$A13)*(GestionPersonnelRDJ[Date]='0'!$Z$4)*GestionPersonnelRDJ[H4])</f>
        <v>#N/A</v>
      </c>
    </row>
    <row r="14" spans="1:29" x14ac:dyDescent="0.25">
      <c r="A14" s="85" t="s">
        <v>56</v>
      </c>
      <c r="B14" s="91" t="e">
        <f ca="1">SUMPRODUCT((GestionPersonnelRDJ[Nom Prénom]='0'!$A14)*(GestionPersonnelRDJ[Date]='0'!$B$4)*GestionPersonnelRDJ[H1])</f>
        <v>#N/A</v>
      </c>
      <c r="C14" s="84" t="e">
        <f ca="1">SUMPRODUCT((GestionPersonnelRDJ[Nom Prénom]='0'!A14)*(GestionPersonnelRDJ[Date]='0'!$B$4)*GestionPersonnelRDJ[H2])</f>
        <v>#N/A</v>
      </c>
      <c r="D14" s="84" t="e">
        <f ca="1">SUMPRODUCT((GestionPersonnelRDJ[Nom Prénom]='0'!A14)*(GestionPersonnelRDJ[Date]='0'!$B$4)*GestionPersonnelRDJ[H3])</f>
        <v>#N/A</v>
      </c>
      <c r="E14" s="92" t="e">
        <f ca="1">SUMPRODUCT((GestionPersonnelRDJ[Nom Prénom]='0'!A14)*(GestionPersonnelRDJ[Date]='0'!$B$4)*GestionPersonnelRDJ[H4])</f>
        <v>#N/A</v>
      </c>
      <c r="F14" s="91" t="e">
        <f ca="1">SUMPRODUCT((GestionPersonnelRDJ[Nom Prénom]='0'!A14)*(GestionPersonnelRDJ[Date]='0'!$F$4)*GestionPersonnelRDJ[H1])</f>
        <v>#N/A</v>
      </c>
      <c r="G14" s="84" t="e">
        <f ca="1">SUMPRODUCT((GestionPersonnelRDJ[Nom Prénom]='0'!A14)*(GestionPersonnelRDJ[Date]='0'!$F$4)*GestionPersonnelRDJ[H2])</f>
        <v>#N/A</v>
      </c>
      <c r="H14" s="84" t="e">
        <f ca="1">SUMPRODUCT((GestionPersonnelRDJ[Nom Prénom]='0'!A14)*(GestionPersonnelRDJ[Date]='0'!$F$4)*GestionPersonnelRDJ[H3])</f>
        <v>#N/A</v>
      </c>
      <c r="I14" s="92" t="e">
        <f ca="1">SUMPRODUCT((GestionPersonnelRDJ[Nom Prénom]='0'!A14)*(GestionPersonnelRDJ[Date]='0'!$F$4)*GestionPersonnelRDJ[H4])</f>
        <v>#N/A</v>
      </c>
      <c r="J14" s="91" t="e">
        <f ca="1">SUMPRODUCT((GestionPersonnelRDJ[Nom Prénom]='0'!A14)*(GestionPersonnelRDJ[Date]='0'!$J$4)*GestionPersonnelRDJ[H1])</f>
        <v>#N/A</v>
      </c>
      <c r="K14" s="84" t="e">
        <f ca="1">SUMPRODUCT((GestionPersonnelRDJ[Nom Prénom]='0'!A14)*(GestionPersonnelRDJ[Date]='0'!$J$4)*GestionPersonnelRDJ[H2])</f>
        <v>#N/A</v>
      </c>
      <c r="L14" s="84" t="e">
        <f ca="1">SUMPRODUCT((GestionPersonnelRDJ[Nom Prénom]='0'!A14)*(GestionPersonnelRDJ[Date]='0'!$J$4)*GestionPersonnelRDJ[H3])</f>
        <v>#N/A</v>
      </c>
      <c r="M14" s="92" t="e">
        <f ca="1">SUMPRODUCT((GestionPersonnelRDJ[Nom Prénom]='0'!A14)*(GestionPersonnelRDJ[Date]='0'!$J$4)*GestionPersonnelRDJ[H4])</f>
        <v>#N/A</v>
      </c>
      <c r="N14" s="91" t="e">
        <f ca="1">SUMPRODUCT((GestionPersonnelRDJ[Nom Prénom]='0'!A14)*(GestionPersonnelRDJ[Date]='0'!$N$4)*GestionPersonnelRDJ[H1])</f>
        <v>#N/A</v>
      </c>
      <c r="O14" s="84" t="e">
        <f ca="1">SUMPRODUCT((GestionPersonnelRDJ[Nom Prénom]='0'!A14)*(GestionPersonnelRDJ[Date]='0'!$N$4)*GestionPersonnelRDJ[H2])</f>
        <v>#N/A</v>
      </c>
      <c r="P14" s="84" t="e">
        <f ca="1">SUMPRODUCT((GestionPersonnelRDJ[Nom Prénom]='0'!A14)*(GestionPersonnelRDJ[Date]='0'!$N$4)*GestionPersonnelRDJ[H3])</f>
        <v>#N/A</v>
      </c>
      <c r="Q14" s="92" t="e">
        <f ca="1">SUMPRODUCT((GestionPersonnelRDJ[Nom Prénom]='0'!A14)*(GestionPersonnelRDJ[Date]='0'!$N$4)*GestionPersonnelRDJ[H4])</f>
        <v>#N/A</v>
      </c>
      <c r="R14" s="91" t="e">
        <f ca="1">SUMPRODUCT((GestionPersonnelRDJ[Nom Prénom]='0'!A14)*(GestionPersonnelRDJ[Date]='0'!$R$4)*GestionPersonnelRDJ[H1])</f>
        <v>#N/A</v>
      </c>
      <c r="S14" s="84" t="e">
        <f ca="1">SUMPRODUCT((GestionPersonnelRDJ[Nom Prénom]='0'!A14)*(GestionPersonnelRDJ[Date]='0'!$R$4)*GestionPersonnelRDJ[H2])</f>
        <v>#N/A</v>
      </c>
      <c r="T14" s="84" t="e">
        <f ca="1">SUMPRODUCT((GestionPersonnelRDJ[Nom Prénom]='0'!A14)*(GestionPersonnelRDJ[Date]='0'!$R$4)*GestionPersonnelRDJ[H3])</f>
        <v>#N/A</v>
      </c>
      <c r="U14" s="92" t="e">
        <f ca="1">SUMPRODUCT((GestionPersonnelRDJ[Nom Prénom]='0'!A14)*(GestionPersonnelRDJ[Date]='0'!$R$4)*GestionPersonnelRDJ[H4])</f>
        <v>#N/A</v>
      </c>
      <c r="V14" s="91" t="e">
        <f ca="1">SUMPRODUCT((GestionPersonnelRDJ[Nom Prénom]='0'!A14)*(GestionPersonnelRDJ[Date]='0'!$V$4)*GestionPersonnelRDJ[H1])</f>
        <v>#N/A</v>
      </c>
      <c r="W14" s="84" t="e">
        <f ca="1">SUMPRODUCT((GestionPersonnelRDJ[Nom Prénom]='0'!A14)*(GestionPersonnelRDJ[Date]='0'!$V$4)*GestionPersonnelRDJ[H2])</f>
        <v>#N/A</v>
      </c>
      <c r="X14" s="84" t="e">
        <f ca="1">SUMPRODUCT((GestionPersonnelRDJ[Nom Prénom]='0'!A14)*(GestionPersonnelRDJ[Date]='0'!$V$4)*GestionPersonnelRDJ[H3])</f>
        <v>#N/A</v>
      </c>
      <c r="Y14" s="92" t="e">
        <f ca="1">SUMPRODUCT((GestionPersonnelRDJ[Nom Prénom]='0'!A14)*(GestionPersonnelRDJ[Date]='0'!$V$4)*GestionPersonnelRDJ[H4])</f>
        <v>#N/A</v>
      </c>
      <c r="Z14" s="91" t="e">
        <f ca="1">SUMPRODUCT((GestionPersonnelRDJ[Nom Prénom]='0'!$A14)*(GestionPersonnelRDJ[Date]='0'!$Z$4)*GestionPersonnelRDJ[H1])</f>
        <v>#N/A</v>
      </c>
      <c r="AA14" s="84" t="e">
        <f ca="1">SUMPRODUCT((GestionPersonnelRDJ[Nom Prénom]='0'!$A14)*(GestionPersonnelRDJ[Date]='0'!$Z$4)*GestionPersonnelRDJ[H2])</f>
        <v>#N/A</v>
      </c>
      <c r="AB14" s="84" t="e">
        <f ca="1">SUMPRODUCT((GestionPersonnelRDJ[Nom Prénom]='0'!$A14)*(GestionPersonnelRDJ[Date]='0'!$Z$4)*GestionPersonnelRDJ[H3])</f>
        <v>#N/A</v>
      </c>
      <c r="AC14" s="92" t="e">
        <f ca="1">SUMPRODUCT((GestionPersonnelRDJ[Nom Prénom]='0'!$A14)*(GestionPersonnelRDJ[Date]='0'!$Z$4)*GestionPersonnelRDJ[H4])</f>
        <v>#N/A</v>
      </c>
    </row>
    <row r="15" spans="1:29" x14ac:dyDescent="0.25">
      <c r="A15" s="85" t="s">
        <v>63</v>
      </c>
      <c r="B15" s="91" t="e">
        <f ca="1">SUMPRODUCT((GestionPersonnelRDJ[Nom Prénom]='0'!$A15)*(GestionPersonnelRDJ[Date]='0'!$B$4)*GestionPersonnelRDJ[H1])</f>
        <v>#N/A</v>
      </c>
      <c r="C15" s="84" t="e">
        <f ca="1">SUMPRODUCT((GestionPersonnelRDJ[Nom Prénom]='0'!A15)*(GestionPersonnelRDJ[Date]='0'!$B$4)*GestionPersonnelRDJ[H2])</f>
        <v>#N/A</v>
      </c>
      <c r="D15" s="84" t="e">
        <f ca="1">SUMPRODUCT((GestionPersonnelRDJ[Nom Prénom]='0'!A15)*(GestionPersonnelRDJ[Date]='0'!$B$4)*GestionPersonnelRDJ[H3])</f>
        <v>#N/A</v>
      </c>
      <c r="E15" s="92" t="e">
        <f ca="1">SUMPRODUCT((GestionPersonnelRDJ[Nom Prénom]='0'!A15)*(GestionPersonnelRDJ[Date]='0'!$B$4)*GestionPersonnelRDJ[H4])</f>
        <v>#N/A</v>
      </c>
      <c r="F15" s="91" t="e">
        <f ca="1">SUMPRODUCT((GestionPersonnelRDJ[Nom Prénom]='0'!A15)*(GestionPersonnelRDJ[Date]='0'!$F$4)*GestionPersonnelRDJ[H1])</f>
        <v>#N/A</v>
      </c>
      <c r="G15" s="84" t="e">
        <f ca="1">SUMPRODUCT((GestionPersonnelRDJ[Nom Prénom]='0'!A15)*(GestionPersonnelRDJ[Date]='0'!$F$4)*GestionPersonnelRDJ[H2])</f>
        <v>#N/A</v>
      </c>
      <c r="H15" s="84" t="e">
        <f ca="1">SUMPRODUCT((GestionPersonnelRDJ[Nom Prénom]='0'!A15)*(GestionPersonnelRDJ[Date]='0'!$F$4)*GestionPersonnelRDJ[H3])</f>
        <v>#N/A</v>
      </c>
      <c r="I15" s="92" t="e">
        <f ca="1">SUMPRODUCT((GestionPersonnelRDJ[Nom Prénom]='0'!A15)*(GestionPersonnelRDJ[Date]='0'!$F$4)*GestionPersonnelRDJ[H4])</f>
        <v>#N/A</v>
      </c>
      <c r="J15" s="91" t="e">
        <f ca="1">SUMPRODUCT((GestionPersonnelRDJ[Nom Prénom]='0'!A15)*(GestionPersonnelRDJ[Date]='0'!$J$4)*GestionPersonnelRDJ[H1])</f>
        <v>#N/A</v>
      </c>
      <c r="K15" s="84" t="e">
        <f ca="1">SUMPRODUCT((GestionPersonnelRDJ[Nom Prénom]='0'!A15)*(GestionPersonnelRDJ[Date]='0'!$J$4)*GestionPersonnelRDJ[H2])</f>
        <v>#N/A</v>
      </c>
      <c r="L15" s="84" t="e">
        <f ca="1">SUMPRODUCT((GestionPersonnelRDJ[Nom Prénom]='0'!A15)*(GestionPersonnelRDJ[Date]='0'!$J$4)*GestionPersonnelRDJ[H3])</f>
        <v>#N/A</v>
      </c>
      <c r="M15" s="92" t="e">
        <f ca="1">SUMPRODUCT((GestionPersonnelRDJ[Nom Prénom]='0'!A15)*(GestionPersonnelRDJ[Date]='0'!$J$4)*GestionPersonnelRDJ[H4])</f>
        <v>#N/A</v>
      </c>
      <c r="N15" s="91" t="e">
        <f ca="1">SUMPRODUCT((GestionPersonnelRDJ[Nom Prénom]='0'!A15)*(GestionPersonnelRDJ[Date]='0'!$N$4)*GestionPersonnelRDJ[H1])</f>
        <v>#N/A</v>
      </c>
      <c r="O15" s="84" t="e">
        <f ca="1">SUMPRODUCT((GestionPersonnelRDJ[Nom Prénom]='0'!A15)*(GestionPersonnelRDJ[Date]='0'!$N$4)*GestionPersonnelRDJ[H2])</f>
        <v>#N/A</v>
      </c>
      <c r="P15" s="84" t="e">
        <f ca="1">SUMPRODUCT((GestionPersonnelRDJ[Nom Prénom]='0'!A15)*(GestionPersonnelRDJ[Date]='0'!$N$4)*GestionPersonnelRDJ[H3])</f>
        <v>#N/A</v>
      </c>
      <c r="Q15" s="92" t="e">
        <f ca="1">SUMPRODUCT((GestionPersonnelRDJ[Nom Prénom]='0'!A15)*(GestionPersonnelRDJ[Date]='0'!$N$4)*GestionPersonnelRDJ[H4])</f>
        <v>#N/A</v>
      </c>
      <c r="R15" s="91" t="e">
        <f ca="1">SUMPRODUCT((GestionPersonnelRDJ[Nom Prénom]='0'!A15)*(GestionPersonnelRDJ[Date]='0'!$R$4)*GestionPersonnelRDJ[H1])</f>
        <v>#N/A</v>
      </c>
      <c r="S15" s="84" t="e">
        <f ca="1">SUMPRODUCT((GestionPersonnelRDJ[Nom Prénom]='0'!A15)*(GestionPersonnelRDJ[Date]='0'!$R$4)*GestionPersonnelRDJ[H2])</f>
        <v>#N/A</v>
      </c>
      <c r="T15" s="84" t="e">
        <f ca="1">SUMPRODUCT((GestionPersonnelRDJ[Nom Prénom]='0'!A15)*(GestionPersonnelRDJ[Date]='0'!$R$4)*GestionPersonnelRDJ[H3])</f>
        <v>#N/A</v>
      </c>
      <c r="U15" s="92" t="e">
        <f ca="1">SUMPRODUCT((GestionPersonnelRDJ[Nom Prénom]='0'!A15)*(GestionPersonnelRDJ[Date]='0'!$R$4)*GestionPersonnelRDJ[H4])</f>
        <v>#N/A</v>
      </c>
      <c r="V15" s="91" t="e">
        <f ca="1">SUMPRODUCT((GestionPersonnelRDJ[Nom Prénom]='0'!A15)*(GestionPersonnelRDJ[Date]='0'!$V$4)*GestionPersonnelRDJ[H1])</f>
        <v>#N/A</v>
      </c>
      <c r="W15" s="84" t="e">
        <f ca="1">SUMPRODUCT((GestionPersonnelRDJ[Nom Prénom]='0'!A15)*(GestionPersonnelRDJ[Date]='0'!$V$4)*GestionPersonnelRDJ[H2])</f>
        <v>#N/A</v>
      </c>
      <c r="X15" s="84" t="e">
        <f ca="1">SUMPRODUCT((GestionPersonnelRDJ[Nom Prénom]='0'!A15)*(GestionPersonnelRDJ[Date]='0'!$V$4)*GestionPersonnelRDJ[H3])</f>
        <v>#N/A</v>
      </c>
      <c r="Y15" s="92" t="e">
        <f ca="1">SUMPRODUCT((GestionPersonnelRDJ[Nom Prénom]='0'!A15)*(GestionPersonnelRDJ[Date]='0'!$V$4)*GestionPersonnelRDJ[H4])</f>
        <v>#N/A</v>
      </c>
      <c r="Z15" s="91" t="e">
        <f ca="1">SUMPRODUCT((GestionPersonnelRDJ[Nom Prénom]='0'!$A15)*(GestionPersonnelRDJ[Date]='0'!$Z$4)*GestionPersonnelRDJ[H1])</f>
        <v>#N/A</v>
      </c>
      <c r="AA15" s="84" t="e">
        <f ca="1">SUMPRODUCT((GestionPersonnelRDJ[Nom Prénom]='0'!$A15)*(GestionPersonnelRDJ[Date]='0'!$Z$4)*GestionPersonnelRDJ[H2])</f>
        <v>#N/A</v>
      </c>
      <c r="AB15" s="84" t="e">
        <f ca="1">SUMPRODUCT((GestionPersonnelRDJ[Nom Prénom]='0'!$A15)*(GestionPersonnelRDJ[Date]='0'!$Z$4)*GestionPersonnelRDJ[H3])</f>
        <v>#N/A</v>
      </c>
      <c r="AC15" s="92" t="e">
        <f ca="1">SUMPRODUCT((GestionPersonnelRDJ[Nom Prénom]='0'!$A15)*(GestionPersonnelRDJ[Date]='0'!$Z$4)*GestionPersonnelRDJ[H4])</f>
        <v>#N/A</v>
      </c>
    </row>
    <row r="16" spans="1:29" x14ac:dyDescent="0.25">
      <c r="A16" s="85" t="s">
        <v>62</v>
      </c>
      <c r="B16" s="91" t="e">
        <f ca="1">SUMPRODUCT((GestionPersonnelRDJ[Nom Prénom]='0'!$A16)*(GestionPersonnelRDJ[Date]='0'!$B$4)*GestionPersonnelRDJ[H1])</f>
        <v>#N/A</v>
      </c>
      <c r="C16" s="84" t="e">
        <f ca="1">SUMPRODUCT((GestionPersonnelRDJ[Nom Prénom]='0'!A16)*(GestionPersonnelRDJ[Date]='0'!$B$4)*GestionPersonnelRDJ[H2])</f>
        <v>#N/A</v>
      </c>
      <c r="D16" s="84" t="e">
        <f ca="1">SUMPRODUCT((GestionPersonnelRDJ[Nom Prénom]='0'!A16)*(GestionPersonnelRDJ[Date]='0'!$B$4)*GestionPersonnelRDJ[H3])</f>
        <v>#N/A</v>
      </c>
      <c r="E16" s="92" t="e">
        <f ca="1">SUMPRODUCT((GestionPersonnelRDJ[Nom Prénom]='0'!A16)*(GestionPersonnelRDJ[Date]='0'!$B$4)*GestionPersonnelRDJ[H4])</f>
        <v>#N/A</v>
      </c>
      <c r="F16" s="91" t="e">
        <f ca="1">SUMPRODUCT((GestionPersonnelRDJ[Nom Prénom]='0'!A16)*(GestionPersonnelRDJ[Date]='0'!$F$4)*GestionPersonnelRDJ[H1])</f>
        <v>#N/A</v>
      </c>
      <c r="G16" s="84" t="e">
        <f ca="1">SUMPRODUCT((GestionPersonnelRDJ[Nom Prénom]='0'!A16)*(GestionPersonnelRDJ[Date]='0'!$F$4)*GestionPersonnelRDJ[H2])</f>
        <v>#N/A</v>
      </c>
      <c r="H16" s="84" t="e">
        <f ca="1">SUMPRODUCT((GestionPersonnelRDJ[Nom Prénom]='0'!A16)*(GestionPersonnelRDJ[Date]='0'!$F$4)*GestionPersonnelRDJ[H3])</f>
        <v>#N/A</v>
      </c>
      <c r="I16" s="92" t="e">
        <f ca="1">SUMPRODUCT((GestionPersonnelRDJ[Nom Prénom]='0'!A16)*(GestionPersonnelRDJ[Date]='0'!$F$4)*GestionPersonnelRDJ[H4])</f>
        <v>#N/A</v>
      </c>
      <c r="J16" s="91" t="e">
        <f ca="1">SUMPRODUCT((GestionPersonnelRDJ[Nom Prénom]='0'!A16)*(GestionPersonnelRDJ[Date]='0'!$J$4)*GestionPersonnelRDJ[H1])</f>
        <v>#N/A</v>
      </c>
      <c r="K16" s="84" t="e">
        <f ca="1">SUMPRODUCT((GestionPersonnelRDJ[Nom Prénom]='0'!A16)*(GestionPersonnelRDJ[Date]='0'!$J$4)*GestionPersonnelRDJ[H2])</f>
        <v>#N/A</v>
      </c>
      <c r="L16" s="84" t="e">
        <f ca="1">SUMPRODUCT((GestionPersonnelRDJ[Nom Prénom]='0'!A16)*(GestionPersonnelRDJ[Date]='0'!$J$4)*GestionPersonnelRDJ[H3])</f>
        <v>#N/A</v>
      </c>
      <c r="M16" s="92" t="e">
        <f ca="1">SUMPRODUCT((GestionPersonnelRDJ[Nom Prénom]='0'!A16)*(GestionPersonnelRDJ[Date]='0'!$J$4)*GestionPersonnelRDJ[H4])</f>
        <v>#N/A</v>
      </c>
      <c r="N16" s="91" t="e">
        <f ca="1">SUMPRODUCT((GestionPersonnelRDJ[Nom Prénom]='0'!A16)*(GestionPersonnelRDJ[Date]='0'!$N$4)*GestionPersonnelRDJ[H1])</f>
        <v>#N/A</v>
      </c>
      <c r="O16" s="84" t="e">
        <f ca="1">SUMPRODUCT((GestionPersonnelRDJ[Nom Prénom]='0'!A16)*(GestionPersonnelRDJ[Date]='0'!$N$4)*GestionPersonnelRDJ[H2])</f>
        <v>#N/A</v>
      </c>
      <c r="P16" s="84" t="e">
        <f ca="1">SUMPRODUCT((GestionPersonnelRDJ[Nom Prénom]='0'!A16)*(GestionPersonnelRDJ[Date]='0'!$N$4)*GestionPersonnelRDJ[H3])</f>
        <v>#N/A</v>
      </c>
      <c r="Q16" s="92" t="e">
        <f ca="1">SUMPRODUCT((GestionPersonnelRDJ[Nom Prénom]='0'!A16)*(GestionPersonnelRDJ[Date]='0'!$N$4)*GestionPersonnelRDJ[H4])</f>
        <v>#N/A</v>
      </c>
      <c r="R16" s="91" t="e">
        <f ca="1">SUMPRODUCT((GestionPersonnelRDJ[Nom Prénom]='0'!A16)*(GestionPersonnelRDJ[Date]='0'!$R$4)*GestionPersonnelRDJ[H1])</f>
        <v>#N/A</v>
      </c>
      <c r="S16" s="84" t="e">
        <f ca="1">SUMPRODUCT((GestionPersonnelRDJ[Nom Prénom]='0'!A16)*(GestionPersonnelRDJ[Date]='0'!$R$4)*GestionPersonnelRDJ[H2])</f>
        <v>#N/A</v>
      </c>
      <c r="T16" s="84" t="e">
        <f ca="1">SUMPRODUCT((GestionPersonnelRDJ[Nom Prénom]='0'!A16)*(GestionPersonnelRDJ[Date]='0'!$R$4)*GestionPersonnelRDJ[H3])</f>
        <v>#N/A</v>
      </c>
      <c r="U16" s="92" t="e">
        <f ca="1">SUMPRODUCT((GestionPersonnelRDJ[Nom Prénom]='0'!A16)*(GestionPersonnelRDJ[Date]='0'!$R$4)*GestionPersonnelRDJ[H4])</f>
        <v>#N/A</v>
      </c>
      <c r="V16" s="91" t="e">
        <f ca="1">SUMPRODUCT((GestionPersonnelRDJ[Nom Prénom]='0'!A16)*(GestionPersonnelRDJ[Date]='0'!$V$4)*GestionPersonnelRDJ[H1])</f>
        <v>#N/A</v>
      </c>
      <c r="W16" s="84" t="e">
        <f ca="1">SUMPRODUCT((GestionPersonnelRDJ[Nom Prénom]='0'!A16)*(GestionPersonnelRDJ[Date]='0'!$V$4)*GestionPersonnelRDJ[H2])</f>
        <v>#N/A</v>
      </c>
      <c r="X16" s="84" t="e">
        <f ca="1">SUMPRODUCT((GestionPersonnelRDJ[Nom Prénom]='0'!A16)*(GestionPersonnelRDJ[Date]='0'!$V$4)*GestionPersonnelRDJ[H3])</f>
        <v>#N/A</v>
      </c>
      <c r="Y16" s="92" t="e">
        <f ca="1">SUMPRODUCT((GestionPersonnelRDJ[Nom Prénom]='0'!A16)*(GestionPersonnelRDJ[Date]='0'!$V$4)*GestionPersonnelRDJ[H4])</f>
        <v>#N/A</v>
      </c>
      <c r="Z16" s="91" t="e">
        <f ca="1">SUMPRODUCT((GestionPersonnelRDJ[Nom Prénom]='0'!$A16)*(GestionPersonnelRDJ[Date]='0'!$Z$4)*GestionPersonnelRDJ[H1])</f>
        <v>#N/A</v>
      </c>
      <c r="AA16" s="84" t="e">
        <f ca="1">SUMPRODUCT((GestionPersonnelRDJ[Nom Prénom]='0'!$A16)*(GestionPersonnelRDJ[Date]='0'!$Z$4)*GestionPersonnelRDJ[H2])</f>
        <v>#N/A</v>
      </c>
      <c r="AB16" s="84" t="e">
        <f ca="1">SUMPRODUCT((GestionPersonnelRDJ[Nom Prénom]='0'!$A16)*(GestionPersonnelRDJ[Date]='0'!$Z$4)*GestionPersonnelRDJ[H3])</f>
        <v>#N/A</v>
      </c>
      <c r="AC16" s="92" t="e">
        <f ca="1">SUMPRODUCT((GestionPersonnelRDJ[Nom Prénom]='0'!$A16)*(GestionPersonnelRDJ[Date]='0'!$Z$4)*GestionPersonnelRDJ[H4])</f>
        <v>#N/A</v>
      </c>
    </row>
    <row r="17" spans="1:29" x14ac:dyDescent="0.25">
      <c r="A17" s="85" t="s">
        <v>66</v>
      </c>
      <c r="B17" s="91" t="e">
        <f ca="1">SUMPRODUCT((GestionPersonnelRDJ[Nom Prénom]='0'!$A17)*(GestionPersonnelRDJ[Date]='0'!$B$4)*GestionPersonnelRDJ[H1])</f>
        <v>#N/A</v>
      </c>
      <c r="C17" s="84" t="e">
        <f ca="1">SUMPRODUCT((GestionPersonnelRDJ[Nom Prénom]='0'!A17)*(GestionPersonnelRDJ[Date]='0'!$B$4)*GestionPersonnelRDJ[H2])</f>
        <v>#N/A</v>
      </c>
      <c r="D17" s="84" t="e">
        <f ca="1">SUMPRODUCT((GestionPersonnelRDJ[Nom Prénom]='0'!A17)*(GestionPersonnelRDJ[Date]='0'!$B$4)*GestionPersonnelRDJ[H3])</f>
        <v>#N/A</v>
      </c>
      <c r="E17" s="92" t="e">
        <f ca="1">SUMPRODUCT((GestionPersonnelRDJ[Nom Prénom]='0'!A17)*(GestionPersonnelRDJ[Date]='0'!$B$4)*GestionPersonnelRDJ[H4])</f>
        <v>#N/A</v>
      </c>
      <c r="F17" s="91" t="e">
        <f ca="1">SUMPRODUCT((GestionPersonnelRDJ[Nom Prénom]='0'!A17)*(GestionPersonnelRDJ[Date]='0'!$F$4)*GestionPersonnelRDJ[H1])</f>
        <v>#N/A</v>
      </c>
      <c r="G17" s="84" t="e">
        <f ca="1">SUMPRODUCT((GestionPersonnelRDJ[Nom Prénom]='0'!A17)*(GestionPersonnelRDJ[Date]='0'!$F$4)*GestionPersonnelRDJ[H2])</f>
        <v>#N/A</v>
      </c>
      <c r="H17" s="84" t="e">
        <f ca="1">SUMPRODUCT((GestionPersonnelRDJ[Nom Prénom]='0'!A17)*(GestionPersonnelRDJ[Date]='0'!$F$4)*GestionPersonnelRDJ[H3])</f>
        <v>#N/A</v>
      </c>
      <c r="I17" s="92" t="e">
        <f ca="1">SUMPRODUCT((GestionPersonnelRDJ[Nom Prénom]='0'!A17)*(GestionPersonnelRDJ[Date]='0'!$F$4)*GestionPersonnelRDJ[H4])</f>
        <v>#N/A</v>
      </c>
      <c r="J17" s="91" t="e">
        <f ca="1">SUMPRODUCT((GestionPersonnelRDJ[Nom Prénom]='0'!A17)*(GestionPersonnelRDJ[Date]='0'!$J$4)*GestionPersonnelRDJ[H1])</f>
        <v>#N/A</v>
      </c>
      <c r="K17" s="84" t="e">
        <f ca="1">SUMPRODUCT((GestionPersonnelRDJ[Nom Prénom]='0'!A17)*(GestionPersonnelRDJ[Date]='0'!$J$4)*GestionPersonnelRDJ[H2])</f>
        <v>#N/A</v>
      </c>
      <c r="L17" s="84" t="e">
        <f ca="1">SUMPRODUCT((GestionPersonnelRDJ[Nom Prénom]='0'!A17)*(GestionPersonnelRDJ[Date]='0'!$J$4)*GestionPersonnelRDJ[H3])</f>
        <v>#N/A</v>
      </c>
      <c r="M17" s="92" t="e">
        <f ca="1">SUMPRODUCT((GestionPersonnelRDJ[Nom Prénom]='0'!A17)*(GestionPersonnelRDJ[Date]='0'!$J$4)*GestionPersonnelRDJ[H4])</f>
        <v>#N/A</v>
      </c>
      <c r="N17" s="91" t="e">
        <f ca="1">SUMPRODUCT((GestionPersonnelRDJ[Nom Prénom]='0'!A17)*(GestionPersonnelRDJ[Date]='0'!$N$4)*GestionPersonnelRDJ[H1])</f>
        <v>#N/A</v>
      </c>
      <c r="O17" s="84" t="e">
        <f ca="1">SUMPRODUCT((GestionPersonnelRDJ[Nom Prénom]='0'!A17)*(GestionPersonnelRDJ[Date]='0'!$N$4)*GestionPersonnelRDJ[H2])</f>
        <v>#N/A</v>
      </c>
      <c r="P17" s="84" t="e">
        <f ca="1">SUMPRODUCT((GestionPersonnelRDJ[Nom Prénom]='0'!A17)*(GestionPersonnelRDJ[Date]='0'!$N$4)*GestionPersonnelRDJ[H3])</f>
        <v>#N/A</v>
      </c>
      <c r="Q17" s="92" t="e">
        <f ca="1">SUMPRODUCT((GestionPersonnelRDJ[Nom Prénom]='0'!A17)*(GestionPersonnelRDJ[Date]='0'!$N$4)*GestionPersonnelRDJ[H4])</f>
        <v>#N/A</v>
      </c>
      <c r="R17" s="91" t="e">
        <f ca="1">SUMPRODUCT((GestionPersonnelRDJ[Nom Prénom]='0'!A17)*(GestionPersonnelRDJ[Date]='0'!$R$4)*GestionPersonnelRDJ[H1])</f>
        <v>#N/A</v>
      </c>
      <c r="S17" s="84" t="e">
        <f ca="1">SUMPRODUCT((GestionPersonnelRDJ[Nom Prénom]='0'!A17)*(GestionPersonnelRDJ[Date]='0'!$R$4)*GestionPersonnelRDJ[H2])</f>
        <v>#N/A</v>
      </c>
      <c r="T17" s="84" t="e">
        <f ca="1">SUMPRODUCT((GestionPersonnelRDJ[Nom Prénom]='0'!A17)*(GestionPersonnelRDJ[Date]='0'!$R$4)*GestionPersonnelRDJ[H3])</f>
        <v>#N/A</v>
      </c>
      <c r="U17" s="92" t="e">
        <f ca="1">SUMPRODUCT((GestionPersonnelRDJ[Nom Prénom]='0'!A17)*(GestionPersonnelRDJ[Date]='0'!$R$4)*GestionPersonnelRDJ[H4])</f>
        <v>#N/A</v>
      </c>
      <c r="V17" s="91" t="e">
        <f ca="1">SUMPRODUCT((GestionPersonnelRDJ[Nom Prénom]='0'!A17)*(GestionPersonnelRDJ[Date]='0'!$V$4)*GestionPersonnelRDJ[H1])</f>
        <v>#N/A</v>
      </c>
      <c r="W17" s="84" t="e">
        <f ca="1">SUMPRODUCT((GestionPersonnelRDJ[Nom Prénom]='0'!A17)*(GestionPersonnelRDJ[Date]='0'!$V$4)*GestionPersonnelRDJ[H2])</f>
        <v>#N/A</v>
      </c>
      <c r="X17" s="84" t="e">
        <f ca="1">SUMPRODUCT((GestionPersonnelRDJ[Nom Prénom]='0'!A17)*(GestionPersonnelRDJ[Date]='0'!$V$4)*GestionPersonnelRDJ[H3])</f>
        <v>#N/A</v>
      </c>
      <c r="Y17" s="92" t="e">
        <f ca="1">SUMPRODUCT((GestionPersonnelRDJ[Nom Prénom]='0'!A17)*(GestionPersonnelRDJ[Date]='0'!$V$4)*GestionPersonnelRDJ[H4])</f>
        <v>#N/A</v>
      </c>
      <c r="Z17" s="91" t="e">
        <f ca="1">SUMPRODUCT((GestionPersonnelRDJ[Nom Prénom]='0'!$A17)*(GestionPersonnelRDJ[Date]='0'!$Z$4)*GestionPersonnelRDJ[H1])</f>
        <v>#N/A</v>
      </c>
      <c r="AA17" s="84" t="e">
        <f ca="1">SUMPRODUCT((GestionPersonnelRDJ[Nom Prénom]='0'!$A17)*(GestionPersonnelRDJ[Date]='0'!$Z$4)*GestionPersonnelRDJ[H2])</f>
        <v>#N/A</v>
      </c>
      <c r="AB17" s="84" t="e">
        <f ca="1">SUMPRODUCT((GestionPersonnelRDJ[Nom Prénom]='0'!$A17)*(GestionPersonnelRDJ[Date]='0'!$Z$4)*GestionPersonnelRDJ[H3])</f>
        <v>#N/A</v>
      </c>
      <c r="AC17" s="92" t="e">
        <f ca="1">SUMPRODUCT((GestionPersonnelRDJ[Nom Prénom]='0'!$A17)*(GestionPersonnelRDJ[Date]='0'!$Z$4)*GestionPersonnelRDJ[H4])</f>
        <v>#N/A</v>
      </c>
    </row>
    <row r="18" spans="1:29" x14ac:dyDescent="0.25">
      <c r="A18" s="85" t="s">
        <v>101</v>
      </c>
      <c r="B18" s="91" t="e">
        <f ca="1">SUMPRODUCT((GestionPersonnelRDJ[Nom Prénom]='0'!$A18)*(GestionPersonnelRDJ[Date]='0'!$B$4)*GestionPersonnelRDJ[H1])</f>
        <v>#N/A</v>
      </c>
      <c r="C18" s="84" t="e">
        <f ca="1">SUMPRODUCT((GestionPersonnelRDJ[Nom Prénom]='0'!A18)*(GestionPersonnelRDJ[Date]='0'!$B$4)*GestionPersonnelRDJ[H2])</f>
        <v>#N/A</v>
      </c>
      <c r="D18" s="84" t="e">
        <f ca="1">SUMPRODUCT((GestionPersonnelRDJ[Nom Prénom]='0'!A18)*(GestionPersonnelRDJ[Date]='0'!$B$4)*GestionPersonnelRDJ[H3])</f>
        <v>#N/A</v>
      </c>
      <c r="E18" s="92" t="e">
        <f ca="1">SUMPRODUCT((GestionPersonnelRDJ[Nom Prénom]='0'!A18)*(GestionPersonnelRDJ[Date]='0'!$B$4)*GestionPersonnelRDJ[H4])</f>
        <v>#N/A</v>
      </c>
      <c r="F18" s="91" t="e">
        <f ca="1">SUMPRODUCT((GestionPersonnelRDJ[Nom Prénom]='0'!A18)*(GestionPersonnelRDJ[Date]='0'!$F$4)*GestionPersonnelRDJ[H1])</f>
        <v>#N/A</v>
      </c>
      <c r="G18" s="84" t="e">
        <f ca="1">SUMPRODUCT((GestionPersonnelRDJ[Nom Prénom]='0'!A18)*(GestionPersonnelRDJ[Date]='0'!$F$4)*GestionPersonnelRDJ[H2])</f>
        <v>#N/A</v>
      </c>
      <c r="H18" s="84" t="e">
        <f ca="1">SUMPRODUCT((GestionPersonnelRDJ[Nom Prénom]='0'!A18)*(GestionPersonnelRDJ[Date]='0'!$F$4)*GestionPersonnelRDJ[H3])</f>
        <v>#N/A</v>
      </c>
      <c r="I18" s="92" t="e">
        <f ca="1">SUMPRODUCT((GestionPersonnelRDJ[Nom Prénom]='0'!A18)*(GestionPersonnelRDJ[Date]='0'!$F$4)*GestionPersonnelRDJ[H4])</f>
        <v>#N/A</v>
      </c>
      <c r="J18" s="91" t="e">
        <f ca="1">SUMPRODUCT((GestionPersonnelRDJ[Nom Prénom]='0'!A18)*(GestionPersonnelRDJ[Date]='0'!$J$4)*GestionPersonnelRDJ[H1])</f>
        <v>#N/A</v>
      </c>
      <c r="K18" s="84" t="e">
        <f ca="1">SUMPRODUCT((GestionPersonnelRDJ[Nom Prénom]='0'!A18)*(GestionPersonnelRDJ[Date]='0'!$J$4)*GestionPersonnelRDJ[H2])</f>
        <v>#N/A</v>
      </c>
      <c r="L18" s="84" t="e">
        <f ca="1">SUMPRODUCT((GestionPersonnelRDJ[Nom Prénom]='0'!A18)*(GestionPersonnelRDJ[Date]='0'!$J$4)*GestionPersonnelRDJ[H3])</f>
        <v>#N/A</v>
      </c>
      <c r="M18" s="92" t="e">
        <f ca="1">SUMPRODUCT((GestionPersonnelRDJ[Nom Prénom]='0'!A18)*(GestionPersonnelRDJ[Date]='0'!$J$4)*GestionPersonnelRDJ[H4])</f>
        <v>#N/A</v>
      </c>
      <c r="N18" s="91" t="e">
        <f ca="1">SUMPRODUCT((GestionPersonnelRDJ[Nom Prénom]='0'!A18)*(GestionPersonnelRDJ[Date]='0'!$N$4)*GestionPersonnelRDJ[H1])</f>
        <v>#N/A</v>
      </c>
      <c r="O18" s="84" t="e">
        <f ca="1">SUMPRODUCT((GestionPersonnelRDJ[Nom Prénom]='0'!A18)*(GestionPersonnelRDJ[Date]='0'!$N$4)*GestionPersonnelRDJ[H2])</f>
        <v>#N/A</v>
      </c>
      <c r="P18" s="84" t="e">
        <f ca="1">SUMPRODUCT((GestionPersonnelRDJ[Nom Prénom]='0'!A18)*(GestionPersonnelRDJ[Date]='0'!$N$4)*GestionPersonnelRDJ[H3])</f>
        <v>#N/A</v>
      </c>
      <c r="Q18" s="92" t="e">
        <f ca="1">SUMPRODUCT((GestionPersonnelRDJ[Nom Prénom]='0'!A18)*(GestionPersonnelRDJ[Date]='0'!$N$4)*GestionPersonnelRDJ[H4])</f>
        <v>#N/A</v>
      </c>
      <c r="R18" s="91" t="e">
        <f ca="1">SUMPRODUCT((GestionPersonnelRDJ[Nom Prénom]='0'!A18)*(GestionPersonnelRDJ[Date]='0'!$R$4)*GestionPersonnelRDJ[H1])</f>
        <v>#N/A</v>
      </c>
      <c r="S18" s="84" t="e">
        <f ca="1">SUMPRODUCT((GestionPersonnelRDJ[Nom Prénom]='0'!A18)*(GestionPersonnelRDJ[Date]='0'!$R$4)*GestionPersonnelRDJ[H2])</f>
        <v>#N/A</v>
      </c>
      <c r="T18" s="84" t="e">
        <f ca="1">SUMPRODUCT((GestionPersonnelRDJ[Nom Prénom]='0'!A18)*(GestionPersonnelRDJ[Date]='0'!$R$4)*GestionPersonnelRDJ[H3])</f>
        <v>#N/A</v>
      </c>
      <c r="U18" s="92" t="e">
        <f ca="1">SUMPRODUCT((GestionPersonnelRDJ[Nom Prénom]='0'!A18)*(GestionPersonnelRDJ[Date]='0'!$R$4)*GestionPersonnelRDJ[H4])</f>
        <v>#N/A</v>
      </c>
      <c r="V18" s="91" t="e">
        <f ca="1">SUMPRODUCT((GestionPersonnelRDJ[Nom Prénom]='0'!A18)*(GestionPersonnelRDJ[Date]='0'!$V$4)*GestionPersonnelRDJ[H1])</f>
        <v>#N/A</v>
      </c>
      <c r="W18" s="84" t="e">
        <f ca="1">SUMPRODUCT((GestionPersonnelRDJ[Nom Prénom]='0'!A18)*(GestionPersonnelRDJ[Date]='0'!$V$4)*GestionPersonnelRDJ[H2])</f>
        <v>#N/A</v>
      </c>
      <c r="X18" s="84" t="e">
        <f ca="1">SUMPRODUCT((GestionPersonnelRDJ[Nom Prénom]='0'!A18)*(GestionPersonnelRDJ[Date]='0'!$V$4)*GestionPersonnelRDJ[H3])</f>
        <v>#N/A</v>
      </c>
      <c r="Y18" s="92" t="e">
        <f ca="1">SUMPRODUCT((GestionPersonnelRDJ[Nom Prénom]='0'!A18)*(GestionPersonnelRDJ[Date]='0'!$V$4)*GestionPersonnelRDJ[H4])</f>
        <v>#N/A</v>
      </c>
      <c r="Z18" s="91" t="e">
        <f ca="1">SUMPRODUCT((GestionPersonnelRDJ[Nom Prénom]='0'!$A18)*(GestionPersonnelRDJ[Date]='0'!$Z$4)*GestionPersonnelRDJ[H1])</f>
        <v>#N/A</v>
      </c>
      <c r="AA18" s="84" t="e">
        <f ca="1">SUMPRODUCT((GestionPersonnelRDJ[Nom Prénom]='0'!$A18)*(GestionPersonnelRDJ[Date]='0'!$Z$4)*GestionPersonnelRDJ[H2])</f>
        <v>#N/A</v>
      </c>
      <c r="AB18" s="84" t="e">
        <f ca="1">SUMPRODUCT((GestionPersonnelRDJ[Nom Prénom]='0'!$A18)*(GestionPersonnelRDJ[Date]='0'!$Z$4)*GestionPersonnelRDJ[H3])</f>
        <v>#N/A</v>
      </c>
      <c r="AC18" s="92" t="e">
        <f ca="1">SUMPRODUCT((GestionPersonnelRDJ[Nom Prénom]='0'!$A18)*(GestionPersonnelRDJ[Date]='0'!$Z$4)*GestionPersonnelRDJ[H4])</f>
        <v>#N/A</v>
      </c>
    </row>
    <row r="19" spans="1:29" x14ac:dyDescent="0.25">
      <c r="A19" s="85"/>
      <c r="B19" s="91" t="e">
        <f ca="1">SUMPRODUCT((GestionPersonnelRDJ[Nom Prénom]='0'!$A19)*(GestionPersonnelRDJ[Date]='0'!$B$4)*GestionPersonnelRDJ[H1])</f>
        <v>#N/A</v>
      </c>
      <c r="C19" s="84" t="e">
        <f ca="1">SUMPRODUCT((GestionPersonnelRDJ[Nom Prénom]='0'!A19)*(GestionPersonnelRDJ[Date]='0'!$B$4)*GestionPersonnelRDJ[H2])</f>
        <v>#N/A</v>
      </c>
      <c r="D19" s="84" t="e">
        <f ca="1">SUMPRODUCT((GestionPersonnelRDJ[Nom Prénom]='0'!A19)*(GestionPersonnelRDJ[Date]='0'!$B$4)*GestionPersonnelRDJ[H3])</f>
        <v>#N/A</v>
      </c>
      <c r="E19" s="92" t="e">
        <f ca="1">SUMPRODUCT((GestionPersonnelRDJ[Nom Prénom]='0'!A19)*(GestionPersonnelRDJ[Date]='0'!$B$4)*GestionPersonnelRDJ[H4])</f>
        <v>#N/A</v>
      </c>
      <c r="F19" s="91" t="e">
        <f ca="1">SUMPRODUCT((GestionPersonnelRDJ[Nom Prénom]='0'!A19)*(GestionPersonnelRDJ[Date]='0'!$F$4)*GestionPersonnelRDJ[H1])</f>
        <v>#N/A</v>
      </c>
      <c r="G19" s="84" t="e">
        <f ca="1">SUMPRODUCT((GestionPersonnelRDJ[Nom Prénom]='0'!A19)*(GestionPersonnelRDJ[Date]='0'!$F$4)*GestionPersonnelRDJ[H2])</f>
        <v>#N/A</v>
      </c>
      <c r="H19" s="84" t="e">
        <f ca="1">SUMPRODUCT((GestionPersonnelRDJ[Nom Prénom]='0'!A19)*(GestionPersonnelRDJ[Date]='0'!$F$4)*GestionPersonnelRDJ[H3])</f>
        <v>#N/A</v>
      </c>
      <c r="I19" s="92" t="e">
        <f ca="1">SUMPRODUCT((GestionPersonnelRDJ[Nom Prénom]='0'!A19)*(GestionPersonnelRDJ[Date]='0'!$F$4)*GestionPersonnelRDJ[H4])</f>
        <v>#N/A</v>
      </c>
      <c r="J19" s="91" t="e">
        <f ca="1">SUMPRODUCT((GestionPersonnelRDJ[Nom Prénom]='0'!A19)*(GestionPersonnelRDJ[Date]='0'!$J$4)*GestionPersonnelRDJ[H1])</f>
        <v>#N/A</v>
      </c>
      <c r="K19" s="84" t="e">
        <f ca="1">SUMPRODUCT((GestionPersonnelRDJ[Nom Prénom]='0'!A19)*(GestionPersonnelRDJ[Date]='0'!$J$4)*GestionPersonnelRDJ[H2])</f>
        <v>#N/A</v>
      </c>
      <c r="L19" s="84" t="e">
        <f ca="1">SUMPRODUCT((GestionPersonnelRDJ[Nom Prénom]='0'!A19)*(GestionPersonnelRDJ[Date]='0'!$J$4)*GestionPersonnelRDJ[H3])</f>
        <v>#N/A</v>
      </c>
      <c r="M19" s="92" t="e">
        <f ca="1">SUMPRODUCT((GestionPersonnelRDJ[Nom Prénom]='0'!A19)*(GestionPersonnelRDJ[Date]='0'!$J$4)*GestionPersonnelRDJ[H4])</f>
        <v>#N/A</v>
      </c>
      <c r="N19" s="91" t="e">
        <f ca="1">SUMPRODUCT((GestionPersonnelRDJ[Nom Prénom]='0'!A19)*(GestionPersonnelRDJ[Date]='0'!$N$4)*GestionPersonnelRDJ[H1])</f>
        <v>#N/A</v>
      </c>
      <c r="O19" s="84" t="e">
        <f ca="1">SUMPRODUCT((GestionPersonnelRDJ[Nom Prénom]='0'!A19)*(GestionPersonnelRDJ[Date]='0'!$N$4)*GestionPersonnelRDJ[H2])</f>
        <v>#N/A</v>
      </c>
      <c r="P19" s="84" t="e">
        <f ca="1">SUMPRODUCT((GestionPersonnelRDJ[Nom Prénom]='0'!A19)*(GestionPersonnelRDJ[Date]='0'!$N$4)*GestionPersonnelRDJ[H3])</f>
        <v>#N/A</v>
      </c>
      <c r="Q19" s="92" t="e">
        <f ca="1">SUMPRODUCT((GestionPersonnelRDJ[Nom Prénom]='0'!A19)*(GestionPersonnelRDJ[Date]='0'!$N$4)*GestionPersonnelRDJ[H4])</f>
        <v>#N/A</v>
      </c>
      <c r="R19" s="91" t="e">
        <f ca="1">SUMPRODUCT((GestionPersonnelRDJ[Nom Prénom]='0'!A19)*(GestionPersonnelRDJ[Date]='0'!$R$4)*GestionPersonnelRDJ[H1])</f>
        <v>#N/A</v>
      </c>
      <c r="S19" s="84" t="e">
        <f ca="1">SUMPRODUCT((GestionPersonnelRDJ[Nom Prénom]='0'!A19)*(GestionPersonnelRDJ[Date]='0'!$R$4)*GestionPersonnelRDJ[H2])</f>
        <v>#N/A</v>
      </c>
      <c r="T19" s="84" t="e">
        <f ca="1">SUMPRODUCT((GestionPersonnelRDJ[Nom Prénom]='0'!A19)*(GestionPersonnelRDJ[Date]='0'!$R$4)*GestionPersonnelRDJ[H3])</f>
        <v>#N/A</v>
      </c>
      <c r="U19" s="92" t="e">
        <f ca="1">SUMPRODUCT((GestionPersonnelRDJ[Nom Prénom]='0'!A19)*(GestionPersonnelRDJ[Date]='0'!$R$4)*GestionPersonnelRDJ[H4])</f>
        <v>#N/A</v>
      </c>
      <c r="V19" s="91" t="e">
        <f ca="1">SUMPRODUCT((GestionPersonnelRDJ[Nom Prénom]='0'!A19)*(GestionPersonnelRDJ[Date]='0'!$V$4)*GestionPersonnelRDJ[H1])</f>
        <v>#N/A</v>
      </c>
      <c r="W19" s="84" t="e">
        <f ca="1">SUMPRODUCT((GestionPersonnelRDJ[Nom Prénom]='0'!A19)*(GestionPersonnelRDJ[Date]='0'!$V$4)*GestionPersonnelRDJ[H2])</f>
        <v>#N/A</v>
      </c>
      <c r="X19" s="84" t="e">
        <f ca="1">SUMPRODUCT((GestionPersonnelRDJ[Nom Prénom]='0'!A19)*(GestionPersonnelRDJ[Date]='0'!$V$4)*GestionPersonnelRDJ[H3])</f>
        <v>#N/A</v>
      </c>
      <c r="Y19" s="92" t="e">
        <f ca="1">SUMPRODUCT((GestionPersonnelRDJ[Nom Prénom]='0'!A19)*(GestionPersonnelRDJ[Date]='0'!$V$4)*GestionPersonnelRDJ[H4])</f>
        <v>#N/A</v>
      </c>
      <c r="Z19" s="91" t="e">
        <f ca="1">SUMPRODUCT((GestionPersonnelRDJ[Nom Prénom]='0'!$A19)*(GestionPersonnelRDJ[Date]='0'!$Z$4)*GestionPersonnelRDJ[H1])</f>
        <v>#N/A</v>
      </c>
      <c r="AA19" s="84" t="e">
        <f ca="1">SUMPRODUCT((GestionPersonnelRDJ[Nom Prénom]='0'!$A19)*(GestionPersonnelRDJ[Date]='0'!$Z$4)*GestionPersonnelRDJ[H2])</f>
        <v>#N/A</v>
      </c>
      <c r="AB19" s="84" t="e">
        <f ca="1">SUMPRODUCT((GestionPersonnelRDJ[Nom Prénom]='0'!$A19)*(GestionPersonnelRDJ[Date]='0'!$Z$4)*GestionPersonnelRDJ[H3])</f>
        <v>#N/A</v>
      </c>
      <c r="AC19" s="92" t="e">
        <f ca="1">SUMPRODUCT((GestionPersonnelRDJ[Nom Prénom]='0'!$A19)*(GestionPersonnelRDJ[Date]='0'!$Z$4)*GestionPersonnelRDJ[H4])</f>
        <v>#N/A</v>
      </c>
    </row>
    <row r="20" spans="1:29" x14ac:dyDescent="0.25">
      <c r="A20" s="85"/>
      <c r="B20" s="91" t="e">
        <f ca="1">SUMPRODUCT((GestionPersonnelRDJ[Nom Prénom]='0'!$A20)*(GestionPersonnelRDJ[Date]='0'!$B$4)*GestionPersonnelRDJ[H1])</f>
        <v>#N/A</v>
      </c>
      <c r="C20" s="84" t="e">
        <f ca="1">SUMPRODUCT((GestionPersonnelRDJ[Nom Prénom]='0'!A20)*(GestionPersonnelRDJ[Date]='0'!$B$4)*GestionPersonnelRDJ[H2])</f>
        <v>#N/A</v>
      </c>
      <c r="D20" s="84" t="e">
        <f ca="1">SUMPRODUCT((GestionPersonnelRDJ[Nom Prénom]='0'!A20)*(GestionPersonnelRDJ[Date]='0'!$B$4)*GestionPersonnelRDJ[H3])</f>
        <v>#N/A</v>
      </c>
      <c r="E20" s="92" t="e">
        <f ca="1">SUMPRODUCT((GestionPersonnelRDJ[Nom Prénom]='0'!A20)*(GestionPersonnelRDJ[Date]='0'!$B$4)*GestionPersonnelRDJ[H4])</f>
        <v>#N/A</v>
      </c>
      <c r="F20" s="91" t="e">
        <f ca="1">SUMPRODUCT((GestionPersonnelRDJ[Nom Prénom]='0'!A20)*(GestionPersonnelRDJ[Date]='0'!$F$4)*GestionPersonnelRDJ[H1])</f>
        <v>#N/A</v>
      </c>
      <c r="G20" s="84" t="e">
        <f ca="1">SUMPRODUCT((GestionPersonnelRDJ[Nom Prénom]='0'!A20)*(GestionPersonnelRDJ[Date]='0'!$F$4)*GestionPersonnelRDJ[H2])</f>
        <v>#N/A</v>
      </c>
      <c r="H20" s="84" t="e">
        <f ca="1">SUMPRODUCT((GestionPersonnelRDJ[Nom Prénom]='0'!A20)*(GestionPersonnelRDJ[Date]='0'!$F$4)*GestionPersonnelRDJ[H3])</f>
        <v>#N/A</v>
      </c>
      <c r="I20" s="92" t="e">
        <f ca="1">SUMPRODUCT((GestionPersonnelRDJ[Nom Prénom]='0'!A20)*(GestionPersonnelRDJ[Date]='0'!$F$4)*GestionPersonnelRDJ[H4])</f>
        <v>#N/A</v>
      </c>
      <c r="J20" s="91" t="e">
        <f ca="1">SUMPRODUCT((GestionPersonnelRDJ[Nom Prénom]='0'!A20)*(GestionPersonnelRDJ[Date]='0'!$J$4)*GestionPersonnelRDJ[H1])</f>
        <v>#N/A</v>
      </c>
      <c r="K20" s="84" t="e">
        <f ca="1">SUMPRODUCT((GestionPersonnelRDJ[Nom Prénom]='0'!A20)*(GestionPersonnelRDJ[Date]='0'!$J$4)*GestionPersonnelRDJ[H2])</f>
        <v>#N/A</v>
      </c>
      <c r="L20" s="84" t="e">
        <f ca="1">SUMPRODUCT((GestionPersonnelRDJ[Nom Prénom]='0'!A20)*(GestionPersonnelRDJ[Date]='0'!$J$4)*GestionPersonnelRDJ[H3])</f>
        <v>#N/A</v>
      </c>
      <c r="M20" s="92" t="e">
        <f ca="1">SUMPRODUCT((GestionPersonnelRDJ[Nom Prénom]='0'!A20)*(GestionPersonnelRDJ[Date]='0'!$J$4)*GestionPersonnelRDJ[H4])</f>
        <v>#N/A</v>
      </c>
      <c r="N20" s="91" t="e">
        <f ca="1">SUMPRODUCT((GestionPersonnelRDJ[Nom Prénom]='0'!A20)*(GestionPersonnelRDJ[Date]='0'!$N$4)*GestionPersonnelRDJ[H1])</f>
        <v>#N/A</v>
      </c>
      <c r="O20" s="84" t="e">
        <f ca="1">SUMPRODUCT((GestionPersonnelRDJ[Nom Prénom]='0'!A20)*(GestionPersonnelRDJ[Date]='0'!$N$4)*GestionPersonnelRDJ[H2])</f>
        <v>#N/A</v>
      </c>
      <c r="P20" s="84" t="e">
        <f ca="1">SUMPRODUCT((GestionPersonnelRDJ[Nom Prénom]='0'!A20)*(GestionPersonnelRDJ[Date]='0'!$N$4)*GestionPersonnelRDJ[H3])</f>
        <v>#N/A</v>
      </c>
      <c r="Q20" s="92" t="e">
        <f ca="1">SUMPRODUCT((GestionPersonnelRDJ[Nom Prénom]='0'!A20)*(GestionPersonnelRDJ[Date]='0'!$N$4)*GestionPersonnelRDJ[H4])</f>
        <v>#N/A</v>
      </c>
      <c r="R20" s="91" t="e">
        <f ca="1">SUMPRODUCT((GestionPersonnelRDJ[Nom Prénom]='0'!A20)*(GestionPersonnelRDJ[Date]='0'!$R$4)*GestionPersonnelRDJ[H1])</f>
        <v>#N/A</v>
      </c>
      <c r="S20" s="84" t="e">
        <f ca="1">SUMPRODUCT((GestionPersonnelRDJ[Nom Prénom]='0'!A20)*(GestionPersonnelRDJ[Date]='0'!$R$4)*GestionPersonnelRDJ[H2])</f>
        <v>#N/A</v>
      </c>
      <c r="T20" s="84" t="e">
        <f ca="1">SUMPRODUCT((GestionPersonnelRDJ[Nom Prénom]='0'!A20)*(GestionPersonnelRDJ[Date]='0'!$R$4)*GestionPersonnelRDJ[H3])</f>
        <v>#N/A</v>
      </c>
      <c r="U20" s="92" t="e">
        <f ca="1">SUMPRODUCT((GestionPersonnelRDJ[Nom Prénom]='0'!A20)*(GestionPersonnelRDJ[Date]='0'!$R$4)*GestionPersonnelRDJ[H4])</f>
        <v>#N/A</v>
      </c>
      <c r="V20" s="91" t="e">
        <f ca="1">SUMPRODUCT((GestionPersonnelRDJ[Nom Prénom]='0'!A20)*(GestionPersonnelRDJ[Date]='0'!$V$4)*GestionPersonnelRDJ[H1])</f>
        <v>#N/A</v>
      </c>
      <c r="W20" s="84" t="e">
        <f ca="1">SUMPRODUCT((GestionPersonnelRDJ[Nom Prénom]='0'!A20)*(GestionPersonnelRDJ[Date]='0'!$V$4)*GestionPersonnelRDJ[H2])</f>
        <v>#N/A</v>
      </c>
      <c r="X20" s="84" t="e">
        <f ca="1">SUMPRODUCT((GestionPersonnelRDJ[Nom Prénom]='0'!A20)*(GestionPersonnelRDJ[Date]='0'!$V$4)*GestionPersonnelRDJ[H3])</f>
        <v>#N/A</v>
      </c>
      <c r="Y20" s="92" t="e">
        <f ca="1">SUMPRODUCT((GestionPersonnelRDJ[Nom Prénom]='0'!A20)*(GestionPersonnelRDJ[Date]='0'!$V$4)*GestionPersonnelRDJ[H4])</f>
        <v>#N/A</v>
      </c>
      <c r="Z20" s="91" t="e">
        <f ca="1">SUMPRODUCT((GestionPersonnelRDJ[Nom Prénom]='0'!$A20)*(GestionPersonnelRDJ[Date]='0'!$Z$4)*GestionPersonnelRDJ[H1])</f>
        <v>#N/A</v>
      </c>
      <c r="AA20" s="84" t="e">
        <f ca="1">SUMPRODUCT((GestionPersonnelRDJ[Nom Prénom]='0'!$A20)*(GestionPersonnelRDJ[Date]='0'!$Z$4)*GestionPersonnelRDJ[H2])</f>
        <v>#N/A</v>
      </c>
      <c r="AB20" s="84" t="e">
        <f ca="1">SUMPRODUCT((GestionPersonnelRDJ[Nom Prénom]='0'!$A20)*(GestionPersonnelRDJ[Date]='0'!$Z$4)*GestionPersonnelRDJ[H3])</f>
        <v>#N/A</v>
      </c>
      <c r="AC20" s="92" t="e">
        <f ca="1">SUMPRODUCT((GestionPersonnelRDJ[Nom Prénom]='0'!$A20)*(GestionPersonnelRDJ[Date]='0'!$Z$4)*GestionPersonnelRDJ[H4])</f>
        <v>#N/A</v>
      </c>
    </row>
    <row r="21" spans="1:29" x14ac:dyDescent="0.25">
      <c r="A21" s="96" t="s">
        <v>64</v>
      </c>
      <c r="B21" s="91" t="e">
        <f ca="1">SUMPRODUCT((GestionPersonnelRDJ[Nom Prénom]='0'!$A21)*(GestionPersonnelRDJ[Date]='0'!$B$4)*GestionPersonnelRDJ[H1])</f>
        <v>#N/A</v>
      </c>
      <c r="C21" s="84" t="e">
        <f ca="1">SUMPRODUCT((GestionPersonnelRDJ[Nom Prénom]='0'!A21)*(GestionPersonnelRDJ[Date]='0'!$B$4)*GestionPersonnelRDJ[H2])</f>
        <v>#N/A</v>
      </c>
      <c r="D21" s="84" t="e">
        <f ca="1">SUMPRODUCT((GestionPersonnelRDJ[Nom Prénom]='0'!A21)*(GestionPersonnelRDJ[Date]='0'!$B$4)*GestionPersonnelRDJ[H3])</f>
        <v>#N/A</v>
      </c>
      <c r="E21" s="92" t="e">
        <f ca="1">SUMPRODUCT((GestionPersonnelRDJ[Nom Prénom]='0'!A21)*(GestionPersonnelRDJ[Date]='0'!$B$4)*GestionPersonnelRDJ[H4])</f>
        <v>#N/A</v>
      </c>
      <c r="F21" s="91" t="e">
        <f ca="1">SUMPRODUCT((GestionPersonnelRDJ[Nom Prénom]='0'!A21)*(GestionPersonnelRDJ[Date]='0'!$F$4)*GestionPersonnelRDJ[H1])</f>
        <v>#N/A</v>
      </c>
      <c r="G21" s="84" t="e">
        <f ca="1">SUMPRODUCT((GestionPersonnelRDJ[Nom Prénom]='0'!A21)*(GestionPersonnelRDJ[Date]='0'!$F$4)*GestionPersonnelRDJ[H2])</f>
        <v>#N/A</v>
      </c>
      <c r="H21" s="84" t="e">
        <f ca="1">SUMPRODUCT((GestionPersonnelRDJ[Nom Prénom]='0'!A21)*(GestionPersonnelRDJ[Date]='0'!$F$4)*GestionPersonnelRDJ[H3])</f>
        <v>#N/A</v>
      </c>
      <c r="I21" s="92" t="e">
        <f ca="1">SUMPRODUCT((GestionPersonnelRDJ[Nom Prénom]='0'!A21)*(GestionPersonnelRDJ[Date]='0'!$F$4)*GestionPersonnelRDJ[H4])</f>
        <v>#N/A</v>
      </c>
      <c r="J21" s="91" t="e">
        <f ca="1">SUMPRODUCT((GestionPersonnelRDJ[Nom Prénom]='0'!A21)*(GestionPersonnelRDJ[Date]='0'!$J$4)*GestionPersonnelRDJ[H1])</f>
        <v>#N/A</v>
      </c>
      <c r="K21" s="84" t="e">
        <f ca="1">SUMPRODUCT((GestionPersonnelRDJ[Nom Prénom]='0'!A21)*(GestionPersonnelRDJ[Date]='0'!$J$4)*GestionPersonnelRDJ[H2])</f>
        <v>#N/A</v>
      </c>
      <c r="L21" s="84" t="e">
        <f ca="1">SUMPRODUCT((GestionPersonnelRDJ[Nom Prénom]='0'!A21)*(GestionPersonnelRDJ[Date]='0'!$J$4)*GestionPersonnelRDJ[H3])</f>
        <v>#N/A</v>
      </c>
      <c r="M21" s="92" t="e">
        <f ca="1">SUMPRODUCT((GestionPersonnelRDJ[Nom Prénom]='0'!A21)*(GestionPersonnelRDJ[Date]='0'!$J$4)*GestionPersonnelRDJ[H4])</f>
        <v>#N/A</v>
      </c>
      <c r="N21" s="91" t="e">
        <f ca="1">SUMPRODUCT((GestionPersonnelRDJ[Nom Prénom]='0'!A21)*(GestionPersonnelRDJ[Date]='0'!$N$4)*GestionPersonnelRDJ[H1])</f>
        <v>#N/A</v>
      </c>
      <c r="O21" s="84" t="e">
        <f ca="1">SUMPRODUCT((GestionPersonnelRDJ[Nom Prénom]='0'!A21)*(GestionPersonnelRDJ[Date]='0'!$N$4)*GestionPersonnelRDJ[H2])</f>
        <v>#N/A</v>
      </c>
      <c r="P21" s="84" t="e">
        <f ca="1">SUMPRODUCT((GestionPersonnelRDJ[Nom Prénom]='0'!A21)*(GestionPersonnelRDJ[Date]='0'!$N$4)*GestionPersonnelRDJ[H3])</f>
        <v>#N/A</v>
      </c>
      <c r="Q21" s="92" t="e">
        <f ca="1">SUMPRODUCT((GestionPersonnelRDJ[Nom Prénom]='0'!A21)*(GestionPersonnelRDJ[Date]='0'!$N$4)*GestionPersonnelRDJ[H4])</f>
        <v>#N/A</v>
      </c>
      <c r="R21" s="91" t="e">
        <f ca="1">SUMPRODUCT((GestionPersonnelRDJ[Nom Prénom]='0'!A21)*(GestionPersonnelRDJ[Date]='0'!$R$4)*GestionPersonnelRDJ[H1])</f>
        <v>#N/A</v>
      </c>
      <c r="S21" s="84" t="e">
        <f ca="1">SUMPRODUCT((GestionPersonnelRDJ[Nom Prénom]='0'!A21)*(GestionPersonnelRDJ[Date]='0'!$R$4)*GestionPersonnelRDJ[H2])</f>
        <v>#N/A</v>
      </c>
      <c r="T21" s="84" t="e">
        <f ca="1">SUMPRODUCT((GestionPersonnelRDJ[Nom Prénom]='0'!A21)*(GestionPersonnelRDJ[Date]='0'!$R$4)*GestionPersonnelRDJ[H3])</f>
        <v>#N/A</v>
      </c>
      <c r="U21" s="92" t="e">
        <f ca="1">SUMPRODUCT((GestionPersonnelRDJ[Nom Prénom]='0'!A21)*(GestionPersonnelRDJ[Date]='0'!$R$4)*GestionPersonnelRDJ[H4])</f>
        <v>#N/A</v>
      </c>
      <c r="V21" s="91" t="e">
        <f ca="1">SUMPRODUCT((GestionPersonnelRDJ[Nom Prénom]='0'!A21)*(GestionPersonnelRDJ[Date]='0'!$V$4)*GestionPersonnelRDJ[H1])</f>
        <v>#N/A</v>
      </c>
      <c r="W21" s="84" t="e">
        <f ca="1">SUMPRODUCT((GestionPersonnelRDJ[Nom Prénom]='0'!A21)*(GestionPersonnelRDJ[Date]='0'!$V$4)*GestionPersonnelRDJ[H2])</f>
        <v>#N/A</v>
      </c>
      <c r="X21" s="84" t="e">
        <f ca="1">SUMPRODUCT((GestionPersonnelRDJ[Nom Prénom]='0'!A21)*(GestionPersonnelRDJ[Date]='0'!$V$4)*GestionPersonnelRDJ[H3])</f>
        <v>#N/A</v>
      </c>
      <c r="Y21" s="92" t="e">
        <f ca="1">SUMPRODUCT((GestionPersonnelRDJ[Nom Prénom]='0'!A21)*(GestionPersonnelRDJ[Date]='0'!$V$4)*GestionPersonnelRDJ[H4])</f>
        <v>#N/A</v>
      </c>
      <c r="Z21" s="91" t="e">
        <f ca="1">SUMPRODUCT((GestionPersonnelRDJ[Nom Prénom]='0'!$A21)*(GestionPersonnelRDJ[Date]='0'!$Z$4)*GestionPersonnelRDJ[H1])</f>
        <v>#N/A</v>
      </c>
      <c r="AA21" s="84" t="e">
        <f ca="1">SUMPRODUCT((GestionPersonnelRDJ[Nom Prénom]='0'!$A21)*(GestionPersonnelRDJ[Date]='0'!$Z$4)*GestionPersonnelRDJ[H2])</f>
        <v>#N/A</v>
      </c>
      <c r="AB21" s="84" t="e">
        <f ca="1">SUMPRODUCT((GestionPersonnelRDJ[Nom Prénom]='0'!$A21)*(GestionPersonnelRDJ[Date]='0'!$Z$4)*GestionPersonnelRDJ[H3])</f>
        <v>#N/A</v>
      </c>
      <c r="AC21" s="92" t="e">
        <f ca="1">SUMPRODUCT((GestionPersonnelRDJ[Nom Prénom]='0'!$A21)*(GestionPersonnelRDJ[Date]='0'!$Z$4)*GestionPersonnelRDJ[H4])</f>
        <v>#N/A</v>
      </c>
    </row>
    <row r="22" spans="1:29" ht="15.75" thickBot="1" x14ac:dyDescent="0.3">
      <c r="A22" s="96" t="s">
        <v>65</v>
      </c>
      <c r="B22" s="93" t="e">
        <f ca="1">SUMPRODUCT((GestionPersonnelRDJ[Nom Prénom]='0'!$A22)*(GestionPersonnelRDJ[Date]='0'!$B$4)*GestionPersonnelRDJ[H1])</f>
        <v>#N/A</v>
      </c>
      <c r="C22" s="94" t="e">
        <f ca="1">SUMPRODUCT((GestionPersonnelRDJ[Nom Prénom]='0'!A22)*(GestionPersonnelRDJ[Date]='0'!$B$4)*GestionPersonnelRDJ[H2])</f>
        <v>#N/A</v>
      </c>
      <c r="D22" s="94" t="e">
        <f ca="1">SUMPRODUCT((GestionPersonnelRDJ[Nom Prénom]='0'!A22)*(GestionPersonnelRDJ[Date]='0'!$B$4)*GestionPersonnelRDJ[H3])</f>
        <v>#N/A</v>
      </c>
      <c r="E22" s="95" t="e">
        <f ca="1">SUMPRODUCT((GestionPersonnelRDJ[Nom Prénom]='0'!A22)*(GestionPersonnelRDJ[Date]='0'!$B$4)*GestionPersonnelRDJ[H4])</f>
        <v>#N/A</v>
      </c>
      <c r="F22" s="93" t="e">
        <f ca="1">SUMPRODUCT((GestionPersonnelRDJ[Nom Prénom]='0'!A22)*(GestionPersonnelRDJ[Date]='0'!$F$4)*GestionPersonnelRDJ[H1])</f>
        <v>#N/A</v>
      </c>
      <c r="G22" s="94" t="e">
        <f ca="1">SUMPRODUCT((GestionPersonnelRDJ[Nom Prénom]='0'!A22)*(GestionPersonnelRDJ[Date]='0'!$F$4)*GestionPersonnelRDJ[H2])</f>
        <v>#N/A</v>
      </c>
      <c r="H22" s="94" t="e">
        <f ca="1">SUMPRODUCT((GestionPersonnelRDJ[Nom Prénom]='0'!A22)*(GestionPersonnelRDJ[Date]='0'!$F$4)*GestionPersonnelRDJ[H3])</f>
        <v>#N/A</v>
      </c>
      <c r="I22" s="95" t="e">
        <f ca="1">SUMPRODUCT((GestionPersonnelRDJ[Nom Prénom]='0'!A22)*(GestionPersonnelRDJ[Date]='0'!$F$4)*GestionPersonnelRDJ[H4])</f>
        <v>#N/A</v>
      </c>
      <c r="J22" s="93" t="e">
        <f ca="1">SUMPRODUCT((GestionPersonnelRDJ[Nom Prénom]='0'!A22)*(GestionPersonnelRDJ[Date]='0'!$J$4)*GestionPersonnelRDJ[H1])</f>
        <v>#N/A</v>
      </c>
      <c r="K22" s="94" t="e">
        <f ca="1">SUMPRODUCT((GestionPersonnelRDJ[Nom Prénom]='0'!A22)*(GestionPersonnelRDJ[Date]='0'!$J$4)*GestionPersonnelRDJ[H2])</f>
        <v>#N/A</v>
      </c>
      <c r="L22" s="94" t="e">
        <f ca="1">SUMPRODUCT((GestionPersonnelRDJ[Nom Prénom]='0'!A22)*(GestionPersonnelRDJ[Date]='0'!$J$4)*GestionPersonnelRDJ[H3])</f>
        <v>#N/A</v>
      </c>
      <c r="M22" s="95" t="e">
        <f ca="1">SUMPRODUCT((GestionPersonnelRDJ[Nom Prénom]='0'!A22)*(GestionPersonnelRDJ[Date]='0'!$J$4)*GestionPersonnelRDJ[H4])</f>
        <v>#N/A</v>
      </c>
      <c r="N22" s="93" t="e">
        <f ca="1">SUMPRODUCT((GestionPersonnelRDJ[Nom Prénom]='0'!A22)*(GestionPersonnelRDJ[Date]='0'!$N$4)*GestionPersonnelRDJ[H1])</f>
        <v>#N/A</v>
      </c>
      <c r="O22" s="94" t="e">
        <f ca="1">SUMPRODUCT((GestionPersonnelRDJ[Nom Prénom]='0'!A22)*(GestionPersonnelRDJ[Date]='0'!$N$4)*GestionPersonnelRDJ[H2])</f>
        <v>#N/A</v>
      </c>
      <c r="P22" s="94" t="e">
        <f ca="1">SUMPRODUCT((GestionPersonnelRDJ[Nom Prénom]='0'!A22)*(GestionPersonnelRDJ[Date]='0'!$N$4)*GestionPersonnelRDJ[H3])</f>
        <v>#N/A</v>
      </c>
      <c r="Q22" s="95" t="e">
        <f ca="1">SUMPRODUCT((GestionPersonnelRDJ[Nom Prénom]='0'!A22)*(GestionPersonnelRDJ[Date]='0'!$N$4)*GestionPersonnelRDJ[H4])</f>
        <v>#N/A</v>
      </c>
      <c r="R22" s="93" t="e">
        <f ca="1">SUMPRODUCT((GestionPersonnelRDJ[Nom Prénom]='0'!A22)*(GestionPersonnelRDJ[Date]='0'!$R$4)*GestionPersonnelRDJ[H1])</f>
        <v>#N/A</v>
      </c>
      <c r="S22" s="94" t="e">
        <f ca="1">SUMPRODUCT((GestionPersonnelRDJ[Nom Prénom]='0'!A22)*(GestionPersonnelRDJ[Date]='0'!$R$4)*GestionPersonnelRDJ[H2])</f>
        <v>#N/A</v>
      </c>
      <c r="T22" s="94" t="e">
        <f ca="1">SUMPRODUCT((GestionPersonnelRDJ[Nom Prénom]='0'!A22)*(GestionPersonnelRDJ[Date]='0'!$R$4)*GestionPersonnelRDJ[H3])</f>
        <v>#N/A</v>
      </c>
      <c r="U22" s="95" t="e">
        <f ca="1">SUMPRODUCT((GestionPersonnelRDJ[Nom Prénom]='0'!A22)*(GestionPersonnelRDJ[Date]='0'!$R$4)*GestionPersonnelRDJ[H4])</f>
        <v>#N/A</v>
      </c>
      <c r="V22" s="93" t="e">
        <f ca="1">SUMPRODUCT((GestionPersonnelRDJ[Nom Prénom]='0'!A22)*(GestionPersonnelRDJ[Date]='0'!$V$4)*GestionPersonnelRDJ[H1])</f>
        <v>#N/A</v>
      </c>
      <c r="W22" s="94" t="e">
        <f ca="1">SUMPRODUCT((GestionPersonnelRDJ[Nom Prénom]='0'!A22)*(GestionPersonnelRDJ[Date]='0'!$V$4)*GestionPersonnelRDJ[H2])</f>
        <v>#N/A</v>
      </c>
      <c r="X22" s="94" t="e">
        <f ca="1">SUMPRODUCT((GestionPersonnelRDJ[Nom Prénom]='0'!A22)*(GestionPersonnelRDJ[Date]='0'!$V$4)*GestionPersonnelRDJ[H3])</f>
        <v>#N/A</v>
      </c>
      <c r="Y22" s="95" t="e">
        <f ca="1">SUMPRODUCT((GestionPersonnelRDJ[Nom Prénom]='0'!A22)*(GestionPersonnelRDJ[Date]='0'!$V$4)*GestionPersonnelRDJ[H4])</f>
        <v>#N/A</v>
      </c>
      <c r="Z22" s="93" t="e">
        <f ca="1">SUMPRODUCT((GestionPersonnelRDJ[Nom Prénom]='0'!$A22)*(GestionPersonnelRDJ[Date]='0'!$Z$4)*GestionPersonnelRDJ[H1])</f>
        <v>#N/A</v>
      </c>
      <c r="AA22" s="94" t="e">
        <f ca="1">SUMPRODUCT((GestionPersonnelRDJ[Nom Prénom]='0'!$A22)*(GestionPersonnelRDJ[Date]='0'!$Z$4)*GestionPersonnelRDJ[H2])</f>
        <v>#N/A</v>
      </c>
      <c r="AB22" s="94" t="e">
        <f ca="1">SUMPRODUCT((GestionPersonnelRDJ[Nom Prénom]='0'!$A22)*(GestionPersonnelRDJ[Date]='0'!$Z$4)*GestionPersonnelRDJ[H3])</f>
        <v>#N/A</v>
      </c>
      <c r="AC22" s="95" t="e">
        <f ca="1">SUMPRODUCT((GestionPersonnelRDJ[Nom Prénom]='0'!$A22)*(GestionPersonnelRDJ[Date]='0'!$Z$4)*GestionPersonnelRDJ[H4])</f>
        <v>#N/A</v>
      </c>
    </row>
  </sheetData>
  <mergeCells count="23">
    <mergeCell ref="AB5:AC5"/>
    <mergeCell ref="F4:I4"/>
    <mergeCell ref="B4:E4"/>
    <mergeCell ref="Z4:AC4"/>
    <mergeCell ref="D5:E5"/>
    <mergeCell ref="B5:C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K2:N2"/>
    <mergeCell ref="P2:S2"/>
    <mergeCell ref="V4:Y4"/>
    <mergeCell ref="R4:U4"/>
    <mergeCell ref="N4:Q4"/>
    <mergeCell ref="J4:M4"/>
  </mergeCells>
  <conditionalFormatting sqref="B7:AC20">
    <cfRule type="cellIs" dxfId="0" priority="1" operator="equal">
      <formula>0</formula>
    </cfRule>
  </conditionalFormatting>
  <pageMargins left="0.19685039370078741" right="0.23622047244094491" top="0.74803149606299213" bottom="0.74803149606299213" header="0.31496062992125984" footer="0.31496062992125984"/>
  <pageSetup paperSize="9" scale="85" orientation="landscape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10</vt:i4>
      </vt:variant>
    </vt:vector>
  </HeadingPairs>
  <TitlesOfParts>
    <vt:vector size="17" baseType="lpstr">
      <vt:lpstr>Base de donnée</vt:lpstr>
      <vt:lpstr>Personnels</vt:lpstr>
      <vt:lpstr>Vérification planning</vt:lpstr>
      <vt:lpstr>Cycles</vt:lpstr>
      <vt:lpstr>Fériés</vt:lpstr>
      <vt:lpstr>Liste Formations</vt:lpstr>
      <vt:lpstr>0</vt:lpstr>
      <vt:lpstr>Fériés!An</vt:lpstr>
      <vt:lpstr>Fériés!annee</vt:lpstr>
      <vt:lpstr>basededonnés</vt:lpstr>
      <vt:lpstr>Fériés2010</vt:lpstr>
      <vt:lpstr>Fonction</vt:lpstr>
      <vt:lpstr>FORMATIONS</vt:lpstr>
      <vt:lpstr>'Base de donnée'!Impression_des_titres</vt:lpstr>
      <vt:lpstr>Personnels!Nom</vt:lpstr>
      <vt:lpstr>Personnels!Personnels</vt:lpstr>
      <vt:lpstr>'Base de donnée'!Zone_d_impression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Francky</dc:creator>
  <cp:lastModifiedBy>Franck CURIEN</cp:lastModifiedBy>
  <cp:lastPrinted>2012-10-07T13:52:21Z</cp:lastPrinted>
  <dcterms:created xsi:type="dcterms:W3CDTF">2009-12-05T08:23:50Z</dcterms:created>
  <dcterms:modified xsi:type="dcterms:W3CDTF">2012-10-07T17:59:11Z</dcterms:modified>
</cp:coreProperties>
</file>